
<file path=[Content_Types].xml><?xml version="1.0" encoding="utf-8"?>
<Types xmlns="http://schemas.openxmlformats.org/package/2006/content-types">
  <Default Extension="jpeg" ContentType="image/jpeg"/>
  <Default Extension="JPG" ContentType="image/.jpg"/>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ellimages.xml" ContentType="application/vnd.wps-officedocument.cellimage+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19635" windowHeight="7695" tabRatio="852" firstSheet="1"/>
  </bookViews>
  <sheets>
    <sheet name="26秋高职&amp;培训教材目录" sheetId="1" r:id="rId1"/>
    <sheet name="26秋职业本科教材目录" sheetId="20" r:id="rId2"/>
    <sheet name="入选人社部规划教材目录" sheetId="7" r:id="rId3"/>
    <sheet name="26秋高职数字教材" sheetId="14" r:id="rId4"/>
    <sheet name="26秋全国高等教育自学考试指定教材" sheetId="18" r:id="rId5"/>
  </sheets>
  <externalReferences>
    <externalReference r:id="rId6"/>
    <externalReference r:id="rId7"/>
    <externalReference r:id="rId8"/>
    <externalReference r:id="rId9"/>
    <externalReference r:id="rId10"/>
    <externalReference r:id="rId11"/>
    <externalReference r:id="rId12"/>
  </externalReferences>
  <definedNames>
    <definedName name="_xlnm._FilterDatabase" localSheetId="0" hidden="1">'26秋高职&amp;培训教材目录'!$K$1:$K$4110</definedName>
    <definedName name="_18秋高职去旧书">'26秋高职&amp;培训教材目录'!$B$1:$N$1</definedName>
    <definedName name="_18秋本科去旧书">#REF!</definedName>
    <definedName name="_18秋中职去旧书">'[1]22秋中职技校教材目录'!$B$1:$M$1</definedName>
    <definedName name="_18秋中职去旧书" localSheetId="2">'[4]25秋中职技校&amp;培训教材目录'!$B$1:$N$1</definedName>
    <definedName name="_18秋高职去旧书" localSheetId="2">'[3]22秋高职教材目录'!$B$1:$N$1</definedName>
    <definedName name="_18秋本科去旧书" localSheetId="2">#REF!</definedName>
    <definedName name="_xlnm._FilterDatabase" localSheetId="2" hidden="1">入选人社部规划教材目录!$K$1:$K$136</definedName>
    <definedName name="_18秋高职去旧书" localSheetId="3">'[6]22秋高职教材目录'!$B$1:$N$1</definedName>
    <definedName name="_xlnm._FilterDatabase" localSheetId="3" hidden="1">'26秋高职数字教材'!$D:$D</definedName>
    <definedName name="_xlnm._FilterDatabase" localSheetId="4" hidden="1">'26秋全国高等教育自学考试指定教材'!$H$1:$H$97</definedName>
    <definedName name="_18秋本科去旧书" localSheetId="4">#REF!</definedName>
    <definedName name="_18秋高职去旧书" localSheetId="4">'[5]25春高职教材目录'!$B$1:$N$1</definedName>
    <definedName name="_18秋中职去旧书" localSheetId="4">'[2]22秋中职技校教材目录'!$B$1:$M$1</definedName>
    <definedName name="_18秋本科去旧书" localSheetId="1">'[7]26秋研究生&amp;本科教材目录'!$B$1:$N$4090</definedName>
    <definedName name="_18秋高职去旧书" localSheetId="1">'[4]23秋高职教材目录'!$B$1:$N$1</definedName>
    <definedName name="_xlnm._FilterDatabase" localSheetId="1" hidden="1">'26秋职业本科教材目录'!$D$1:$D$209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ellimages.xml><?xml version="1.0" encoding="utf-8"?>
<etc:cellImages xmlns:xdr="http://schemas.openxmlformats.org/drawingml/2006/spreadsheetDrawing" xmlns:r="http://schemas.openxmlformats.org/officeDocument/2006/relationships" xmlns:a="http://schemas.openxmlformats.org/drawingml/2006/main" xmlns:etc="http://www.wps.cn/officeDocument/2017/etCustomData">
  <etc:cellImage>
    <xdr:pic>
      <xdr:nvPicPr>
        <xdr:cNvPr id="589" name="ID_F221041D85B64957A5612D1011930FB2"/>
        <xdr:cNvPicPr>
          <a:picLocks noChangeAspect="1"/>
        </xdr:cNvPicPr>
      </xdr:nvPicPr>
      <xdr:blipFill>
        <a:blip r:embed="rId1"/>
        <a:stretch>
          <a:fillRect/>
        </a:stretch>
      </xdr:blipFill>
      <xdr:spPr>
        <a:xfrm>
          <a:off x="7448550" y="354491925"/>
          <a:ext cx="1181100" cy="1270000"/>
        </a:xfrm>
        <a:prstGeom prst="rect">
          <a:avLst/>
        </a:prstGeom>
      </xdr:spPr>
    </xdr:pic>
  </etc:cellImage>
  <etc:cellImage>
    <xdr:pic>
      <xdr:nvPicPr>
        <xdr:cNvPr id="2" name="ID_AD9ED3A642314FAB88F9A398165613B5"/>
        <xdr:cNvPicPr>
          <a:picLocks noChangeAspect="1"/>
        </xdr:cNvPicPr>
      </xdr:nvPicPr>
      <xdr:blipFill>
        <a:blip r:embed="rId2"/>
        <a:stretch>
          <a:fillRect/>
        </a:stretch>
      </xdr:blipFill>
      <xdr:spPr>
        <a:xfrm>
          <a:off x="7448550" y="322741925"/>
          <a:ext cx="1181100" cy="1270000"/>
        </a:xfrm>
        <a:prstGeom prst="rect">
          <a:avLst/>
        </a:prstGeom>
      </xdr:spPr>
    </xdr:pic>
  </etc:cellImage>
  <etc:cellImage>
    <xdr:pic>
      <xdr:nvPicPr>
        <xdr:cNvPr id="279" name="ID_768195690CF341D6B580C73DB8A2A49D"/>
        <xdr:cNvPicPr>
          <a:picLocks noChangeAspect="1"/>
        </xdr:cNvPicPr>
      </xdr:nvPicPr>
      <xdr:blipFill>
        <a:blip r:embed="rId3"/>
        <a:stretch>
          <a:fillRect/>
        </a:stretch>
      </xdr:blipFill>
      <xdr:spPr>
        <a:xfrm>
          <a:off x="7448550" y="165261925"/>
          <a:ext cx="1181100" cy="1270000"/>
        </a:xfrm>
        <a:prstGeom prst="rect">
          <a:avLst/>
        </a:prstGeom>
      </xdr:spPr>
    </xdr:pic>
  </etc:cellImage>
  <etc:cellImage>
    <xdr:pic>
      <xdr:nvPicPr>
        <xdr:cNvPr id="285" name="ID_0E4C8D8136434E6DB789E8E51615200D"/>
        <xdr:cNvPicPr>
          <a:picLocks noChangeAspect="1"/>
        </xdr:cNvPicPr>
      </xdr:nvPicPr>
      <xdr:blipFill>
        <a:blip r:embed="rId4"/>
        <a:stretch>
          <a:fillRect/>
        </a:stretch>
      </xdr:blipFill>
      <xdr:spPr>
        <a:xfrm>
          <a:off x="7448550" y="169071925"/>
          <a:ext cx="1181100" cy="1270000"/>
        </a:xfrm>
        <a:prstGeom prst="rect">
          <a:avLst/>
        </a:prstGeom>
      </xdr:spPr>
    </xdr:pic>
  </etc:cellImage>
  <etc:cellImage>
    <xdr:pic>
      <xdr:nvPicPr>
        <xdr:cNvPr id="3" name="ID_6179E01C7C0B48818D589F5789337F35"/>
        <xdr:cNvPicPr>
          <a:picLocks noChangeAspect="1"/>
        </xdr:cNvPicPr>
      </xdr:nvPicPr>
      <xdr:blipFill>
        <a:blip r:embed="rId5"/>
        <a:stretch>
          <a:fillRect/>
        </a:stretch>
      </xdr:blipFill>
      <xdr:spPr>
        <a:xfrm>
          <a:off x="7448550" y="61121925"/>
          <a:ext cx="1181100" cy="1270000"/>
        </a:xfrm>
        <a:prstGeom prst="rect">
          <a:avLst/>
        </a:prstGeom>
      </xdr:spPr>
    </xdr:pic>
  </etc:cellImage>
  <etc:cellImage>
    <xdr:pic>
      <xdr:nvPicPr>
        <xdr:cNvPr id="517" name="ID_232D2D15C25440A1AA247D8D5E03F431"/>
        <xdr:cNvPicPr>
          <a:picLocks noChangeAspect="1"/>
        </xdr:cNvPicPr>
      </xdr:nvPicPr>
      <xdr:blipFill>
        <a:blip r:embed="rId6"/>
        <a:stretch>
          <a:fillRect/>
        </a:stretch>
      </xdr:blipFill>
      <xdr:spPr>
        <a:xfrm>
          <a:off x="7448550" y="312581925"/>
          <a:ext cx="1181100" cy="1270000"/>
        </a:xfrm>
        <a:prstGeom prst="rect">
          <a:avLst/>
        </a:prstGeom>
      </xdr:spPr>
    </xdr:pic>
  </etc:cellImage>
  <etc:cellImage>
    <xdr:pic>
      <xdr:nvPicPr>
        <xdr:cNvPr id="559" name="ID_11C1B63B5F244AD2B468BD62F7A75410"/>
        <xdr:cNvPicPr>
          <a:picLocks noChangeAspect="1"/>
        </xdr:cNvPicPr>
      </xdr:nvPicPr>
      <xdr:blipFill>
        <a:blip r:embed="rId7"/>
        <a:stretch>
          <a:fillRect/>
        </a:stretch>
      </xdr:blipFill>
      <xdr:spPr>
        <a:xfrm>
          <a:off x="7448550" y="335441925"/>
          <a:ext cx="1181100" cy="1270000"/>
        </a:xfrm>
        <a:prstGeom prst="rect">
          <a:avLst/>
        </a:prstGeom>
      </xdr:spPr>
    </xdr:pic>
  </etc:cellImage>
  <etc:cellImage>
    <xdr:pic>
      <xdr:nvPicPr>
        <xdr:cNvPr id="493" name="ID_3E84AF962F884BCAA5B1F7463914DDD7"/>
        <xdr:cNvPicPr>
          <a:picLocks noChangeAspect="1"/>
        </xdr:cNvPicPr>
      </xdr:nvPicPr>
      <xdr:blipFill>
        <a:blip r:embed="rId8"/>
        <a:stretch>
          <a:fillRect/>
        </a:stretch>
      </xdr:blipFill>
      <xdr:spPr>
        <a:xfrm>
          <a:off x="7448550" y="298611925"/>
          <a:ext cx="1181100" cy="1270000"/>
        </a:xfrm>
        <a:prstGeom prst="rect">
          <a:avLst/>
        </a:prstGeom>
      </xdr:spPr>
    </xdr:pic>
  </etc:cellImage>
  <etc:cellImage>
    <xdr:pic>
      <xdr:nvPicPr>
        <xdr:cNvPr id="5" name="ID_8C714CB7749749A4A7F649498951DBA0"/>
        <xdr:cNvPicPr>
          <a:picLocks noChangeAspect="1"/>
        </xdr:cNvPicPr>
      </xdr:nvPicPr>
      <xdr:blipFill>
        <a:blip r:embed="rId9"/>
        <a:stretch>
          <a:fillRect/>
        </a:stretch>
      </xdr:blipFill>
      <xdr:spPr>
        <a:xfrm>
          <a:off x="7448550" y="329091925"/>
          <a:ext cx="1181100" cy="1270000"/>
        </a:xfrm>
        <a:prstGeom prst="rect">
          <a:avLst/>
        </a:prstGeom>
      </xdr:spPr>
    </xdr:pic>
  </etc:cellImage>
  <etc:cellImage>
    <xdr:pic>
      <xdr:nvPicPr>
        <xdr:cNvPr id="471" name="ID_2F6E1868FFA94D9EBCEBC0D1FD90D1F1"/>
        <xdr:cNvPicPr>
          <a:picLocks noChangeAspect="1"/>
        </xdr:cNvPicPr>
      </xdr:nvPicPr>
      <xdr:blipFill>
        <a:blip r:embed="rId10"/>
        <a:stretch>
          <a:fillRect/>
        </a:stretch>
      </xdr:blipFill>
      <xdr:spPr>
        <a:xfrm>
          <a:off x="7448550" y="285911925"/>
          <a:ext cx="1181100" cy="1270000"/>
        </a:xfrm>
        <a:prstGeom prst="rect">
          <a:avLst/>
        </a:prstGeom>
      </xdr:spPr>
    </xdr:pic>
  </etc:cellImage>
  <etc:cellImage>
    <xdr:pic>
      <xdr:nvPicPr>
        <xdr:cNvPr id="289" name="ID_A8BF0EA307004EDC8D8A5243E6A851AC"/>
        <xdr:cNvPicPr>
          <a:picLocks noChangeAspect="1"/>
        </xdr:cNvPicPr>
      </xdr:nvPicPr>
      <xdr:blipFill>
        <a:blip r:embed="rId11"/>
        <a:stretch>
          <a:fillRect/>
        </a:stretch>
      </xdr:blipFill>
      <xdr:spPr>
        <a:xfrm>
          <a:off x="7448550" y="171611925"/>
          <a:ext cx="1181100" cy="1270000"/>
        </a:xfrm>
        <a:prstGeom prst="rect">
          <a:avLst/>
        </a:prstGeom>
      </xdr:spPr>
    </xdr:pic>
  </etc:cellImage>
  <etc:cellImage>
    <xdr:pic>
      <xdr:nvPicPr>
        <xdr:cNvPr id="463" name="ID_C54D98A276FB4D5F855B25DEC1ED7776"/>
        <xdr:cNvPicPr>
          <a:picLocks noChangeAspect="1"/>
        </xdr:cNvPicPr>
      </xdr:nvPicPr>
      <xdr:blipFill>
        <a:blip r:embed="rId12"/>
        <a:stretch>
          <a:fillRect/>
        </a:stretch>
      </xdr:blipFill>
      <xdr:spPr>
        <a:xfrm>
          <a:off x="7448550" y="280831925"/>
          <a:ext cx="1181100" cy="1270000"/>
        </a:xfrm>
        <a:prstGeom prst="rect">
          <a:avLst/>
        </a:prstGeom>
      </xdr:spPr>
    </xdr:pic>
  </etc:cellImage>
  <etc:cellImage>
    <xdr:pic>
      <xdr:nvPicPr>
        <xdr:cNvPr id="577" name="ID_64C1959C95BD4CB8890439FE0C2D4804"/>
        <xdr:cNvPicPr>
          <a:picLocks noChangeAspect="1"/>
        </xdr:cNvPicPr>
      </xdr:nvPicPr>
      <xdr:blipFill>
        <a:blip r:embed="rId13"/>
        <a:stretch>
          <a:fillRect/>
        </a:stretch>
      </xdr:blipFill>
      <xdr:spPr>
        <a:xfrm>
          <a:off x="7448550" y="346871925"/>
          <a:ext cx="1181100" cy="1270000"/>
        </a:xfrm>
        <a:prstGeom prst="rect">
          <a:avLst/>
        </a:prstGeom>
      </xdr:spPr>
    </xdr:pic>
  </etc:cellImage>
  <etc:cellImage>
    <xdr:pic>
      <xdr:nvPicPr>
        <xdr:cNvPr id="587" name="ID_6700DE70678B482D8D881583CA8DD955"/>
        <xdr:cNvPicPr>
          <a:picLocks noChangeAspect="1"/>
        </xdr:cNvPicPr>
      </xdr:nvPicPr>
      <xdr:blipFill>
        <a:blip r:embed="rId14"/>
        <a:stretch>
          <a:fillRect/>
        </a:stretch>
      </xdr:blipFill>
      <xdr:spPr>
        <a:xfrm>
          <a:off x="7448550" y="353221925"/>
          <a:ext cx="1181100" cy="1270000"/>
        </a:xfrm>
        <a:prstGeom prst="rect">
          <a:avLst/>
        </a:prstGeom>
      </xdr:spPr>
    </xdr:pic>
  </etc:cellImage>
  <etc:cellImage>
    <xdr:pic>
      <xdr:nvPicPr>
        <xdr:cNvPr id="34" name="ID_BC5CFA24C7CC4C3A9BB639B9BAE185F0"/>
        <xdr:cNvPicPr>
          <a:picLocks noChangeAspect="1"/>
        </xdr:cNvPicPr>
      </xdr:nvPicPr>
      <xdr:blipFill>
        <a:blip r:embed="rId15"/>
        <a:stretch>
          <a:fillRect/>
        </a:stretch>
      </xdr:blipFill>
      <xdr:spPr>
        <a:xfrm>
          <a:off x="7448550" y="16671925"/>
          <a:ext cx="1181100" cy="1270000"/>
        </a:xfrm>
        <a:prstGeom prst="rect">
          <a:avLst/>
        </a:prstGeom>
      </xdr:spPr>
    </xdr:pic>
  </etc:cellImage>
  <etc:cellImage>
    <xdr:pic>
      <xdr:nvPicPr>
        <xdr:cNvPr id="7" name="ID_4FEA72FF15BA452B99B8F2125FAEA79D"/>
        <xdr:cNvPicPr>
          <a:picLocks noChangeAspect="1"/>
        </xdr:cNvPicPr>
      </xdr:nvPicPr>
      <xdr:blipFill>
        <a:blip r:embed="rId16"/>
        <a:stretch>
          <a:fillRect/>
        </a:stretch>
      </xdr:blipFill>
      <xdr:spPr>
        <a:xfrm>
          <a:off x="7448550" y="404021925"/>
          <a:ext cx="1181100" cy="1270000"/>
        </a:xfrm>
        <a:prstGeom prst="rect">
          <a:avLst/>
        </a:prstGeom>
      </xdr:spPr>
    </xdr:pic>
  </etc:cellImage>
  <etc:cellImage>
    <xdr:pic>
      <xdr:nvPicPr>
        <xdr:cNvPr id="8" name="ID_01754E5430364FC9B27863920323E666"/>
        <xdr:cNvPicPr>
          <a:picLocks noChangeAspect="1"/>
        </xdr:cNvPicPr>
      </xdr:nvPicPr>
      <xdr:blipFill>
        <a:blip r:embed="rId17"/>
        <a:stretch>
          <a:fillRect/>
        </a:stretch>
      </xdr:blipFill>
      <xdr:spPr>
        <a:xfrm>
          <a:off x="7448550" y="38261925"/>
          <a:ext cx="1181100" cy="1270000"/>
        </a:xfrm>
        <a:prstGeom prst="rect">
          <a:avLst/>
        </a:prstGeom>
      </xdr:spPr>
    </xdr:pic>
  </etc:cellImage>
  <etc:cellImage>
    <xdr:pic>
      <xdr:nvPicPr>
        <xdr:cNvPr id="419" name="ID_502DF57E3DF8410DAC9C5A59494AB949"/>
        <xdr:cNvPicPr>
          <a:picLocks noChangeAspect="1"/>
        </xdr:cNvPicPr>
      </xdr:nvPicPr>
      <xdr:blipFill>
        <a:blip r:embed="rId18"/>
        <a:stretch>
          <a:fillRect/>
        </a:stretch>
      </xdr:blipFill>
      <xdr:spPr>
        <a:xfrm>
          <a:off x="7448550" y="252891925"/>
          <a:ext cx="1181100" cy="1270000"/>
        </a:xfrm>
        <a:prstGeom prst="rect">
          <a:avLst/>
        </a:prstGeom>
      </xdr:spPr>
    </xdr:pic>
  </etc:cellImage>
  <etc:cellImage>
    <xdr:pic>
      <xdr:nvPicPr>
        <xdr:cNvPr id="110" name="ID_F77D3748095444FB92C891B88649A9D5"/>
        <xdr:cNvPicPr>
          <a:picLocks noChangeAspect="1"/>
        </xdr:cNvPicPr>
      </xdr:nvPicPr>
      <xdr:blipFill>
        <a:blip r:embed="rId19"/>
        <a:stretch>
          <a:fillRect/>
        </a:stretch>
      </xdr:blipFill>
      <xdr:spPr>
        <a:xfrm>
          <a:off x="16755745" y="3457575"/>
          <a:ext cx="908050" cy="962025"/>
        </a:xfrm>
        <a:prstGeom prst="rect">
          <a:avLst/>
        </a:prstGeom>
      </xdr:spPr>
    </xdr:pic>
  </etc:cellImage>
  <etc:cellImage>
    <xdr:pic>
      <xdr:nvPicPr>
        <xdr:cNvPr id="393" name="ID_E8B6AFFC68654229910F75998EC7180D"/>
        <xdr:cNvPicPr>
          <a:picLocks noChangeAspect="1"/>
        </xdr:cNvPicPr>
      </xdr:nvPicPr>
      <xdr:blipFill>
        <a:blip r:embed="rId20"/>
        <a:stretch>
          <a:fillRect/>
        </a:stretch>
      </xdr:blipFill>
      <xdr:spPr>
        <a:xfrm>
          <a:off x="7448550" y="236381925"/>
          <a:ext cx="1181100" cy="1270000"/>
        </a:xfrm>
        <a:prstGeom prst="rect">
          <a:avLst/>
        </a:prstGeom>
      </xdr:spPr>
    </xdr:pic>
  </etc:cellImage>
  <etc:cellImage>
    <xdr:pic>
      <xdr:nvPicPr>
        <xdr:cNvPr id="397" name="ID_4A7F955FF8764ED2AD674DD0B2A1010A"/>
        <xdr:cNvPicPr>
          <a:picLocks noChangeAspect="1"/>
        </xdr:cNvPicPr>
      </xdr:nvPicPr>
      <xdr:blipFill>
        <a:blip r:embed="rId21"/>
        <a:stretch>
          <a:fillRect/>
        </a:stretch>
      </xdr:blipFill>
      <xdr:spPr>
        <a:xfrm>
          <a:off x="7448550" y="238921925"/>
          <a:ext cx="1181100" cy="1270000"/>
        </a:xfrm>
        <a:prstGeom prst="rect">
          <a:avLst/>
        </a:prstGeom>
      </xdr:spPr>
    </xdr:pic>
  </etc:cellImage>
  <etc:cellImage>
    <xdr:pic>
      <xdr:nvPicPr>
        <xdr:cNvPr id="583" name="ID_BFF8DEAD64554855B6F1283D8BCD7B54"/>
        <xdr:cNvPicPr>
          <a:picLocks noChangeAspect="1"/>
        </xdr:cNvPicPr>
      </xdr:nvPicPr>
      <xdr:blipFill>
        <a:blip r:embed="rId22"/>
        <a:stretch>
          <a:fillRect/>
        </a:stretch>
      </xdr:blipFill>
      <xdr:spPr>
        <a:xfrm>
          <a:off x="7448550" y="350681925"/>
          <a:ext cx="1181100" cy="1270000"/>
        </a:xfrm>
        <a:prstGeom prst="rect">
          <a:avLst/>
        </a:prstGeom>
      </xdr:spPr>
    </xdr:pic>
  </etc:cellImage>
  <etc:cellImage>
    <xdr:pic>
      <xdr:nvPicPr>
        <xdr:cNvPr id="381" name="ID_917FC734CDDE4403952A9230E7BC477F"/>
        <xdr:cNvPicPr>
          <a:picLocks noChangeAspect="1"/>
        </xdr:cNvPicPr>
      </xdr:nvPicPr>
      <xdr:blipFill>
        <a:blip r:embed="rId23"/>
        <a:stretch>
          <a:fillRect/>
        </a:stretch>
      </xdr:blipFill>
      <xdr:spPr>
        <a:xfrm>
          <a:off x="7448550" y="228761925"/>
          <a:ext cx="1181100" cy="1270000"/>
        </a:xfrm>
        <a:prstGeom prst="rect">
          <a:avLst/>
        </a:prstGeom>
      </xdr:spPr>
    </xdr:pic>
  </etc:cellImage>
  <etc:cellImage>
    <xdr:pic>
      <xdr:nvPicPr>
        <xdr:cNvPr id="27" name="ID_F3866109CB244825B363407964BC10A7"/>
        <xdr:cNvPicPr>
          <a:picLocks noChangeAspect="1"/>
        </xdr:cNvPicPr>
      </xdr:nvPicPr>
      <xdr:blipFill>
        <a:blip r:embed="rId24"/>
        <a:stretch>
          <a:fillRect/>
        </a:stretch>
      </xdr:blipFill>
      <xdr:spPr>
        <a:xfrm>
          <a:off x="7448550" y="9051925"/>
          <a:ext cx="1181100" cy="1270000"/>
        </a:xfrm>
        <a:prstGeom prst="rect">
          <a:avLst/>
        </a:prstGeom>
      </xdr:spPr>
    </xdr:pic>
  </etc:cellImage>
  <etc:cellImage>
    <xdr:pic>
      <xdr:nvPicPr>
        <xdr:cNvPr id="10" name="ID_5968BEEC43744DCF9FEFAD3FF9EE94F7"/>
        <xdr:cNvPicPr>
          <a:picLocks noChangeAspect="1"/>
        </xdr:cNvPicPr>
      </xdr:nvPicPr>
      <xdr:blipFill>
        <a:blip r:embed="rId25"/>
        <a:stretch>
          <a:fillRect/>
        </a:stretch>
      </xdr:blipFill>
      <xdr:spPr>
        <a:xfrm>
          <a:off x="7448550" y="75091925"/>
          <a:ext cx="1181100" cy="1270000"/>
        </a:xfrm>
        <a:prstGeom prst="rect">
          <a:avLst/>
        </a:prstGeom>
      </xdr:spPr>
    </xdr:pic>
  </etc:cellImage>
  <etc:cellImage>
    <xdr:pic>
      <xdr:nvPicPr>
        <xdr:cNvPr id="11" name="ID_9250ACC6AF5641F4AA501AD8538FD38C"/>
        <xdr:cNvPicPr>
          <a:picLocks noChangeAspect="1"/>
        </xdr:cNvPicPr>
      </xdr:nvPicPr>
      <xdr:blipFill>
        <a:blip r:embed="rId26"/>
        <a:stretch>
          <a:fillRect/>
        </a:stretch>
      </xdr:blipFill>
      <xdr:spPr>
        <a:xfrm>
          <a:off x="7448550" y="35721925"/>
          <a:ext cx="1181100" cy="1270000"/>
        </a:xfrm>
        <a:prstGeom prst="rect">
          <a:avLst/>
        </a:prstGeom>
      </xdr:spPr>
    </xdr:pic>
  </etc:cellImage>
  <etc:cellImage>
    <xdr:pic>
      <xdr:nvPicPr>
        <xdr:cNvPr id="507" name="ID_2344F6C1BB464D9DAFBFB8894C9ED51E"/>
        <xdr:cNvPicPr>
          <a:picLocks noChangeAspect="1"/>
        </xdr:cNvPicPr>
      </xdr:nvPicPr>
      <xdr:blipFill>
        <a:blip r:embed="rId27"/>
        <a:stretch>
          <a:fillRect/>
        </a:stretch>
      </xdr:blipFill>
      <xdr:spPr>
        <a:xfrm>
          <a:off x="7448550" y="307501925"/>
          <a:ext cx="1181100" cy="1270000"/>
        </a:xfrm>
        <a:prstGeom prst="rect">
          <a:avLst/>
        </a:prstGeom>
      </xdr:spPr>
    </xdr:pic>
  </etc:cellImage>
  <etc:cellImage>
    <xdr:pic>
      <xdr:nvPicPr>
        <xdr:cNvPr id="143" name="ID_0EB2B6DA02424549A594BFABA14717C8"/>
        <xdr:cNvPicPr>
          <a:picLocks noChangeAspect="1"/>
        </xdr:cNvPicPr>
      </xdr:nvPicPr>
      <xdr:blipFill>
        <a:blip r:embed="rId28"/>
        <a:stretch>
          <a:fillRect/>
        </a:stretch>
      </xdr:blipFill>
      <xdr:spPr>
        <a:xfrm>
          <a:off x="7448550" y="85251925"/>
          <a:ext cx="1181100" cy="1270000"/>
        </a:xfrm>
        <a:prstGeom prst="rect">
          <a:avLst/>
        </a:prstGeom>
      </xdr:spPr>
    </xdr:pic>
  </etc:cellImage>
  <etc:cellImage>
    <xdr:pic>
      <xdr:nvPicPr>
        <xdr:cNvPr id="662" name="ID_3B4E5D107F9941878E09C3FC28BC9D41"/>
        <xdr:cNvPicPr>
          <a:picLocks noChangeAspect="1"/>
        </xdr:cNvPicPr>
      </xdr:nvPicPr>
      <xdr:blipFill>
        <a:blip r:embed="rId29"/>
        <a:stretch>
          <a:fillRect/>
        </a:stretch>
      </xdr:blipFill>
      <xdr:spPr>
        <a:xfrm>
          <a:off x="7448550" y="397671925"/>
          <a:ext cx="1181100" cy="1270000"/>
        </a:xfrm>
        <a:prstGeom prst="rect">
          <a:avLst/>
        </a:prstGeom>
      </xdr:spPr>
    </xdr:pic>
  </etc:cellImage>
  <etc:cellImage>
    <xdr:pic>
      <xdr:nvPicPr>
        <xdr:cNvPr id="28" name="ID_933166CAFFE1498A9C678056FBE2BC5E"/>
        <xdr:cNvPicPr>
          <a:picLocks noChangeAspect="1"/>
        </xdr:cNvPicPr>
      </xdr:nvPicPr>
      <xdr:blipFill>
        <a:blip r:embed="rId30"/>
        <a:stretch>
          <a:fillRect/>
        </a:stretch>
      </xdr:blipFill>
      <xdr:spPr>
        <a:xfrm>
          <a:off x="7448550" y="378621925"/>
          <a:ext cx="1181100" cy="1270000"/>
        </a:xfrm>
        <a:prstGeom prst="rect">
          <a:avLst/>
        </a:prstGeom>
      </xdr:spPr>
    </xdr:pic>
  </etc:cellImage>
  <etc:cellImage>
    <xdr:pic>
      <xdr:nvPicPr>
        <xdr:cNvPr id="481" name="ID_1DD6E0ACA56540499C51B68F998DF7F8"/>
        <xdr:cNvPicPr>
          <a:picLocks noChangeAspect="1"/>
        </xdr:cNvPicPr>
      </xdr:nvPicPr>
      <xdr:blipFill>
        <a:blip r:embed="rId31"/>
        <a:stretch>
          <a:fillRect/>
        </a:stretch>
      </xdr:blipFill>
      <xdr:spPr>
        <a:xfrm>
          <a:off x="7448550" y="290991925"/>
          <a:ext cx="1181100" cy="1270000"/>
        </a:xfrm>
        <a:prstGeom prst="rect">
          <a:avLst/>
        </a:prstGeom>
      </xdr:spPr>
    </xdr:pic>
  </etc:cellImage>
  <etc:cellImage>
    <xdr:pic>
      <xdr:nvPicPr>
        <xdr:cNvPr id="87" name="ID_48961EFE66844447A41F209C08438C1C"/>
        <xdr:cNvPicPr>
          <a:picLocks noChangeAspect="1"/>
        </xdr:cNvPicPr>
      </xdr:nvPicPr>
      <xdr:blipFill>
        <a:blip r:embed="rId32"/>
        <a:stretch>
          <a:fillRect/>
        </a:stretch>
      </xdr:blipFill>
      <xdr:spPr>
        <a:xfrm>
          <a:off x="7448550" y="49691925"/>
          <a:ext cx="1181100" cy="1270000"/>
        </a:xfrm>
        <a:prstGeom prst="rect">
          <a:avLst/>
        </a:prstGeom>
      </xdr:spPr>
    </xdr:pic>
  </etc:cellImage>
  <etc:cellImage>
    <xdr:pic>
      <xdr:nvPicPr>
        <xdr:cNvPr id="12" name="ID_33B30D9E288246FABCBF1B042DBE1688"/>
        <xdr:cNvPicPr>
          <a:picLocks noChangeAspect="1"/>
        </xdr:cNvPicPr>
      </xdr:nvPicPr>
      <xdr:blipFill>
        <a:blip r:embed="rId33"/>
        <a:stretch>
          <a:fillRect/>
        </a:stretch>
      </xdr:blipFill>
      <xdr:spPr>
        <a:xfrm>
          <a:off x="7448550" y="39531925"/>
          <a:ext cx="1181100" cy="1270000"/>
        </a:xfrm>
        <a:prstGeom prst="rect">
          <a:avLst/>
        </a:prstGeom>
      </xdr:spPr>
    </xdr:pic>
  </etc:cellImage>
  <etc:cellImage>
    <xdr:pic>
      <xdr:nvPicPr>
        <xdr:cNvPr id="22" name="ID_5726C28C34794557A3AC930353DABC64"/>
        <xdr:cNvPicPr>
          <a:picLocks noChangeAspect="1"/>
        </xdr:cNvPicPr>
      </xdr:nvPicPr>
      <xdr:blipFill>
        <a:blip r:embed="rId34"/>
        <a:stretch>
          <a:fillRect/>
        </a:stretch>
      </xdr:blipFill>
      <xdr:spPr>
        <a:xfrm>
          <a:off x="7448550" y="174625"/>
          <a:ext cx="1181100" cy="1270000"/>
        </a:xfrm>
        <a:prstGeom prst="rect">
          <a:avLst/>
        </a:prstGeom>
      </xdr:spPr>
    </xdr:pic>
  </etc:cellImage>
  <etc:cellImage>
    <xdr:pic>
      <xdr:nvPicPr>
        <xdr:cNvPr id="13" name="ID_DF6168F228B8469696A41ACCF6D4838E"/>
        <xdr:cNvPicPr>
          <a:picLocks noChangeAspect="1"/>
        </xdr:cNvPicPr>
      </xdr:nvPicPr>
      <xdr:blipFill>
        <a:blip r:embed="rId35"/>
        <a:stretch>
          <a:fillRect/>
        </a:stretch>
      </xdr:blipFill>
      <xdr:spPr>
        <a:xfrm>
          <a:off x="7448550" y="63661925"/>
          <a:ext cx="1181100" cy="1270000"/>
        </a:xfrm>
        <a:prstGeom prst="rect">
          <a:avLst/>
        </a:prstGeom>
      </xdr:spPr>
    </xdr:pic>
  </etc:cellImage>
  <etc:cellImage>
    <xdr:pic>
      <xdr:nvPicPr>
        <xdr:cNvPr id="227" name="ID_73D47A25580E474EA8F8B49B792EDBAA"/>
        <xdr:cNvPicPr>
          <a:picLocks noChangeAspect="1"/>
        </xdr:cNvPicPr>
      </xdr:nvPicPr>
      <xdr:blipFill>
        <a:blip r:embed="rId36"/>
        <a:stretch>
          <a:fillRect/>
        </a:stretch>
      </xdr:blipFill>
      <xdr:spPr>
        <a:xfrm>
          <a:off x="7448550" y="134781925"/>
          <a:ext cx="1181100" cy="1270000"/>
        </a:xfrm>
        <a:prstGeom prst="rect">
          <a:avLst/>
        </a:prstGeom>
      </xdr:spPr>
    </xdr:pic>
  </etc:cellImage>
  <etc:cellImage>
    <xdr:pic>
      <xdr:nvPicPr>
        <xdr:cNvPr id="14" name="ID_02E3B4414F154A81BD126974B1DB615D"/>
        <xdr:cNvPicPr>
          <a:picLocks noChangeAspect="1"/>
        </xdr:cNvPicPr>
      </xdr:nvPicPr>
      <xdr:blipFill>
        <a:blip r:embed="rId37"/>
        <a:stretch>
          <a:fillRect/>
        </a:stretch>
      </xdr:blipFill>
      <xdr:spPr>
        <a:xfrm>
          <a:off x="7448550" y="83981925"/>
          <a:ext cx="1181100" cy="1270000"/>
        </a:xfrm>
        <a:prstGeom prst="rect">
          <a:avLst/>
        </a:prstGeom>
      </xdr:spPr>
    </xdr:pic>
  </etc:cellImage>
  <etc:cellImage>
    <xdr:pic>
      <xdr:nvPicPr>
        <xdr:cNvPr id="16" name="ID_C8728D5F536D4C3DA57D8D5E16B3D733"/>
        <xdr:cNvPicPr>
          <a:picLocks noChangeAspect="1"/>
        </xdr:cNvPicPr>
      </xdr:nvPicPr>
      <xdr:blipFill>
        <a:blip r:embed="rId38"/>
        <a:stretch>
          <a:fillRect/>
        </a:stretch>
      </xdr:blipFill>
      <xdr:spPr>
        <a:xfrm>
          <a:off x="7448550" y="398941925"/>
          <a:ext cx="1181100" cy="1270000"/>
        </a:xfrm>
        <a:prstGeom prst="rect">
          <a:avLst/>
        </a:prstGeom>
      </xdr:spPr>
    </xdr:pic>
  </etc:cellImage>
  <etc:cellImage>
    <xdr:pic>
      <xdr:nvPicPr>
        <xdr:cNvPr id="495" name="ID_33ECE91A50C047768217FAFB77781127"/>
        <xdr:cNvPicPr>
          <a:picLocks noChangeAspect="1"/>
        </xdr:cNvPicPr>
      </xdr:nvPicPr>
      <xdr:blipFill>
        <a:blip r:embed="rId39"/>
        <a:stretch>
          <a:fillRect/>
        </a:stretch>
      </xdr:blipFill>
      <xdr:spPr>
        <a:xfrm>
          <a:off x="7448550" y="299881925"/>
          <a:ext cx="1181100" cy="1270000"/>
        </a:xfrm>
        <a:prstGeom prst="rect">
          <a:avLst/>
        </a:prstGeom>
      </xdr:spPr>
    </xdr:pic>
  </etc:cellImage>
  <etc:cellImage>
    <xdr:pic>
      <xdr:nvPicPr>
        <xdr:cNvPr id="191" name="ID_9BB3522F957A4620B36E879AA9032586"/>
        <xdr:cNvPicPr>
          <a:picLocks noChangeAspect="1"/>
        </xdr:cNvPicPr>
      </xdr:nvPicPr>
      <xdr:blipFill>
        <a:blip r:embed="rId40"/>
        <a:stretch>
          <a:fillRect/>
        </a:stretch>
      </xdr:blipFill>
      <xdr:spPr>
        <a:xfrm>
          <a:off x="7448550" y="113191925"/>
          <a:ext cx="1181100" cy="1270000"/>
        </a:xfrm>
        <a:prstGeom prst="rect">
          <a:avLst/>
        </a:prstGeom>
      </xdr:spPr>
    </xdr:pic>
  </etc:cellImage>
  <etc:cellImage>
    <xdr:pic>
      <xdr:nvPicPr>
        <xdr:cNvPr id="181" name="ID_7E024D3489D441DBAC55AC22ADC18CF7"/>
        <xdr:cNvPicPr>
          <a:picLocks noChangeAspect="1"/>
        </xdr:cNvPicPr>
      </xdr:nvPicPr>
      <xdr:blipFill>
        <a:blip r:embed="rId41"/>
        <a:stretch>
          <a:fillRect/>
        </a:stretch>
      </xdr:blipFill>
      <xdr:spPr>
        <a:xfrm>
          <a:off x="7448550" y="108111925"/>
          <a:ext cx="1181100" cy="1270000"/>
        </a:xfrm>
        <a:prstGeom prst="rect">
          <a:avLst/>
        </a:prstGeom>
      </xdr:spPr>
    </xdr:pic>
  </etc:cellImage>
  <etc:cellImage>
    <xdr:pic>
      <xdr:nvPicPr>
        <xdr:cNvPr id="543" name="ID_61E07B02898C40A98FCF34D89B2F1F33"/>
        <xdr:cNvPicPr>
          <a:picLocks noChangeAspect="1"/>
        </xdr:cNvPicPr>
      </xdr:nvPicPr>
      <xdr:blipFill>
        <a:blip r:embed="rId42"/>
        <a:stretch>
          <a:fillRect/>
        </a:stretch>
      </xdr:blipFill>
      <xdr:spPr>
        <a:xfrm>
          <a:off x="7448550" y="325281925"/>
          <a:ext cx="1181100" cy="1270000"/>
        </a:xfrm>
        <a:prstGeom prst="rect">
          <a:avLst/>
        </a:prstGeom>
      </xdr:spPr>
    </xdr:pic>
  </etc:cellImage>
  <etc:cellImage>
    <xdr:pic>
      <xdr:nvPicPr>
        <xdr:cNvPr id="32" name="ID_94C45C97640F47F2AB9D54FB46CF9ABB"/>
        <xdr:cNvPicPr>
          <a:picLocks noChangeAspect="1"/>
        </xdr:cNvPicPr>
      </xdr:nvPicPr>
      <xdr:blipFill>
        <a:blip r:embed="rId43"/>
        <a:stretch>
          <a:fillRect/>
        </a:stretch>
      </xdr:blipFill>
      <xdr:spPr>
        <a:xfrm>
          <a:off x="7448550" y="14131925"/>
          <a:ext cx="1181100" cy="1270000"/>
        </a:xfrm>
        <a:prstGeom prst="rect">
          <a:avLst/>
        </a:prstGeom>
      </xdr:spPr>
    </xdr:pic>
  </etc:cellImage>
  <etc:cellImage>
    <xdr:pic>
      <xdr:nvPicPr>
        <xdr:cNvPr id="24" name="ID_2D7EF72AF8074C40B32CE1BF93524ECF"/>
        <xdr:cNvPicPr>
          <a:picLocks noChangeAspect="1"/>
        </xdr:cNvPicPr>
      </xdr:nvPicPr>
      <xdr:blipFill>
        <a:blip r:embed="rId44"/>
        <a:stretch>
          <a:fillRect/>
        </a:stretch>
      </xdr:blipFill>
      <xdr:spPr>
        <a:xfrm>
          <a:off x="7448550" y="7781925"/>
          <a:ext cx="1181100" cy="1270000"/>
        </a:xfrm>
        <a:prstGeom prst="rect">
          <a:avLst/>
        </a:prstGeom>
      </xdr:spPr>
    </xdr:pic>
  </etc:cellImage>
  <etc:cellImage>
    <xdr:pic>
      <xdr:nvPicPr>
        <xdr:cNvPr id="97" name="ID_60FEDB09D191449CB37CDA182B322E30"/>
        <xdr:cNvPicPr>
          <a:picLocks noChangeAspect="1"/>
        </xdr:cNvPicPr>
      </xdr:nvPicPr>
      <xdr:blipFill>
        <a:blip r:embed="rId45"/>
        <a:stretch>
          <a:fillRect/>
        </a:stretch>
      </xdr:blipFill>
      <xdr:spPr>
        <a:xfrm>
          <a:off x="7448550" y="56041925"/>
          <a:ext cx="1181100" cy="1270000"/>
        </a:xfrm>
        <a:prstGeom prst="rect">
          <a:avLst/>
        </a:prstGeom>
      </xdr:spPr>
    </xdr:pic>
  </etc:cellImage>
  <etc:cellImage>
    <xdr:pic>
      <xdr:nvPicPr>
        <xdr:cNvPr id="563" name="ID_3FB562476A69469E80E5FD50EA94FA16"/>
        <xdr:cNvPicPr>
          <a:picLocks noChangeAspect="1"/>
        </xdr:cNvPicPr>
      </xdr:nvPicPr>
      <xdr:blipFill>
        <a:blip r:embed="rId46"/>
        <a:stretch>
          <a:fillRect/>
        </a:stretch>
      </xdr:blipFill>
      <xdr:spPr>
        <a:xfrm>
          <a:off x="7448550" y="337981925"/>
          <a:ext cx="1181100" cy="1270000"/>
        </a:xfrm>
        <a:prstGeom prst="rect">
          <a:avLst/>
        </a:prstGeom>
      </xdr:spPr>
    </xdr:pic>
  </etc:cellImage>
  <etc:cellImage>
    <xdr:pic>
      <xdr:nvPicPr>
        <xdr:cNvPr id="263" name="ID_7796BA5736544870BAE205C5516C94FA"/>
        <xdr:cNvPicPr>
          <a:picLocks noChangeAspect="1"/>
        </xdr:cNvPicPr>
      </xdr:nvPicPr>
      <xdr:blipFill>
        <a:blip r:embed="rId47"/>
        <a:stretch>
          <a:fillRect/>
        </a:stretch>
      </xdr:blipFill>
      <xdr:spPr>
        <a:xfrm>
          <a:off x="7448550" y="155101925"/>
          <a:ext cx="1181100" cy="1270000"/>
        </a:xfrm>
        <a:prstGeom prst="rect">
          <a:avLst/>
        </a:prstGeom>
      </xdr:spPr>
    </xdr:pic>
  </etc:cellImage>
  <etc:cellImage>
    <xdr:pic>
      <xdr:nvPicPr>
        <xdr:cNvPr id="515" name="ID_ABEC20C456FE47D8964B3123F3E879AF"/>
        <xdr:cNvPicPr>
          <a:picLocks noChangeAspect="1"/>
        </xdr:cNvPicPr>
      </xdr:nvPicPr>
      <xdr:blipFill>
        <a:blip r:embed="rId48"/>
        <a:stretch>
          <a:fillRect/>
        </a:stretch>
      </xdr:blipFill>
      <xdr:spPr>
        <a:xfrm>
          <a:off x="7448550" y="311311925"/>
          <a:ext cx="1181100" cy="1270000"/>
        </a:xfrm>
        <a:prstGeom prst="rect">
          <a:avLst/>
        </a:prstGeom>
      </xdr:spPr>
    </xdr:pic>
  </etc:cellImage>
  <etc:cellImage>
    <xdr:pic>
      <xdr:nvPicPr>
        <xdr:cNvPr id="299" name="ID_7876C41EA0E04DACA6E8F28E030C1471"/>
        <xdr:cNvPicPr>
          <a:picLocks noChangeAspect="1"/>
        </xdr:cNvPicPr>
      </xdr:nvPicPr>
      <xdr:blipFill>
        <a:blip r:embed="rId49"/>
        <a:stretch>
          <a:fillRect/>
        </a:stretch>
      </xdr:blipFill>
      <xdr:spPr>
        <a:xfrm>
          <a:off x="7448550" y="177961925"/>
          <a:ext cx="1181100" cy="1270000"/>
        </a:xfrm>
        <a:prstGeom prst="rect">
          <a:avLst/>
        </a:prstGeom>
      </xdr:spPr>
    </xdr:pic>
  </etc:cellImage>
  <etc:cellImage>
    <xdr:pic>
      <xdr:nvPicPr>
        <xdr:cNvPr id="417" name="ID_9FB514FF00A84D45B9BDA0145FDAAF74"/>
        <xdr:cNvPicPr>
          <a:picLocks noChangeAspect="1"/>
        </xdr:cNvPicPr>
      </xdr:nvPicPr>
      <xdr:blipFill>
        <a:blip r:embed="rId50"/>
        <a:stretch>
          <a:fillRect/>
        </a:stretch>
      </xdr:blipFill>
      <xdr:spPr>
        <a:xfrm>
          <a:off x="7448550" y="251621925"/>
          <a:ext cx="1181100" cy="1270000"/>
        </a:xfrm>
        <a:prstGeom prst="rect">
          <a:avLst/>
        </a:prstGeom>
      </xdr:spPr>
    </xdr:pic>
  </etc:cellImage>
  <etc:cellImage>
    <xdr:pic>
      <xdr:nvPicPr>
        <xdr:cNvPr id="39" name="ID_FB2E8947667F46478B1C0AA004091775"/>
        <xdr:cNvPicPr>
          <a:picLocks noChangeAspect="1"/>
        </xdr:cNvPicPr>
      </xdr:nvPicPr>
      <xdr:blipFill>
        <a:blip r:embed="rId51"/>
        <a:stretch>
          <a:fillRect/>
        </a:stretch>
      </xdr:blipFill>
      <xdr:spPr>
        <a:xfrm>
          <a:off x="7448550" y="23021925"/>
          <a:ext cx="1181100" cy="1270000"/>
        </a:xfrm>
        <a:prstGeom prst="rect">
          <a:avLst/>
        </a:prstGeom>
      </xdr:spPr>
    </xdr:pic>
  </etc:cellImage>
  <etc:cellImage>
    <xdr:pic>
      <xdr:nvPicPr>
        <xdr:cNvPr id="501" name="ID_A271DAA4C830444D9B2A0CBD7F11AE9F"/>
        <xdr:cNvPicPr>
          <a:picLocks noChangeAspect="1"/>
        </xdr:cNvPicPr>
      </xdr:nvPicPr>
      <xdr:blipFill>
        <a:blip r:embed="rId52"/>
        <a:stretch>
          <a:fillRect/>
        </a:stretch>
      </xdr:blipFill>
      <xdr:spPr>
        <a:xfrm>
          <a:off x="7448550" y="303691925"/>
          <a:ext cx="1181100" cy="1270000"/>
        </a:xfrm>
        <a:prstGeom prst="rect">
          <a:avLst/>
        </a:prstGeom>
      </xdr:spPr>
    </xdr:pic>
  </etc:cellImage>
  <etc:cellImage>
    <xdr:pic>
      <xdr:nvPicPr>
        <xdr:cNvPr id="255" name="ID_156C4F46ECC14B77B2BBA29F95D6F032"/>
        <xdr:cNvPicPr>
          <a:picLocks noChangeAspect="1"/>
        </xdr:cNvPicPr>
      </xdr:nvPicPr>
      <xdr:blipFill>
        <a:blip r:embed="rId53"/>
        <a:stretch>
          <a:fillRect/>
        </a:stretch>
      </xdr:blipFill>
      <xdr:spPr>
        <a:xfrm>
          <a:off x="7448550" y="150021925"/>
          <a:ext cx="1181100" cy="1270000"/>
        </a:xfrm>
        <a:prstGeom prst="rect">
          <a:avLst/>
        </a:prstGeom>
      </xdr:spPr>
    </xdr:pic>
  </etc:cellImage>
  <etc:cellImage>
    <xdr:pic>
      <xdr:nvPicPr>
        <xdr:cNvPr id="31" name="ID_03A5464533644686B40BF8E7D9741188"/>
        <xdr:cNvPicPr>
          <a:picLocks noChangeAspect="1"/>
        </xdr:cNvPicPr>
      </xdr:nvPicPr>
      <xdr:blipFill>
        <a:blip r:embed="rId54"/>
        <a:stretch>
          <a:fillRect/>
        </a:stretch>
      </xdr:blipFill>
      <xdr:spPr>
        <a:xfrm>
          <a:off x="7448550" y="12861925"/>
          <a:ext cx="1181100" cy="1270000"/>
        </a:xfrm>
        <a:prstGeom prst="rect">
          <a:avLst/>
        </a:prstGeom>
      </xdr:spPr>
    </xdr:pic>
  </etc:cellImage>
  <etc:cellImage>
    <xdr:pic>
      <xdr:nvPicPr>
        <xdr:cNvPr id="113" name="ID_76D99F72E4914E9AA3191C2259BE6D54"/>
        <xdr:cNvPicPr>
          <a:picLocks noChangeAspect="1"/>
        </xdr:cNvPicPr>
      </xdr:nvPicPr>
      <xdr:blipFill>
        <a:blip r:embed="rId55"/>
        <a:stretch>
          <a:fillRect/>
        </a:stretch>
      </xdr:blipFill>
      <xdr:spPr>
        <a:xfrm>
          <a:off x="7448550" y="66201925"/>
          <a:ext cx="1181100" cy="1270000"/>
        </a:xfrm>
        <a:prstGeom prst="rect">
          <a:avLst/>
        </a:prstGeom>
      </xdr:spPr>
    </xdr:pic>
  </etc:cellImage>
  <etc:cellImage>
    <xdr:pic>
      <xdr:nvPicPr>
        <xdr:cNvPr id="26" name="ID_D92800A1B7B446ED9C7D7182C3F27B3D"/>
        <xdr:cNvPicPr>
          <a:picLocks noChangeAspect="1"/>
        </xdr:cNvPicPr>
      </xdr:nvPicPr>
      <xdr:blipFill>
        <a:blip r:embed="rId56"/>
        <a:stretch>
          <a:fillRect/>
        </a:stretch>
      </xdr:blipFill>
      <xdr:spPr>
        <a:xfrm>
          <a:off x="7448550" y="80171925"/>
          <a:ext cx="1181100" cy="1270000"/>
        </a:xfrm>
        <a:prstGeom prst="rect">
          <a:avLst/>
        </a:prstGeom>
      </xdr:spPr>
    </xdr:pic>
  </etc:cellImage>
  <etc:cellImage>
    <xdr:pic>
      <xdr:nvPicPr>
        <xdr:cNvPr id="287" name="ID_BD80D24E6B08488D89706497A3FFD692"/>
        <xdr:cNvPicPr>
          <a:picLocks noChangeAspect="1"/>
        </xdr:cNvPicPr>
      </xdr:nvPicPr>
      <xdr:blipFill>
        <a:blip r:embed="rId57"/>
        <a:stretch>
          <a:fillRect/>
        </a:stretch>
      </xdr:blipFill>
      <xdr:spPr>
        <a:xfrm>
          <a:off x="7448550" y="170341925"/>
          <a:ext cx="1181100" cy="1270000"/>
        </a:xfrm>
        <a:prstGeom prst="rect">
          <a:avLst/>
        </a:prstGeom>
      </xdr:spPr>
    </xdr:pic>
  </etc:cellImage>
  <etc:cellImage>
    <xdr:pic>
      <xdr:nvPicPr>
        <xdr:cNvPr id="29" name="ID_E7AEB1C789CE42839C7CCDF8C69DA102"/>
        <xdr:cNvPicPr>
          <a:picLocks noChangeAspect="1"/>
        </xdr:cNvPicPr>
      </xdr:nvPicPr>
      <xdr:blipFill>
        <a:blip r:embed="rId58"/>
        <a:stretch>
          <a:fillRect/>
        </a:stretch>
      </xdr:blipFill>
      <xdr:spPr>
        <a:xfrm>
          <a:off x="7448550" y="331631925"/>
          <a:ext cx="1181100" cy="1270000"/>
        </a:xfrm>
        <a:prstGeom prst="rect">
          <a:avLst/>
        </a:prstGeom>
      </xdr:spPr>
    </xdr:pic>
  </etc:cellImage>
  <etc:cellImage>
    <xdr:pic>
      <xdr:nvPicPr>
        <xdr:cNvPr id="94" name="ID_14910CE2BEF24A0F8215A0510EAAE333"/>
        <xdr:cNvPicPr>
          <a:picLocks noChangeAspect="1"/>
        </xdr:cNvPicPr>
      </xdr:nvPicPr>
      <xdr:blipFill>
        <a:blip r:embed="rId59"/>
        <a:stretch>
          <a:fillRect/>
        </a:stretch>
      </xdr:blipFill>
      <xdr:spPr>
        <a:xfrm>
          <a:off x="7448550" y="402751925"/>
          <a:ext cx="1181100" cy="1270000"/>
        </a:xfrm>
        <a:prstGeom prst="rect">
          <a:avLst/>
        </a:prstGeom>
      </xdr:spPr>
    </xdr:pic>
  </etc:cellImage>
  <etc:cellImage>
    <xdr:pic>
      <xdr:nvPicPr>
        <xdr:cNvPr id="295" name="ID_5EDE368399B44139A5E7E647C8A2EC90"/>
        <xdr:cNvPicPr>
          <a:picLocks noChangeAspect="1"/>
        </xdr:cNvPicPr>
      </xdr:nvPicPr>
      <xdr:blipFill>
        <a:blip r:embed="rId60"/>
        <a:stretch>
          <a:fillRect/>
        </a:stretch>
      </xdr:blipFill>
      <xdr:spPr>
        <a:xfrm>
          <a:off x="7448550" y="175421925"/>
          <a:ext cx="1181100" cy="1270000"/>
        </a:xfrm>
        <a:prstGeom prst="rect">
          <a:avLst/>
        </a:prstGeom>
      </xdr:spPr>
    </xdr:pic>
  </etc:cellImage>
  <etc:cellImage>
    <xdr:pic>
      <xdr:nvPicPr>
        <xdr:cNvPr id="489" name="ID_0EA1FBD8784A40929FB42651CE3581BC"/>
        <xdr:cNvPicPr>
          <a:picLocks noChangeAspect="1"/>
        </xdr:cNvPicPr>
      </xdr:nvPicPr>
      <xdr:blipFill>
        <a:blip r:embed="rId61"/>
        <a:stretch>
          <a:fillRect/>
        </a:stretch>
      </xdr:blipFill>
      <xdr:spPr>
        <a:xfrm>
          <a:off x="7448550" y="296071925"/>
          <a:ext cx="1181100" cy="1270000"/>
        </a:xfrm>
        <a:prstGeom prst="rect">
          <a:avLst/>
        </a:prstGeom>
      </xdr:spPr>
    </xdr:pic>
  </etc:cellImage>
  <etc:cellImage>
    <xdr:pic>
      <xdr:nvPicPr>
        <xdr:cNvPr id="30" name="ID_4913B1289D5E40A3A4A865D064CFDCA6"/>
        <xdr:cNvPicPr>
          <a:picLocks noChangeAspect="1"/>
        </xdr:cNvPicPr>
      </xdr:nvPicPr>
      <xdr:blipFill>
        <a:blip r:embed="rId62"/>
        <a:stretch>
          <a:fillRect/>
        </a:stretch>
      </xdr:blipFill>
      <xdr:spPr>
        <a:xfrm>
          <a:off x="7448550" y="10321925"/>
          <a:ext cx="1181100" cy="1270000"/>
        </a:xfrm>
        <a:prstGeom prst="rect">
          <a:avLst/>
        </a:prstGeom>
      </xdr:spPr>
    </xdr:pic>
  </etc:cellImage>
  <etc:cellImage>
    <xdr:pic>
      <xdr:nvPicPr>
        <xdr:cNvPr id="265" name="ID_2DE22978697B4A08A5EECCE5A9AF0597"/>
        <xdr:cNvPicPr>
          <a:picLocks noChangeAspect="1"/>
        </xdr:cNvPicPr>
      </xdr:nvPicPr>
      <xdr:blipFill>
        <a:blip r:embed="rId63"/>
        <a:stretch>
          <a:fillRect/>
        </a:stretch>
      </xdr:blipFill>
      <xdr:spPr>
        <a:xfrm>
          <a:off x="7448550" y="156371925"/>
          <a:ext cx="1181100" cy="1270000"/>
        </a:xfrm>
        <a:prstGeom prst="rect">
          <a:avLst/>
        </a:prstGeom>
      </xdr:spPr>
    </xdr:pic>
  </etc:cellImage>
  <etc:cellImage>
    <xdr:pic>
      <xdr:nvPicPr>
        <xdr:cNvPr id="591" name="ID_5DF96F4F48264448A58CBE8D138B6875"/>
        <xdr:cNvPicPr>
          <a:picLocks noChangeAspect="1"/>
        </xdr:cNvPicPr>
      </xdr:nvPicPr>
      <xdr:blipFill>
        <a:blip r:embed="rId64"/>
        <a:stretch>
          <a:fillRect/>
        </a:stretch>
      </xdr:blipFill>
      <xdr:spPr>
        <a:xfrm>
          <a:off x="7448550" y="355761925"/>
          <a:ext cx="1181100" cy="1270000"/>
        </a:xfrm>
        <a:prstGeom prst="rect">
          <a:avLst/>
        </a:prstGeom>
      </xdr:spPr>
    </xdr:pic>
  </etc:cellImage>
  <etc:cellImage>
    <xdr:pic>
      <xdr:nvPicPr>
        <xdr:cNvPr id="213" name="ID_FA0AF39AAC2B4B50AB26D2C06B88FCA5"/>
        <xdr:cNvPicPr>
          <a:picLocks noChangeAspect="1"/>
        </xdr:cNvPicPr>
      </xdr:nvPicPr>
      <xdr:blipFill>
        <a:blip r:embed="rId65"/>
        <a:stretch>
          <a:fillRect/>
        </a:stretch>
      </xdr:blipFill>
      <xdr:spPr>
        <a:xfrm>
          <a:off x="7448550" y="125891925"/>
          <a:ext cx="1181100" cy="1270000"/>
        </a:xfrm>
        <a:prstGeom prst="rect">
          <a:avLst/>
        </a:prstGeom>
      </xdr:spPr>
    </xdr:pic>
  </etc:cellImage>
  <etc:cellImage>
    <xdr:pic>
      <xdr:nvPicPr>
        <xdr:cNvPr id="96" name="ID_D268F432546547D2883C185DD95D4053"/>
        <xdr:cNvPicPr>
          <a:picLocks noChangeAspect="1"/>
        </xdr:cNvPicPr>
      </xdr:nvPicPr>
      <xdr:blipFill>
        <a:blip r:embed="rId66"/>
        <a:stretch>
          <a:fillRect/>
        </a:stretch>
      </xdr:blipFill>
      <xdr:spPr>
        <a:xfrm>
          <a:off x="16755745" y="9229725"/>
          <a:ext cx="908050" cy="962025"/>
        </a:xfrm>
        <a:prstGeom prst="rect">
          <a:avLst/>
        </a:prstGeom>
      </xdr:spPr>
    </xdr:pic>
  </etc:cellImage>
  <etc:cellImage>
    <xdr:pic>
      <xdr:nvPicPr>
        <xdr:cNvPr id="571" name="ID_7D4AE73337204DA5962ECEE3B1512A27"/>
        <xdr:cNvPicPr>
          <a:picLocks noChangeAspect="1"/>
        </xdr:cNvPicPr>
      </xdr:nvPicPr>
      <xdr:blipFill>
        <a:blip r:embed="rId67"/>
        <a:stretch>
          <a:fillRect/>
        </a:stretch>
      </xdr:blipFill>
      <xdr:spPr>
        <a:xfrm>
          <a:off x="7448550" y="343061925"/>
          <a:ext cx="1181100" cy="1270000"/>
        </a:xfrm>
        <a:prstGeom prst="rect">
          <a:avLst/>
        </a:prstGeom>
      </xdr:spPr>
    </xdr:pic>
  </etc:cellImage>
  <etc:cellImage>
    <xdr:pic>
      <xdr:nvPicPr>
        <xdr:cNvPr id="219" name="ID_0B6BD7C7DEC547FE891BA73463BF8EBE"/>
        <xdr:cNvPicPr>
          <a:picLocks noChangeAspect="1"/>
        </xdr:cNvPicPr>
      </xdr:nvPicPr>
      <xdr:blipFill>
        <a:blip r:embed="rId68"/>
        <a:stretch>
          <a:fillRect/>
        </a:stretch>
      </xdr:blipFill>
      <xdr:spPr>
        <a:xfrm>
          <a:off x="7448550" y="129701925"/>
          <a:ext cx="1181100" cy="1270000"/>
        </a:xfrm>
        <a:prstGeom prst="rect">
          <a:avLst/>
        </a:prstGeom>
      </xdr:spPr>
    </xdr:pic>
  </etc:cellImage>
  <etc:cellImage>
    <xdr:pic>
      <xdr:nvPicPr>
        <xdr:cNvPr id="177" name="ID_DEDCF81ECE7E44038DD8C0B2F607462E"/>
        <xdr:cNvPicPr>
          <a:picLocks noChangeAspect="1"/>
        </xdr:cNvPicPr>
      </xdr:nvPicPr>
      <xdr:blipFill>
        <a:blip r:embed="rId69"/>
        <a:stretch>
          <a:fillRect/>
        </a:stretch>
      </xdr:blipFill>
      <xdr:spPr>
        <a:xfrm>
          <a:off x="7448550" y="105571925"/>
          <a:ext cx="1181100" cy="1270000"/>
        </a:xfrm>
        <a:prstGeom prst="rect">
          <a:avLst/>
        </a:prstGeom>
      </xdr:spPr>
    </xdr:pic>
  </etc:cellImage>
  <etc:cellImage>
    <xdr:pic>
      <xdr:nvPicPr>
        <xdr:cNvPr id="217" name="ID_51D2FA8BE2F8493E90DF5AB1356A9689"/>
        <xdr:cNvPicPr>
          <a:picLocks noChangeAspect="1"/>
        </xdr:cNvPicPr>
      </xdr:nvPicPr>
      <xdr:blipFill>
        <a:blip r:embed="rId70"/>
        <a:stretch>
          <a:fillRect/>
        </a:stretch>
      </xdr:blipFill>
      <xdr:spPr>
        <a:xfrm>
          <a:off x="7448550" y="128431925"/>
          <a:ext cx="1181100" cy="1270000"/>
        </a:xfrm>
        <a:prstGeom prst="rect">
          <a:avLst/>
        </a:prstGeom>
      </xdr:spPr>
    </xdr:pic>
  </etc:cellImage>
  <etc:cellImage>
    <xdr:pic>
      <xdr:nvPicPr>
        <xdr:cNvPr id="297" name="ID_4D114DD6344C4F6999ACD2B0E40A3D43"/>
        <xdr:cNvPicPr>
          <a:picLocks noChangeAspect="1"/>
        </xdr:cNvPicPr>
      </xdr:nvPicPr>
      <xdr:blipFill>
        <a:blip r:embed="rId71"/>
        <a:stretch>
          <a:fillRect/>
        </a:stretch>
      </xdr:blipFill>
      <xdr:spPr>
        <a:xfrm>
          <a:off x="7448550" y="176691925"/>
          <a:ext cx="1181100" cy="1270000"/>
        </a:xfrm>
        <a:prstGeom prst="rect">
          <a:avLst/>
        </a:prstGeom>
      </xdr:spPr>
    </xdr:pic>
  </etc:cellImage>
  <etc:cellImage>
    <xdr:pic>
      <xdr:nvPicPr>
        <xdr:cNvPr id="36" name="ID_FAEE4622B35A4F7BB18B688BC61FBD38"/>
        <xdr:cNvPicPr>
          <a:picLocks noChangeAspect="1"/>
        </xdr:cNvPicPr>
      </xdr:nvPicPr>
      <xdr:blipFill>
        <a:blip r:embed="rId72"/>
        <a:stretch>
          <a:fillRect/>
        </a:stretch>
      </xdr:blipFill>
      <xdr:spPr>
        <a:xfrm>
          <a:off x="7448550" y="2701925"/>
          <a:ext cx="1181100" cy="1270000"/>
        </a:xfrm>
        <a:prstGeom prst="rect">
          <a:avLst/>
        </a:prstGeom>
      </xdr:spPr>
    </xdr:pic>
  </etc:cellImage>
  <etc:cellImage>
    <xdr:pic>
      <xdr:nvPicPr>
        <xdr:cNvPr id="38" name="ID_FEC595CB700D462B8C16232079A900D4"/>
        <xdr:cNvPicPr>
          <a:picLocks noChangeAspect="1"/>
        </xdr:cNvPicPr>
      </xdr:nvPicPr>
      <xdr:blipFill>
        <a:blip r:embed="rId73"/>
        <a:stretch>
          <a:fillRect/>
        </a:stretch>
      </xdr:blipFill>
      <xdr:spPr>
        <a:xfrm>
          <a:off x="7448550" y="68741925"/>
          <a:ext cx="1181100" cy="1270000"/>
        </a:xfrm>
        <a:prstGeom prst="rect">
          <a:avLst/>
        </a:prstGeom>
      </xdr:spPr>
    </xdr:pic>
  </etc:cellImage>
  <etc:cellImage>
    <xdr:pic>
      <xdr:nvPicPr>
        <xdr:cNvPr id="93" name="ID_91A6FDAFB3BF418387FBEA6FAC4ED027"/>
        <xdr:cNvPicPr>
          <a:picLocks noChangeAspect="1"/>
        </xdr:cNvPicPr>
      </xdr:nvPicPr>
      <xdr:blipFill>
        <a:blip r:embed="rId74"/>
        <a:stretch>
          <a:fillRect/>
        </a:stretch>
      </xdr:blipFill>
      <xdr:spPr>
        <a:xfrm>
          <a:off x="7448550" y="53501925"/>
          <a:ext cx="1181100" cy="1270000"/>
        </a:xfrm>
        <a:prstGeom prst="rect">
          <a:avLst/>
        </a:prstGeom>
      </xdr:spPr>
    </xdr:pic>
  </etc:cellImage>
  <etc:cellImage>
    <xdr:pic>
      <xdr:nvPicPr>
        <xdr:cNvPr id="133" name="ID_520ED285940A49F6B762F942DFD74528"/>
        <xdr:cNvPicPr>
          <a:picLocks noChangeAspect="1"/>
        </xdr:cNvPicPr>
      </xdr:nvPicPr>
      <xdr:blipFill>
        <a:blip r:embed="rId75"/>
        <a:stretch>
          <a:fillRect/>
        </a:stretch>
      </xdr:blipFill>
      <xdr:spPr>
        <a:xfrm>
          <a:off x="7448550" y="78901925"/>
          <a:ext cx="1181100" cy="1270000"/>
        </a:xfrm>
        <a:prstGeom prst="rect">
          <a:avLst/>
        </a:prstGeom>
      </xdr:spPr>
    </xdr:pic>
  </etc:cellImage>
  <etc:cellImage>
    <xdr:pic>
      <xdr:nvPicPr>
        <xdr:cNvPr id="303" name="ID_0E14C61F3E1F40628641597876E87EE8"/>
        <xdr:cNvPicPr>
          <a:picLocks noChangeAspect="1"/>
        </xdr:cNvPicPr>
      </xdr:nvPicPr>
      <xdr:blipFill>
        <a:blip r:embed="rId76"/>
        <a:stretch>
          <a:fillRect/>
        </a:stretch>
      </xdr:blipFill>
      <xdr:spPr>
        <a:xfrm>
          <a:off x="7448550" y="180501925"/>
          <a:ext cx="1181100" cy="1270000"/>
        </a:xfrm>
        <a:prstGeom prst="rect">
          <a:avLst/>
        </a:prstGeom>
      </xdr:spPr>
    </xdr:pic>
  </etc:cellImage>
  <etc:cellImage>
    <xdr:pic>
      <xdr:nvPicPr>
        <xdr:cNvPr id="257" name="ID_5868C5111AD84D159ED84B48BE995C72"/>
        <xdr:cNvPicPr>
          <a:picLocks noChangeAspect="1"/>
        </xdr:cNvPicPr>
      </xdr:nvPicPr>
      <xdr:blipFill>
        <a:blip r:embed="rId77"/>
        <a:stretch>
          <a:fillRect/>
        </a:stretch>
      </xdr:blipFill>
      <xdr:spPr>
        <a:xfrm>
          <a:off x="7448550" y="151291925"/>
          <a:ext cx="1181100" cy="1270000"/>
        </a:xfrm>
        <a:prstGeom prst="rect">
          <a:avLst/>
        </a:prstGeom>
      </xdr:spPr>
    </xdr:pic>
  </etc:cellImage>
  <etc:cellImage>
    <xdr:pic>
      <xdr:nvPicPr>
        <xdr:cNvPr id="483" name="ID_B56EBE809E0C4F71A622B36AD02142E7"/>
        <xdr:cNvPicPr>
          <a:picLocks noChangeAspect="1"/>
        </xdr:cNvPicPr>
      </xdr:nvPicPr>
      <xdr:blipFill>
        <a:blip r:embed="rId78"/>
        <a:stretch>
          <a:fillRect/>
        </a:stretch>
      </xdr:blipFill>
      <xdr:spPr>
        <a:xfrm>
          <a:off x="7448550" y="292261925"/>
          <a:ext cx="1181100" cy="1270000"/>
        </a:xfrm>
        <a:prstGeom prst="rect">
          <a:avLst/>
        </a:prstGeom>
      </xdr:spPr>
    </xdr:pic>
  </etc:cellImage>
  <etc:cellImage>
    <xdr:pic>
      <xdr:nvPicPr>
        <xdr:cNvPr id="491" name="ID_A4A16505A240451088D1BE328F7D1F78"/>
        <xdr:cNvPicPr>
          <a:picLocks noChangeAspect="1"/>
        </xdr:cNvPicPr>
      </xdr:nvPicPr>
      <xdr:blipFill>
        <a:blip r:embed="rId79"/>
        <a:stretch>
          <a:fillRect/>
        </a:stretch>
      </xdr:blipFill>
      <xdr:spPr>
        <a:xfrm>
          <a:off x="7448550" y="297341925"/>
          <a:ext cx="1181100" cy="1270000"/>
        </a:xfrm>
        <a:prstGeom prst="rect">
          <a:avLst/>
        </a:prstGeom>
      </xdr:spPr>
    </xdr:pic>
  </etc:cellImage>
  <etc:cellImage>
    <xdr:pic>
      <xdr:nvPicPr>
        <xdr:cNvPr id="41" name="ID_184097BFB64246F39883B30D63D81EAD"/>
        <xdr:cNvPicPr>
          <a:picLocks noChangeAspect="1"/>
        </xdr:cNvPicPr>
      </xdr:nvPicPr>
      <xdr:blipFill>
        <a:blip r:embed="rId80"/>
        <a:stretch>
          <a:fillRect/>
        </a:stretch>
      </xdr:blipFill>
      <xdr:spPr>
        <a:xfrm>
          <a:off x="7448550" y="6511925"/>
          <a:ext cx="1181100" cy="1270000"/>
        </a:xfrm>
        <a:prstGeom prst="rect">
          <a:avLst/>
        </a:prstGeom>
      </xdr:spPr>
    </xdr:pic>
  </etc:cellImage>
  <etc:cellImage>
    <xdr:pic>
      <xdr:nvPicPr>
        <xdr:cNvPr id="42" name="ID_75B4B318B19A479AA23B7D21DFE444C5"/>
        <xdr:cNvPicPr>
          <a:picLocks noChangeAspect="1"/>
        </xdr:cNvPicPr>
      </xdr:nvPicPr>
      <xdr:blipFill>
        <a:blip r:embed="rId81"/>
        <a:stretch>
          <a:fillRect/>
        </a:stretch>
      </xdr:blipFill>
      <xdr:spPr>
        <a:xfrm>
          <a:off x="7448550" y="81441925"/>
          <a:ext cx="1181100" cy="1270000"/>
        </a:xfrm>
        <a:prstGeom prst="rect">
          <a:avLst/>
        </a:prstGeom>
      </xdr:spPr>
    </xdr:pic>
  </etc:cellImage>
  <etc:cellImage>
    <xdr:pic>
      <xdr:nvPicPr>
        <xdr:cNvPr id="43" name="ID_036FE827A0EB4DB3AACAFC1578F17D68"/>
        <xdr:cNvPicPr>
          <a:picLocks noChangeAspect="1"/>
        </xdr:cNvPicPr>
      </xdr:nvPicPr>
      <xdr:blipFill>
        <a:blip r:embed="rId82"/>
        <a:stretch>
          <a:fillRect/>
        </a:stretch>
      </xdr:blipFill>
      <xdr:spPr>
        <a:xfrm>
          <a:off x="7448550" y="327821925"/>
          <a:ext cx="1181100" cy="1270000"/>
        </a:xfrm>
        <a:prstGeom prst="rect">
          <a:avLst/>
        </a:prstGeom>
      </xdr:spPr>
    </xdr:pic>
  </etc:cellImage>
  <etc:cellImage>
    <xdr:pic>
      <xdr:nvPicPr>
        <xdr:cNvPr id="99" name="ID_17A776A49BEA4B378E6D2BFB11C0CD38"/>
        <xdr:cNvPicPr>
          <a:picLocks noChangeAspect="1"/>
        </xdr:cNvPicPr>
      </xdr:nvPicPr>
      <xdr:blipFill>
        <a:blip r:embed="rId83"/>
        <a:stretch>
          <a:fillRect/>
        </a:stretch>
      </xdr:blipFill>
      <xdr:spPr>
        <a:xfrm>
          <a:off x="7448550" y="57311925"/>
          <a:ext cx="1181100" cy="1270000"/>
        </a:xfrm>
        <a:prstGeom prst="rect">
          <a:avLst/>
        </a:prstGeom>
      </xdr:spPr>
    </xdr:pic>
  </etc:cellImage>
  <etc:cellImage>
    <xdr:pic>
      <xdr:nvPicPr>
        <xdr:cNvPr id="573" name="ID_CBD2914D6E31464AA6A601D5077AAFFD"/>
        <xdr:cNvPicPr>
          <a:picLocks noChangeAspect="1"/>
        </xdr:cNvPicPr>
      </xdr:nvPicPr>
      <xdr:blipFill>
        <a:blip r:embed="rId84"/>
        <a:stretch>
          <a:fillRect/>
        </a:stretch>
      </xdr:blipFill>
      <xdr:spPr>
        <a:xfrm>
          <a:off x="7448550" y="344331925"/>
          <a:ext cx="1181100" cy="1270000"/>
        </a:xfrm>
        <a:prstGeom prst="rect">
          <a:avLst/>
        </a:prstGeom>
      </xdr:spPr>
    </xdr:pic>
  </etc:cellImage>
  <etc:cellImage>
    <xdr:pic>
      <xdr:nvPicPr>
        <xdr:cNvPr id="101" name="ID_623AE70D3A2E4BB68D14E24042C62A37"/>
        <xdr:cNvPicPr>
          <a:picLocks noChangeAspect="1"/>
        </xdr:cNvPicPr>
      </xdr:nvPicPr>
      <xdr:blipFill>
        <a:blip r:embed="rId85"/>
        <a:stretch>
          <a:fillRect/>
        </a:stretch>
      </xdr:blipFill>
      <xdr:spPr>
        <a:xfrm>
          <a:off x="7448550" y="58581925"/>
          <a:ext cx="1181100" cy="1270000"/>
        </a:xfrm>
        <a:prstGeom prst="rect">
          <a:avLst/>
        </a:prstGeom>
      </xdr:spPr>
    </xdr:pic>
  </etc:cellImage>
  <etc:cellImage>
    <xdr:pic>
      <xdr:nvPicPr>
        <xdr:cNvPr id="46" name="ID_1677074D09344A66B492A82BD5D6C40D"/>
        <xdr:cNvPicPr>
          <a:picLocks noChangeAspect="1"/>
        </xdr:cNvPicPr>
      </xdr:nvPicPr>
      <xdr:blipFill>
        <a:blip r:embed="rId86"/>
        <a:stretch>
          <a:fillRect/>
        </a:stretch>
      </xdr:blipFill>
      <xdr:spPr>
        <a:xfrm>
          <a:off x="7448550" y="72551925"/>
          <a:ext cx="1181100" cy="1270000"/>
        </a:xfrm>
        <a:prstGeom prst="rect">
          <a:avLst/>
        </a:prstGeom>
      </xdr:spPr>
    </xdr:pic>
  </etc:cellImage>
  <etc:cellImage>
    <xdr:pic>
      <xdr:nvPicPr>
        <xdr:cNvPr id="519" name="ID_ABF97C403577418FB5324F1F52BD2E7F"/>
        <xdr:cNvPicPr>
          <a:picLocks noChangeAspect="1"/>
        </xdr:cNvPicPr>
      </xdr:nvPicPr>
      <xdr:blipFill>
        <a:blip r:embed="rId87"/>
        <a:stretch>
          <a:fillRect/>
        </a:stretch>
      </xdr:blipFill>
      <xdr:spPr>
        <a:xfrm>
          <a:off x="7448550" y="313851925"/>
          <a:ext cx="1181100" cy="1270000"/>
        </a:xfrm>
        <a:prstGeom prst="rect">
          <a:avLst/>
        </a:prstGeom>
      </xdr:spPr>
    </xdr:pic>
  </etc:cellImage>
  <etc:cellImage>
    <xdr:pic>
      <xdr:nvPicPr>
        <xdr:cNvPr id="579" name="ID_97D2A5D7E68F48F4ACF57EA19B05E91B"/>
        <xdr:cNvPicPr>
          <a:picLocks noChangeAspect="1"/>
        </xdr:cNvPicPr>
      </xdr:nvPicPr>
      <xdr:blipFill>
        <a:blip r:embed="rId88"/>
        <a:stretch>
          <a:fillRect/>
        </a:stretch>
      </xdr:blipFill>
      <xdr:spPr>
        <a:xfrm>
          <a:off x="7448550" y="348141925"/>
          <a:ext cx="1181100" cy="1270000"/>
        </a:xfrm>
        <a:prstGeom prst="rect">
          <a:avLst/>
        </a:prstGeom>
      </xdr:spPr>
    </xdr:pic>
  </etc:cellImage>
  <etc:cellImage>
    <xdr:pic>
      <xdr:nvPicPr>
        <xdr:cNvPr id="423" name="ID_D896215D513E42108765FA555D55A637"/>
        <xdr:cNvPicPr>
          <a:picLocks noChangeAspect="1"/>
        </xdr:cNvPicPr>
      </xdr:nvPicPr>
      <xdr:blipFill>
        <a:blip r:embed="rId89"/>
        <a:stretch>
          <a:fillRect/>
        </a:stretch>
      </xdr:blipFill>
      <xdr:spPr>
        <a:xfrm>
          <a:off x="7448550" y="255431925"/>
          <a:ext cx="1181100" cy="1270000"/>
        </a:xfrm>
        <a:prstGeom prst="rect">
          <a:avLst/>
        </a:prstGeom>
      </xdr:spPr>
    </xdr:pic>
  </etc:cellImage>
  <etc:cellImage>
    <xdr:pic>
      <xdr:nvPicPr>
        <xdr:cNvPr id="91" name="ID_472EA4E2493C4B48AFACB1C65543C6B5"/>
        <xdr:cNvPicPr>
          <a:picLocks noChangeAspect="1"/>
        </xdr:cNvPicPr>
      </xdr:nvPicPr>
      <xdr:blipFill>
        <a:blip r:embed="rId90"/>
        <a:stretch>
          <a:fillRect/>
        </a:stretch>
      </xdr:blipFill>
      <xdr:spPr>
        <a:xfrm>
          <a:off x="7448550" y="52231925"/>
          <a:ext cx="1181100" cy="1270000"/>
        </a:xfrm>
        <a:prstGeom prst="rect">
          <a:avLst/>
        </a:prstGeom>
      </xdr:spPr>
    </xdr:pic>
  </etc:cellImage>
  <etc:cellImage>
    <xdr:pic>
      <xdr:nvPicPr>
        <xdr:cNvPr id="293" name="ID_AD58AD62A48D481FA9051718AF90017D"/>
        <xdr:cNvPicPr>
          <a:picLocks noChangeAspect="1"/>
        </xdr:cNvPicPr>
      </xdr:nvPicPr>
      <xdr:blipFill>
        <a:blip r:embed="rId91"/>
        <a:stretch>
          <a:fillRect/>
        </a:stretch>
      </xdr:blipFill>
      <xdr:spPr>
        <a:xfrm>
          <a:off x="7448550" y="174151925"/>
          <a:ext cx="1181100" cy="1270000"/>
        </a:xfrm>
        <a:prstGeom prst="rect">
          <a:avLst/>
        </a:prstGeom>
      </xdr:spPr>
    </xdr:pic>
  </etc:cellImage>
  <etc:cellImage>
    <xdr:pic>
      <xdr:nvPicPr>
        <xdr:cNvPr id="205" name="ID_3851C3F691DF42D6A5FB7777BD69858D"/>
        <xdr:cNvPicPr>
          <a:picLocks noChangeAspect="1"/>
        </xdr:cNvPicPr>
      </xdr:nvPicPr>
      <xdr:blipFill>
        <a:blip r:embed="rId92"/>
        <a:stretch>
          <a:fillRect/>
        </a:stretch>
      </xdr:blipFill>
      <xdr:spPr>
        <a:xfrm>
          <a:off x="7448550" y="120811925"/>
          <a:ext cx="1181100" cy="1270000"/>
        </a:xfrm>
        <a:prstGeom prst="rect">
          <a:avLst/>
        </a:prstGeom>
      </xdr:spPr>
    </xdr:pic>
  </etc:cellImage>
  <etc:cellImage>
    <xdr:pic>
      <xdr:nvPicPr>
        <xdr:cNvPr id="405" name="ID_28A76BCE97CB4D5AA356AE9B33013951"/>
        <xdr:cNvPicPr>
          <a:picLocks noChangeAspect="1"/>
        </xdr:cNvPicPr>
      </xdr:nvPicPr>
      <xdr:blipFill>
        <a:blip r:embed="rId93"/>
        <a:stretch>
          <a:fillRect/>
        </a:stretch>
      </xdr:blipFill>
      <xdr:spPr>
        <a:xfrm>
          <a:off x="7448550" y="244001925"/>
          <a:ext cx="1181100" cy="1270000"/>
        </a:xfrm>
        <a:prstGeom prst="rect">
          <a:avLst/>
        </a:prstGeom>
      </xdr:spPr>
    </xdr:pic>
  </etc:cellImage>
  <etc:cellImage>
    <xdr:pic>
      <xdr:nvPicPr>
        <xdr:cNvPr id="225" name="ID_F0A1ABFA3A3C4F46865134D0D839D6AA"/>
        <xdr:cNvPicPr>
          <a:picLocks noChangeAspect="1"/>
        </xdr:cNvPicPr>
      </xdr:nvPicPr>
      <xdr:blipFill>
        <a:blip r:embed="rId94"/>
        <a:stretch>
          <a:fillRect/>
        </a:stretch>
      </xdr:blipFill>
      <xdr:spPr>
        <a:xfrm>
          <a:off x="7448550" y="133511925"/>
          <a:ext cx="1181100" cy="1270000"/>
        </a:xfrm>
        <a:prstGeom prst="rect">
          <a:avLst/>
        </a:prstGeom>
      </xdr:spPr>
    </xdr:pic>
  </etc:cellImage>
  <etc:cellImage>
    <xdr:pic>
      <xdr:nvPicPr>
        <xdr:cNvPr id="50" name="ID_1A58D76D5FBE4E7FA5D62E5E0FC96D16"/>
        <xdr:cNvPicPr>
          <a:picLocks noChangeAspect="1"/>
        </xdr:cNvPicPr>
      </xdr:nvPicPr>
      <xdr:blipFill>
        <a:blip r:embed="rId95"/>
        <a:stretch>
          <a:fillRect/>
        </a:stretch>
      </xdr:blipFill>
      <xdr:spPr>
        <a:xfrm>
          <a:off x="7448550" y="21751925"/>
          <a:ext cx="1181100" cy="1270000"/>
        </a:xfrm>
        <a:prstGeom prst="rect">
          <a:avLst/>
        </a:prstGeom>
      </xdr:spPr>
    </xdr:pic>
  </etc:cellImage>
  <etc:cellImage>
    <xdr:pic>
      <xdr:nvPicPr>
        <xdr:cNvPr id="53" name="ID_C60DD795CA6147E5A0631B8A64B46BEB"/>
        <xdr:cNvPicPr>
          <a:picLocks noChangeAspect="1"/>
        </xdr:cNvPicPr>
      </xdr:nvPicPr>
      <xdr:blipFill>
        <a:blip r:embed="rId96"/>
        <a:stretch>
          <a:fillRect/>
        </a:stretch>
      </xdr:blipFill>
      <xdr:spPr>
        <a:xfrm>
          <a:off x="7448550" y="48421925"/>
          <a:ext cx="1181100" cy="1270000"/>
        </a:xfrm>
        <a:prstGeom prst="rect">
          <a:avLst/>
        </a:prstGeom>
      </xdr:spPr>
    </xdr:pic>
  </etc:cellImage>
  <etc:cellImage>
    <xdr:pic>
      <xdr:nvPicPr>
        <xdr:cNvPr id="145" name="ID_3B239A3F65B3425F8C38E45F58BF1A30"/>
        <xdr:cNvPicPr>
          <a:picLocks noChangeAspect="1"/>
        </xdr:cNvPicPr>
      </xdr:nvPicPr>
      <xdr:blipFill>
        <a:blip r:embed="rId97"/>
        <a:stretch>
          <a:fillRect/>
        </a:stretch>
      </xdr:blipFill>
      <xdr:spPr>
        <a:xfrm>
          <a:off x="7448550" y="86521925"/>
          <a:ext cx="1181100" cy="1270000"/>
        </a:xfrm>
        <a:prstGeom prst="rect">
          <a:avLst/>
        </a:prstGeom>
      </xdr:spPr>
    </xdr:pic>
  </etc:cellImage>
  <etc:cellImage>
    <xdr:pic>
      <xdr:nvPicPr>
        <xdr:cNvPr id="277" name="ID_1523FA54F11943B3B88833C4B3437D0B"/>
        <xdr:cNvPicPr>
          <a:picLocks noChangeAspect="1"/>
        </xdr:cNvPicPr>
      </xdr:nvPicPr>
      <xdr:blipFill>
        <a:blip r:embed="rId98"/>
        <a:stretch>
          <a:fillRect/>
        </a:stretch>
      </xdr:blipFill>
      <xdr:spPr>
        <a:xfrm>
          <a:off x="7448550" y="163991925"/>
          <a:ext cx="1181100" cy="1270000"/>
        </a:xfrm>
        <a:prstGeom prst="rect">
          <a:avLst/>
        </a:prstGeom>
      </xdr:spPr>
    </xdr:pic>
  </etc:cellImage>
  <etc:cellImage>
    <xdr:pic>
      <xdr:nvPicPr>
        <xdr:cNvPr id="479" name="ID_075AC7D3F8E14CD4B0CEB2CA35F973DF"/>
        <xdr:cNvPicPr>
          <a:picLocks noChangeAspect="1"/>
        </xdr:cNvPicPr>
      </xdr:nvPicPr>
      <xdr:blipFill>
        <a:blip r:embed="rId99"/>
        <a:stretch>
          <a:fillRect/>
        </a:stretch>
      </xdr:blipFill>
      <xdr:spPr>
        <a:xfrm>
          <a:off x="7448550" y="289721925"/>
          <a:ext cx="1181100" cy="1270000"/>
        </a:xfrm>
        <a:prstGeom prst="rect">
          <a:avLst/>
        </a:prstGeom>
      </xdr:spPr>
    </xdr:pic>
  </etc:cellImage>
  <etc:cellImage>
    <xdr:pic>
      <xdr:nvPicPr>
        <xdr:cNvPr id="233" name="ID_2BEDD84902444A64B34E73657B5BB321"/>
        <xdr:cNvPicPr>
          <a:picLocks noChangeAspect="1"/>
        </xdr:cNvPicPr>
      </xdr:nvPicPr>
      <xdr:blipFill>
        <a:blip r:embed="rId100"/>
        <a:stretch>
          <a:fillRect/>
        </a:stretch>
      </xdr:blipFill>
      <xdr:spPr>
        <a:xfrm>
          <a:off x="7448550" y="138591925"/>
          <a:ext cx="1181100" cy="1270000"/>
        </a:xfrm>
        <a:prstGeom prst="rect">
          <a:avLst/>
        </a:prstGeom>
      </xdr:spPr>
    </xdr:pic>
  </etc:cellImage>
  <etc:cellImage>
    <xdr:pic>
      <xdr:nvPicPr>
        <xdr:cNvPr id="92" name="ID_51F9B089FC9C45E781FC271257845AE0"/>
        <xdr:cNvPicPr>
          <a:picLocks noChangeAspect="1"/>
        </xdr:cNvPicPr>
      </xdr:nvPicPr>
      <xdr:blipFill>
        <a:blip r:embed="rId101"/>
        <a:stretch>
          <a:fillRect/>
        </a:stretch>
      </xdr:blipFill>
      <xdr:spPr>
        <a:xfrm>
          <a:off x="7448550" y="400211925"/>
          <a:ext cx="1181100" cy="1270000"/>
        </a:xfrm>
        <a:prstGeom prst="rect">
          <a:avLst/>
        </a:prstGeom>
      </xdr:spPr>
    </xdr:pic>
  </etc:cellImage>
  <etc:cellImage>
    <xdr:pic>
      <xdr:nvPicPr>
        <xdr:cNvPr id="497" name="ID_985BDE855AE345B8973D3785F6C2CAC2"/>
        <xdr:cNvPicPr>
          <a:picLocks noChangeAspect="1"/>
        </xdr:cNvPicPr>
      </xdr:nvPicPr>
      <xdr:blipFill>
        <a:blip r:embed="rId102"/>
        <a:stretch>
          <a:fillRect/>
        </a:stretch>
      </xdr:blipFill>
      <xdr:spPr>
        <a:xfrm>
          <a:off x="7448550" y="301151925"/>
          <a:ext cx="1181100" cy="1270000"/>
        </a:xfrm>
        <a:prstGeom prst="rect">
          <a:avLst/>
        </a:prstGeom>
      </xdr:spPr>
    </xdr:pic>
  </etc:cellImage>
  <etc:cellImage>
    <xdr:pic>
      <xdr:nvPicPr>
        <xdr:cNvPr id="209" name="ID_430D37B3A1E84592BF89BF854010DEE4"/>
        <xdr:cNvPicPr>
          <a:picLocks noChangeAspect="1"/>
        </xdr:cNvPicPr>
      </xdr:nvPicPr>
      <xdr:blipFill>
        <a:blip r:embed="rId103"/>
        <a:stretch>
          <a:fillRect/>
        </a:stretch>
      </xdr:blipFill>
      <xdr:spPr>
        <a:xfrm>
          <a:off x="7448550" y="123351925"/>
          <a:ext cx="1181100" cy="1270000"/>
        </a:xfrm>
        <a:prstGeom prst="rect">
          <a:avLst/>
        </a:prstGeom>
      </xdr:spPr>
    </xdr:pic>
  </etc:cellImage>
  <etc:cellImage>
    <xdr:pic>
      <xdr:nvPicPr>
        <xdr:cNvPr id="259" name="ID_BF8C6C442DE84ED687853D74F079490D"/>
        <xdr:cNvPicPr>
          <a:picLocks noChangeAspect="1"/>
        </xdr:cNvPicPr>
      </xdr:nvPicPr>
      <xdr:blipFill>
        <a:blip r:embed="rId104"/>
        <a:stretch>
          <a:fillRect/>
        </a:stretch>
      </xdr:blipFill>
      <xdr:spPr>
        <a:xfrm>
          <a:off x="7448550" y="152561925"/>
          <a:ext cx="1181100" cy="1270000"/>
        </a:xfrm>
        <a:prstGeom prst="rect">
          <a:avLst/>
        </a:prstGeom>
      </xdr:spPr>
    </xdr:pic>
  </etc:cellImage>
  <etc:cellImage>
    <xdr:pic>
      <xdr:nvPicPr>
        <xdr:cNvPr id="499" name="ID_27AFBACA33744F958AADAD890962DA3B"/>
        <xdr:cNvPicPr>
          <a:picLocks noChangeAspect="1"/>
        </xdr:cNvPicPr>
      </xdr:nvPicPr>
      <xdr:blipFill>
        <a:blip r:embed="rId105"/>
        <a:stretch>
          <a:fillRect/>
        </a:stretch>
      </xdr:blipFill>
      <xdr:spPr>
        <a:xfrm>
          <a:off x="7448550" y="302421925"/>
          <a:ext cx="1181100" cy="1270000"/>
        </a:xfrm>
        <a:prstGeom prst="rect">
          <a:avLst/>
        </a:prstGeom>
      </xdr:spPr>
    </xdr:pic>
  </etc:cellImage>
  <etc:cellImage>
    <xdr:pic>
      <xdr:nvPicPr>
        <xdr:cNvPr id="211" name="ID_2D7A3420CD8F4940B62AD48F5F5DE95E"/>
        <xdr:cNvPicPr>
          <a:picLocks noChangeAspect="1"/>
        </xdr:cNvPicPr>
      </xdr:nvPicPr>
      <xdr:blipFill>
        <a:blip r:embed="rId106"/>
        <a:stretch>
          <a:fillRect/>
        </a:stretch>
      </xdr:blipFill>
      <xdr:spPr>
        <a:xfrm>
          <a:off x="7448550" y="124621925"/>
          <a:ext cx="1181100" cy="1270000"/>
        </a:xfrm>
        <a:prstGeom prst="rect">
          <a:avLst/>
        </a:prstGeom>
      </xdr:spPr>
    </xdr:pic>
  </etc:cellImage>
  <etc:cellImage>
    <xdr:pic>
      <xdr:nvPicPr>
        <xdr:cNvPr id="119" name="ID_7454523D1914412FA7720ECCA5E830E2"/>
        <xdr:cNvPicPr>
          <a:picLocks noChangeAspect="1"/>
        </xdr:cNvPicPr>
      </xdr:nvPicPr>
      <xdr:blipFill>
        <a:blip r:embed="rId107"/>
        <a:stretch>
          <a:fillRect/>
        </a:stretch>
      </xdr:blipFill>
      <xdr:spPr>
        <a:xfrm>
          <a:off x="7448550" y="70011925"/>
          <a:ext cx="1181100" cy="1270000"/>
        </a:xfrm>
        <a:prstGeom prst="rect">
          <a:avLst/>
        </a:prstGeom>
      </xdr:spPr>
    </xdr:pic>
  </etc:cellImage>
  <etc:cellImage>
    <xdr:pic>
      <xdr:nvPicPr>
        <xdr:cNvPr id="523" name="ID_CD31E882A1FF47DF925AFF2C9F69BD8B"/>
        <xdr:cNvPicPr>
          <a:picLocks noChangeAspect="1"/>
        </xdr:cNvPicPr>
      </xdr:nvPicPr>
      <xdr:blipFill>
        <a:blip r:embed="rId108"/>
        <a:stretch>
          <a:fillRect/>
        </a:stretch>
      </xdr:blipFill>
      <xdr:spPr>
        <a:xfrm>
          <a:off x="7448550" y="316391925"/>
          <a:ext cx="1181100" cy="1270000"/>
        </a:xfrm>
        <a:prstGeom prst="rect">
          <a:avLst/>
        </a:prstGeom>
      </xdr:spPr>
    </xdr:pic>
  </etc:cellImage>
  <etc:cellImage>
    <xdr:pic>
      <xdr:nvPicPr>
        <xdr:cNvPr id="153" name="ID_4882501DB00C490E8104CE7B8B37CA98"/>
        <xdr:cNvPicPr>
          <a:picLocks noChangeAspect="1"/>
        </xdr:cNvPicPr>
      </xdr:nvPicPr>
      <xdr:blipFill>
        <a:blip r:embed="rId109"/>
        <a:stretch>
          <a:fillRect/>
        </a:stretch>
      </xdr:blipFill>
      <xdr:spPr>
        <a:xfrm>
          <a:off x="7448550" y="91601925"/>
          <a:ext cx="1181100" cy="1270000"/>
        </a:xfrm>
        <a:prstGeom prst="rect">
          <a:avLst/>
        </a:prstGeom>
      </xdr:spPr>
    </xdr:pic>
  </etc:cellImage>
  <etc:cellImage>
    <xdr:pic>
      <xdr:nvPicPr>
        <xdr:cNvPr id="301" name="ID_66A1C4F8BBAF49A7888FF5959182CDDC"/>
        <xdr:cNvPicPr>
          <a:picLocks noChangeAspect="1"/>
        </xdr:cNvPicPr>
      </xdr:nvPicPr>
      <xdr:blipFill>
        <a:blip r:embed="rId110"/>
        <a:stretch>
          <a:fillRect/>
        </a:stretch>
      </xdr:blipFill>
      <xdr:spPr>
        <a:xfrm>
          <a:off x="7448550" y="179231925"/>
          <a:ext cx="1181100" cy="1270000"/>
        </a:xfrm>
        <a:prstGeom prst="rect">
          <a:avLst/>
        </a:prstGeom>
      </xdr:spPr>
    </xdr:pic>
  </etc:cellImage>
  <etc:cellImage>
    <xdr:pic>
      <xdr:nvPicPr>
        <xdr:cNvPr id="377" name="ID_CFFB14D8DFDB434890B9B81D255E49AE"/>
        <xdr:cNvPicPr>
          <a:picLocks noChangeAspect="1"/>
        </xdr:cNvPicPr>
      </xdr:nvPicPr>
      <xdr:blipFill>
        <a:blip r:embed="rId111"/>
        <a:stretch>
          <a:fillRect/>
        </a:stretch>
      </xdr:blipFill>
      <xdr:spPr>
        <a:xfrm>
          <a:off x="7448550" y="226221925"/>
          <a:ext cx="1181100" cy="1270000"/>
        </a:xfrm>
        <a:prstGeom prst="rect">
          <a:avLst/>
        </a:prstGeom>
      </xdr:spPr>
    </xdr:pic>
  </etc:cellImage>
  <etc:cellImage>
    <xdr:pic>
      <xdr:nvPicPr>
        <xdr:cNvPr id="421" name="ID_28EDAE48B0C94328995E6E3EDF3F4D63"/>
        <xdr:cNvPicPr>
          <a:picLocks noChangeAspect="1"/>
        </xdr:cNvPicPr>
      </xdr:nvPicPr>
      <xdr:blipFill>
        <a:blip r:embed="rId112"/>
        <a:stretch>
          <a:fillRect/>
        </a:stretch>
      </xdr:blipFill>
      <xdr:spPr>
        <a:xfrm>
          <a:off x="7448550" y="254161925"/>
          <a:ext cx="1181100" cy="1270000"/>
        </a:xfrm>
        <a:prstGeom prst="rect">
          <a:avLst/>
        </a:prstGeom>
      </xdr:spPr>
    </xdr:pic>
  </etc:cellImage>
  <etc:cellImage>
    <xdr:pic>
      <xdr:nvPicPr>
        <xdr:cNvPr id="88" name="ID_0F83919BCE6E45FB97F4CF96736F2433"/>
        <xdr:cNvPicPr>
          <a:picLocks noChangeAspect="1"/>
        </xdr:cNvPicPr>
      </xdr:nvPicPr>
      <xdr:blipFill>
        <a:blip r:embed="rId113"/>
        <a:stretch>
          <a:fillRect/>
        </a:stretch>
      </xdr:blipFill>
      <xdr:spPr>
        <a:xfrm>
          <a:off x="7448550" y="17941925"/>
          <a:ext cx="1181100" cy="1270000"/>
        </a:xfrm>
        <a:prstGeom prst="rect">
          <a:avLst/>
        </a:prstGeom>
      </xdr:spPr>
    </xdr:pic>
  </etc:cellImage>
  <etc:cellImage>
    <xdr:pic>
      <xdr:nvPicPr>
        <xdr:cNvPr id="95" name="ID_FF989C301F2448AEB7A7384F22BDCD94"/>
        <xdr:cNvPicPr>
          <a:picLocks noChangeAspect="1"/>
        </xdr:cNvPicPr>
      </xdr:nvPicPr>
      <xdr:blipFill>
        <a:blip r:embed="rId114"/>
        <a:stretch>
          <a:fillRect/>
        </a:stretch>
      </xdr:blipFill>
      <xdr:spPr>
        <a:xfrm>
          <a:off x="7448550" y="44611925"/>
          <a:ext cx="1181100" cy="1270000"/>
        </a:xfrm>
        <a:prstGeom prst="rect">
          <a:avLst/>
        </a:prstGeom>
      </xdr:spPr>
    </xdr:pic>
  </etc:cellImage>
  <etc:cellImage>
    <xdr:pic>
      <xdr:nvPicPr>
        <xdr:cNvPr id="235" name="ID_27A8E5EC124A48ACBFF7BE7A92EBF799"/>
        <xdr:cNvPicPr>
          <a:picLocks noChangeAspect="1"/>
        </xdr:cNvPicPr>
      </xdr:nvPicPr>
      <xdr:blipFill>
        <a:blip r:embed="rId115"/>
        <a:stretch>
          <a:fillRect/>
        </a:stretch>
      </xdr:blipFill>
      <xdr:spPr>
        <a:xfrm>
          <a:off x="7448550" y="139861925"/>
          <a:ext cx="1181100" cy="1270000"/>
        </a:xfrm>
        <a:prstGeom prst="rect">
          <a:avLst/>
        </a:prstGeom>
      </xdr:spPr>
    </xdr:pic>
  </etc:cellImage>
  <etc:cellImage>
    <xdr:pic>
      <xdr:nvPicPr>
        <xdr:cNvPr id="477" name="ID_1763BD480A474F57878B82088EF0522D"/>
        <xdr:cNvPicPr>
          <a:picLocks noChangeAspect="1"/>
        </xdr:cNvPicPr>
      </xdr:nvPicPr>
      <xdr:blipFill>
        <a:blip r:embed="rId116"/>
        <a:stretch>
          <a:fillRect/>
        </a:stretch>
      </xdr:blipFill>
      <xdr:spPr>
        <a:xfrm>
          <a:off x="7448550" y="288451925"/>
          <a:ext cx="1181100" cy="1270000"/>
        </a:xfrm>
        <a:prstGeom prst="rect">
          <a:avLst/>
        </a:prstGeom>
      </xdr:spPr>
    </xdr:pic>
  </etc:cellImage>
  <etc:cellImage>
    <xdr:pic>
      <xdr:nvPicPr>
        <xdr:cNvPr id="100" name="ID_1C278C452BF54A3FAB76124990F0B7E8"/>
        <xdr:cNvPicPr>
          <a:picLocks noChangeAspect="1"/>
        </xdr:cNvPicPr>
      </xdr:nvPicPr>
      <xdr:blipFill>
        <a:blip r:embed="rId117"/>
        <a:stretch>
          <a:fillRect/>
        </a:stretch>
      </xdr:blipFill>
      <xdr:spPr>
        <a:xfrm>
          <a:off x="7448550" y="395131925"/>
          <a:ext cx="1181100" cy="1270000"/>
        </a:xfrm>
        <a:prstGeom prst="rect">
          <a:avLst/>
        </a:prstGeom>
      </xdr:spPr>
    </xdr:pic>
  </etc:cellImage>
  <etc:cellImage>
    <xdr:pic>
      <xdr:nvPicPr>
        <xdr:cNvPr id="106" name="ID_BF2CC450CAA54FC6B53342A223ED714C"/>
        <xdr:cNvPicPr>
          <a:picLocks noChangeAspect="1"/>
        </xdr:cNvPicPr>
      </xdr:nvPicPr>
      <xdr:blipFill>
        <a:blip r:embed="rId118"/>
        <a:stretch>
          <a:fillRect/>
        </a:stretch>
      </xdr:blipFill>
      <xdr:spPr>
        <a:xfrm>
          <a:off x="7448550" y="20481925"/>
          <a:ext cx="1181100" cy="1270000"/>
        </a:xfrm>
        <a:prstGeom prst="rect">
          <a:avLst/>
        </a:prstGeom>
      </xdr:spPr>
    </xdr:pic>
  </etc:cellImage>
  <etc:cellImage>
    <xdr:pic>
      <xdr:nvPicPr>
        <xdr:cNvPr id="107" name="ID_C93BF1B2FE8A49B8A498955704AAFAE5"/>
        <xdr:cNvPicPr>
          <a:picLocks noChangeAspect="1"/>
        </xdr:cNvPicPr>
      </xdr:nvPicPr>
      <xdr:blipFill>
        <a:blip r:embed="rId119"/>
        <a:stretch>
          <a:fillRect/>
        </a:stretch>
      </xdr:blipFill>
      <xdr:spPr>
        <a:xfrm>
          <a:off x="7448550" y="45881925"/>
          <a:ext cx="1181100" cy="1270000"/>
        </a:xfrm>
        <a:prstGeom prst="rect">
          <a:avLst/>
        </a:prstGeom>
      </xdr:spPr>
    </xdr:pic>
  </etc:cellImage>
  <etc:cellImage>
    <xdr:pic>
      <xdr:nvPicPr>
        <xdr:cNvPr id="111" name="ID_879E0D6B11E94557BBAC91B2EA1747E1"/>
        <xdr:cNvPicPr>
          <a:picLocks noChangeAspect="1"/>
        </xdr:cNvPicPr>
      </xdr:nvPicPr>
      <xdr:blipFill>
        <a:blip r:embed="rId120"/>
        <a:stretch>
          <a:fillRect/>
        </a:stretch>
      </xdr:blipFill>
      <xdr:spPr>
        <a:xfrm>
          <a:off x="7448550" y="64931925"/>
          <a:ext cx="1181100" cy="1270000"/>
        </a:xfrm>
        <a:prstGeom prst="rect">
          <a:avLst/>
        </a:prstGeom>
      </xdr:spPr>
    </xdr:pic>
  </etc:cellImage>
  <etc:cellImage>
    <xdr:pic>
      <xdr:nvPicPr>
        <xdr:cNvPr id="283" name="ID_CCADF23E47EB4AEB8E1D6AF27BB0FC33"/>
        <xdr:cNvPicPr>
          <a:picLocks noChangeAspect="1"/>
        </xdr:cNvPicPr>
      </xdr:nvPicPr>
      <xdr:blipFill>
        <a:blip r:embed="rId121"/>
        <a:stretch>
          <a:fillRect/>
        </a:stretch>
      </xdr:blipFill>
      <xdr:spPr>
        <a:xfrm>
          <a:off x="7448550" y="167801925"/>
          <a:ext cx="1181100" cy="1270000"/>
        </a:xfrm>
        <a:prstGeom prst="rect">
          <a:avLst/>
        </a:prstGeom>
      </xdr:spPr>
    </xdr:pic>
  </etc:cellImage>
  <etc:cellImage>
    <xdr:pic>
      <xdr:nvPicPr>
        <xdr:cNvPr id="281" name="ID_7A8FAC6C5ACC4CC0B329B9FA9A77EA88"/>
        <xdr:cNvPicPr>
          <a:picLocks noChangeAspect="1"/>
        </xdr:cNvPicPr>
      </xdr:nvPicPr>
      <xdr:blipFill>
        <a:blip r:embed="rId122"/>
        <a:stretch>
          <a:fillRect/>
        </a:stretch>
      </xdr:blipFill>
      <xdr:spPr>
        <a:xfrm>
          <a:off x="7448550" y="166531925"/>
          <a:ext cx="1181100" cy="1270000"/>
        </a:xfrm>
        <a:prstGeom prst="rect">
          <a:avLst/>
        </a:prstGeom>
      </xdr:spPr>
    </xdr:pic>
  </etc:cellImage>
  <etc:cellImage>
    <xdr:pic>
      <xdr:nvPicPr>
        <xdr:cNvPr id="112" name="ID_5442756CDA984A5182F68AD56994B836"/>
        <xdr:cNvPicPr>
          <a:picLocks noChangeAspect="1"/>
        </xdr:cNvPicPr>
      </xdr:nvPicPr>
      <xdr:blipFill>
        <a:blip r:embed="rId123"/>
        <a:stretch>
          <a:fillRect/>
        </a:stretch>
      </xdr:blipFill>
      <xdr:spPr>
        <a:xfrm>
          <a:off x="7448550" y="396401925"/>
          <a:ext cx="1181100" cy="1270000"/>
        </a:xfrm>
        <a:prstGeom prst="rect">
          <a:avLst/>
        </a:prstGeom>
      </xdr:spPr>
    </xdr:pic>
  </etc:cellImage>
  <etc:cellImage>
    <xdr:pic>
      <xdr:nvPicPr>
        <xdr:cNvPr id="585" name="ID_F688F2E367B94CC9923785DEE1F9A187"/>
        <xdr:cNvPicPr>
          <a:picLocks noChangeAspect="1"/>
        </xdr:cNvPicPr>
      </xdr:nvPicPr>
      <xdr:blipFill>
        <a:blip r:embed="rId124"/>
        <a:stretch>
          <a:fillRect/>
        </a:stretch>
      </xdr:blipFill>
      <xdr:spPr>
        <a:xfrm>
          <a:off x="7448550" y="351951925"/>
          <a:ext cx="1181100" cy="1270000"/>
        </a:xfrm>
        <a:prstGeom prst="rect">
          <a:avLst/>
        </a:prstGeom>
      </xdr:spPr>
    </xdr:pic>
  </etc:cellImage>
  <etc:cellImage>
    <xdr:pic>
      <xdr:nvPicPr>
        <xdr:cNvPr id="682" name="ID_B9B5EE597AB240F38EB06DBFE9478794"/>
        <xdr:cNvPicPr>
          <a:picLocks noChangeAspect="1"/>
        </xdr:cNvPicPr>
      </xdr:nvPicPr>
      <xdr:blipFill>
        <a:blip r:embed="rId125"/>
        <a:stretch>
          <a:fillRect/>
        </a:stretch>
      </xdr:blipFill>
      <xdr:spPr>
        <a:xfrm>
          <a:off x="7448550" y="410371925"/>
          <a:ext cx="1181100" cy="1270000"/>
        </a:xfrm>
        <a:prstGeom prst="rect">
          <a:avLst/>
        </a:prstGeom>
      </xdr:spPr>
    </xdr:pic>
  </etc:cellImage>
  <etc:cellImage>
    <xdr:pic>
      <xdr:nvPicPr>
        <xdr:cNvPr id="124" name="ID_789BCC36EB664FEB931A0B81727B0DAB"/>
        <xdr:cNvPicPr>
          <a:picLocks noChangeAspect="1"/>
        </xdr:cNvPicPr>
      </xdr:nvPicPr>
      <xdr:blipFill>
        <a:blip r:embed="rId126"/>
        <a:stretch>
          <a:fillRect/>
        </a:stretch>
      </xdr:blipFill>
      <xdr:spPr>
        <a:xfrm>
          <a:off x="7448550" y="62391925"/>
          <a:ext cx="1181100" cy="1270000"/>
        </a:xfrm>
        <a:prstGeom prst="rect">
          <a:avLst/>
        </a:prstGeom>
      </xdr:spPr>
    </xdr:pic>
  </etc:cellImage>
  <etc:cellImage>
    <xdr:pic>
      <xdr:nvPicPr>
        <xdr:cNvPr id="261" name="ID_9D01B094D42244F0B3556394EA3E7E09"/>
        <xdr:cNvPicPr>
          <a:picLocks noChangeAspect="1"/>
        </xdr:cNvPicPr>
      </xdr:nvPicPr>
      <xdr:blipFill>
        <a:blip r:embed="rId127"/>
        <a:stretch>
          <a:fillRect/>
        </a:stretch>
      </xdr:blipFill>
      <xdr:spPr>
        <a:xfrm>
          <a:off x="7448550" y="153831925"/>
          <a:ext cx="1181100" cy="1270000"/>
        </a:xfrm>
        <a:prstGeom prst="rect">
          <a:avLst/>
        </a:prstGeom>
      </xdr:spPr>
    </xdr:pic>
  </etc:cellImage>
  <etc:cellImage>
    <xdr:pic>
      <xdr:nvPicPr>
        <xdr:cNvPr id="383" name="ID_853BB27A9930481DA1E293BB0E34F85A"/>
        <xdr:cNvPicPr>
          <a:picLocks noChangeAspect="1"/>
        </xdr:cNvPicPr>
      </xdr:nvPicPr>
      <xdr:blipFill>
        <a:blip r:embed="rId128"/>
        <a:stretch>
          <a:fillRect/>
        </a:stretch>
      </xdr:blipFill>
      <xdr:spPr>
        <a:xfrm>
          <a:off x="7448550" y="230031925"/>
          <a:ext cx="1181100" cy="1270000"/>
        </a:xfrm>
        <a:prstGeom prst="rect">
          <a:avLst/>
        </a:prstGeom>
      </xdr:spPr>
    </xdr:pic>
  </etc:cellImage>
  <etc:cellImage>
    <xdr:pic>
      <xdr:nvPicPr>
        <xdr:cNvPr id="680" name="ID_CA1377F999B84DEDBCF9BFEFC1A2B5FD"/>
        <xdr:cNvPicPr>
          <a:picLocks noChangeAspect="1"/>
        </xdr:cNvPicPr>
      </xdr:nvPicPr>
      <xdr:blipFill>
        <a:blip r:embed="rId129"/>
        <a:stretch>
          <a:fillRect/>
        </a:stretch>
      </xdr:blipFill>
      <xdr:spPr>
        <a:xfrm>
          <a:off x="7448550" y="409101925"/>
          <a:ext cx="1181100" cy="1270000"/>
        </a:xfrm>
        <a:prstGeom prst="rect">
          <a:avLst/>
        </a:prstGeom>
      </xdr:spPr>
    </xdr:pic>
  </etc:cellImage>
  <etc:cellImage>
    <xdr:pic>
      <xdr:nvPicPr>
        <xdr:cNvPr id="565" name="ID_947FE05CF7FA427C84B0F6F334652E9E"/>
        <xdr:cNvPicPr>
          <a:picLocks noChangeAspect="1"/>
        </xdr:cNvPicPr>
      </xdr:nvPicPr>
      <xdr:blipFill>
        <a:blip r:embed="rId130"/>
        <a:stretch>
          <a:fillRect/>
        </a:stretch>
      </xdr:blipFill>
      <xdr:spPr>
        <a:xfrm>
          <a:off x="7448550" y="339251925"/>
          <a:ext cx="1181100" cy="1270000"/>
        </a:xfrm>
        <a:prstGeom prst="rect">
          <a:avLst/>
        </a:prstGeom>
      </xdr:spPr>
    </xdr:pic>
  </etc:cellImage>
  <etc:cellImage>
    <xdr:pic>
      <xdr:nvPicPr>
        <xdr:cNvPr id="131" name="ID_A77F1874AFC0477CADF810EC395BF2AE"/>
        <xdr:cNvPicPr>
          <a:picLocks noChangeAspect="1"/>
        </xdr:cNvPicPr>
      </xdr:nvPicPr>
      <xdr:blipFill>
        <a:blip r:embed="rId131"/>
        <a:stretch>
          <a:fillRect/>
        </a:stretch>
      </xdr:blipFill>
      <xdr:spPr>
        <a:xfrm>
          <a:off x="7448550" y="50961925"/>
          <a:ext cx="1181100" cy="1270000"/>
        </a:xfrm>
        <a:prstGeom prst="rect">
          <a:avLst/>
        </a:prstGeom>
      </xdr:spPr>
    </xdr:pic>
  </etc:cellImage>
  <etc:cellImage>
    <xdr:pic>
      <xdr:nvPicPr>
        <xdr:cNvPr id="132" name="ID_058ECE5BEEE048629CF6CF73B95E5697"/>
        <xdr:cNvPicPr>
          <a:picLocks noChangeAspect="1"/>
        </xdr:cNvPicPr>
      </xdr:nvPicPr>
      <xdr:blipFill>
        <a:blip r:embed="rId132"/>
        <a:stretch>
          <a:fillRect/>
        </a:stretch>
      </xdr:blipFill>
      <xdr:spPr>
        <a:xfrm>
          <a:off x="7448550" y="237651925"/>
          <a:ext cx="1181100" cy="1270000"/>
        </a:xfrm>
        <a:prstGeom prst="rect">
          <a:avLst/>
        </a:prstGeom>
      </xdr:spPr>
    </xdr:pic>
  </etc:cellImage>
  <etc:cellImage>
    <xdr:pic>
      <xdr:nvPicPr>
        <xdr:cNvPr id="575" name="ID_34FA44F1C97649A883F7FE50038FDD98"/>
        <xdr:cNvPicPr>
          <a:picLocks noChangeAspect="1"/>
        </xdr:cNvPicPr>
      </xdr:nvPicPr>
      <xdr:blipFill>
        <a:blip r:embed="rId133"/>
        <a:stretch>
          <a:fillRect/>
        </a:stretch>
      </xdr:blipFill>
      <xdr:spPr>
        <a:xfrm>
          <a:off x="7448550" y="345601925"/>
          <a:ext cx="1181100" cy="1270000"/>
        </a:xfrm>
        <a:prstGeom prst="rect">
          <a:avLst/>
        </a:prstGeom>
      </xdr:spPr>
    </xdr:pic>
  </etc:cellImage>
  <etc:cellImage>
    <xdr:pic>
      <xdr:nvPicPr>
        <xdr:cNvPr id="139" name="ID_173C8609DB364935B40DF2BA418A2C17"/>
        <xdr:cNvPicPr>
          <a:picLocks noChangeAspect="1"/>
        </xdr:cNvPicPr>
      </xdr:nvPicPr>
      <xdr:blipFill>
        <a:blip r:embed="rId134"/>
        <a:stretch>
          <a:fillRect/>
        </a:stretch>
      </xdr:blipFill>
      <xdr:spPr>
        <a:xfrm>
          <a:off x="7448550" y="235111925"/>
          <a:ext cx="1181100" cy="1270000"/>
        </a:xfrm>
        <a:prstGeom prst="rect">
          <a:avLst/>
        </a:prstGeom>
      </xdr:spPr>
    </xdr:pic>
  </etc:cellImage>
  <etc:cellImage>
    <xdr:pic>
      <xdr:nvPicPr>
        <xdr:cNvPr id="142" name="ID_5E41D6FA39F74BF695F62328E70C0002"/>
        <xdr:cNvPicPr>
          <a:picLocks noChangeAspect="1"/>
        </xdr:cNvPicPr>
      </xdr:nvPicPr>
      <xdr:blipFill>
        <a:blip r:embed="rId135"/>
        <a:stretch>
          <a:fillRect/>
        </a:stretch>
      </xdr:blipFill>
      <xdr:spPr>
        <a:xfrm>
          <a:off x="7448550" y="24291925"/>
          <a:ext cx="1181100" cy="1270000"/>
        </a:xfrm>
        <a:prstGeom prst="rect">
          <a:avLst/>
        </a:prstGeom>
      </xdr:spPr>
    </xdr:pic>
  </etc:cellImage>
  <etc:cellImage>
    <xdr:pic>
      <xdr:nvPicPr>
        <xdr:cNvPr id="239" name="ID_533A50BCAF82486B96DD73276CDC53E8"/>
        <xdr:cNvPicPr>
          <a:picLocks noChangeAspect="1"/>
        </xdr:cNvPicPr>
      </xdr:nvPicPr>
      <xdr:blipFill>
        <a:blip r:embed="rId136"/>
        <a:stretch>
          <a:fillRect/>
        </a:stretch>
      </xdr:blipFill>
      <xdr:spPr>
        <a:xfrm>
          <a:off x="7448550" y="142401925"/>
          <a:ext cx="1181100" cy="1270000"/>
        </a:xfrm>
        <a:prstGeom prst="rect">
          <a:avLst/>
        </a:prstGeom>
      </xdr:spPr>
    </xdr:pic>
  </etc:cellImage>
  <etc:cellImage>
    <xdr:pic>
      <xdr:nvPicPr>
        <xdr:cNvPr id="144" name="ID_9A7AA95E9A764C8A8F9369789B769E75"/>
        <xdr:cNvPicPr>
          <a:picLocks noChangeAspect="1"/>
        </xdr:cNvPicPr>
      </xdr:nvPicPr>
      <xdr:blipFill>
        <a:blip r:embed="rId137"/>
        <a:stretch>
          <a:fillRect/>
        </a:stretch>
      </xdr:blipFill>
      <xdr:spPr>
        <a:xfrm>
          <a:off x="7448550" y="59851925"/>
          <a:ext cx="1181100" cy="1270000"/>
        </a:xfrm>
        <a:prstGeom prst="rect">
          <a:avLst/>
        </a:prstGeom>
      </xdr:spPr>
    </xdr:pic>
  </etc:cellImage>
  <etc:cellImage>
    <xdr:pic>
      <xdr:nvPicPr>
        <xdr:cNvPr id="379" name="ID_175DAACACED5477F976AF3F5EC6FD564"/>
        <xdr:cNvPicPr>
          <a:picLocks noChangeAspect="1"/>
        </xdr:cNvPicPr>
      </xdr:nvPicPr>
      <xdr:blipFill>
        <a:blip r:embed="rId138"/>
        <a:stretch>
          <a:fillRect/>
        </a:stretch>
      </xdr:blipFill>
      <xdr:spPr>
        <a:xfrm>
          <a:off x="7448550" y="227491925"/>
          <a:ext cx="1181100" cy="1270000"/>
        </a:xfrm>
        <a:prstGeom prst="rect">
          <a:avLst/>
        </a:prstGeom>
      </xdr:spPr>
    </xdr:pic>
  </etc:cellImage>
  <etc:cellImage>
    <xdr:pic>
      <xdr:nvPicPr>
        <xdr:cNvPr id="291" name="ID_48E865A3355B4B688A40E23CF8CBC1ED"/>
        <xdr:cNvPicPr>
          <a:picLocks noChangeAspect="1"/>
        </xdr:cNvPicPr>
      </xdr:nvPicPr>
      <xdr:blipFill>
        <a:blip r:embed="rId139"/>
        <a:stretch>
          <a:fillRect/>
        </a:stretch>
      </xdr:blipFill>
      <xdr:spPr>
        <a:xfrm>
          <a:off x="7448550" y="172881925"/>
          <a:ext cx="1181100" cy="1270000"/>
        </a:xfrm>
        <a:prstGeom prst="rect">
          <a:avLst/>
        </a:prstGeom>
      </xdr:spPr>
    </xdr:pic>
  </etc:cellImage>
  <etc:cellImage>
    <xdr:pic>
      <xdr:nvPicPr>
        <xdr:cNvPr id="146" name="ID_8D18BCD105DB4992BB92977E6917A569"/>
        <xdr:cNvPicPr>
          <a:picLocks noChangeAspect="1"/>
        </xdr:cNvPicPr>
      </xdr:nvPicPr>
      <xdr:blipFill>
        <a:blip r:embed="rId140"/>
        <a:stretch>
          <a:fillRect/>
        </a:stretch>
      </xdr:blipFill>
      <xdr:spPr>
        <a:xfrm>
          <a:off x="7448550" y="71281925"/>
          <a:ext cx="1181100" cy="1270000"/>
        </a:xfrm>
        <a:prstGeom prst="rect">
          <a:avLst/>
        </a:prstGeom>
      </xdr:spPr>
    </xdr:pic>
  </etc:cellImage>
  <etc:cellImage>
    <xdr:pic>
      <xdr:nvPicPr>
        <xdr:cNvPr id="385" name="ID_9805FBA8DED2422BA1221C714139645C"/>
        <xdr:cNvPicPr>
          <a:picLocks noChangeAspect="1"/>
        </xdr:cNvPicPr>
      </xdr:nvPicPr>
      <xdr:blipFill>
        <a:blip r:embed="rId141"/>
        <a:stretch>
          <a:fillRect/>
        </a:stretch>
      </xdr:blipFill>
      <xdr:spPr>
        <a:xfrm>
          <a:off x="7448550" y="231301925"/>
          <a:ext cx="1181100" cy="1270000"/>
        </a:xfrm>
        <a:prstGeom prst="rect">
          <a:avLst/>
        </a:prstGeom>
      </xdr:spPr>
    </xdr:pic>
  </etc:cellImage>
  <etc:cellImage>
    <xdr:pic>
      <xdr:nvPicPr>
        <xdr:cNvPr id="147" name="ID_CFD155C2706A4D57A9C15EE95BF75835"/>
        <xdr:cNvPicPr>
          <a:picLocks noChangeAspect="1"/>
        </xdr:cNvPicPr>
      </xdr:nvPicPr>
      <xdr:blipFill>
        <a:blip r:embed="rId142"/>
        <a:stretch>
          <a:fillRect/>
        </a:stretch>
      </xdr:blipFill>
      <xdr:spPr>
        <a:xfrm>
          <a:off x="16773525" y="5393690"/>
          <a:ext cx="930275" cy="944245"/>
        </a:xfrm>
        <a:prstGeom prst="rect">
          <a:avLst/>
        </a:prstGeom>
      </xdr:spPr>
    </xdr:pic>
  </etc:cellImage>
  <etc:cellImage>
    <xdr:pic>
      <xdr:nvPicPr>
        <xdr:cNvPr id="567" name="ID_EBAF5B0B308141B7BA12FDF59F9CC9B8"/>
        <xdr:cNvPicPr>
          <a:picLocks noChangeAspect="1"/>
        </xdr:cNvPicPr>
      </xdr:nvPicPr>
      <xdr:blipFill>
        <a:blip r:embed="rId143"/>
        <a:stretch>
          <a:fillRect/>
        </a:stretch>
      </xdr:blipFill>
      <xdr:spPr>
        <a:xfrm>
          <a:off x="7448550" y="340521925"/>
          <a:ext cx="1181100" cy="1270000"/>
        </a:xfrm>
        <a:prstGeom prst="rect">
          <a:avLst/>
        </a:prstGeom>
      </xdr:spPr>
    </xdr:pic>
  </etc:cellImage>
  <etc:cellImage>
    <xdr:pic>
      <xdr:nvPicPr>
        <xdr:cNvPr id="273" name="ID_8BFA34F1740F4BCA9FCC846AEEAFDD1C"/>
        <xdr:cNvPicPr>
          <a:picLocks noChangeAspect="1"/>
        </xdr:cNvPicPr>
      </xdr:nvPicPr>
      <xdr:blipFill>
        <a:blip r:embed="rId144"/>
        <a:stretch>
          <a:fillRect/>
        </a:stretch>
      </xdr:blipFill>
      <xdr:spPr>
        <a:xfrm>
          <a:off x="7448550" y="161451925"/>
          <a:ext cx="1181100" cy="1270000"/>
        </a:xfrm>
        <a:prstGeom prst="rect">
          <a:avLst/>
        </a:prstGeom>
      </xdr:spPr>
    </xdr:pic>
  </etc:cellImage>
  <etc:cellImage>
    <xdr:pic>
      <xdr:nvPicPr>
        <xdr:cNvPr id="569" name="ID_D18DBB39329844CD94E6B2D8D87A2DB9"/>
        <xdr:cNvPicPr>
          <a:picLocks noChangeAspect="1"/>
        </xdr:cNvPicPr>
      </xdr:nvPicPr>
      <xdr:blipFill>
        <a:blip r:embed="rId145"/>
        <a:stretch>
          <a:fillRect/>
        </a:stretch>
      </xdr:blipFill>
      <xdr:spPr>
        <a:xfrm>
          <a:off x="7448550" y="341791925"/>
          <a:ext cx="1181100" cy="1270000"/>
        </a:xfrm>
        <a:prstGeom prst="rect">
          <a:avLst/>
        </a:prstGeom>
      </xdr:spPr>
    </xdr:pic>
  </etc:cellImage>
  <etc:cellImage>
    <xdr:pic>
      <xdr:nvPicPr>
        <xdr:cNvPr id="148" name="ID_EE69439268F54656969109691A1C0669"/>
        <xdr:cNvPicPr>
          <a:picLocks noChangeAspect="1"/>
        </xdr:cNvPicPr>
      </xdr:nvPicPr>
      <xdr:blipFill>
        <a:blip r:embed="rId146"/>
        <a:stretch>
          <a:fillRect/>
        </a:stretch>
      </xdr:blipFill>
      <xdr:spPr>
        <a:xfrm>
          <a:off x="7448550" y="233841925"/>
          <a:ext cx="1181100" cy="1270000"/>
        </a:xfrm>
        <a:prstGeom prst="rect">
          <a:avLst/>
        </a:prstGeom>
      </xdr:spPr>
    </xdr:pic>
  </etc:cellImage>
  <etc:cellImage>
    <xdr:pic>
      <xdr:nvPicPr>
        <xdr:cNvPr id="267" name="ID_30164158AE7A4B38AD624AB8A6674312"/>
        <xdr:cNvPicPr>
          <a:picLocks noChangeAspect="1"/>
        </xdr:cNvPicPr>
      </xdr:nvPicPr>
      <xdr:blipFill>
        <a:blip r:embed="rId147"/>
        <a:stretch>
          <a:fillRect/>
        </a:stretch>
      </xdr:blipFill>
      <xdr:spPr>
        <a:xfrm>
          <a:off x="7448550" y="157641925"/>
          <a:ext cx="1181100" cy="1270000"/>
        </a:xfrm>
        <a:prstGeom prst="rect">
          <a:avLst/>
        </a:prstGeom>
      </xdr:spPr>
    </xdr:pic>
  </etc:cellImage>
  <etc:cellImage>
    <xdr:pic>
      <xdr:nvPicPr>
        <xdr:cNvPr id="149" name="ID_83E4EB724EB54E9190AE861FFD78BBB0"/>
        <xdr:cNvPicPr>
          <a:picLocks noChangeAspect="1"/>
        </xdr:cNvPicPr>
      </xdr:nvPicPr>
      <xdr:blipFill>
        <a:blip r:embed="rId148"/>
        <a:stretch>
          <a:fillRect/>
        </a:stretch>
      </xdr:blipFill>
      <xdr:spPr>
        <a:xfrm>
          <a:off x="7448550" y="25561925"/>
          <a:ext cx="1181100" cy="1270000"/>
        </a:xfrm>
        <a:prstGeom prst="rect">
          <a:avLst/>
        </a:prstGeom>
      </xdr:spPr>
    </xdr:pic>
  </etc:cellImage>
  <etc:cellImage>
    <xdr:pic>
      <xdr:nvPicPr>
        <xdr:cNvPr id="231" name="ID_35816D20B85643AB9AADC995EF511239"/>
        <xdr:cNvPicPr>
          <a:picLocks noChangeAspect="1"/>
        </xdr:cNvPicPr>
      </xdr:nvPicPr>
      <xdr:blipFill>
        <a:blip r:embed="rId149"/>
        <a:stretch>
          <a:fillRect/>
        </a:stretch>
      </xdr:blipFill>
      <xdr:spPr>
        <a:xfrm>
          <a:off x="7448550" y="137321925"/>
          <a:ext cx="1181100" cy="1270000"/>
        </a:xfrm>
        <a:prstGeom prst="rect">
          <a:avLst/>
        </a:prstGeom>
      </xdr:spPr>
    </xdr:pic>
  </etc:cellImage>
  <etc:cellImage>
    <xdr:pic>
      <xdr:nvPicPr>
        <xdr:cNvPr id="237" name="ID_71B066452F3A491E81A913CB4F48F2BB"/>
        <xdr:cNvPicPr>
          <a:picLocks noChangeAspect="1"/>
        </xdr:cNvPicPr>
      </xdr:nvPicPr>
      <xdr:blipFill>
        <a:blip r:embed="rId150"/>
        <a:stretch>
          <a:fillRect/>
        </a:stretch>
      </xdr:blipFill>
      <xdr:spPr>
        <a:xfrm>
          <a:off x="7448550" y="141131925"/>
          <a:ext cx="1181100" cy="1270000"/>
        </a:xfrm>
        <a:prstGeom prst="rect">
          <a:avLst/>
        </a:prstGeom>
      </xdr:spPr>
    </xdr:pic>
  </etc:cellImage>
  <etc:cellImage>
    <xdr:pic>
      <xdr:nvPicPr>
        <xdr:cNvPr id="415" name="ID_EA9BA27C06F041B791754F7D655741FD"/>
        <xdr:cNvPicPr>
          <a:picLocks noChangeAspect="1"/>
        </xdr:cNvPicPr>
      </xdr:nvPicPr>
      <xdr:blipFill>
        <a:blip r:embed="rId151"/>
        <a:stretch>
          <a:fillRect/>
        </a:stretch>
      </xdr:blipFill>
      <xdr:spPr>
        <a:xfrm>
          <a:off x="7448550" y="250351925"/>
          <a:ext cx="1181100" cy="1270000"/>
        </a:xfrm>
        <a:prstGeom prst="rect">
          <a:avLst/>
        </a:prstGeom>
      </xdr:spPr>
    </xdr:pic>
  </etc:cellImage>
  <etc:cellImage>
    <xdr:pic>
      <xdr:nvPicPr>
        <xdr:cNvPr id="207" name="ID_6BFEFF5EC8E5430AB76BBDD7B74E0219"/>
        <xdr:cNvPicPr>
          <a:picLocks noChangeAspect="1"/>
        </xdr:cNvPicPr>
      </xdr:nvPicPr>
      <xdr:blipFill>
        <a:blip r:embed="rId152"/>
        <a:stretch>
          <a:fillRect/>
        </a:stretch>
      </xdr:blipFill>
      <xdr:spPr>
        <a:xfrm>
          <a:off x="7448550" y="122081925"/>
          <a:ext cx="1181100" cy="1270000"/>
        </a:xfrm>
        <a:prstGeom prst="rect">
          <a:avLst/>
        </a:prstGeom>
      </xdr:spPr>
    </xdr:pic>
  </etc:cellImage>
  <etc:cellImage>
    <xdr:pic>
      <xdr:nvPicPr>
        <xdr:cNvPr id="150" name="ID_0116C6DEDC68403F82160DEBA8627F0B"/>
        <xdr:cNvPicPr>
          <a:picLocks noChangeAspect="1"/>
        </xdr:cNvPicPr>
      </xdr:nvPicPr>
      <xdr:blipFill>
        <a:blip r:embed="rId153"/>
        <a:stretch>
          <a:fillRect/>
        </a:stretch>
      </xdr:blipFill>
      <xdr:spPr>
        <a:xfrm>
          <a:off x="7448550" y="232571925"/>
          <a:ext cx="1181100" cy="1270000"/>
        </a:xfrm>
        <a:prstGeom prst="rect">
          <a:avLst/>
        </a:prstGeom>
      </xdr:spPr>
    </xdr:pic>
  </etc:cellImage>
  <etc:cellImage>
    <xdr:pic>
      <xdr:nvPicPr>
        <xdr:cNvPr id="151" name="ID_D0EBE28FA72C4E90AF3336D60C1DE333"/>
        <xdr:cNvPicPr>
          <a:picLocks noChangeAspect="1"/>
        </xdr:cNvPicPr>
      </xdr:nvPicPr>
      <xdr:blipFill>
        <a:blip r:embed="rId154"/>
        <a:stretch>
          <a:fillRect/>
        </a:stretch>
      </xdr:blipFill>
      <xdr:spPr>
        <a:xfrm>
          <a:off x="7448550" y="73821925"/>
          <a:ext cx="1181100" cy="1270000"/>
        </a:xfrm>
        <a:prstGeom prst="rect">
          <a:avLst/>
        </a:prstGeom>
      </xdr:spPr>
    </xdr:pic>
  </etc:cellImage>
  <etc:cellImage>
    <xdr:pic>
      <xdr:nvPicPr>
        <xdr:cNvPr id="215" name="ID_826E391F406C461AAA6260FAC63E886F"/>
        <xdr:cNvPicPr>
          <a:picLocks noChangeAspect="1"/>
        </xdr:cNvPicPr>
      </xdr:nvPicPr>
      <xdr:blipFill>
        <a:blip r:embed="rId155"/>
        <a:stretch>
          <a:fillRect/>
        </a:stretch>
      </xdr:blipFill>
      <xdr:spPr>
        <a:xfrm>
          <a:off x="7448550" y="127161925"/>
          <a:ext cx="1181100" cy="1270000"/>
        </a:xfrm>
        <a:prstGeom prst="rect">
          <a:avLst/>
        </a:prstGeom>
      </xdr:spPr>
    </xdr:pic>
  </etc:cellImage>
  <etc:cellImage>
    <xdr:pic>
      <xdr:nvPicPr>
        <xdr:cNvPr id="275" name="ID_6E47D0785BAC46A9881E866E3F17AD26"/>
        <xdr:cNvPicPr>
          <a:picLocks noChangeAspect="1"/>
        </xdr:cNvPicPr>
      </xdr:nvPicPr>
      <xdr:blipFill>
        <a:blip r:embed="rId156"/>
        <a:stretch>
          <a:fillRect/>
        </a:stretch>
      </xdr:blipFill>
      <xdr:spPr>
        <a:xfrm>
          <a:off x="7448550" y="162721925"/>
          <a:ext cx="1181100" cy="1270000"/>
        </a:xfrm>
        <a:prstGeom prst="rect">
          <a:avLst/>
        </a:prstGeom>
      </xdr:spPr>
    </xdr:pic>
  </etc:cellImage>
  <etc:cellImage>
    <xdr:pic>
      <xdr:nvPicPr>
        <xdr:cNvPr id="155" name="ID_89C36E8653E243FAB213E34A9C05D0C3"/>
        <xdr:cNvPicPr>
          <a:picLocks noChangeAspect="1"/>
        </xdr:cNvPicPr>
      </xdr:nvPicPr>
      <xdr:blipFill>
        <a:blip r:embed="rId157"/>
        <a:stretch>
          <a:fillRect/>
        </a:stretch>
      </xdr:blipFill>
      <xdr:spPr>
        <a:xfrm>
          <a:off x="7448550" y="76361925"/>
          <a:ext cx="1181100" cy="1270000"/>
        </a:xfrm>
        <a:prstGeom prst="rect">
          <a:avLst/>
        </a:prstGeom>
      </xdr:spPr>
    </xdr:pic>
  </etc:cellImage>
  <etc:cellImage>
    <xdr:pic>
      <xdr:nvPicPr>
        <xdr:cNvPr id="156" name="ID_98EE412D061442D58EFC284DAF88D4AC"/>
        <xdr:cNvPicPr>
          <a:picLocks noChangeAspect="1"/>
        </xdr:cNvPicPr>
      </xdr:nvPicPr>
      <xdr:blipFill>
        <a:blip r:embed="rId158"/>
        <a:stretch>
          <a:fillRect/>
        </a:stretch>
      </xdr:blipFill>
      <xdr:spPr>
        <a:xfrm>
          <a:off x="7448550" y="15401925"/>
          <a:ext cx="1181100" cy="1270000"/>
        </a:xfrm>
        <a:prstGeom prst="rect">
          <a:avLst/>
        </a:prstGeom>
      </xdr:spPr>
    </xdr:pic>
  </etc:cellImage>
  <etc:cellImage>
    <xdr:pic>
      <xdr:nvPicPr>
        <xdr:cNvPr id="158" name="ID_FEA19DF4382240D29FC32C3FCF776056"/>
        <xdr:cNvPicPr>
          <a:picLocks noChangeAspect="1"/>
        </xdr:cNvPicPr>
      </xdr:nvPicPr>
      <xdr:blipFill>
        <a:blip r:embed="rId159"/>
        <a:stretch>
          <a:fillRect/>
        </a:stretch>
      </xdr:blipFill>
      <xdr:spPr>
        <a:xfrm>
          <a:off x="7448550" y="67471925"/>
          <a:ext cx="1181100" cy="1270000"/>
        </a:xfrm>
        <a:prstGeom prst="rect">
          <a:avLst/>
        </a:prstGeom>
      </xdr:spPr>
    </xdr:pic>
  </etc:cellImage>
  <etc:cellImage>
    <xdr:pic>
      <xdr:nvPicPr>
        <xdr:cNvPr id="271" name="ID_D2A277E7B63249B8AEC81B675835DF8B"/>
        <xdr:cNvPicPr>
          <a:picLocks noChangeAspect="1"/>
        </xdr:cNvPicPr>
      </xdr:nvPicPr>
      <xdr:blipFill>
        <a:blip r:embed="rId160"/>
        <a:stretch>
          <a:fillRect/>
        </a:stretch>
      </xdr:blipFill>
      <xdr:spPr>
        <a:xfrm>
          <a:off x="7448550" y="160181925"/>
          <a:ext cx="1181100" cy="1270000"/>
        </a:xfrm>
        <a:prstGeom prst="rect">
          <a:avLst/>
        </a:prstGeom>
      </xdr:spPr>
    </xdr:pic>
  </etc:cellImage>
  <etc:cellImage>
    <xdr:pic>
      <xdr:nvPicPr>
        <xdr:cNvPr id="159" name="ID_C4A8CFF8267C42C2AE0AE2FAB0DB876A"/>
        <xdr:cNvPicPr>
          <a:picLocks noChangeAspect="1"/>
        </xdr:cNvPicPr>
      </xdr:nvPicPr>
      <xdr:blipFill>
        <a:blip r:embed="rId161"/>
        <a:stretch>
          <a:fillRect/>
        </a:stretch>
      </xdr:blipFill>
      <xdr:spPr>
        <a:xfrm>
          <a:off x="7448550" y="3971925"/>
          <a:ext cx="1181100" cy="1270000"/>
        </a:xfrm>
        <a:prstGeom prst="rect">
          <a:avLst/>
        </a:prstGeom>
      </xdr:spPr>
    </xdr:pic>
  </etc:cellImage>
  <etc:cellImage>
    <xdr:pic>
      <xdr:nvPicPr>
        <xdr:cNvPr id="160" name="ID_05C279DC96F64398B8A9DB06468E7478"/>
        <xdr:cNvPicPr>
          <a:picLocks noChangeAspect="1"/>
        </xdr:cNvPicPr>
      </xdr:nvPicPr>
      <xdr:blipFill>
        <a:blip r:embed="rId162"/>
        <a:stretch>
          <a:fillRect/>
        </a:stretch>
      </xdr:blipFill>
      <xdr:spPr>
        <a:xfrm>
          <a:off x="7448550" y="43341925"/>
          <a:ext cx="1181100" cy="1270000"/>
        </a:xfrm>
        <a:prstGeom prst="rect">
          <a:avLst/>
        </a:prstGeom>
      </xdr:spPr>
    </xdr:pic>
  </etc:cellImage>
  <etc:cellImage>
    <xdr:pic>
      <xdr:nvPicPr>
        <xdr:cNvPr id="407" name="ID_73BB85AEAA614BAB8E96B73C010F8FBA"/>
        <xdr:cNvPicPr>
          <a:picLocks noChangeAspect="1"/>
        </xdr:cNvPicPr>
      </xdr:nvPicPr>
      <xdr:blipFill>
        <a:blip r:embed="rId163"/>
        <a:stretch>
          <a:fillRect/>
        </a:stretch>
      </xdr:blipFill>
      <xdr:spPr>
        <a:xfrm>
          <a:off x="7448550" y="245271925"/>
          <a:ext cx="1181100" cy="1270000"/>
        </a:xfrm>
        <a:prstGeom prst="rect">
          <a:avLst/>
        </a:prstGeom>
      </xdr:spPr>
    </xdr:pic>
  </etc:cellImage>
  <etc:cellImage>
    <xdr:pic>
      <xdr:nvPicPr>
        <xdr:cNvPr id="161" name="ID_22F1DE322F7D48ACA3472B72FAA0DE9F"/>
        <xdr:cNvPicPr>
          <a:picLocks noChangeAspect="1"/>
        </xdr:cNvPicPr>
      </xdr:nvPicPr>
      <xdr:blipFill>
        <a:blip r:embed="rId164"/>
        <a:stretch>
          <a:fillRect/>
        </a:stretch>
      </xdr:blipFill>
      <xdr:spPr>
        <a:xfrm>
          <a:off x="7448550" y="54771925"/>
          <a:ext cx="1181100" cy="1270000"/>
        </a:xfrm>
        <a:prstGeom prst="rect">
          <a:avLst/>
        </a:prstGeom>
      </xdr:spPr>
    </xdr:pic>
  </etc:cellImage>
  <etc:cellImage>
    <xdr:pic>
      <xdr:nvPicPr>
        <xdr:cNvPr id="409" name="ID_1202E60175D54DF18B0647C58FD0985D"/>
        <xdr:cNvPicPr>
          <a:picLocks noChangeAspect="1"/>
        </xdr:cNvPicPr>
      </xdr:nvPicPr>
      <xdr:blipFill>
        <a:blip r:embed="rId165"/>
        <a:stretch>
          <a:fillRect/>
        </a:stretch>
      </xdr:blipFill>
      <xdr:spPr>
        <a:xfrm>
          <a:off x="7448550" y="246541925"/>
          <a:ext cx="1181100" cy="1270000"/>
        </a:xfrm>
        <a:prstGeom prst="rect">
          <a:avLst/>
        </a:prstGeom>
      </xdr:spPr>
    </xdr:pic>
  </etc:cellImage>
  <etc:cellImage>
    <xdr:pic>
      <xdr:nvPicPr>
        <xdr:cNvPr id="269" name="ID_083CB8F1477E4E8695473E20E8C77A0B"/>
        <xdr:cNvPicPr>
          <a:picLocks noChangeAspect="1"/>
        </xdr:cNvPicPr>
      </xdr:nvPicPr>
      <xdr:blipFill>
        <a:blip r:embed="rId166"/>
        <a:stretch>
          <a:fillRect/>
        </a:stretch>
      </xdr:blipFill>
      <xdr:spPr>
        <a:xfrm>
          <a:off x="7448550" y="158911925"/>
          <a:ext cx="1181100" cy="1270000"/>
        </a:xfrm>
        <a:prstGeom prst="rect">
          <a:avLst/>
        </a:prstGeom>
      </xdr:spPr>
    </xdr:pic>
  </etc:cellImage>
  <etc:cellImage>
    <xdr:pic>
      <xdr:nvPicPr>
        <xdr:cNvPr id="165" name="ID_8F06813733DB46FB891E9F383D0C9780"/>
        <xdr:cNvPicPr>
          <a:picLocks noChangeAspect="1"/>
        </xdr:cNvPicPr>
      </xdr:nvPicPr>
      <xdr:blipFill>
        <a:blip r:embed="rId167"/>
        <a:stretch>
          <a:fillRect/>
        </a:stretch>
      </xdr:blipFill>
      <xdr:spPr>
        <a:xfrm>
          <a:off x="7448550" y="1431925"/>
          <a:ext cx="1181100" cy="1270000"/>
        </a:xfrm>
        <a:prstGeom prst="rect">
          <a:avLst/>
        </a:prstGeom>
      </xdr:spPr>
    </xdr:pic>
  </etc:cellImage>
  <etc:cellImage>
    <xdr:pic>
      <xdr:nvPicPr>
        <xdr:cNvPr id="166" name="ID_9631AC2ACC61452D89C61D34E7DAC2CA"/>
        <xdr:cNvPicPr>
          <a:picLocks noChangeAspect="1"/>
        </xdr:cNvPicPr>
      </xdr:nvPicPr>
      <xdr:blipFill>
        <a:blip r:embed="rId168"/>
        <a:stretch>
          <a:fillRect/>
        </a:stretch>
      </xdr:blipFill>
      <xdr:spPr>
        <a:xfrm>
          <a:off x="7448550" y="40801925"/>
          <a:ext cx="1181100" cy="1270000"/>
        </a:xfrm>
        <a:prstGeom prst="rect">
          <a:avLst/>
        </a:prstGeom>
      </xdr:spPr>
    </xdr:pic>
  </etc:cellImage>
  <etc:cellImage>
    <xdr:pic>
      <xdr:nvPicPr>
        <xdr:cNvPr id="167" name="ID_065BA3E46B0A4532A1DDA9D44ED16ABC"/>
        <xdr:cNvPicPr>
          <a:picLocks noChangeAspect="1"/>
        </xdr:cNvPicPr>
      </xdr:nvPicPr>
      <xdr:blipFill>
        <a:blip r:embed="rId169"/>
        <a:stretch>
          <a:fillRect/>
        </a:stretch>
      </xdr:blipFill>
      <xdr:spPr>
        <a:xfrm>
          <a:off x="7448550" y="42071925"/>
          <a:ext cx="1181100" cy="1270000"/>
        </a:xfrm>
        <a:prstGeom prst="rect">
          <a:avLst/>
        </a:prstGeom>
      </xdr:spPr>
    </xdr:pic>
  </etc:cellImage>
  <etc:cellImage>
    <xdr:pic>
      <xdr:nvPicPr>
        <xdr:cNvPr id="168" name="ID_6945FD4DF6E64D008CEEB366BA54237E"/>
        <xdr:cNvPicPr>
          <a:picLocks noChangeAspect="1"/>
        </xdr:cNvPicPr>
      </xdr:nvPicPr>
      <xdr:blipFill>
        <a:blip r:embed="rId170"/>
        <a:stretch>
          <a:fillRect/>
        </a:stretch>
      </xdr:blipFill>
      <xdr:spPr>
        <a:xfrm>
          <a:off x="7448550" y="77631925"/>
          <a:ext cx="1181100" cy="1270000"/>
        </a:xfrm>
        <a:prstGeom prst="rect">
          <a:avLst/>
        </a:prstGeom>
      </xdr:spPr>
    </xdr:pic>
  </etc:cellImage>
  <etc:cellImage>
    <xdr:pic>
      <xdr:nvPicPr>
        <xdr:cNvPr id="169" name="ID_6FBA797CD07A4768B33CC487B70E7C2F"/>
        <xdr:cNvPicPr>
          <a:picLocks noChangeAspect="1"/>
        </xdr:cNvPicPr>
      </xdr:nvPicPr>
      <xdr:blipFill>
        <a:blip r:embed="rId171"/>
        <a:stretch>
          <a:fillRect/>
        </a:stretch>
      </xdr:blipFill>
      <xdr:spPr>
        <a:xfrm>
          <a:off x="7448550" y="82711925"/>
          <a:ext cx="1181100" cy="1270000"/>
        </a:xfrm>
        <a:prstGeom prst="rect">
          <a:avLst/>
        </a:prstGeom>
      </xdr:spPr>
    </xdr:pic>
  </etc:cellImage>
  <etc:cellImage>
    <xdr:pic>
      <xdr:nvPicPr>
        <xdr:cNvPr id="170" name="ID_AED5DD1800334E76A4F10F725FA667D6"/>
        <xdr:cNvPicPr>
          <a:picLocks noChangeAspect="1"/>
        </xdr:cNvPicPr>
      </xdr:nvPicPr>
      <xdr:blipFill>
        <a:blip r:embed="rId172"/>
        <a:stretch>
          <a:fillRect/>
        </a:stretch>
      </xdr:blipFill>
      <xdr:spPr>
        <a:xfrm>
          <a:off x="7448550" y="31911925"/>
          <a:ext cx="1181100" cy="1270000"/>
        </a:xfrm>
        <a:prstGeom prst="rect">
          <a:avLst/>
        </a:prstGeom>
      </xdr:spPr>
    </xdr:pic>
  </etc:cellImage>
  <etc:cellImage>
    <xdr:pic>
      <xdr:nvPicPr>
        <xdr:cNvPr id="171" name="ID_D2043E7796AB4659A0D3EE8BC8ED6897"/>
        <xdr:cNvPicPr>
          <a:picLocks noChangeAspect="1"/>
        </xdr:cNvPicPr>
      </xdr:nvPicPr>
      <xdr:blipFill>
        <a:blip r:embed="rId173"/>
        <a:stretch>
          <a:fillRect/>
        </a:stretch>
      </xdr:blipFill>
      <xdr:spPr>
        <a:xfrm>
          <a:off x="7448550" y="11591925"/>
          <a:ext cx="1181100" cy="1270000"/>
        </a:xfrm>
        <a:prstGeom prst="rect">
          <a:avLst/>
        </a:prstGeom>
      </xdr:spPr>
    </xdr:pic>
  </etc:cellImage>
  <etc:cellImage>
    <xdr:pic>
      <xdr:nvPicPr>
        <xdr:cNvPr id="581" name="ID_D2678D04282A44BFBA518433CE5036E1"/>
        <xdr:cNvPicPr>
          <a:picLocks noChangeAspect="1"/>
        </xdr:cNvPicPr>
      </xdr:nvPicPr>
      <xdr:blipFill>
        <a:blip r:embed="rId174"/>
        <a:stretch>
          <a:fillRect/>
        </a:stretch>
      </xdr:blipFill>
      <xdr:spPr>
        <a:xfrm>
          <a:off x="7448550" y="349411925"/>
          <a:ext cx="1181100" cy="1270000"/>
        </a:xfrm>
        <a:prstGeom prst="rect">
          <a:avLst/>
        </a:prstGeom>
      </xdr:spPr>
    </xdr:pic>
  </etc:cellImage>
  <etc:cellImage>
    <xdr:pic>
      <xdr:nvPicPr>
        <xdr:cNvPr id="172" name="ID_57788309E41549A2A310925810B2EC46"/>
        <xdr:cNvPicPr>
          <a:picLocks noChangeAspect="1"/>
        </xdr:cNvPicPr>
      </xdr:nvPicPr>
      <xdr:blipFill>
        <a:blip r:embed="rId175"/>
        <a:stretch>
          <a:fillRect/>
        </a:stretch>
      </xdr:blipFill>
      <xdr:spPr>
        <a:xfrm>
          <a:off x="7448550" y="5241925"/>
          <a:ext cx="1181100" cy="1270000"/>
        </a:xfrm>
        <a:prstGeom prst="rect">
          <a:avLst/>
        </a:prstGeom>
      </xdr:spPr>
    </xdr:pic>
  </etc:cellImage>
  <etc:cellImage>
    <xdr:pic>
      <xdr:nvPicPr>
        <xdr:cNvPr id="223" name="ID_58237D64C2AD41FDB281C0ECF02B65E9"/>
        <xdr:cNvPicPr>
          <a:picLocks noChangeAspect="1"/>
        </xdr:cNvPicPr>
      </xdr:nvPicPr>
      <xdr:blipFill>
        <a:blip r:embed="rId176"/>
        <a:stretch>
          <a:fillRect/>
        </a:stretch>
      </xdr:blipFill>
      <xdr:spPr>
        <a:xfrm>
          <a:off x="7448550" y="132241925"/>
          <a:ext cx="1181100" cy="1270000"/>
        </a:xfrm>
        <a:prstGeom prst="rect">
          <a:avLst/>
        </a:prstGeom>
      </xdr:spPr>
    </xdr:pic>
  </etc:cellImage>
  <etc:cellImage>
    <xdr:pic>
      <xdr:nvPicPr>
        <xdr:cNvPr id="325" name="ID_E0E116E109004359873B8DA5224EC1B8"/>
        <xdr:cNvPicPr>
          <a:picLocks noChangeAspect="1"/>
        </xdr:cNvPicPr>
      </xdr:nvPicPr>
      <xdr:blipFill>
        <a:blip r:embed="rId177"/>
        <a:stretch>
          <a:fillRect/>
        </a:stretch>
      </xdr:blipFill>
      <xdr:spPr>
        <a:xfrm>
          <a:off x="7448550" y="194471925"/>
          <a:ext cx="1181100" cy="1270000"/>
        </a:xfrm>
        <a:prstGeom prst="rect">
          <a:avLst/>
        </a:prstGeom>
      </xdr:spPr>
    </xdr:pic>
  </etc:cellImage>
  <etc:cellImage>
    <xdr:pic>
      <xdr:nvPicPr>
        <xdr:cNvPr id="229" name="ID_9A6DD633423148F2AF4B5BB51182B421"/>
        <xdr:cNvPicPr>
          <a:picLocks noChangeAspect="1"/>
        </xdr:cNvPicPr>
      </xdr:nvPicPr>
      <xdr:blipFill>
        <a:blip r:embed="rId178"/>
        <a:stretch>
          <a:fillRect/>
        </a:stretch>
      </xdr:blipFill>
      <xdr:spPr>
        <a:xfrm>
          <a:off x="7448550" y="136051925"/>
          <a:ext cx="1181100" cy="1270000"/>
        </a:xfrm>
        <a:prstGeom prst="rect">
          <a:avLst/>
        </a:prstGeom>
      </xdr:spPr>
    </xdr:pic>
  </etc:cellImage>
  <etc:cellImage>
    <xdr:pic>
      <xdr:nvPicPr>
        <xdr:cNvPr id="2484" name="ID_554C0C30B33E4C20836ED59DE08FC8A6"/>
        <xdr:cNvPicPr>
          <a:picLocks noChangeAspect="1"/>
        </xdr:cNvPicPr>
      </xdr:nvPicPr>
      <xdr:blipFill>
        <a:blip r:embed="rId179"/>
        <a:stretch>
          <a:fillRect/>
        </a:stretch>
      </xdr:blipFill>
      <xdr:spPr>
        <a:xfrm>
          <a:off x="13306425" y="24622125"/>
          <a:ext cx="1181100" cy="1270000"/>
        </a:xfrm>
        <a:prstGeom prst="rect">
          <a:avLst/>
        </a:prstGeom>
      </xdr:spPr>
    </xdr:pic>
  </etc:cellImage>
  <etc:cellImage>
    <xdr:pic>
      <xdr:nvPicPr>
        <xdr:cNvPr id="338" name="ID_2F2711199C4D444D95CBA9E719BE6825"/>
        <xdr:cNvPicPr>
          <a:picLocks noChangeAspect="1"/>
        </xdr:cNvPicPr>
      </xdr:nvPicPr>
      <xdr:blipFill>
        <a:blip r:embed="rId180"/>
        <a:stretch>
          <a:fillRect/>
        </a:stretch>
      </xdr:blipFill>
      <xdr:spPr>
        <a:xfrm>
          <a:off x="16812895" y="319992375"/>
          <a:ext cx="1181100" cy="1270000"/>
        </a:xfrm>
        <a:prstGeom prst="rect">
          <a:avLst/>
        </a:prstGeom>
      </xdr:spPr>
    </xdr:pic>
  </etc:cellImage>
  <etc:cellImage>
    <xdr:pic>
      <xdr:nvPicPr>
        <xdr:cNvPr id="352" name="ID_7CC4D80ED849452DA09C507478EB6BEC"/>
        <xdr:cNvPicPr>
          <a:picLocks noChangeAspect="1"/>
        </xdr:cNvPicPr>
      </xdr:nvPicPr>
      <xdr:blipFill>
        <a:blip r:embed="rId181"/>
        <a:stretch>
          <a:fillRect/>
        </a:stretch>
      </xdr:blipFill>
      <xdr:spPr>
        <a:xfrm>
          <a:off x="16812895" y="329574525"/>
          <a:ext cx="1181100" cy="1270000"/>
        </a:xfrm>
        <a:prstGeom prst="rect">
          <a:avLst/>
        </a:prstGeom>
      </xdr:spPr>
    </xdr:pic>
  </etc:cellImage>
  <etc:cellImage>
    <xdr:pic>
      <xdr:nvPicPr>
        <xdr:cNvPr id="360" name="ID_1B30D00DCB1E401AABEA2BC3AA491EE5"/>
        <xdr:cNvPicPr>
          <a:picLocks noChangeAspect="1"/>
        </xdr:cNvPicPr>
      </xdr:nvPicPr>
      <xdr:blipFill>
        <a:blip r:embed="rId182"/>
        <a:stretch>
          <a:fillRect/>
        </a:stretch>
      </xdr:blipFill>
      <xdr:spPr>
        <a:xfrm>
          <a:off x="16812895" y="329612625"/>
          <a:ext cx="1181100" cy="1270000"/>
        </a:xfrm>
        <a:prstGeom prst="rect">
          <a:avLst/>
        </a:prstGeom>
      </xdr:spPr>
    </xdr:pic>
  </etc:cellImage>
  <etc:cellImage>
    <xdr:pic>
      <xdr:nvPicPr>
        <xdr:cNvPr id="2461" name="ID_D59A3C92113D4561AC52183F2EA7C06F"/>
        <xdr:cNvPicPr>
          <a:picLocks noChangeAspect="1"/>
        </xdr:cNvPicPr>
      </xdr:nvPicPr>
      <xdr:blipFill>
        <a:blip r:embed="rId183"/>
        <a:stretch>
          <a:fillRect/>
        </a:stretch>
      </xdr:blipFill>
      <xdr:spPr>
        <a:xfrm>
          <a:off x="13306425" y="1841500"/>
          <a:ext cx="1181100" cy="1270000"/>
        </a:xfrm>
        <a:prstGeom prst="rect">
          <a:avLst/>
        </a:prstGeom>
      </xdr:spPr>
    </xdr:pic>
  </etc:cellImage>
  <etc:cellImage>
    <xdr:pic>
      <xdr:nvPicPr>
        <xdr:cNvPr id="364" name="ID_31D39171A67E482D86ED48E0C27E41FA"/>
        <xdr:cNvPicPr>
          <a:picLocks noChangeAspect="1"/>
        </xdr:cNvPicPr>
      </xdr:nvPicPr>
      <xdr:blipFill>
        <a:blip r:embed="rId184"/>
        <a:stretch>
          <a:fillRect/>
        </a:stretch>
      </xdr:blipFill>
      <xdr:spPr>
        <a:xfrm>
          <a:off x="16812895" y="333114650"/>
          <a:ext cx="1181100" cy="1270000"/>
        </a:xfrm>
        <a:prstGeom prst="rect">
          <a:avLst/>
        </a:prstGeom>
      </xdr:spPr>
    </xdr:pic>
  </etc:cellImage>
  <etc:cellImage>
    <xdr:pic>
      <xdr:nvPicPr>
        <xdr:cNvPr id="373" name="ID_5795B96F1F034B40A38C4C40D36A0DD9"/>
        <xdr:cNvPicPr>
          <a:picLocks noChangeAspect="1"/>
        </xdr:cNvPicPr>
      </xdr:nvPicPr>
      <xdr:blipFill>
        <a:blip r:embed="rId185"/>
        <a:stretch>
          <a:fillRect/>
        </a:stretch>
      </xdr:blipFill>
      <xdr:spPr>
        <a:xfrm>
          <a:off x="16812895" y="334422750"/>
          <a:ext cx="1181100" cy="1270000"/>
        </a:xfrm>
        <a:prstGeom prst="rect">
          <a:avLst/>
        </a:prstGeom>
      </xdr:spPr>
    </xdr:pic>
  </etc:cellImage>
  <etc:cellImage>
    <xdr:pic>
      <xdr:nvPicPr>
        <xdr:cNvPr id="375" name="ID_BD2922978F15448D972C3B72390940C4"/>
        <xdr:cNvPicPr>
          <a:picLocks noChangeAspect="1"/>
        </xdr:cNvPicPr>
      </xdr:nvPicPr>
      <xdr:blipFill>
        <a:blip r:embed="rId186"/>
        <a:stretch>
          <a:fillRect/>
        </a:stretch>
      </xdr:blipFill>
      <xdr:spPr>
        <a:xfrm>
          <a:off x="13306425" y="571500"/>
          <a:ext cx="1181100" cy="1270000"/>
        </a:xfrm>
        <a:prstGeom prst="rect">
          <a:avLst/>
        </a:prstGeom>
      </xdr:spPr>
    </xdr:pic>
  </etc:cellImage>
  <etc:cellImage>
    <xdr:pic>
      <xdr:nvPicPr>
        <xdr:cNvPr id="2480" name="ID_B8F446AB9B2D4CFDB8D4CF2972967D01"/>
        <xdr:cNvPicPr>
          <a:picLocks noChangeAspect="1"/>
        </xdr:cNvPicPr>
      </xdr:nvPicPr>
      <xdr:blipFill>
        <a:blip r:embed="rId187"/>
        <a:stretch>
          <a:fillRect/>
        </a:stretch>
      </xdr:blipFill>
      <xdr:spPr>
        <a:xfrm>
          <a:off x="13306425" y="19812000"/>
          <a:ext cx="1181100" cy="1270000"/>
        </a:xfrm>
        <a:prstGeom prst="rect">
          <a:avLst/>
        </a:prstGeom>
      </xdr:spPr>
    </xdr:pic>
  </etc:cellImage>
  <etc:cellImage>
    <xdr:pic>
      <xdr:nvPicPr>
        <xdr:cNvPr id="2479" name="ID_33A952A73FE94716859B4128D7BA1E31"/>
        <xdr:cNvPicPr>
          <a:picLocks noChangeAspect="1"/>
        </xdr:cNvPicPr>
      </xdr:nvPicPr>
      <xdr:blipFill>
        <a:blip r:embed="rId188"/>
        <a:stretch>
          <a:fillRect/>
        </a:stretch>
      </xdr:blipFill>
      <xdr:spPr>
        <a:xfrm>
          <a:off x="13306425" y="19773900"/>
          <a:ext cx="1181100" cy="1270000"/>
        </a:xfrm>
        <a:prstGeom prst="rect">
          <a:avLst/>
        </a:prstGeom>
      </xdr:spPr>
    </xdr:pic>
  </etc:cellImage>
  <etc:cellImage>
    <xdr:pic>
      <xdr:nvPicPr>
        <xdr:cNvPr id="2481" name="ID_5779F582FA334377A0A3895543C9B34C"/>
        <xdr:cNvPicPr>
          <a:picLocks noChangeAspect="1"/>
        </xdr:cNvPicPr>
      </xdr:nvPicPr>
      <xdr:blipFill>
        <a:blip r:embed="rId189"/>
        <a:stretch>
          <a:fillRect/>
        </a:stretch>
      </xdr:blipFill>
      <xdr:spPr>
        <a:xfrm>
          <a:off x="13306425" y="21082000"/>
          <a:ext cx="1181100" cy="1270000"/>
        </a:xfrm>
        <a:prstGeom prst="rect">
          <a:avLst/>
        </a:prstGeom>
      </xdr:spPr>
    </xdr:pic>
  </etc:cellImage>
  <etc:cellImage>
    <xdr:pic>
      <xdr:nvPicPr>
        <xdr:cNvPr id="366" name="ID_262D91B4D09C4127B84F8E7A00AF7FF1"/>
        <xdr:cNvPicPr>
          <a:picLocks noChangeAspect="1"/>
        </xdr:cNvPicPr>
      </xdr:nvPicPr>
      <xdr:blipFill>
        <a:blip r:embed="rId190"/>
        <a:stretch>
          <a:fillRect/>
        </a:stretch>
      </xdr:blipFill>
      <xdr:spPr>
        <a:xfrm>
          <a:off x="16812895" y="331844650"/>
          <a:ext cx="1181100" cy="1270000"/>
        </a:xfrm>
        <a:prstGeom prst="rect">
          <a:avLst/>
        </a:prstGeom>
      </xdr:spPr>
    </xdr:pic>
  </etc:cellImage>
  <etc:cellImage>
    <xdr:pic>
      <xdr:nvPicPr>
        <xdr:cNvPr id="378" name="ID_33AC76067B654AA490FDE460FF7DC9C2" descr="KJ26895"/>
        <xdr:cNvPicPr/>
      </xdr:nvPicPr>
      <xdr:blipFill>
        <a:blip r:embed="rId191"/>
        <a:stretch>
          <a:fillRect/>
        </a:stretch>
      </xdr:blipFill>
      <xdr:spPr>
        <a:xfrm>
          <a:off x="0" y="0"/>
          <a:ext cx="2667000" cy="2667000"/>
        </a:xfrm>
        <a:prstGeom prst="rect">
          <a:avLst/>
        </a:prstGeom>
      </xdr:spPr>
    </xdr:pic>
  </etc:cellImage>
  <etc:cellImage>
    <xdr:pic>
      <xdr:nvPicPr>
        <xdr:cNvPr id="128" name="ID_504FF11A31BE4FAAB5EEE7B80F99B255"/>
        <xdr:cNvPicPr>
          <a:picLocks noChangeAspect="1"/>
        </xdr:cNvPicPr>
      </xdr:nvPicPr>
      <xdr:blipFill>
        <a:blip r:embed="rId192"/>
        <a:stretch>
          <a:fillRect/>
        </a:stretch>
      </xdr:blipFill>
      <xdr:spPr>
        <a:xfrm>
          <a:off x="16812895" y="356203250"/>
          <a:ext cx="1181100" cy="1270000"/>
        </a:xfrm>
        <a:prstGeom prst="rect">
          <a:avLst/>
        </a:prstGeom>
      </xdr:spPr>
    </xdr:pic>
  </etc:cellImage>
  <etc:cellImage>
    <xdr:pic>
      <xdr:nvPicPr>
        <xdr:cNvPr id="362" name="ID_CA99683A5DB3463EAF4356B8E6007624"/>
        <xdr:cNvPicPr>
          <a:picLocks noChangeAspect="1"/>
        </xdr:cNvPicPr>
      </xdr:nvPicPr>
      <xdr:blipFill>
        <a:blip r:embed="rId193"/>
        <a:stretch>
          <a:fillRect/>
        </a:stretch>
      </xdr:blipFill>
      <xdr:spPr>
        <a:xfrm>
          <a:off x="16812895" y="334384650"/>
          <a:ext cx="1181100" cy="1270000"/>
        </a:xfrm>
        <a:prstGeom prst="rect">
          <a:avLst/>
        </a:prstGeom>
      </xdr:spPr>
    </xdr:pic>
  </etc:cellImage>
  <etc:cellImage>
    <xdr:pic>
      <xdr:nvPicPr>
        <xdr:cNvPr id="2485" name="ID_D3ACD739583347439B37C8051A9E78A1"/>
        <xdr:cNvPicPr>
          <a:picLocks noChangeAspect="1"/>
        </xdr:cNvPicPr>
      </xdr:nvPicPr>
      <xdr:blipFill>
        <a:blip r:embed="rId194"/>
        <a:stretch>
          <a:fillRect/>
        </a:stretch>
      </xdr:blipFill>
      <xdr:spPr>
        <a:xfrm>
          <a:off x="13306425" y="25892125"/>
          <a:ext cx="1181100" cy="1270000"/>
        </a:xfrm>
        <a:prstGeom prst="rect">
          <a:avLst/>
        </a:prstGeom>
      </xdr:spPr>
    </xdr:pic>
  </etc:cellImage>
  <etc:cellImage>
    <xdr:pic>
      <xdr:nvPicPr>
        <xdr:cNvPr id="2478" name="ID_803D225AA3D345E6B636048A8F8C2945"/>
        <xdr:cNvPicPr>
          <a:picLocks noChangeAspect="1"/>
        </xdr:cNvPicPr>
      </xdr:nvPicPr>
      <xdr:blipFill>
        <a:blip r:embed="rId195"/>
        <a:stretch>
          <a:fillRect/>
        </a:stretch>
      </xdr:blipFill>
      <xdr:spPr>
        <a:xfrm>
          <a:off x="13306425" y="18503900"/>
          <a:ext cx="1181100" cy="1270000"/>
        </a:xfrm>
        <a:prstGeom prst="rect">
          <a:avLst/>
        </a:prstGeom>
      </xdr:spPr>
    </xdr:pic>
  </etc:cellImage>
  <etc:cellImage>
    <xdr:pic>
      <xdr:nvPicPr>
        <xdr:cNvPr id="2469" name="ID_0F1550A3C7134490B649888E51766016"/>
        <xdr:cNvPicPr>
          <a:picLocks noChangeAspect="1"/>
        </xdr:cNvPicPr>
      </xdr:nvPicPr>
      <xdr:blipFill>
        <a:blip r:embed="rId196"/>
        <a:stretch>
          <a:fillRect/>
        </a:stretch>
      </xdr:blipFill>
      <xdr:spPr>
        <a:xfrm>
          <a:off x="13306425" y="9537700"/>
          <a:ext cx="1181100" cy="1270000"/>
        </a:xfrm>
        <a:prstGeom prst="rect">
          <a:avLst/>
        </a:prstGeom>
      </xdr:spPr>
    </xdr:pic>
  </etc:cellImage>
  <etc:cellImage>
    <xdr:pic>
      <xdr:nvPicPr>
        <xdr:cNvPr id="20" name="ID_1B75BA7C797E4CD5AA83301CCCA9CBEC"/>
        <xdr:cNvPicPr>
          <a:picLocks noChangeAspect="1"/>
        </xdr:cNvPicPr>
      </xdr:nvPicPr>
      <xdr:blipFill>
        <a:blip r:embed="rId197"/>
        <a:stretch>
          <a:fillRect/>
        </a:stretch>
      </xdr:blipFill>
      <xdr:spPr>
        <a:xfrm>
          <a:off x="16812895" y="344043000"/>
          <a:ext cx="1181100" cy="1270000"/>
        </a:xfrm>
        <a:prstGeom prst="rect">
          <a:avLst/>
        </a:prstGeom>
      </xdr:spPr>
    </xdr:pic>
  </etc:cellImage>
  <etc:cellImage>
    <xdr:pic>
      <xdr:nvPicPr>
        <xdr:cNvPr id="2486" name="ID_9D029E78D63940B39B90A5B337E5A52A"/>
        <xdr:cNvPicPr>
          <a:picLocks noChangeAspect="1"/>
        </xdr:cNvPicPr>
      </xdr:nvPicPr>
      <xdr:blipFill>
        <a:blip r:embed="rId198"/>
        <a:stretch>
          <a:fillRect/>
        </a:stretch>
      </xdr:blipFill>
      <xdr:spPr>
        <a:xfrm>
          <a:off x="13306425" y="27162125"/>
          <a:ext cx="1181100" cy="1270000"/>
        </a:xfrm>
        <a:prstGeom prst="rect">
          <a:avLst/>
        </a:prstGeom>
      </xdr:spPr>
    </xdr:pic>
  </etc:cellImage>
  <etc:cellImage>
    <xdr:pic>
      <xdr:nvPicPr>
        <xdr:cNvPr id="134" name="ID_E78F02DFBEF24C888B874207E40F7D3C"/>
        <xdr:cNvPicPr>
          <a:picLocks noChangeAspect="1"/>
        </xdr:cNvPicPr>
      </xdr:nvPicPr>
      <xdr:blipFill>
        <a:blip r:embed="rId199"/>
        <a:stretch>
          <a:fillRect/>
        </a:stretch>
      </xdr:blipFill>
      <xdr:spPr>
        <a:xfrm>
          <a:off x="16812895" y="354933250"/>
          <a:ext cx="1181100" cy="1270000"/>
        </a:xfrm>
        <a:prstGeom prst="rect">
          <a:avLst/>
        </a:prstGeom>
      </xdr:spPr>
    </xdr:pic>
  </etc:cellImage>
  <etc:cellImage>
    <xdr:pic>
      <xdr:nvPicPr>
        <xdr:cNvPr id="44" name="ID_A2FC5C3CFA794D5A869E1B17E0E7570A"/>
        <xdr:cNvPicPr>
          <a:picLocks noChangeAspect="1"/>
        </xdr:cNvPicPr>
      </xdr:nvPicPr>
      <xdr:blipFill>
        <a:blip r:embed="rId200"/>
        <a:stretch>
          <a:fillRect/>
        </a:stretch>
      </xdr:blipFill>
      <xdr:spPr>
        <a:xfrm>
          <a:off x="12695555" y="17887950"/>
          <a:ext cx="919480" cy="962025"/>
        </a:xfrm>
        <a:prstGeom prst="rect">
          <a:avLst/>
        </a:prstGeom>
      </xdr:spPr>
    </xdr:pic>
  </etc:cellImage>
  <etc:cellImage>
    <xdr:pic>
      <xdr:nvPicPr>
        <xdr:cNvPr id="368" name="ID_43C357B4B76A4205BDDA8FE9E6156D15"/>
        <xdr:cNvPicPr>
          <a:picLocks noChangeAspect="1"/>
        </xdr:cNvPicPr>
      </xdr:nvPicPr>
      <xdr:blipFill>
        <a:blip r:embed="rId201"/>
        <a:stretch>
          <a:fillRect/>
        </a:stretch>
      </xdr:blipFill>
      <xdr:spPr>
        <a:xfrm>
          <a:off x="16812895" y="330574650"/>
          <a:ext cx="1181100" cy="1270000"/>
        </a:xfrm>
        <a:prstGeom prst="rect">
          <a:avLst/>
        </a:prstGeom>
      </xdr:spPr>
    </xdr:pic>
  </etc:cellImage>
  <etc:cellImage>
    <xdr:pic>
      <xdr:nvPicPr>
        <xdr:cNvPr id="2466" name="ID_FF3475B7FB964E5E832FE31261E6FA32"/>
        <xdr:cNvPicPr>
          <a:picLocks noChangeAspect="1"/>
        </xdr:cNvPicPr>
      </xdr:nvPicPr>
      <xdr:blipFill>
        <a:blip r:embed="rId202"/>
        <a:stretch>
          <a:fillRect/>
        </a:stretch>
      </xdr:blipFill>
      <xdr:spPr>
        <a:xfrm>
          <a:off x="13306425" y="6959600"/>
          <a:ext cx="1181100" cy="1270000"/>
        </a:xfrm>
        <a:prstGeom prst="rect">
          <a:avLst/>
        </a:prstGeom>
      </xdr:spPr>
    </xdr:pic>
  </etc:cellImage>
  <etc:cellImage>
    <xdr:pic>
      <xdr:nvPicPr>
        <xdr:cNvPr id="15" name="ID_4F74B5399CF2461CA75891DB0B830381"/>
        <xdr:cNvPicPr>
          <a:picLocks noChangeAspect="1"/>
        </xdr:cNvPicPr>
      </xdr:nvPicPr>
      <xdr:blipFill>
        <a:blip r:embed="rId203"/>
        <a:stretch>
          <a:fillRect/>
        </a:stretch>
      </xdr:blipFill>
      <xdr:spPr>
        <a:xfrm>
          <a:off x="8039100" y="45114845"/>
          <a:ext cx="2667000" cy="2667000"/>
        </a:xfrm>
        <a:prstGeom prst="rect">
          <a:avLst/>
        </a:prstGeom>
        <a:noFill/>
        <a:ln w="9525">
          <a:noFill/>
        </a:ln>
      </xdr:spPr>
    </xdr:pic>
  </etc:cellImage>
  <etc:cellImage>
    <xdr:pic>
      <xdr:nvPicPr>
        <xdr:cNvPr id="17" name="ID_9724A3676C0B48849DF7A8ED6C8846CA"/>
        <xdr:cNvPicPr>
          <a:picLocks noChangeAspect="1"/>
        </xdr:cNvPicPr>
      </xdr:nvPicPr>
      <xdr:blipFill>
        <a:blip r:embed="rId204"/>
        <a:stretch>
          <a:fillRect/>
        </a:stretch>
      </xdr:blipFill>
      <xdr:spPr>
        <a:xfrm>
          <a:off x="8039100" y="84578825"/>
          <a:ext cx="2667000" cy="2667000"/>
        </a:xfrm>
        <a:prstGeom prst="rect">
          <a:avLst/>
        </a:prstGeom>
        <a:noFill/>
        <a:ln w="9525">
          <a:noFill/>
        </a:ln>
      </xdr:spPr>
    </xdr:pic>
  </etc:cellImage>
  <etc:cellImage>
    <xdr:pic>
      <xdr:nvPicPr>
        <xdr:cNvPr id="1968" name="ID_66AD8CBBF89B4007BFBFC335253CF011"/>
        <xdr:cNvPicPr>
          <a:picLocks noChangeAspect="1"/>
        </xdr:cNvPicPr>
      </xdr:nvPicPr>
      <xdr:blipFill>
        <a:blip r:embed="rId205"/>
        <a:stretch>
          <a:fillRect/>
        </a:stretch>
      </xdr:blipFill>
      <xdr:spPr>
        <a:xfrm>
          <a:off x="15683230" y="7899400"/>
          <a:ext cx="1190625" cy="1270000"/>
        </a:xfrm>
        <a:prstGeom prst="rect">
          <a:avLst/>
        </a:prstGeom>
      </xdr:spPr>
    </xdr:pic>
  </etc:cellImage>
  <etc:cellImage>
    <xdr:pic>
      <xdr:nvPicPr>
        <xdr:cNvPr id="942" name="ID_C23525BBB6A741F582C1627B5BFE7456"/>
        <xdr:cNvPicPr>
          <a:picLocks noChangeAspect="1"/>
        </xdr:cNvPicPr>
      </xdr:nvPicPr>
      <xdr:blipFill>
        <a:blip r:embed="rId206"/>
        <a:stretch>
          <a:fillRect/>
        </a:stretch>
      </xdr:blipFill>
      <xdr:spPr>
        <a:xfrm>
          <a:off x="15721330" y="67602100"/>
          <a:ext cx="1143000" cy="1270000"/>
        </a:xfrm>
        <a:prstGeom prst="rect">
          <a:avLst/>
        </a:prstGeom>
      </xdr:spPr>
    </xdr:pic>
  </etc:cellImage>
  <etc:cellImage>
    <xdr:pic>
      <xdr:nvPicPr>
        <xdr:cNvPr id="820" name="ID_7434D21EDA9240458F50EA414558FBA8"/>
        <xdr:cNvPicPr>
          <a:picLocks noChangeAspect="1"/>
        </xdr:cNvPicPr>
      </xdr:nvPicPr>
      <xdr:blipFill>
        <a:blip r:embed="rId207"/>
        <a:stretch>
          <a:fillRect/>
        </a:stretch>
      </xdr:blipFill>
      <xdr:spPr>
        <a:xfrm>
          <a:off x="15518765" y="500675275"/>
          <a:ext cx="1437640" cy="1270000"/>
        </a:xfrm>
        <a:prstGeom prst="rect">
          <a:avLst/>
        </a:prstGeom>
      </xdr:spPr>
    </xdr:pic>
  </etc:cellImage>
  <etc:cellImage>
    <xdr:pic>
      <xdr:nvPicPr>
        <xdr:cNvPr id="814" name="ID_4C6C347CA469400D8C76CB8D5FB64A48"/>
        <xdr:cNvPicPr>
          <a:picLocks noChangeAspect="1"/>
        </xdr:cNvPicPr>
      </xdr:nvPicPr>
      <xdr:blipFill>
        <a:blip r:embed="rId208"/>
        <a:stretch>
          <a:fillRect/>
        </a:stretch>
      </xdr:blipFill>
      <xdr:spPr>
        <a:xfrm>
          <a:off x="15518765" y="493055275"/>
          <a:ext cx="1437640" cy="1270000"/>
        </a:xfrm>
        <a:prstGeom prst="rect">
          <a:avLst/>
        </a:prstGeom>
      </xdr:spPr>
    </xdr:pic>
  </etc:cellImage>
  <etc:cellImage>
    <xdr:pic>
      <xdr:nvPicPr>
        <xdr:cNvPr id="896" name="ID_585D7364FC0E4D26A31DAB8332EC1843"/>
        <xdr:cNvPicPr>
          <a:picLocks noChangeAspect="1"/>
        </xdr:cNvPicPr>
      </xdr:nvPicPr>
      <xdr:blipFill>
        <a:blip r:embed="rId209"/>
        <a:stretch>
          <a:fillRect/>
        </a:stretch>
      </xdr:blipFill>
      <xdr:spPr>
        <a:xfrm>
          <a:off x="15712440" y="6661150"/>
          <a:ext cx="1261745" cy="1188720"/>
        </a:xfrm>
        <a:prstGeom prst="rect">
          <a:avLst/>
        </a:prstGeom>
      </xdr:spPr>
    </xdr:pic>
  </etc:cellImage>
  <etc:cellImage>
    <xdr:pic>
      <xdr:nvPicPr>
        <xdr:cNvPr id="836" name="ID_AB79AE38968543BA814D2B1F93629E96"/>
        <xdr:cNvPicPr>
          <a:picLocks noChangeAspect="1"/>
        </xdr:cNvPicPr>
      </xdr:nvPicPr>
      <xdr:blipFill>
        <a:blip r:embed="rId210"/>
        <a:stretch>
          <a:fillRect/>
        </a:stretch>
      </xdr:blipFill>
      <xdr:spPr>
        <a:xfrm>
          <a:off x="15623540" y="512212590"/>
          <a:ext cx="1308100" cy="1270000"/>
        </a:xfrm>
        <a:prstGeom prst="rect">
          <a:avLst/>
        </a:prstGeom>
      </xdr:spPr>
    </xdr:pic>
  </etc:cellImage>
  <etc:cellImage>
    <xdr:pic>
      <xdr:nvPicPr>
        <xdr:cNvPr id="838" name="ID_86B9D1809CC1417E8ED2A7E9552846F0"/>
        <xdr:cNvPicPr>
          <a:picLocks noChangeAspect="1"/>
        </xdr:cNvPicPr>
      </xdr:nvPicPr>
      <xdr:blipFill>
        <a:blip r:embed="rId211"/>
        <a:stretch>
          <a:fillRect/>
        </a:stretch>
      </xdr:blipFill>
      <xdr:spPr>
        <a:xfrm>
          <a:off x="15614015" y="514783070"/>
          <a:ext cx="1308100" cy="1270000"/>
        </a:xfrm>
        <a:prstGeom prst="rect">
          <a:avLst/>
        </a:prstGeom>
      </xdr:spPr>
    </xdr:pic>
  </etc:cellImage>
  <etc:cellImage>
    <xdr:pic>
      <xdr:nvPicPr>
        <xdr:cNvPr id="835" name="ID_79D85420B12A42769737A69AFE4BFEFC"/>
        <xdr:cNvPicPr>
          <a:picLocks noChangeAspect="1"/>
        </xdr:cNvPicPr>
      </xdr:nvPicPr>
      <xdr:blipFill>
        <a:blip r:embed="rId212"/>
        <a:stretch>
          <a:fillRect/>
        </a:stretch>
      </xdr:blipFill>
      <xdr:spPr>
        <a:xfrm>
          <a:off x="15614015" y="510971165"/>
          <a:ext cx="1308100" cy="1270000"/>
        </a:xfrm>
        <a:prstGeom prst="rect">
          <a:avLst/>
        </a:prstGeom>
      </xdr:spPr>
    </xdr:pic>
  </etc:cellImage>
  <etc:cellImage>
    <xdr:pic>
      <xdr:nvPicPr>
        <xdr:cNvPr id="893" name="ID_167D67B2D42245EA98595C34ED98604E"/>
        <xdr:cNvPicPr>
          <a:picLocks noChangeAspect="1"/>
        </xdr:cNvPicPr>
      </xdr:nvPicPr>
      <xdr:blipFill>
        <a:blip r:embed="rId213"/>
        <a:stretch>
          <a:fillRect/>
        </a:stretch>
      </xdr:blipFill>
      <xdr:spPr>
        <a:xfrm>
          <a:off x="15643225" y="588305910"/>
          <a:ext cx="1320800" cy="1270000"/>
        </a:xfrm>
        <a:prstGeom prst="rect">
          <a:avLst/>
        </a:prstGeom>
      </xdr:spPr>
    </xdr:pic>
  </etc:cellImage>
  <etc:cellImage>
    <xdr:pic>
      <xdr:nvPicPr>
        <xdr:cNvPr id="834" name="ID_340CA6D5624645CE841A4975CB18843A"/>
        <xdr:cNvPicPr>
          <a:picLocks noChangeAspect="1"/>
        </xdr:cNvPicPr>
      </xdr:nvPicPr>
      <xdr:blipFill>
        <a:blip r:embed="rId214"/>
        <a:stretch>
          <a:fillRect/>
        </a:stretch>
      </xdr:blipFill>
      <xdr:spPr>
        <a:xfrm>
          <a:off x="15614015" y="509701165"/>
          <a:ext cx="1308100" cy="1270000"/>
        </a:xfrm>
        <a:prstGeom prst="rect">
          <a:avLst/>
        </a:prstGeom>
      </xdr:spPr>
    </xdr:pic>
  </etc:cellImage>
  <etc:cellImage>
    <xdr:pic>
      <xdr:nvPicPr>
        <xdr:cNvPr id="1969" name="ID_AEA5A09ED89349ABBB4A53A3970BB7D5"/>
        <xdr:cNvPicPr>
          <a:picLocks noChangeAspect="1"/>
        </xdr:cNvPicPr>
      </xdr:nvPicPr>
      <xdr:blipFill>
        <a:blip r:embed="rId215"/>
        <a:stretch>
          <a:fillRect/>
        </a:stretch>
      </xdr:blipFill>
      <xdr:spPr>
        <a:xfrm>
          <a:off x="15683230" y="9169400"/>
          <a:ext cx="1190625" cy="1270000"/>
        </a:xfrm>
        <a:prstGeom prst="rect">
          <a:avLst/>
        </a:prstGeom>
      </xdr:spPr>
    </xdr:pic>
  </etc:cellImage>
  <etc:cellImage>
    <xdr:pic>
      <xdr:nvPicPr>
        <xdr:cNvPr id="890" name="ID_670336A0C1A5452A92FBDA0860A9028A"/>
        <xdr:cNvPicPr>
          <a:picLocks noChangeAspect="1"/>
        </xdr:cNvPicPr>
      </xdr:nvPicPr>
      <xdr:blipFill>
        <a:blip r:embed="rId216"/>
        <a:stretch>
          <a:fillRect/>
        </a:stretch>
      </xdr:blipFill>
      <xdr:spPr>
        <a:xfrm>
          <a:off x="15643225" y="593401150"/>
          <a:ext cx="1293495" cy="1270000"/>
        </a:xfrm>
        <a:prstGeom prst="rect">
          <a:avLst/>
        </a:prstGeom>
      </xdr:spPr>
    </xdr:pic>
  </etc:cellImage>
  <etc:cellImage>
    <xdr:pic>
      <xdr:nvPicPr>
        <xdr:cNvPr id="894" name="ID_D5E069E7F96444268D86EA2F54263C33"/>
        <xdr:cNvPicPr>
          <a:picLocks noChangeAspect="1"/>
        </xdr:cNvPicPr>
      </xdr:nvPicPr>
      <xdr:blipFill>
        <a:blip r:embed="rId217"/>
        <a:stretch>
          <a:fillRect/>
        </a:stretch>
      </xdr:blipFill>
      <xdr:spPr>
        <a:xfrm>
          <a:off x="15643225" y="587036545"/>
          <a:ext cx="1320800" cy="1269365"/>
        </a:xfrm>
        <a:prstGeom prst="rect">
          <a:avLst/>
        </a:prstGeom>
      </xdr:spPr>
    </xdr:pic>
  </etc:cellImage>
  <etc:cellImage>
    <xdr:pic>
      <xdr:nvPicPr>
        <xdr:cNvPr id="1970" name="ID_B62BFCDF36784EBC9C7FB23CF0CDD525"/>
        <xdr:cNvPicPr>
          <a:picLocks noChangeAspect="1"/>
        </xdr:cNvPicPr>
      </xdr:nvPicPr>
      <xdr:blipFill>
        <a:blip r:embed="rId218"/>
        <a:stretch>
          <a:fillRect/>
        </a:stretch>
      </xdr:blipFill>
      <xdr:spPr>
        <a:xfrm>
          <a:off x="15683230" y="10439400"/>
          <a:ext cx="1190625" cy="1270000"/>
        </a:xfrm>
        <a:prstGeom prst="rect">
          <a:avLst/>
        </a:prstGeom>
      </xdr:spPr>
    </xdr:pic>
  </etc:cellImage>
  <etc:cellImage>
    <xdr:pic>
      <xdr:nvPicPr>
        <xdr:cNvPr id="816" name="ID_E79915E192B540CCA87094603AFEEA18"/>
        <xdr:cNvPicPr>
          <a:picLocks noChangeAspect="1"/>
        </xdr:cNvPicPr>
      </xdr:nvPicPr>
      <xdr:blipFill>
        <a:blip r:embed="rId219"/>
        <a:stretch>
          <a:fillRect/>
        </a:stretch>
      </xdr:blipFill>
      <xdr:spPr>
        <a:xfrm>
          <a:off x="15518765" y="495597815"/>
          <a:ext cx="1437640" cy="1270000"/>
        </a:xfrm>
        <a:prstGeom prst="rect">
          <a:avLst/>
        </a:prstGeom>
      </xdr:spPr>
    </xdr:pic>
  </etc:cellImage>
  <etc:cellImage>
    <xdr:pic>
      <xdr:nvPicPr>
        <xdr:cNvPr id="903" name="ID_44127388866F4711A48EDEB67AA6D0D3"/>
        <xdr:cNvPicPr>
          <a:picLocks noChangeAspect="1"/>
        </xdr:cNvPicPr>
      </xdr:nvPicPr>
      <xdr:blipFill>
        <a:blip r:embed="rId220"/>
        <a:stretch>
          <a:fillRect/>
        </a:stretch>
      </xdr:blipFill>
      <xdr:spPr>
        <a:xfrm>
          <a:off x="15738475" y="594671150"/>
          <a:ext cx="1225550" cy="1270000"/>
        </a:xfrm>
        <a:prstGeom prst="rect">
          <a:avLst/>
        </a:prstGeom>
      </xdr:spPr>
    </xdr:pic>
  </etc:cellImage>
  <etc:cellImage>
    <xdr:pic>
      <xdr:nvPicPr>
        <xdr:cNvPr id="1977" name="ID_7F4F137978E3481CBD62A9FDE2E795DE"/>
        <xdr:cNvPicPr>
          <a:picLocks noChangeAspect="1"/>
        </xdr:cNvPicPr>
      </xdr:nvPicPr>
      <xdr:blipFill>
        <a:blip r:embed="rId221"/>
        <a:stretch>
          <a:fillRect/>
        </a:stretch>
      </xdr:blipFill>
      <xdr:spPr>
        <a:xfrm>
          <a:off x="15759430" y="19360515"/>
          <a:ext cx="1116965" cy="1238885"/>
        </a:xfrm>
        <a:prstGeom prst="rect">
          <a:avLst/>
        </a:prstGeom>
      </xdr:spPr>
    </xdr:pic>
  </etc:cellImage>
  <etc:cellImage>
    <xdr:pic>
      <xdr:nvPicPr>
        <xdr:cNvPr id="1986" name="ID_F096E82CA9B541EFB65F2FC2CA011A32"/>
        <xdr:cNvPicPr>
          <a:picLocks noChangeAspect="1"/>
        </xdr:cNvPicPr>
      </xdr:nvPicPr>
      <xdr:blipFill>
        <a:blip r:embed="rId222"/>
        <a:stretch>
          <a:fillRect/>
        </a:stretch>
      </xdr:blipFill>
      <xdr:spPr>
        <a:xfrm>
          <a:off x="15816580" y="26962100"/>
          <a:ext cx="1113790" cy="1270000"/>
        </a:xfrm>
        <a:prstGeom prst="rect">
          <a:avLst/>
        </a:prstGeom>
      </xdr:spPr>
    </xdr:pic>
  </etc:cellImage>
  <etc:cellImage>
    <xdr:pic>
      <xdr:nvPicPr>
        <xdr:cNvPr id="837" name="ID_6E472AC16FCA4608B189BC845F2DE767"/>
        <xdr:cNvPicPr>
          <a:picLocks noChangeAspect="1"/>
        </xdr:cNvPicPr>
      </xdr:nvPicPr>
      <xdr:blipFill>
        <a:blip r:embed="rId223"/>
        <a:stretch>
          <a:fillRect/>
        </a:stretch>
      </xdr:blipFill>
      <xdr:spPr>
        <a:xfrm>
          <a:off x="15614015" y="513511800"/>
          <a:ext cx="1308100" cy="1270635"/>
        </a:xfrm>
        <a:prstGeom prst="rect">
          <a:avLst/>
        </a:prstGeom>
      </xdr:spPr>
    </xdr:pic>
  </etc:cellImage>
  <etc:cellImage>
    <xdr:pic>
      <xdr:nvPicPr>
        <xdr:cNvPr id="889" name="ID_70A2B6ACFF604F1092FD0C6813986CF9"/>
        <xdr:cNvPicPr>
          <a:picLocks noChangeAspect="1"/>
        </xdr:cNvPicPr>
      </xdr:nvPicPr>
      <xdr:blipFill>
        <a:blip r:embed="rId224"/>
        <a:stretch>
          <a:fillRect/>
        </a:stretch>
      </xdr:blipFill>
      <xdr:spPr>
        <a:xfrm>
          <a:off x="15643225" y="594671150"/>
          <a:ext cx="1293495" cy="1270000"/>
        </a:xfrm>
        <a:prstGeom prst="rect">
          <a:avLst/>
        </a:prstGeom>
      </xdr:spPr>
    </xdr:pic>
  </etc:cellImage>
  <etc:cellImage>
    <xdr:pic>
      <xdr:nvPicPr>
        <xdr:cNvPr id="815" name="ID_73CC110B2C964F32846EFBE9CDD589C2"/>
        <xdr:cNvPicPr>
          <a:picLocks noChangeAspect="1"/>
        </xdr:cNvPicPr>
      </xdr:nvPicPr>
      <xdr:blipFill>
        <a:blip r:embed="rId225"/>
        <a:stretch>
          <a:fillRect/>
        </a:stretch>
      </xdr:blipFill>
      <xdr:spPr>
        <a:xfrm>
          <a:off x="15518765" y="494325275"/>
          <a:ext cx="1437640" cy="1271270"/>
        </a:xfrm>
        <a:prstGeom prst="rect">
          <a:avLst/>
        </a:prstGeom>
      </xdr:spPr>
    </xdr:pic>
  </etc:cellImage>
  <etc:cellImage>
    <xdr:pic>
      <xdr:nvPicPr>
        <xdr:cNvPr id="902" name="ID_064CE69FDBA14A978A4EBB120538EA12"/>
        <xdr:cNvPicPr>
          <a:picLocks noChangeAspect="1"/>
        </xdr:cNvPicPr>
      </xdr:nvPicPr>
      <xdr:blipFill>
        <a:blip r:embed="rId226"/>
        <a:stretch>
          <a:fillRect/>
        </a:stretch>
      </xdr:blipFill>
      <xdr:spPr>
        <a:xfrm>
          <a:off x="15738475" y="595941150"/>
          <a:ext cx="1225550" cy="1269365"/>
        </a:xfrm>
        <a:prstGeom prst="rect">
          <a:avLst/>
        </a:prstGeom>
      </xdr:spPr>
    </xdr:pic>
  </etc:cellImage>
  <etc:cellImage>
    <xdr:pic>
      <xdr:nvPicPr>
        <xdr:cNvPr id="830" name="ID_BC0276E2A03740FE960AF926652AEDA2"/>
        <xdr:cNvPicPr>
          <a:picLocks noChangeAspect="1"/>
        </xdr:cNvPicPr>
      </xdr:nvPicPr>
      <xdr:blipFill>
        <a:blip r:embed="rId227"/>
        <a:stretch>
          <a:fillRect/>
        </a:stretch>
      </xdr:blipFill>
      <xdr:spPr>
        <a:xfrm>
          <a:off x="15614015" y="516053070"/>
          <a:ext cx="1308100" cy="1270000"/>
        </a:xfrm>
        <a:prstGeom prst="rect">
          <a:avLst/>
        </a:prstGeom>
      </xdr:spPr>
    </xdr:pic>
  </etc:cellImage>
  <etc:cellImage>
    <xdr:pic>
      <xdr:nvPicPr>
        <xdr:cNvPr id="891" name="ID_9F381DE3B0A54BC68AC027D4435403E0"/>
        <xdr:cNvPicPr>
          <a:picLocks noChangeAspect="1"/>
        </xdr:cNvPicPr>
      </xdr:nvPicPr>
      <xdr:blipFill>
        <a:blip r:embed="rId228"/>
        <a:stretch>
          <a:fillRect/>
        </a:stretch>
      </xdr:blipFill>
      <xdr:spPr>
        <a:xfrm>
          <a:off x="15643225" y="592129880"/>
          <a:ext cx="1293495" cy="1270635"/>
        </a:xfrm>
        <a:prstGeom prst="rect">
          <a:avLst/>
        </a:prstGeom>
      </xdr:spPr>
    </xdr:pic>
  </etc:cellImage>
  <etc:cellImage>
    <xdr:pic>
      <xdr:nvPicPr>
        <xdr:cNvPr id="2003" name="ID_AA459EB8B7A44183A144DB5B2C22C034"/>
        <xdr:cNvPicPr>
          <a:picLocks noChangeAspect="1"/>
        </xdr:cNvPicPr>
      </xdr:nvPicPr>
      <xdr:blipFill>
        <a:blip r:embed="rId229"/>
        <a:stretch>
          <a:fillRect/>
        </a:stretch>
      </xdr:blipFill>
      <xdr:spPr>
        <a:xfrm>
          <a:off x="15721330" y="47282100"/>
          <a:ext cx="1143000" cy="1270000"/>
        </a:xfrm>
        <a:prstGeom prst="rect">
          <a:avLst/>
        </a:prstGeom>
      </xdr:spPr>
    </xdr:pic>
  </etc:cellImage>
  <etc:cellImage>
    <xdr:pic>
      <xdr:nvPicPr>
        <xdr:cNvPr id="776" name="ID_DF2DE47F81184EC8A3DA1FC4692005C2"/>
        <xdr:cNvPicPr>
          <a:picLocks noChangeAspect="1"/>
        </xdr:cNvPicPr>
      </xdr:nvPicPr>
      <xdr:blipFill>
        <a:blip r:embed="rId230"/>
        <a:stretch>
          <a:fillRect/>
        </a:stretch>
      </xdr:blipFill>
      <xdr:spPr>
        <a:xfrm>
          <a:off x="15560040" y="486702100"/>
          <a:ext cx="1358265" cy="1270000"/>
        </a:xfrm>
        <a:prstGeom prst="rect">
          <a:avLst/>
        </a:prstGeom>
      </xdr:spPr>
    </xdr:pic>
  </etc:cellImage>
  <etc:cellImage>
    <xdr:pic>
      <xdr:nvPicPr>
        <xdr:cNvPr id="777" name="ID_9C8003EDAB7D41568253640D4A37B727"/>
        <xdr:cNvPicPr>
          <a:picLocks noChangeAspect="1"/>
        </xdr:cNvPicPr>
      </xdr:nvPicPr>
      <xdr:blipFill>
        <a:blip r:embed="rId231"/>
        <a:stretch>
          <a:fillRect/>
        </a:stretch>
      </xdr:blipFill>
      <xdr:spPr>
        <a:xfrm>
          <a:off x="15560040" y="485432100"/>
          <a:ext cx="1358265" cy="1270000"/>
        </a:xfrm>
        <a:prstGeom prst="rect">
          <a:avLst/>
        </a:prstGeom>
      </xdr:spPr>
    </xdr:pic>
  </etc:cellImage>
  <etc:cellImage>
    <xdr:pic>
      <xdr:nvPicPr>
        <xdr:cNvPr id="892" name="ID_4938AEF92E5D47D199662AF285AD418D"/>
        <xdr:cNvPicPr>
          <a:picLocks noChangeAspect="1"/>
        </xdr:cNvPicPr>
      </xdr:nvPicPr>
      <xdr:blipFill>
        <a:blip r:embed="rId232"/>
        <a:stretch>
          <a:fillRect/>
        </a:stretch>
      </xdr:blipFill>
      <xdr:spPr>
        <a:xfrm>
          <a:off x="15643225" y="590859880"/>
          <a:ext cx="1293495" cy="1270000"/>
        </a:xfrm>
        <a:prstGeom prst="rect">
          <a:avLst/>
        </a:prstGeom>
      </xdr:spPr>
    </xdr:pic>
  </etc:cellImage>
  <etc:cellImage>
    <xdr:pic>
      <xdr:nvPicPr>
        <xdr:cNvPr id="943" name="ID_58CC70BF91AC4F31AD2F31D4F0A64D1F"/>
        <xdr:cNvPicPr>
          <a:picLocks noChangeAspect="1"/>
        </xdr:cNvPicPr>
      </xdr:nvPicPr>
      <xdr:blipFill>
        <a:blip r:embed="rId233"/>
        <a:stretch>
          <a:fillRect/>
        </a:stretch>
      </xdr:blipFill>
      <xdr:spPr>
        <a:xfrm>
          <a:off x="15721330" y="66332100"/>
          <a:ext cx="1143000" cy="1270000"/>
        </a:xfrm>
        <a:prstGeom prst="rect">
          <a:avLst/>
        </a:prstGeom>
      </xdr:spPr>
    </xdr:pic>
  </etc:cellImage>
  <etc:cellImage>
    <xdr:pic>
      <xdr:nvPicPr>
        <xdr:cNvPr id="832" name="ID_02143D399AE2428EA0996F1EE26C15CE"/>
        <xdr:cNvPicPr>
          <a:picLocks noChangeAspect="1"/>
        </xdr:cNvPicPr>
      </xdr:nvPicPr>
      <xdr:blipFill>
        <a:blip r:embed="rId234"/>
        <a:stretch>
          <a:fillRect/>
        </a:stretch>
      </xdr:blipFill>
      <xdr:spPr>
        <a:xfrm>
          <a:off x="15614015" y="507163070"/>
          <a:ext cx="1308100" cy="1270000"/>
        </a:xfrm>
        <a:prstGeom prst="rect">
          <a:avLst/>
        </a:prstGeom>
      </xdr:spPr>
    </xdr:pic>
  </etc:cellImage>
  <etc:cellImage>
    <xdr:pic>
      <xdr:nvPicPr>
        <xdr:cNvPr id="2022" name="ID_EDA00C0A90B244A182AAC877A219CAEA"/>
        <xdr:cNvPicPr>
          <a:picLocks noChangeAspect="1"/>
        </xdr:cNvPicPr>
      </xdr:nvPicPr>
      <xdr:blipFill>
        <a:blip r:embed="rId235"/>
        <a:stretch>
          <a:fillRect/>
        </a:stretch>
      </xdr:blipFill>
      <xdr:spPr>
        <a:xfrm>
          <a:off x="15721330" y="71412100"/>
          <a:ext cx="1143000" cy="1270000"/>
        </a:xfrm>
        <a:prstGeom prst="rect">
          <a:avLst/>
        </a:prstGeom>
      </xdr:spPr>
    </xdr:pic>
  </etc:cellImage>
  <etc:cellImage>
    <xdr:pic>
      <xdr:nvPicPr>
        <xdr:cNvPr id="944" name="ID_DD256B1F061646B98FE68E80AE06EE53"/>
        <xdr:cNvPicPr>
          <a:picLocks noChangeAspect="1"/>
        </xdr:cNvPicPr>
      </xdr:nvPicPr>
      <xdr:blipFill>
        <a:blip r:embed="rId236"/>
        <a:stretch>
          <a:fillRect/>
        </a:stretch>
      </xdr:blipFill>
      <xdr:spPr>
        <a:xfrm>
          <a:off x="15721330" y="65062100"/>
          <a:ext cx="1143000" cy="1270000"/>
        </a:xfrm>
        <a:prstGeom prst="rect">
          <a:avLst/>
        </a:prstGeom>
      </xdr:spPr>
    </xdr:pic>
  </etc:cellImage>
  <etc:cellImage>
    <xdr:pic>
      <xdr:nvPicPr>
        <xdr:cNvPr id="1966" name="ID_6A654093B2754828936192341B837896"/>
        <xdr:cNvPicPr>
          <a:picLocks noChangeAspect="1"/>
        </xdr:cNvPicPr>
      </xdr:nvPicPr>
      <xdr:blipFill>
        <a:blip r:embed="rId237"/>
        <a:stretch>
          <a:fillRect/>
        </a:stretch>
      </xdr:blipFill>
      <xdr:spPr>
        <a:xfrm>
          <a:off x="15683230" y="5359400"/>
          <a:ext cx="1190625" cy="1270000"/>
        </a:xfrm>
        <a:prstGeom prst="rect">
          <a:avLst/>
        </a:prstGeom>
      </xdr:spPr>
    </xdr:pic>
  </etc:cellImage>
  <etc:cellImage>
    <xdr:pic>
      <xdr:nvPicPr>
        <xdr:cNvPr id="1971" name="ID_3EFEE0DD3548413BB7FEFBE60CAEB259"/>
        <xdr:cNvPicPr>
          <a:picLocks noChangeAspect="1"/>
        </xdr:cNvPicPr>
      </xdr:nvPicPr>
      <xdr:blipFill>
        <a:blip r:embed="rId238"/>
        <a:stretch>
          <a:fillRect/>
        </a:stretch>
      </xdr:blipFill>
      <xdr:spPr>
        <a:xfrm>
          <a:off x="15683230" y="11709400"/>
          <a:ext cx="1190625" cy="1270000"/>
        </a:xfrm>
        <a:prstGeom prst="rect">
          <a:avLst/>
        </a:prstGeom>
      </xdr:spPr>
    </xdr:pic>
  </etc:cellImage>
  <etc:cellImage>
    <xdr:pic>
      <xdr:nvPicPr>
        <xdr:cNvPr id="1988" name="ID_278FD4BE51ED4A299BDDBA075E7471C0"/>
        <xdr:cNvPicPr>
          <a:picLocks noChangeAspect="1"/>
        </xdr:cNvPicPr>
      </xdr:nvPicPr>
      <xdr:blipFill>
        <a:blip r:embed="rId239"/>
        <a:stretch>
          <a:fillRect/>
        </a:stretch>
      </xdr:blipFill>
      <xdr:spPr>
        <a:xfrm>
          <a:off x="15816580" y="29502100"/>
          <a:ext cx="1113790" cy="1270000"/>
        </a:xfrm>
        <a:prstGeom prst="rect">
          <a:avLst/>
        </a:prstGeom>
      </xdr:spPr>
    </xdr:pic>
  </etc:cellImage>
  <etc:cellImage>
    <xdr:pic>
      <xdr:nvPicPr>
        <xdr:cNvPr id="1979" name="ID_E5B6FE0D8F344A958C656D94E7FC6C48"/>
        <xdr:cNvPicPr>
          <a:picLocks noChangeAspect="1"/>
        </xdr:cNvPicPr>
      </xdr:nvPicPr>
      <xdr:blipFill>
        <a:blip r:embed="rId240"/>
        <a:stretch>
          <a:fillRect/>
        </a:stretch>
      </xdr:blipFill>
      <xdr:spPr>
        <a:xfrm>
          <a:off x="15759430" y="21900515"/>
          <a:ext cx="1116965" cy="1238885"/>
        </a:xfrm>
        <a:prstGeom prst="rect">
          <a:avLst/>
        </a:prstGeom>
      </xdr:spPr>
    </xdr:pic>
  </etc:cellImage>
  <etc:cellImage>
    <xdr:pic>
      <xdr:nvPicPr>
        <xdr:cNvPr id="9" name="ID_585597419196442580C6371C43AA89C2"/>
        <xdr:cNvPicPr>
          <a:picLocks noChangeAspect="1"/>
        </xdr:cNvPicPr>
      </xdr:nvPicPr>
      <xdr:blipFill>
        <a:blip r:embed="rId241"/>
        <a:stretch>
          <a:fillRect/>
        </a:stretch>
      </xdr:blipFill>
      <xdr:spPr>
        <a:xfrm>
          <a:off x="17882870" y="4089400"/>
          <a:ext cx="1257300" cy="1270000"/>
        </a:xfrm>
        <a:prstGeom prst="rect">
          <a:avLst/>
        </a:prstGeom>
      </xdr:spPr>
    </xdr:pic>
  </etc:cellImage>
  <etc:cellImage>
    <xdr:pic>
      <xdr:nvPicPr>
        <xdr:cNvPr id="45" name="ID_527CD97E153548848C0D99913284AFFE"/>
        <xdr:cNvPicPr>
          <a:picLocks noChangeAspect="1"/>
        </xdr:cNvPicPr>
      </xdr:nvPicPr>
      <xdr:blipFill>
        <a:blip r:embed="rId242"/>
        <a:stretch>
          <a:fillRect/>
        </a:stretch>
      </xdr:blipFill>
      <xdr:spPr>
        <a:xfrm>
          <a:off x="15605125" y="626389400"/>
          <a:ext cx="1228725" cy="1270000"/>
        </a:xfrm>
        <a:prstGeom prst="rect">
          <a:avLst/>
        </a:prstGeom>
      </xdr:spPr>
    </xdr:pic>
  </etc:cellImage>
  <etc:cellImage>
    <xdr:pic>
      <xdr:nvPicPr>
        <xdr:cNvPr id="4" name="ID_8CFB507131724F0A831DC88220E8D5C1"/>
        <xdr:cNvPicPr>
          <a:picLocks noChangeAspect="1"/>
        </xdr:cNvPicPr>
      </xdr:nvPicPr>
      <xdr:blipFill>
        <a:blip r:embed="rId243"/>
        <a:stretch>
          <a:fillRect/>
        </a:stretch>
      </xdr:blipFill>
      <xdr:spPr>
        <a:xfrm>
          <a:off x="17882870" y="7899400"/>
          <a:ext cx="1257300" cy="1270000"/>
        </a:xfrm>
        <a:prstGeom prst="rect">
          <a:avLst/>
        </a:prstGeom>
      </xdr:spPr>
    </xdr:pic>
  </etc:cellImage>
  <etc:cellImage>
    <xdr:pic>
      <xdr:nvPicPr>
        <xdr:cNvPr id="6" name="ID_D5BA544395CB40F1BE86AC48ED5D4A1E"/>
        <xdr:cNvPicPr>
          <a:picLocks noChangeAspect="1"/>
        </xdr:cNvPicPr>
      </xdr:nvPicPr>
      <xdr:blipFill>
        <a:blip r:embed="rId244"/>
        <a:stretch>
          <a:fillRect/>
        </a:stretch>
      </xdr:blipFill>
      <xdr:spPr>
        <a:xfrm>
          <a:off x="17882870" y="2819400"/>
          <a:ext cx="1257300" cy="1270000"/>
        </a:xfrm>
        <a:prstGeom prst="rect">
          <a:avLst/>
        </a:prstGeom>
      </xdr:spPr>
    </xdr:pic>
  </etc:cellImage>
  <etc:cellImage>
    <xdr:pic>
      <xdr:nvPicPr>
        <xdr:cNvPr id="18" name="ID_97F7B0E1B62B4C5693FFD01A0543780D"/>
        <xdr:cNvPicPr>
          <a:picLocks noChangeAspect="1"/>
        </xdr:cNvPicPr>
      </xdr:nvPicPr>
      <xdr:blipFill>
        <a:blip r:embed="rId245"/>
        <a:stretch>
          <a:fillRect/>
        </a:stretch>
      </xdr:blipFill>
      <xdr:spPr>
        <a:xfrm>
          <a:off x="15605125" y="618769400"/>
          <a:ext cx="1228725" cy="1270000"/>
        </a:xfrm>
        <a:prstGeom prst="rect">
          <a:avLst/>
        </a:prstGeom>
      </xdr:spPr>
    </xdr:pic>
  </etc:cellImage>
  <etc:cellImage>
    <xdr:pic>
      <xdr:nvPicPr>
        <xdr:cNvPr id="19" name="ID_340F2FF399D74D7CBCBA315A0B5008A4"/>
        <xdr:cNvPicPr>
          <a:picLocks noChangeAspect="1"/>
        </xdr:cNvPicPr>
      </xdr:nvPicPr>
      <xdr:blipFill>
        <a:blip r:embed="rId246"/>
        <a:stretch>
          <a:fillRect/>
        </a:stretch>
      </xdr:blipFill>
      <xdr:spPr>
        <a:xfrm>
          <a:off x="18056225" y="394970"/>
          <a:ext cx="1257300" cy="1270000"/>
        </a:xfrm>
        <a:prstGeom prst="rect">
          <a:avLst/>
        </a:prstGeom>
      </xdr:spPr>
    </xdr:pic>
  </etc:cellImage>
  <etc:cellImage>
    <xdr:pic>
      <xdr:nvPicPr>
        <xdr:cNvPr id="35" name="ID_DFB7DA874BE441098BA3189C2F36086F"/>
        <xdr:cNvPicPr>
          <a:picLocks noChangeAspect="1"/>
        </xdr:cNvPicPr>
      </xdr:nvPicPr>
      <xdr:blipFill>
        <a:blip r:embed="rId247"/>
        <a:stretch>
          <a:fillRect/>
        </a:stretch>
      </xdr:blipFill>
      <xdr:spPr>
        <a:xfrm>
          <a:off x="17882870" y="11709400"/>
          <a:ext cx="1257300" cy="1270000"/>
        </a:xfrm>
        <a:prstGeom prst="rect">
          <a:avLst/>
        </a:prstGeom>
      </xdr:spPr>
    </xdr:pic>
  </etc:cellImage>
  <etc:cellImage>
    <xdr:pic>
      <xdr:nvPicPr>
        <xdr:cNvPr id="21" name="ID_9B71373E8FED4438BDE92FB493A28686"/>
        <xdr:cNvPicPr>
          <a:picLocks noChangeAspect="1"/>
        </xdr:cNvPicPr>
      </xdr:nvPicPr>
      <xdr:blipFill>
        <a:blip r:embed="rId248"/>
        <a:stretch>
          <a:fillRect/>
        </a:stretch>
      </xdr:blipFill>
      <xdr:spPr>
        <a:xfrm>
          <a:off x="17882870" y="1549400"/>
          <a:ext cx="1257300" cy="1270000"/>
        </a:xfrm>
        <a:prstGeom prst="rect">
          <a:avLst/>
        </a:prstGeom>
      </xdr:spPr>
    </xdr:pic>
  </etc:cellImage>
</etc:cellImages>
</file>

<file path=xl/sharedStrings.xml><?xml version="1.0" encoding="utf-8"?>
<sst xmlns="http://schemas.openxmlformats.org/spreadsheetml/2006/main" count="33930" uniqueCount="23193">
  <si>
    <t>序号</t>
  </si>
  <si>
    <t>近一年新书书号</t>
  </si>
  <si>
    <t>书名</t>
  </si>
  <si>
    <t>书号</t>
  </si>
  <si>
    <t>作者</t>
  </si>
  <si>
    <t>定价</t>
  </si>
  <si>
    <t>配套资源</t>
  </si>
  <si>
    <t>十二五国规</t>
  </si>
  <si>
    <t>十三五国规</t>
  </si>
  <si>
    <t>十四五国规</t>
  </si>
  <si>
    <t>印次出版日期</t>
  </si>
  <si>
    <t>备注</t>
  </si>
  <si>
    <t>本书特色</t>
  </si>
  <si>
    <t>ISBN</t>
  </si>
  <si>
    <t>链接</t>
  </si>
  <si>
    <t>高职高专教材</t>
  </si>
  <si>
    <t>高职高专教材&gt;公共基础类</t>
  </si>
  <si>
    <t>高职高专教材&gt;公共基础类&gt;公共素质课</t>
  </si>
  <si>
    <t>劳动教育与实践</t>
  </si>
  <si>
    <t>67131</t>
  </si>
  <si>
    <t>潘维琴 王忠诚</t>
  </si>
  <si>
    <t>电子课件</t>
  </si>
  <si>
    <t>十四五</t>
  </si>
  <si>
    <t>“十四五”职业教育国家规划教材</t>
  </si>
  <si>
    <t/>
  </si>
  <si>
    <t>978-7-111-67131-2</t>
  </si>
  <si>
    <t>http://www.cmpedu.com/books/book/5603701.htm</t>
  </si>
  <si>
    <t>劳动教育和职业素养</t>
  </si>
  <si>
    <t>68704</t>
  </si>
  <si>
    <t>张 元  李立文</t>
  </si>
  <si>
    <t>978-7-111-68704-7</t>
  </si>
  <si>
    <t>http://www.cmpedu.com/books/book/5604823.htm</t>
  </si>
  <si>
    <t>大学生劳动教育</t>
  </si>
  <si>
    <t>73755</t>
  </si>
  <si>
    <t>王勇刚 章宗阳</t>
  </si>
  <si>
    <t>电子课件、题库</t>
  </si>
  <si>
    <t>978-7-111-73755-1</t>
  </si>
  <si>
    <t>http://www.cmpedu.com/books/book/5607030.htm</t>
  </si>
  <si>
    <t>信息检索与科技论文写作</t>
  </si>
  <si>
    <t>51041</t>
  </si>
  <si>
    <t>周冰</t>
  </si>
  <si>
    <t>978-7-111-51041-3</t>
  </si>
  <si>
    <t>http://www.cmpedu.com/books/book/2049790.htm</t>
  </si>
  <si>
    <t>自立自强——职业院校新生入学教育</t>
  </si>
  <si>
    <t>76063</t>
  </si>
  <si>
    <t>耿际华 王桂珍 解金键</t>
  </si>
  <si>
    <t>电子课件、视频</t>
  </si>
  <si>
    <t>978-7-111-76063-4</t>
  </si>
  <si>
    <t>http://www.cmpedu.com/books/book/5608326.htm</t>
  </si>
  <si>
    <t>77892</t>
  </si>
  <si>
    <t>心理健康教育（第2版）</t>
  </si>
  <si>
    <t>雷朝晖 唐安奎</t>
  </si>
  <si>
    <t>978-7-111-77892-9</t>
  </si>
  <si>
    <t>http://www.cmpedu.com/books/book/5609247.htm</t>
  </si>
  <si>
    <t>78700</t>
  </si>
  <si>
    <t>大学生心理健康教育</t>
  </si>
  <si>
    <t>刘文</t>
  </si>
  <si>
    <t>978-7-111-78700-6</t>
  </si>
  <si>
    <t>http://www.cmpedu.com/books/book/5609690.htm</t>
  </si>
  <si>
    <t>大学生心理健康教育（慕课版）</t>
  </si>
  <si>
    <t>71114</t>
  </si>
  <si>
    <t>万秋红 李萍 谢妮</t>
  </si>
  <si>
    <t>电子课件、二维码</t>
  </si>
  <si>
    <t>新形态教材</t>
  </si>
  <si>
    <t>978-7-111-71114-8</t>
  </si>
  <si>
    <t>http://www.cmpedu.com/books/book/5605918.htm</t>
  </si>
  <si>
    <t>70389</t>
  </si>
  <si>
    <t>杨雯雯 何明</t>
  </si>
  <si>
    <t>电子课件、二维码、课程思政内容</t>
  </si>
  <si>
    <t>中国特色高水平高职学校项目建设成果</t>
  </si>
  <si>
    <t>978-7-111-70389-1</t>
  </si>
  <si>
    <t>http://www.cmpedu.com/books/book/5605586.htm</t>
  </si>
  <si>
    <t>阳光心灵伴我成长——大学生心理健康导航（第2版）</t>
  </si>
  <si>
    <t>65560</t>
  </si>
  <si>
    <t>王官成 刘艺</t>
  </si>
  <si>
    <t>978-7-111-65560-2</t>
  </si>
  <si>
    <t>http://www.cmpedu.com/books/book/5602402.htm</t>
  </si>
  <si>
    <t>人际关系与沟通（第2版）</t>
  </si>
  <si>
    <t>50165</t>
  </si>
  <si>
    <t>张文光</t>
  </si>
  <si>
    <t>978-7-111-50165-7</t>
  </si>
  <si>
    <t>http://www.cmpedu.com/books/book/5603895.htm</t>
  </si>
  <si>
    <t>职场礼仪与沟通</t>
  </si>
  <si>
    <t>70779</t>
  </si>
  <si>
    <t>杨珩 尹彬</t>
  </si>
  <si>
    <t>活页教材配二维码</t>
  </si>
  <si>
    <t>978-7-111-70779-0</t>
  </si>
  <si>
    <t>http://www.cmpedu.com/books/book/5605869.htm</t>
  </si>
  <si>
    <t>77548</t>
  </si>
  <si>
    <t>形象礼仪与化妆</t>
  </si>
  <si>
    <t>李东阳 李幻宇 刘影</t>
  </si>
  <si>
    <t>978-7-111-77548-5</t>
  </si>
  <si>
    <t>http://www.cmpedu.com/books/book/5609138.htm</t>
  </si>
  <si>
    <t>79566</t>
  </si>
  <si>
    <t>口才训练教程（第4版）</t>
  </si>
  <si>
    <t>张波 洪弋力</t>
  </si>
  <si>
    <t>十二五</t>
  </si>
  <si>
    <t>“十二五”职业教育国家规划教材（修订版）</t>
  </si>
  <si>
    <t>978-7-111-79566-7</t>
  </si>
  <si>
    <t>http://www.cmpedu.com/books/book/5610625.htm</t>
  </si>
  <si>
    <t>沟通技巧（第2版）</t>
  </si>
  <si>
    <t>63082</t>
  </si>
  <si>
    <t>杨丽彬</t>
  </si>
  <si>
    <t>978-7-111-63082-1</t>
  </si>
  <si>
    <t>http://www.cmpedu.com/books/book/5600503.htm</t>
  </si>
  <si>
    <t>62446</t>
  </si>
  <si>
    <t>宋倩华</t>
  </si>
  <si>
    <t>978-7-111-62446-2</t>
  </si>
  <si>
    <t>http://www.cmpedu.com/books/book/5600286.htm</t>
  </si>
  <si>
    <t>沟通艺术</t>
  </si>
  <si>
    <t>24313</t>
  </si>
  <si>
    <t>苏琳</t>
  </si>
  <si>
    <t>978-7-111-24313-7</t>
  </si>
  <si>
    <t>http://www.cmpedu.com/books/book/63848.htm</t>
  </si>
  <si>
    <t>书法鉴赏</t>
  </si>
  <si>
    <t>57954</t>
  </si>
  <si>
    <t>刘明新 成立平</t>
  </si>
  <si>
    <t>全国机械行业职业教育优质规划教材</t>
  </si>
  <si>
    <t>978-7-111-57954-0</t>
  </si>
  <si>
    <t>http://www.cmpedu.com/books/book/2064421.htm</t>
  </si>
  <si>
    <t>音乐欣赏与实践</t>
  </si>
  <si>
    <t>72076</t>
  </si>
  <si>
    <t>李霞 项蔓</t>
  </si>
  <si>
    <t>978-7-111-72076-8</t>
  </si>
  <si>
    <t>http://www.cmpedu.com/books/book/5606380.htm</t>
  </si>
  <si>
    <t>音乐鉴赏</t>
  </si>
  <si>
    <t>57220</t>
  </si>
  <si>
    <t>付胜利 李勇蕾</t>
  </si>
  <si>
    <t>978-7-111-57220-6</t>
  </si>
  <si>
    <t>http://www.cmpedu.com/books/book/2063922.htm</t>
  </si>
  <si>
    <t>影视鉴赏</t>
  </si>
  <si>
    <t>58028</t>
  </si>
  <si>
    <t>曾绍玮 戴巍</t>
  </si>
  <si>
    <t>978-7-111-58028-7</t>
  </si>
  <si>
    <t>http://www.cmpedu.com/books/book/2064360.htm</t>
  </si>
  <si>
    <t>舞蹈鉴赏</t>
  </si>
  <si>
    <t>57533</t>
  </si>
  <si>
    <t>杨亦明</t>
  </si>
  <si>
    <t>978-7-111-57533-7</t>
  </si>
  <si>
    <t>http://www.cmpedu.com/books/book/2063995.htm</t>
  </si>
  <si>
    <t>摄影鉴赏</t>
  </si>
  <si>
    <t>58791</t>
  </si>
  <si>
    <t>黄道平 冯国忠</t>
  </si>
  <si>
    <t>全国机械行业职业教育优质规划教材（高职高专）</t>
  </si>
  <si>
    <t>978-7-111-58791-0</t>
  </si>
  <si>
    <t>http://www.cmpedu.com/books/book/2065601.htm</t>
  </si>
  <si>
    <t>文学名著导读</t>
  </si>
  <si>
    <t>46990</t>
  </si>
  <si>
    <t>徐福义</t>
  </si>
  <si>
    <t>978-7-111-46990-2</t>
  </si>
  <si>
    <t>http://www.cmpedu.com/books/book/2063707.htm</t>
  </si>
  <si>
    <t>钢笔书法教程</t>
  </si>
  <si>
    <t>08169</t>
  </si>
  <si>
    <t>林中</t>
  </si>
  <si>
    <t>7-111-08169-2</t>
  </si>
  <si>
    <t>http://www.cmpedu.com/books/book/59672.htm</t>
  </si>
  <si>
    <t>实用硬笔书法训练教程（微课版）</t>
  </si>
  <si>
    <t>68269</t>
  </si>
  <si>
    <t>蒋金岳 周琳 熊峰 林洁</t>
  </si>
  <si>
    <t>电子课件及相关资源</t>
  </si>
  <si>
    <t>978-7-111-68269-1</t>
  </si>
  <si>
    <t>http://www.cmpedu.com/books/book/5604563.htm</t>
  </si>
  <si>
    <t>文献信息检索教程（第3版）</t>
  </si>
  <si>
    <t>54701</t>
  </si>
  <si>
    <t>刘富霞</t>
  </si>
  <si>
    <t>978-7-111-54701-3</t>
  </si>
  <si>
    <t>http://www.cmpedu.com/books/book/2066847.htm</t>
  </si>
  <si>
    <t>76513</t>
  </si>
  <si>
    <t>文献信息检索实用教程（第4版）</t>
  </si>
  <si>
    <t>陈萍秀</t>
  </si>
  <si>
    <t xml:space="preserve">电子课件、二维码、视频、音频、操作示例、在线测试 </t>
  </si>
  <si>
    <t>本书特色：
★“十四五”职业教育国家规划教材
★曾获得全国优秀教材二等奖；
★“十二五”职业教育国家规划教材，国家精品在线开放课程的配套教材
★扫描书中二维码可观看49个微课视频，57个音频，16个操作实例以及36套在线测试。
★配有电子课件。</t>
  </si>
  <si>
    <t>978-7-111-76513-4</t>
  </si>
  <si>
    <t>http://www.cmpedu.com/books/book/5608760.htm</t>
  </si>
  <si>
    <t>中国历史文化概论</t>
  </si>
  <si>
    <t>31525</t>
  </si>
  <si>
    <t>程杰晟</t>
  </si>
  <si>
    <t>电子课件、试卷</t>
  </si>
  <si>
    <t>978-7-111-31525-4</t>
  </si>
  <si>
    <t>http://www.cmpedu.com/books/book/55419.htm</t>
  </si>
  <si>
    <t>76339</t>
  </si>
  <si>
    <t>大学物理实验</t>
  </si>
  <si>
    <t>何旭</t>
  </si>
  <si>
    <t>978-7-111-76339-0</t>
  </si>
  <si>
    <t>http://www.cmpedu.com/books/book/5608436.htm</t>
  </si>
  <si>
    <t>大学美育（第2版）</t>
  </si>
  <si>
    <t>73873</t>
  </si>
  <si>
    <t>张文光 杨芳</t>
  </si>
  <si>
    <t>978-7-111-73873-2</t>
  </si>
  <si>
    <t>http://www.cmpedu.com/books/book/5607173.htm</t>
  </si>
  <si>
    <t>大学生体育与健康</t>
  </si>
  <si>
    <t>70952</t>
  </si>
  <si>
    <t>董久奎 钟冲</t>
  </si>
  <si>
    <t>二维码</t>
  </si>
  <si>
    <t>978-7-111-70952-7</t>
  </si>
  <si>
    <t>http://www.cmpedu.com/books/book/5605830.htm</t>
  </si>
  <si>
    <t>实用航海体育（第2版）</t>
  </si>
  <si>
    <t>76071</t>
  </si>
  <si>
    <t>滕海颖  马旭君</t>
  </si>
  <si>
    <t>978-7-111-76071-9</t>
  </si>
  <si>
    <t>http://www.cmpedu.com/books/book/5608452.htm</t>
  </si>
  <si>
    <t>物理（第2版）</t>
  </si>
  <si>
    <t>34608</t>
  </si>
  <si>
    <t>王英杰</t>
  </si>
  <si>
    <t>978-7-111-34608-1</t>
  </si>
  <si>
    <t>http://www.cmpedu.com/books/book/2063802.htm</t>
  </si>
  <si>
    <t>78862</t>
  </si>
  <si>
    <t>实验室常用仪器安全操作规范</t>
  </si>
  <si>
    <t>朱睿</t>
  </si>
  <si>
    <t>978-7-111-78862-1</t>
  </si>
  <si>
    <t>http://www.cmpedu.com/books/book/5609864.htm</t>
  </si>
  <si>
    <t>高职高专教材&gt;公共基础类&gt;创新创业与就业指导</t>
  </si>
  <si>
    <t>74351</t>
  </si>
  <si>
    <t>创新创业基础与实践</t>
  </si>
  <si>
    <t>段丽华</t>
  </si>
  <si>
    <t>电子课件、活页</t>
  </si>
  <si>
    <t>978-7-111-74351-4</t>
  </si>
  <si>
    <t>http://www.cmpedu.com/books/book/5607323.htm</t>
  </si>
  <si>
    <t>76104</t>
  </si>
  <si>
    <t>创客精选项目设计与制作（第2版）</t>
  </si>
  <si>
    <t>刘笑笑 颜志勇 严国陶</t>
  </si>
  <si>
    <t>电子课件、微课视频、工单</t>
  </si>
  <si>
    <t>978-7-111-76104-4</t>
  </si>
  <si>
    <t>http://www.cmpedu.com/books/book/5608379.htm</t>
  </si>
  <si>
    <t>79143</t>
  </si>
  <si>
    <t>创客项目设计与制作（AI赋能版）</t>
  </si>
  <si>
    <t>梁平 张砚雪</t>
  </si>
  <si>
    <t>课件、微课视频</t>
  </si>
  <si>
    <t>978-7-111-79143-0</t>
  </si>
  <si>
    <t>http://www.cmpedu.com/books/book/5609782.htm</t>
  </si>
  <si>
    <t>74272</t>
  </si>
  <si>
    <t>创业小白实操手册（第2版）</t>
  </si>
  <si>
    <t>邓白君 黄洁琦 李文俊</t>
  </si>
  <si>
    <t>电子课件、二维码、视频、学习任务单</t>
  </si>
  <si>
    <t>978-7-111-74272-2</t>
  </si>
  <si>
    <t>http://www.cmpedu.com/books/book/5608110.htm</t>
  </si>
  <si>
    <t>75734</t>
  </si>
  <si>
    <t>创新小白实操手册（第2版）</t>
  </si>
  <si>
    <t>吴隽 陈树秋</t>
  </si>
  <si>
    <t>二维码、视频、超星学习通版混合式教学资源包</t>
  </si>
  <si>
    <t>本书特色：
★“十四五”职业教育国家规划教材
★中国“互联网+”大学生创新创业大赛国赛金奖团队打造。
★书中展示了创新从创意到落地的全过程，内容融入思政元素，采用PIRT创新方法论编写。
★对学生基础知识和学科背景没有要求；
★配有电子课件、电子教案；扫描书中二维码可观看微课视频。</t>
  </si>
  <si>
    <t>978-7-111-75734-4</t>
  </si>
  <si>
    <t>http://www.cmpedu.com/books/book/5608466.htm</t>
  </si>
  <si>
    <t>创新思维导论（第2版）</t>
  </si>
  <si>
    <t>66913</t>
  </si>
  <si>
    <t>蒋祖星</t>
  </si>
  <si>
    <t>电子课件、试题、课程标准</t>
  </si>
  <si>
    <t>978-7-111-66913-5</t>
  </si>
  <si>
    <t>http://www.cmpedu.com/books/book/5604825.htm</t>
  </si>
  <si>
    <t>创新思维与创业教育</t>
  </si>
  <si>
    <t>59815</t>
  </si>
  <si>
    <t>毛加宁</t>
  </si>
  <si>
    <t>978-7-111-59815-2</t>
  </si>
  <si>
    <t>http://www.cmpedu.com/books/book/5519713.htm</t>
  </si>
  <si>
    <t>77041</t>
  </si>
  <si>
    <t>创新思维实践与职业发展</t>
  </si>
  <si>
    <t>电子课件、在线试题</t>
  </si>
  <si>
    <t>978-7-111-77041-1</t>
  </si>
  <si>
    <t>http://www.cmpedu.com/books/book/5608774.htm</t>
  </si>
  <si>
    <t>大学生创新创业教程</t>
  </si>
  <si>
    <t>73757</t>
  </si>
  <si>
    <t>王晓明 方旭东</t>
  </si>
  <si>
    <t>978-7-111-73757-5</t>
  </si>
  <si>
    <t>http://www.cmpedu.com/books/book/5607444.htm</t>
  </si>
  <si>
    <t>78946</t>
  </si>
  <si>
    <t>大学生创新创业法律实务</t>
  </si>
  <si>
    <t>黄亚宇 陈励 周亮</t>
  </si>
  <si>
    <t>978-7-111-78946-8</t>
  </si>
  <si>
    <t>http://www.cmpedu.com/books/book/5609738.htm</t>
  </si>
  <si>
    <t>78556</t>
  </si>
  <si>
    <t>创新创业教育——专创融合教育与实践（第2版）</t>
  </si>
  <si>
    <t>曲海洲 徐莉君</t>
  </si>
  <si>
    <t>978-7-111-78556-9</t>
  </si>
  <si>
    <t>http://www.cmpedu.com/books/book/5609516.htm</t>
  </si>
  <si>
    <t>创新创业教育</t>
  </si>
  <si>
    <t>68679</t>
  </si>
  <si>
    <t>汤锐华</t>
  </si>
  <si>
    <t>978-7-111-68679-8</t>
  </si>
  <si>
    <t>http://www.cmpedu.com/books/book/5604870.htm</t>
  </si>
  <si>
    <t>64648</t>
  </si>
  <si>
    <t>储克森 姚晓峰</t>
  </si>
  <si>
    <t>978-7-111-64648-8</t>
  </si>
  <si>
    <t>http://www.cmpedu.com/books/book/5601796.htm</t>
  </si>
  <si>
    <t>创新创业基础</t>
  </si>
  <si>
    <t>60131</t>
  </si>
  <si>
    <t>周欢伟 段丽华</t>
  </si>
  <si>
    <t>978-7-111-60131-9</t>
  </si>
  <si>
    <t>http://www.cmpedu.com/books/book/5520157.htm</t>
  </si>
  <si>
    <t>66156</t>
  </si>
  <si>
    <t>王燕</t>
  </si>
  <si>
    <t>978-7-111-66156-6</t>
  </si>
  <si>
    <t>http://www.cmpedu.com/books/book/5603313.htm</t>
  </si>
  <si>
    <t>创新创业实训教程</t>
  </si>
  <si>
    <t>69114</t>
  </si>
  <si>
    <t>吴月红 李经山</t>
  </si>
  <si>
    <t>978-7-111-69114-3</t>
  </si>
  <si>
    <t>http://www.cmpedu.com/books/book/5604920.htm</t>
  </si>
  <si>
    <t>创新创业实务</t>
  </si>
  <si>
    <t>63638</t>
  </si>
  <si>
    <t>席佳颖</t>
  </si>
  <si>
    <t>978-7-111-63638-0</t>
  </si>
  <si>
    <t>http://www.cmpedu.com/books/book/5600887.htm</t>
  </si>
  <si>
    <t>67524</t>
  </si>
  <si>
    <t>范新灿 韩晓洁</t>
  </si>
  <si>
    <t>微课视频</t>
  </si>
  <si>
    <t>本书特色：
★本书为国家职业教育创新创业教育教学资源库配套教材，遵从“斯坦福创新教育体系”和“百森商学院创业教育体系”。
★扫描书中二维码可观看微课视频；配有电子课件。</t>
  </si>
  <si>
    <t>978-7-111-67524-2</t>
  </si>
  <si>
    <t>http://www.cmpedu.com/books/book/5604378.htm</t>
  </si>
  <si>
    <t>创业基础与实训</t>
  </si>
  <si>
    <t>62511</t>
  </si>
  <si>
    <t>陈申</t>
  </si>
  <si>
    <t>扫码</t>
  </si>
  <si>
    <t>十三五</t>
  </si>
  <si>
    <t>978-7-111-62511-7</t>
  </si>
  <si>
    <t>http://www.cmpedu.com/books/book/5600460.htm</t>
  </si>
  <si>
    <t>创业领导力提升与团队组建</t>
  </si>
  <si>
    <t>66785</t>
  </si>
  <si>
    <t>同婉婷 范新灿</t>
  </si>
  <si>
    <t>微课视频、电子课件</t>
  </si>
  <si>
    <t>978-7-111-66785-8</t>
  </si>
  <si>
    <t>http://www.cmpedu.com/books/book/5603718.htm</t>
  </si>
  <si>
    <t>创业项目管理</t>
  </si>
  <si>
    <t>70864</t>
  </si>
  <si>
    <t>韩晓洁 周月容 吴晓</t>
  </si>
  <si>
    <t>978-7-111-70864-3</t>
  </si>
  <si>
    <t>http://www.cmpedu.com/books/book/5605786.htm</t>
  </si>
  <si>
    <t>初创团队新产品开发手册</t>
  </si>
  <si>
    <t>69176</t>
  </si>
  <si>
    <t>王新涛 冯明发</t>
  </si>
  <si>
    <t>978-7-111-69176-1</t>
  </si>
  <si>
    <t>http://www.cmpedu.com/books/book/5604993.htm</t>
  </si>
  <si>
    <t>创业基础与商机识别</t>
  </si>
  <si>
    <t>69058</t>
  </si>
  <si>
    <t>曾秀臻 文首文</t>
  </si>
  <si>
    <t>978-7-111-69058-0</t>
  </si>
  <si>
    <t>http://www.cmpedu.com/books/book/5605021.htm</t>
  </si>
  <si>
    <t>项目路演</t>
  </si>
  <si>
    <t>68958</t>
  </si>
  <si>
    <t>杨广</t>
  </si>
  <si>
    <t>978-7-111-68958-4</t>
  </si>
  <si>
    <t>http://www.cmpedu.com/books/book/5604932.htm</t>
  </si>
  <si>
    <t>职业生涯规划实战体验手册</t>
  </si>
  <si>
    <t>68900</t>
  </si>
  <si>
    <t>何霞 方慧 编著</t>
  </si>
  <si>
    <t>本书特色：
★本书在国家级精品资源共享课、国家精品视频公开课程“职业规划与成功素质训练”基础上发展而来。
★秉承PBL的教学理念，以成果为导向设计教学内容。
★以完全活页式立体呈现教学内容；。
★注重生涯教育与思政教育的同向同行。
★配有电子课件；扫描书中二维码可观看微课视频。</t>
  </si>
  <si>
    <t>978-7-111-68900-3</t>
  </si>
  <si>
    <t>http://www.cmpedu.com/books/book/5605004.htm</t>
  </si>
  <si>
    <t>职业生涯规划与就业指导（第2版）</t>
  </si>
  <si>
    <t>72983</t>
  </si>
  <si>
    <t>978-7-111-72983-9</t>
  </si>
  <si>
    <t>http://www.cmpedu.com/books/book/5606696.htm</t>
  </si>
  <si>
    <t>职业生涯规划与职业素养提升</t>
  </si>
  <si>
    <t>72171</t>
  </si>
  <si>
    <r>
      <rPr>
        <sz val="11"/>
        <color rgb="FF000000"/>
        <rFont val="宋体"/>
        <charset val="134"/>
      </rPr>
      <t>陈芳</t>
    </r>
    <r>
      <rPr>
        <sz val="11"/>
        <color rgb="FF000000"/>
        <rFont val="宋体"/>
        <charset val="0"/>
      </rPr>
      <t xml:space="preserve"> </t>
    </r>
    <r>
      <rPr>
        <sz val="11"/>
        <color rgb="FF000000"/>
        <rFont val="宋体"/>
        <charset val="134"/>
      </rPr>
      <t>陈凯乐</t>
    </r>
    <r>
      <rPr>
        <sz val="11"/>
        <color rgb="FF000000"/>
        <rFont val="宋体"/>
        <charset val="0"/>
      </rPr>
      <t xml:space="preserve"> </t>
    </r>
    <r>
      <rPr>
        <sz val="11"/>
        <color rgb="FF000000"/>
        <rFont val="宋体"/>
        <charset val="134"/>
      </rPr>
      <t>柳红蛟</t>
    </r>
  </si>
  <si>
    <t>电子课件、二维码、活页</t>
  </si>
  <si>
    <t>978-7-111-72171-0</t>
  </si>
  <si>
    <t>http://www.cmpedu.com/books/book/5606409.htm</t>
  </si>
  <si>
    <t>76067</t>
  </si>
  <si>
    <t>大学生职业发展与就业指导</t>
  </si>
  <si>
    <t>徐莉君 曲海洲</t>
  </si>
  <si>
    <t>978-7-111-76067-2</t>
  </si>
  <si>
    <t>http://www.cmpedu.com/books/book/5608362.htm</t>
  </si>
  <si>
    <t>大学生职业生涯规划（汽车类专业通用）</t>
  </si>
  <si>
    <t>72130</t>
  </si>
  <si>
    <t>任源梅 吴杨</t>
  </si>
  <si>
    <t>978-7-111-72130-7</t>
  </si>
  <si>
    <t>http://www.cmpedu.com/books/book/5606429.htm</t>
  </si>
  <si>
    <t>高职院校学生职业核心能力培养与训练（第2版）</t>
  </si>
  <si>
    <t>51411</t>
  </si>
  <si>
    <t>梁玉国</t>
  </si>
  <si>
    <t>978-7-111-51411-4</t>
  </si>
  <si>
    <t>http://www.cmpedu.com/books/book/2063787.htm</t>
  </si>
  <si>
    <t>79300</t>
  </si>
  <si>
    <t>职业实践指南（AI赋能版）</t>
  </si>
  <si>
    <t>唐伟 高俊 颜婧</t>
  </si>
  <si>
    <t>电子课件、音频</t>
  </si>
  <si>
    <t>978-7-111-79300-7</t>
  </si>
  <si>
    <t>http://www.cmpedu.com/books/book/5609830.htm</t>
  </si>
  <si>
    <t>职业、就业指导及创业教育（第5版）</t>
  </si>
  <si>
    <t>70016</t>
  </si>
  <si>
    <t>席佳颖 储克森 段丽华</t>
  </si>
  <si>
    <t>“十二五”职业教育国家规划教材</t>
  </si>
  <si>
    <t>本书特色：
★“十二五”职业教育国家规划教材。
★配有微课视频和精美的电子课件。
★作者在广泛调研院校教师的需求基础上编写，实用性强。</t>
  </si>
  <si>
    <t>978-7-111-70016-6</t>
  </si>
  <si>
    <t>http://www.cmpedu.com/books/book/5605806.htm</t>
  </si>
  <si>
    <t>职业道德与职业素养</t>
  </si>
  <si>
    <t>37501</t>
  </si>
  <si>
    <t>尹凤霞</t>
  </si>
  <si>
    <t>978-7-111-37501-2</t>
  </si>
  <si>
    <t>http://www.cmpedu.com/books/book/2065445.htm</t>
  </si>
  <si>
    <t>职业素养</t>
  </si>
  <si>
    <t>53988</t>
  </si>
  <si>
    <t>金琰</t>
  </si>
  <si>
    <t>978-7-111-53988-9</t>
  </si>
  <si>
    <t>http://www.cmpedu.com/books/book/2054126.htm</t>
  </si>
  <si>
    <t>职业素养训练</t>
  </si>
  <si>
    <t>64828</t>
  </si>
  <si>
    <t>刘辉</t>
  </si>
  <si>
    <t>978-7-111-64828-4</t>
  </si>
  <si>
    <t>http://www.cmpedu.com/books/book/5601875.htm</t>
  </si>
  <si>
    <t>职业健康与安全教育（第2版）</t>
  </si>
  <si>
    <t>74042</t>
  </si>
  <si>
    <t>何婉亭 赵计平</t>
  </si>
  <si>
    <t>978-7-111-74042-1</t>
  </si>
  <si>
    <t>http://www.cmpedu.com/books/book/5607329.htm</t>
  </si>
  <si>
    <t>高职高专教材&gt;公共基础类&gt;应用文写作</t>
  </si>
  <si>
    <t>普通话水平测试学习指导</t>
  </si>
  <si>
    <t>51882</t>
  </si>
  <si>
    <t>王幼</t>
  </si>
  <si>
    <t>978-7-111-51882-2</t>
  </si>
  <si>
    <t>http://www.cmpedu.com/books/book/2051724.htm</t>
  </si>
  <si>
    <t>79437</t>
  </si>
  <si>
    <t>应用文写作（AI赋能版）</t>
  </si>
  <si>
    <t>严军 管宏才</t>
  </si>
  <si>
    <t>电子课件、在线测试</t>
  </si>
  <si>
    <t>978-7-111-79437-0</t>
  </si>
  <si>
    <t>http://www.cmpedu.com/books/book/5609847.htm</t>
  </si>
  <si>
    <t>应用写作实务（第3版）</t>
  </si>
  <si>
    <t>71993</t>
  </si>
  <si>
    <t>朱利萍 斯静亚</t>
  </si>
  <si>
    <t>超星APP</t>
  </si>
  <si>
    <t>978-7-111-71993-9</t>
  </si>
  <si>
    <t>http://www.cmpedu.com/books/book/5606357.htm</t>
  </si>
  <si>
    <t>广告文案写作</t>
  </si>
  <si>
    <t>16875</t>
  </si>
  <si>
    <t>邬晓光</t>
  </si>
  <si>
    <t>7-111-16875-5/H.616课</t>
  </si>
  <si>
    <t>http://www.cmpedu.com/books/book/56608.htm</t>
  </si>
  <si>
    <t>商务文书写作实务（第3版）</t>
  </si>
  <si>
    <t>71498</t>
  </si>
  <si>
    <t>周俊玲</t>
  </si>
  <si>
    <t>电子课件、教案、课程标准、试题库及答案、微课视频、习题答案等</t>
  </si>
  <si>
    <t>978-7-111-71498-9</t>
  </si>
  <si>
    <t>http://www.cmpedu.com/books/book/5606084.htm</t>
  </si>
  <si>
    <t>大学实用语文（第2版）</t>
  </si>
  <si>
    <t>70959</t>
  </si>
  <si>
    <t>张文光 陶斯明</t>
  </si>
  <si>
    <t>978-7-111-70959-6</t>
  </si>
  <si>
    <t>http://www.cmpedu.com/books/book/5605972.htm</t>
  </si>
  <si>
    <t>新编大学语文</t>
  </si>
  <si>
    <t>24910</t>
  </si>
  <si>
    <t>王其全 顾金孚</t>
  </si>
  <si>
    <t>普通高等教育“十一五”国家级规划教材</t>
  </si>
  <si>
    <t>978-7-111-24910-8</t>
  </si>
  <si>
    <t>http://www.cmpedu.com/books/book/5603864.htm</t>
  </si>
  <si>
    <t>应用文写作项目教程</t>
  </si>
  <si>
    <t>63276</t>
  </si>
  <si>
    <t>罗予 周雯</t>
  </si>
  <si>
    <t>978-7-111-63276-4</t>
  </si>
  <si>
    <t>http://www.cmpedu.com/books/book/5600744.htm</t>
  </si>
  <si>
    <t>应用文写作实训教程（第三版）</t>
  </si>
  <si>
    <t>43379</t>
  </si>
  <si>
    <t>李振辉</t>
  </si>
  <si>
    <t>978-7-111-43379-8</t>
  </si>
  <si>
    <t>http://www.cmpedu.com/books/book/2023862.htm</t>
  </si>
  <si>
    <t>应用文写作</t>
  </si>
  <si>
    <t>60447</t>
  </si>
  <si>
    <t>傅瑞敏</t>
  </si>
  <si>
    <t>978-7-111-60447-1</t>
  </si>
  <si>
    <t>http://www.cmpedu.com/books/book/5602371.htm</t>
  </si>
  <si>
    <t>80231</t>
  </si>
  <si>
    <t>职场沟通与写作训练教程（第3版）</t>
  </si>
  <si>
    <t>宋卫泽 彭彤</t>
  </si>
  <si>
    <t>电子课件和相关的文本资料、手册</t>
  </si>
  <si>
    <t>978-7-111-80231-0</t>
  </si>
  <si>
    <t>http://www.cmpedu.com/books/book/5610631.htm</t>
  </si>
  <si>
    <t>高职高专教材&gt;公共基础类&gt;数学</t>
  </si>
  <si>
    <t>75907</t>
  </si>
  <si>
    <t>应用数学（第2版）</t>
  </si>
  <si>
    <t>李传伟</t>
  </si>
  <si>
    <t>978-7-111-75907-2</t>
  </si>
  <si>
    <t>http://www.cmpedu.com/books/book/5609014.htm</t>
  </si>
  <si>
    <t>73983</t>
  </si>
  <si>
    <t>应用数学（第3版）</t>
  </si>
  <si>
    <t>谢颖 郭鑫</t>
  </si>
  <si>
    <t>电子课件、二维码、习题、微课视频</t>
  </si>
  <si>
    <t>978-7-111-73983-8</t>
  </si>
  <si>
    <t>http://www.cmpedu.com/books/book/5607493.htm</t>
  </si>
  <si>
    <t>76410</t>
  </si>
  <si>
    <t>高焱</t>
  </si>
  <si>
    <t>辽宁省职业教育“十四五”首批规划教材</t>
  </si>
  <si>
    <t>978-7-111-76410-6</t>
  </si>
  <si>
    <t>http://www.cmpedu.com/books/book/5608490.htm</t>
  </si>
  <si>
    <t>线性代数（第3版）</t>
  </si>
  <si>
    <t>52220</t>
  </si>
  <si>
    <t>李龙星</t>
  </si>
  <si>
    <t>978-7-111-52220-1</t>
  </si>
  <si>
    <t>http://www.cmpedu.com/books/book/2051922.htm</t>
  </si>
  <si>
    <t>线性代数与概率统计</t>
  </si>
  <si>
    <t>72410</t>
  </si>
  <si>
    <t>王佳新</t>
  </si>
  <si>
    <t>978-7-111-72410-0</t>
  </si>
  <si>
    <t>http://www.cmpedu.com/books/book/5606515.htm</t>
  </si>
  <si>
    <t>新编高等数学</t>
  </si>
  <si>
    <t>57242</t>
  </si>
  <si>
    <t>韦宁 王恩亮</t>
  </si>
  <si>
    <t>978-7-111-57242-8</t>
  </si>
  <si>
    <t>http://www.cmpedu.com/books/book/2063644.htm</t>
  </si>
  <si>
    <t>76021</t>
  </si>
  <si>
    <t>高等数学</t>
  </si>
  <si>
    <t>段志霞 田银磊</t>
  </si>
  <si>
    <t>电子课件、参考答案、二维码</t>
  </si>
  <si>
    <t>978-7-111-76021-4</t>
  </si>
  <si>
    <t>http://www.cmpedu.com/books/book/5608325.htm</t>
  </si>
  <si>
    <t>77309</t>
  </si>
  <si>
    <t>高等数学（上）（第4版）</t>
  </si>
  <si>
    <t>陶金瑞 安雪梅 邢晓儒</t>
  </si>
  <si>
    <t>电子课件、电子教案、精品在线开放课程、习题库、习题详解</t>
  </si>
  <si>
    <t>978-7-111-77309-2</t>
  </si>
  <si>
    <t>http://www.cmpedu.com/books/book/5609391.htm</t>
  </si>
  <si>
    <t>高等数学（下）（第4版）</t>
  </si>
  <si>
    <t>77527</t>
  </si>
  <si>
    <t>张建静 安雪梅 陶金瑞</t>
  </si>
  <si>
    <t>978-7-111-77527-0</t>
  </si>
  <si>
    <t>http://www.cmpedu.com/books/book/5609390.htm</t>
  </si>
  <si>
    <t>高等数学（理工科用）（第3版）（上册）</t>
  </si>
  <si>
    <t>49953</t>
  </si>
  <si>
    <t>方晓华</t>
  </si>
  <si>
    <t>978-7-111-49953-4</t>
  </si>
  <si>
    <t>http://www.cmpedu.com/books/book/2063649.htm</t>
  </si>
  <si>
    <t>概率论与数理统计初步</t>
  </si>
  <si>
    <t>25738</t>
  </si>
  <si>
    <t>郭明普</t>
  </si>
  <si>
    <t>978-7-111-25738-7</t>
  </si>
  <si>
    <t>http://www.cmpedu.com/books/book/55714.htm</t>
  </si>
  <si>
    <t>71841</t>
  </si>
  <si>
    <t>978-7-111-71841-3</t>
  </si>
  <si>
    <t>http://www.cmpedu.com/books/book/5606081.htm</t>
  </si>
  <si>
    <t>57474</t>
  </si>
  <si>
    <t>邓云辉</t>
  </si>
  <si>
    <t>978-7-111-57474-3</t>
  </si>
  <si>
    <t>http://www.cmpedu.com/books/book/2064071.htm</t>
  </si>
  <si>
    <t>应用经济数学</t>
  </si>
  <si>
    <t>75638</t>
  </si>
  <si>
    <t>傅小波 马越 黄飞</t>
  </si>
  <si>
    <t>978-7-111-75638-5</t>
  </si>
  <si>
    <t>http://www.cmpedu.com/books/book/5608763.htm</t>
  </si>
  <si>
    <t>经济数学</t>
  </si>
  <si>
    <t>60168</t>
  </si>
  <si>
    <t>付向红</t>
  </si>
  <si>
    <t>978-7-111-60168-5</t>
  </si>
  <si>
    <t>http://www.cmpedu.com/books/book/5520160.htm</t>
  </si>
  <si>
    <t>经济数学基础（第2版）</t>
  </si>
  <si>
    <t>56864</t>
  </si>
  <si>
    <t>邱香兰</t>
  </si>
  <si>
    <t>978-7-111-56864-3</t>
  </si>
  <si>
    <t>http://www.cmpedu.com/books/book/2063145.htm</t>
  </si>
  <si>
    <t>高等数学简明教程（第4版）</t>
  </si>
  <si>
    <t>68952</t>
  </si>
  <si>
    <t>王翠芳 张宏</t>
  </si>
  <si>
    <t>978-7-111-68952-2</t>
  </si>
  <si>
    <t>http://www.cmpedu.com/books/book/5604832.htm</t>
  </si>
  <si>
    <t>工程应用数学（第2版）</t>
  </si>
  <si>
    <t>26440</t>
  </si>
  <si>
    <t>万金保</t>
  </si>
  <si>
    <t>978-7-111-26440-8</t>
  </si>
  <si>
    <t>http://www.cmpedu.com/books/book/64173.htm</t>
  </si>
  <si>
    <t>高职高专教材&gt;公共基础类&gt;英语</t>
  </si>
  <si>
    <t>大学英语综合教程</t>
  </si>
  <si>
    <t>76181</t>
  </si>
  <si>
    <t>毛琰虹 姚姗姗</t>
  </si>
  <si>
    <t>电子课件、二维码、音频</t>
  </si>
  <si>
    <t>978-7-111-76181-5</t>
  </si>
  <si>
    <t>http://www.cmpedu.com/books/book/5608468.htm</t>
  </si>
  <si>
    <t>高职英语综合教程1</t>
  </si>
  <si>
    <t>73018</t>
  </si>
  <si>
    <t>祝胜凯 闫世晓</t>
  </si>
  <si>
    <t>音频和视频二维码</t>
  </si>
  <si>
    <t>978-7-111-73018-7</t>
  </si>
  <si>
    <t>http://www.cmpedu.com/books/book/5606851.htm</t>
  </si>
  <si>
    <t>高职英语综合教程2</t>
  </si>
  <si>
    <t>74329</t>
  </si>
  <si>
    <t>978-7-111-74329-3</t>
  </si>
  <si>
    <t>http://www.cmpedu.com/books/book/5607303.htm</t>
  </si>
  <si>
    <t>英美概况</t>
  </si>
  <si>
    <t>27778</t>
  </si>
  <si>
    <t>齐智英</t>
  </si>
  <si>
    <t>978-7-111-27778-1</t>
  </si>
  <si>
    <t>http://www.cmpedu.com/books/book/63338.htm</t>
  </si>
  <si>
    <t>科技英语</t>
  </si>
  <si>
    <t>63035</t>
  </si>
  <si>
    <t>吕栋腾</t>
  </si>
  <si>
    <t>978-7-111-63035-7</t>
  </si>
  <si>
    <t>http://www.cmpedu.com/books/book/5600573.htm</t>
  </si>
  <si>
    <t>职场通用英语</t>
  </si>
  <si>
    <t>71049</t>
  </si>
  <si>
    <t>于海霞 崔愿玲</t>
  </si>
  <si>
    <t>978-7-111-71049-3</t>
  </si>
  <si>
    <t>http://www.cmpedu.com/books/book/5605844.htm</t>
  </si>
  <si>
    <t>高职高专教材&gt;能源动力与材料大类</t>
  </si>
  <si>
    <t>高职高专教材&gt;能源动力与材料大类&gt;电力技术类</t>
  </si>
  <si>
    <t>电力系统分析（第2版）</t>
  </si>
  <si>
    <t>63901</t>
  </si>
  <si>
    <t>张家安</t>
  </si>
  <si>
    <t>978-7-111-63901-5</t>
  </si>
  <si>
    <t>http://www.cmpedu.com/books/book/5604206.htm</t>
  </si>
  <si>
    <t>75522</t>
  </si>
  <si>
    <t>电力系统继电保护技术（第4版）</t>
  </si>
  <si>
    <t>朱文强 许建安</t>
  </si>
  <si>
    <t>本书特色：
★全国优秀教材二等奖
★“十四五”职业教育国家规划教材（修订版）
★“十三五”“十二五”职业教育国家规划教材。
★国家级精品资源共享课配套教材。
★赠电子课件、视频及习题参考答案。</t>
  </si>
  <si>
    <t>978-7-111-75522-7</t>
  </si>
  <si>
    <t>http://www.cmpedu.com/books/book/5608258.htm</t>
  </si>
  <si>
    <t>79661</t>
  </si>
  <si>
    <t>电力系统继电保护与二次回路</t>
  </si>
  <si>
    <t>张尧  杨飞虎</t>
  </si>
  <si>
    <t>978-7-111-79661-9</t>
  </si>
  <si>
    <t>http://www.cmpedu.com/books/book/5610139.htm</t>
  </si>
  <si>
    <t>73719</t>
  </si>
  <si>
    <t>电力系统自动装置</t>
  </si>
  <si>
    <t>陈金星 许郁煌</t>
  </si>
  <si>
    <t>电子课件、二维码、习题答案 模拟试卷</t>
  </si>
  <si>
    <t>978-7-111-73719-3</t>
  </si>
  <si>
    <t>http://www.cmpedu.com/books/book/5607280.htm</t>
  </si>
  <si>
    <t>74828</t>
  </si>
  <si>
    <t>电力电子与变频技术（第2版）</t>
  </si>
  <si>
    <t>陆志全</t>
  </si>
  <si>
    <t>电子课件、二维码、习题解答、模拟试卷及答案</t>
  </si>
  <si>
    <r>
      <rPr>
        <sz val="11"/>
        <color rgb="FF000000"/>
        <rFont val="宋体"/>
        <charset val="0"/>
      </rPr>
      <t>“</t>
    </r>
    <r>
      <rPr>
        <sz val="11"/>
        <color rgb="FF000000"/>
        <rFont val="宋体"/>
        <charset val="134"/>
      </rPr>
      <t>十二五</t>
    </r>
    <r>
      <rPr>
        <sz val="11"/>
        <color rgb="FF000000"/>
        <rFont val="宋体"/>
        <charset val="0"/>
      </rPr>
      <t>”</t>
    </r>
    <r>
      <rPr>
        <sz val="11"/>
        <color rgb="FF000000"/>
        <rFont val="宋体"/>
        <charset val="134"/>
      </rPr>
      <t>职业教育国家规划教材（修订版）</t>
    </r>
    <r>
      <rPr>
        <sz val="11"/>
        <color rgb="FF000000"/>
        <rFont val="宋体"/>
        <charset val="0"/>
      </rPr>
      <t>/</t>
    </r>
    <r>
      <rPr>
        <sz val="11"/>
        <color rgb="FF000000"/>
        <rFont val="宋体"/>
        <charset val="134"/>
      </rPr>
      <t>新形态教材</t>
    </r>
  </si>
  <si>
    <t>978-7-111-74828-1</t>
  </si>
  <si>
    <t>http://www.cmpedu.com/books/book/5607982.htm</t>
  </si>
  <si>
    <t>电力电子应用技术</t>
  </si>
  <si>
    <t>41205</t>
  </si>
  <si>
    <t>周元一</t>
  </si>
  <si>
    <t>978-7-111-41205-2</t>
  </si>
  <si>
    <t>http://www.cmpedu.com/books/book/2065089.htm</t>
  </si>
  <si>
    <t>电力电子技术及应用</t>
  </si>
  <si>
    <t>62515</t>
  </si>
  <si>
    <t>李谟发 陈文明</t>
  </si>
  <si>
    <t>978-7-111-62515-5</t>
  </si>
  <si>
    <t>http://www.cmpedu.com/books/book/5600381.htm</t>
  </si>
  <si>
    <t>电力电子技术（第3版）</t>
  </si>
  <si>
    <t>67081</t>
  </si>
  <si>
    <t>张静之 刘建华</t>
  </si>
  <si>
    <t>电子课件、微课视频以及思考与练习题答案</t>
  </si>
  <si>
    <t>978-7-111-67081-0</t>
  </si>
  <si>
    <t>http://www.cmpedu.com/books/book/5604307.htm</t>
  </si>
  <si>
    <t>电力电子技术（第4版）</t>
  </si>
  <si>
    <t>67138</t>
  </si>
  <si>
    <t>周渊深</t>
  </si>
  <si>
    <t>电子课件和习题答案</t>
  </si>
  <si>
    <t>978-7-111-67138-1</t>
  </si>
  <si>
    <t>http://www.cmpedu.com/books/book/5604301.htm</t>
  </si>
  <si>
    <t>电力电子技术</t>
  </si>
  <si>
    <t>58922</t>
  </si>
  <si>
    <t>黄冬梅</t>
  </si>
  <si>
    <t>978-7-111-58922-8</t>
  </si>
  <si>
    <t>http://www.cmpedu.com/books/book/2066767.htm</t>
  </si>
  <si>
    <t>61014</t>
  </si>
  <si>
    <t>包尔恒</t>
  </si>
  <si>
    <t>电子课件、习题答案</t>
  </si>
  <si>
    <t>978-7-111-61014-4</t>
  </si>
  <si>
    <t>http://www.cmpedu.com/books/book/5534570.htm</t>
  </si>
  <si>
    <t>电力电子技术（第2版）</t>
  </si>
  <si>
    <t>15734</t>
  </si>
  <si>
    <t>黄家善</t>
  </si>
  <si>
    <t>7-111-15734-6</t>
  </si>
  <si>
    <t>http://www.cmpedu.com/books/book/2063478.htm</t>
  </si>
  <si>
    <t>电力电子技术项目化教程</t>
  </si>
  <si>
    <t>65157</t>
  </si>
  <si>
    <t>贾晨曦 王学林</t>
  </si>
  <si>
    <t>978-7-111-65157-4</t>
  </si>
  <si>
    <t>http://www.cmpedu.com/books/book/5603440.htm</t>
  </si>
  <si>
    <t>电力电子技术项目式教程</t>
  </si>
  <si>
    <t>61482</t>
  </si>
  <si>
    <t>蔡新梅</t>
  </si>
  <si>
    <t>978-7-111-61482-1</t>
  </si>
  <si>
    <t>http://www.cmpedu.com/books/book/5590521.htm</t>
  </si>
  <si>
    <t>65124</t>
  </si>
  <si>
    <t>张志娟</t>
  </si>
  <si>
    <t>978-7-111-65124-6</t>
  </si>
  <si>
    <t>http://www.cmpedu.com/books/book/5602175.htm</t>
  </si>
  <si>
    <t>电力电子技术与实训</t>
  </si>
  <si>
    <t>61965</t>
  </si>
  <si>
    <t>郑亚红</t>
  </si>
  <si>
    <t>978-7-111-61965-9</t>
  </si>
  <si>
    <t>http://www.cmpedu.com/books/book/5590596.htm</t>
  </si>
  <si>
    <t>79641</t>
  </si>
  <si>
    <t>工厂供电（第3版）</t>
  </si>
  <si>
    <t>汪永华</t>
  </si>
  <si>
    <t>电子课件、试题库、电子教案等</t>
  </si>
  <si>
    <t>978-7-111-79641-1</t>
  </si>
  <si>
    <t>http://www.cmpedu.com/books/book/5610146.htm</t>
  </si>
  <si>
    <t>工厂供电（第2版）</t>
  </si>
  <si>
    <t>48399</t>
  </si>
  <si>
    <t>刘介才</t>
  </si>
  <si>
    <t>978-7-111-48399-1</t>
  </si>
  <si>
    <t>http://www.cmpedu.com/books/book/2063600.htm</t>
  </si>
  <si>
    <t>工厂供配电技术及技能训练（第3版）</t>
  </si>
  <si>
    <t>58174</t>
  </si>
  <si>
    <t>田淑珍</t>
  </si>
  <si>
    <t>978-7-111-58174-1</t>
  </si>
  <si>
    <t>http://www.cmpedu.com/books/book/2065043.htm</t>
  </si>
  <si>
    <t>工厂供配电技术（第2版）</t>
  </si>
  <si>
    <t>41518</t>
  </si>
  <si>
    <t>戴绍基</t>
  </si>
  <si>
    <t>978-7-111-41518-3</t>
  </si>
  <si>
    <t>http://www.cmpedu.com/books/book/5603790.htm</t>
  </si>
  <si>
    <t>工厂供配电技术项目教程</t>
  </si>
  <si>
    <t>58715</t>
  </si>
  <si>
    <t>刘丽萍</t>
  </si>
  <si>
    <t>978-7-111-58715-6</t>
  </si>
  <si>
    <t>http://www.cmpedu.com/books/book/2065542.htm</t>
  </si>
  <si>
    <t>企业供配电线路安装与维修</t>
  </si>
  <si>
    <t>46802</t>
  </si>
  <si>
    <t>李德信</t>
  </si>
  <si>
    <t>978-7-111-46802-8</t>
  </si>
  <si>
    <t>http://www.cmpedu.com/books/book/2038581.htm</t>
  </si>
  <si>
    <t>配电线路设计、施工和维护</t>
  </si>
  <si>
    <t>38481</t>
  </si>
  <si>
    <t>李燕</t>
  </si>
  <si>
    <t>978-7-111-38481-6</t>
  </si>
  <si>
    <t>http://www.cmpedu.com/books/book/2015015.htm</t>
  </si>
  <si>
    <t>供配电系统运行与维护</t>
  </si>
  <si>
    <t>70030</t>
  </si>
  <si>
    <t>姜洪有 李秋芳 侯艳霞</t>
  </si>
  <si>
    <t>PPT课件、电子教案、习题答案及动画视频</t>
  </si>
  <si>
    <t>978-7-111-70030-2</t>
  </si>
  <si>
    <t>http://www.cmpedu.com/books/book/5605515.htm</t>
  </si>
  <si>
    <t>供用电系统运行与维护</t>
  </si>
  <si>
    <t>60556</t>
  </si>
  <si>
    <t>朱照红</t>
  </si>
  <si>
    <t>978-7-111-60556-0</t>
  </si>
  <si>
    <t>http://www.cmpedu.com/books/book/5519640.htm</t>
  </si>
  <si>
    <t>73699</t>
  </si>
  <si>
    <t>智能供配电技术</t>
  </si>
  <si>
    <t>王向红  叶挺</t>
  </si>
  <si>
    <t>电子课件、电子教案、工作手册和教学视频（二维码形式）等资源</t>
  </si>
  <si>
    <t>978-7-111-73699-8</t>
  </si>
  <si>
    <t>http://www.cmpedu.com/books/book/5607100.htm</t>
  </si>
  <si>
    <t>78795</t>
  </si>
  <si>
    <t>供配电技术</t>
  </si>
  <si>
    <t>齐向阳</t>
  </si>
  <si>
    <t>电子课件、二维码、视频、思考题及习题详解、模拟试卷及答案</t>
  </si>
  <si>
    <t>978-7-111-78795-2</t>
  </si>
  <si>
    <t>http://www.cmpedu.com/books/book/5609712.htm</t>
  </si>
  <si>
    <t>76926</t>
  </si>
  <si>
    <t>常国祥</t>
  </si>
  <si>
    <t>电子课件、二维码、微课视频</t>
  </si>
  <si>
    <t>978-7-111-76926-2</t>
  </si>
  <si>
    <t>http://www.cmpedu.com/books/book/5608862.htm</t>
  </si>
  <si>
    <t>73154</t>
  </si>
  <si>
    <t>路东兴</t>
  </si>
  <si>
    <t>978-7-111-73154-2</t>
  </si>
  <si>
    <t>http://www.cmpedu.com/books/book/5607080.htm</t>
  </si>
  <si>
    <t>供配电技术（第4版）</t>
  </si>
  <si>
    <t>55202</t>
  </si>
  <si>
    <t>978-7-111-55202-4</t>
  </si>
  <si>
    <t>http://www.cmpedu.com/books/book/2055491.htm</t>
  </si>
  <si>
    <t>供配电技术（第2版）</t>
  </si>
  <si>
    <t>69693</t>
  </si>
  <si>
    <t>江文 匡桂阳</t>
  </si>
  <si>
    <t>普通高等教育“十一五”国家级规划教材修订版</t>
  </si>
  <si>
    <t>978-7-111-69693-3</t>
  </si>
  <si>
    <t>http://www.cmpedu.com/books/book/5605393.htm</t>
  </si>
  <si>
    <t>51322</t>
  </si>
  <si>
    <t>刘卫民</t>
  </si>
  <si>
    <t>978-7-111-51322-3</t>
  </si>
  <si>
    <t>http://www.cmpedu.com/books/book/2050525.htm</t>
  </si>
  <si>
    <t>供配电技术项目式教程（第2版）</t>
  </si>
  <si>
    <t>54095</t>
  </si>
  <si>
    <t>蒋庆斌</t>
  </si>
  <si>
    <t>978-7-111-54095-3</t>
  </si>
  <si>
    <t>http://www.cmpedu.com/books/book/2054093.htm</t>
  </si>
  <si>
    <t>供配电技术项目化教程</t>
  </si>
  <si>
    <t>63396</t>
  </si>
  <si>
    <t>李荣</t>
  </si>
  <si>
    <t>978-7-111-63396-9</t>
  </si>
  <si>
    <t>http://www.cmpedu.com/books/book/5600925.htm</t>
  </si>
  <si>
    <t>供配电系统</t>
  </si>
  <si>
    <t>21875</t>
  </si>
  <si>
    <t>徐滤非</t>
  </si>
  <si>
    <t>电子课件、习题详解</t>
  </si>
  <si>
    <t>978-7-111-21875-3</t>
  </si>
  <si>
    <t>http://www.cmpedu.com/books/book/2064946.htm</t>
  </si>
  <si>
    <t>现代供配电技术项目教程（第2版）</t>
  </si>
  <si>
    <t>69673</t>
  </si>
  <si>
    <t>张季萌</t>
  </si>
  <si>
    <t>978-7-111-69673-5</t>
  </si>
  <si>
    <t>http://www.cmpedu.com/books/book/5605185.htm</t>
  </si>
  <si>
    <t>智能变电站技术及应用</t>
  </si>
  <si>
    <t>47124</t>
  </si>
  <si>
    <t>路文梅</t>
  </si>
  <si>
    <t>978-7-111-47124-0</t>
  </si>
  <si>
    <t>http://www.cmpedu.com/books/book/2033232.htm</t>
  </si>
  <si>
    <t>变电站综合自动化与智能变电站应用技术</t>
  </si>
  <si>
    <t>59291</t>
  </si>
  <si>
    <t>978-7-111-59291-4</t>
  </si>
  <si>
    <t>http://www.cmpedu.com/books/book/2066444.htm</t>
  </si>
  <si>
    <t>变配电运维与检修</t>
  </si>
  <si>
    <t>69252</t>
  </si>
  <si>
    <t>廖自强 鲁爱斌</t>
  </si>
  <si>
    <t>电子课件、习题答案、教学视频</t>
  </si>
  <si>
    <t>978-7-111-69252-2</t>
  </si>
  <si>
    <t>http://www.cmpedu.com/books/book/5605254.htm</t>
  </si>
  <si>
    <t>电气运行</t>
  </si>
  <si>
    <t>47521</t>
  </si>
  <si>
    <t>王卫卫</t>
  </si>
  <si>
    <t>978-7-111-47521-7</t>
  </si>
  <si>
    <t>http://www.cmpedu.com/books/book/2035827.htm</t>
  </si>
  <si>
    <t>电工测试技术（含实训任务单）</t>
  </si>
  <si>
    <t>71097</t>
  </si>
  <si>
    <t>张红丽 马艳丽</t>
  </si>
  <si>
    <t>978-7-111-71097-4</t>
  </si>
  <si>
    <t>http://www.cmpedu.com/books/book/5606022.htm</t>
  </si>
  <si>
    <t>分布式发电及微电网应用技术</t>
  </si>
  <si>
    <t>60837</t>
  </si>
  <si>
    <t>胡平 杨洪权</t>
  </si>
  <si>
    <t>978-7-111-60837-0</t>
  </si>
  <si>
    <t>http://www.cmpedu.com/books/book/5599127.htm</t>
  </si>
  <si>
    <t>高职高专教材&gt;能源动力与材料大类&gt;热能与发电工程类</t>
  </si>
  <si>
    <t>电厂锅炉设备及运行</t>
  </si>
  <si>
    <t>69076</t>
  </si>
  <si>
    <t>陈丽霞 谢新</t>
  </si>
  <si>
    <t>978-7-111-69076-4</t>
  </si>
  <si>
    <t>http://www.cmpedu.com/books/book/5604946.htm</t>
  </si>
  <si>
    <t>热力设备检修</t>
  </si>
  <si>
    <t>44752</t>
  </si>
  <si>
    <t>胡月红</t>
  </si>
  <si>
    <t>978-7-111-44752-8</t>
  </si>
  <si>
    <t>http://www.cmpedu.com/books/book/2025921.htm</t>
  </si>
  <si>
    <t>流体力学与流体机械</t>
  </si>
  <si>
    <t>72904</t>
  </si>
  <si>
    <t>王亮</t>
  </si>
  <si>
    <t>978-7-111-72904-4</t>
  </si>
  <si>
    <t>http://www.cmpedu.com/books/book/5606872.htm</t>
  </si>
  <si>
    <t>流体力学与热工学基础</t>
  </si>
  <si>
    <t>39213</t>
  </si>
  <si>
    <t>刘晓红</t>
  </si>
  <si>
    <t>978-7-111-39213-2</t>
  </si>
  <si>
    <t>http://www.cmpedu.com/books/book/2066290.htm</t>
  </si>
  <si>
    <t>热工与流体力学基础</t>
  </si>
  <si>
    <t>12296</t>
  </si>
  <si>
    <t>黄敏</t>
  </si>
  <si>
    <t>7-111-12296-8</t>
  </si>
  <si>
    <t>http://www.cmpedu.com/books/book/2066884.htm</t>
  </si>
  <si>
    <t>36441</t>
  </si>
  <si>
    <t>978-7-111-36441-2</t>
  </si>
  <si>
    <t>http://www.cmpedu.com/books/book/2066858.htm</t>
  </si>
  <si>
    <t>热工学基础（第4版）</t>
  </si>
  <si>
    <t>68344</t>
  </si>
  <si>
    <t>李国斌 金洪文</t>
  </si>
  <si>
    <t>978-7-111-68344-5</t>
  </si>
  <si>
    <t>http://www.cmpedu.com/books/book/5604741.htm</t>
  </si>
  <si>
    <t>热工基础（第2版）</t>
  </si>
  <si>
    <t>68675</t>
  </si>
  <si>
    <t>宋长华</t>
  </si>
  <si>
    <t>多媒体课件、自测练习题参考答案、模拟试卷等</t>
  </si>
  <si>
    <t>978-7-111-68675-0</t>
  </si>
  <si>
    <t>http://www.cmpedu.com/books/book/5605008.htm</t>
  </si>
  <si>
    <t>47879</t>
  </si>
  <si>
    <t>张红霞</t>
  </si>
  <si>
    <t>电子课件、习题解答</t>
  </si>
  <si>
    <t>978-7-111-47879-9</t>
  </si>
  <si>
    <t>http://www.cmpedu.com/books/book/2041040.htm</t>
  </si>
  <si>
    <t>发电厂动力部分</t>
  </si>
  <si>
    <t>57322</t>
  </si>
  <si>
    <t>夏勇 张争</t>
  </si>
  <si>
    <t>电子课件、模拟试卷及答案</t>
  </si>
  <si>
    <t>978-7-111-57322-7</t>
  </si>
  <si>
    <t>http://www.cmpedu.com/books/book/2063985.htm</t>
  </si>
  <si>
    <t>高职高专教材&gt;能源动力与材料大类&gt;新能源发电工程类</t>
  </si>
  <si>
    <t>太阳能光伏发电技术</t>
  </si>
  <si>
    <t>58839</t>
  </si>
  <si>
    <t>谢军</t>
  </si>
  <si>
    <t>978-7-111-58839-9</t>
  </si>
  <si>
    <t>http://www.cmpedu.com/books/book/2065821.htm</t>
  </si>
  <si>
    <t>75078</t>
  </si>
  <si>
    <t>光伏电站设计技术</t>
  </si>
  <si>
    <t>廖东进 赵元元 方晓敏</t>
  </si>
  <si>
    <t>电子课件、二维码、微课视频、习题解答、课程标准</t>
  </si>
  <si>
    <t>978-7-111-75078-9</t>
  </si>
  <si>
    <t>http://www.cmpedu.com/books/book/5607522.htm</t>
  </si>
  <si>
    <t>74825</t>
  </si>
  <si>
    <t>光伏发电工程技术（第2版）</t>
  </si>
  <si>
    <t>詹新生 张江伟</t>
  </si>
  <si>
    <t>电子课件、二维码、习题解答、微课视频、在线课程</t>
  </si>
  <si>
    <t>978-7-111-74825-0</t>
  </si>
  <si>
    <t>http://www.cmpedu.com/books/book/5607618.htm</t>
  </si>
  <si>
    <t>光伏电站的运行维护</t>
  </si>
  <si>
    <t>66568</t>
  </si>
  <si>
    <t>周宏强 王素梅 高吉荣</t>
  </si>
  <si>
    <t>“十四五”职业教育山东省规划教材</t>
  </si>
  <si>
    <t>978-7-111-66568-7</t>
  </si>
  <si>
    <t>http://www.cmpedu.com/books/book/5603468.htm</t>
  </si>
  <si>
    <t>光伏电站的建设与施工</t>
  </si>
  <si>
    <t>65311</t>
  </si>
  <si>
    <t>王涛 周宏强 静国梁</t>
  </si>
  <si>
    <t>978-7-111-65311-0</t>
  </si>
  <si>
    <t>http://www.cmpedu.com/books/book/5602132.htm</t>
  </si>
  <si>
    <t>光伏组件生产技术</t>
  </si>
  <si>
    <t>51391</t>
  </si>
  <si>
    <t>徐云龙</t>
  </si>
  <si>
    <t>电子课件、模拟试卷</t>
  </si>
  <si>
    <t>978-7-111-51391-9</t>
  </si>
  <si>
    <t>http://www.cmpedu.com/books/book/2050682.htm</t>
  </si>
  <si>
    <t>光伏电子产品的设计与制作</t>
  </si>
  <si>
    <t>65817</t>
  </si>
  <si>
    <t>微客、电子课件、习题解答</t>
  </si>
  <si>
    <t>978-7-111-65817-7</t>
  </si>
  <si>
    <t>http://www.cmpedu.com/books/book/5602603.htm</t>
  </si>
  <si>
    <t>光伏发电技术及应用</t>
  </si>
  <si>
    <t>66058</t>
  </si>
  <si>
    <t>廖东进 房庆圆 闫树兵 编著</t>
  </si>
  <si>
    <t xml:space="preserve"> 电子课件</t>
  </si>
  <si>
    <t>978-7-111-66058-3</t>
  </si>
  <si>
    <t>http://www.cmpedu.com/books/book/5603341.htm</t>
  </si>
  <si>
    <t>光伏发电系统设计、施工与运维</t>
  </si>
  <si>
    <t>57357</t>
  </si>
  <si>
    <t>詹新生</t>
  </si>
  <si>
    <t>“十三五”江苏省高等学校重点教材</t>
  </si>
  <si>
    <t>978-7-111-57357-9</t>
  </si>
  <si>
    <t>http://www.cmpedu.com/books/book/2064165.htm</t>
  </si>
  <si>
    <t>并网光伏发电系统设计与施工</t>
  </si>
  <si>
    <t>57173</t>
  </si>
  <si>
    <t>胡昌吉</t>
  </si>
  <si>
    <t>978-7-111-57173-5</t>
  </si>
  <si>
    <t>http://www.cmpedu.com/books/book/2064009.htm</t>
  </si>
  <si>
    <t>硅材料与太阳能电池</t>
  </si>
  <si>
    <t>61977</t>
  </si>
  <si>
    <t>周亚东 吴卫平</t>
  </si>
  <si>
    <t>978-7-111-61977-2</t>
  </si>
  <si>
    <t>http://www.cmpedu.com/books/book/5600234.htm</t>
  </si>
  <si>
    <t>新能源技术（第2版）</t>
  </si>
  <si>
    <t>62422</t>
  </si>
  <si>
    <t>侯雪</t>
  </si>
  <si>
    <t>电子课件、模拟试卷及答案等</t>
  </si>
  <si>
    <t>978-7-111-62422-6</t>
  </si>
  <si>
    <t>http://www.cmpedu.com/books/book/5600734.htm</t>
  </si>
  <si>
    <t>新能源电源变换技术</t>
  </si>
  <si>
    <t>64399</t>
  </si>
  <si>
    <t>梁强 崔青恒 明习凤</t>
  </si>
  <si>
    <t>978-7-111-64399-9</t>
  </si>
  <si>
    <t>http://www.cmpedu.com/books/book/5601935.htm</t>
  </si>
  <si>
    <t>风力发电机组运行与维护</t>
  </si>
  <si>
    <t>55816</t>
  </si>
  <si>
    <t>邹振春 赵丽君</t>
  </si>
  <si>
    <t>供微课视频、电子课件及习题参考答案</t>
  </si>
  <si>
    <t>978-7-111-55816-3</t>
  </si>
  <si>
    <t>http://www.cmpedu.com/books/book/2062347.htm</t>
  </si>
  <si>
    <t>风电场运行维护与管理（第2版）</t>
  </si>
  <si>
    <t>70148</t>
  </si>
  <si>
    <t>丁立新</t>
  </si>
  <si>
    <t>电子课件、二维码、模拟试卷及答案等</t>
  </si>
  <si>
    <t>978-7-111-70148-4</t>
  </si>
  <si>
    <t>http://www.cmpedu.com/books/book/5605678.htm</t>
  </si>
  <si>
    <t>风力发电机组维护与故障分析</t>
  </si>
  <si>
    <t>55067</t>
  </si>
  <si>
    <t>电子课件、习题解答及模拟试卷</t>
  </si>
  <si>
    <t>978-7-111-55067-9</t>
  </si>
  <si>
    <t>http://www.cmpedu.com/books/book/2055548.htm</t>
  </si>
  <si>
    <t>风力发电技术（第2版）</t>
  </si>
  <si>
    <t>70263</t>
  </si>
  <si>
    <t>侯雪 张润华</t>
  </si>
  <si>
    <t>978-7-111-70263-4</t>
  </si>
  <si>
    <t>http://www.cmpedu.com/books/book/5605721.htm</t>
  </si>
  <si>
    <t>风力发电技术基础</t>
  </si>
  <si>
    <t>60138</t>
  </si>
  <si>
    <t>赵丽君, 李庆生</t>
  </si>
  <si>
    <t>978-7-111-60138-8</t>
  </si>
  <si>
    <t>http://www.cmpedu.com/books/book/5519624.htm</t>
  </si>
  <si>
    <t>风电机组电机技术及应用</t>
  </si>
  <si>
    <t>69811</t>
  </si>
  <si>
    <t>李治琴 罗胜华</t>
  </si>
  <si>
    <t>电子课件、习题答案 模拟试卷、</t>
  </si>
  <si>
    <t>978-7-111-69811-1</t>
  </si>
  <si>
    <t>http://www.cmpedu.com/books/book/5605576.htm</t>
  </si>
  <si>
    <t>风电机组车间装配与调试</t>
  </si>
  <si>
    <t>61828</t>
  </si>
  <si>
    <t>叶云洋</t>
  </si>
  <si>
    <t>978-7-111-61828-7</t>
  </si>
  <si>
    <t>http://www.cmpedu.com/books/book/5600362.htm</t>
  </si>
  <si>
    <t>风电机组电气安装与调试</t>
  </si>
  <si>
    <t>62808</t>
  </si>
  <si>
    <t>王艳</t>
  </si>
  <si>
    <t>978-7-111-62808-8</t>
  </si>
  <si>
    <t>http://www.cmpedu.com/books/book/5600570.htm</t>
  </si>
  <si>
    <t>风电系统的安装与调试基础</t>
  </si>
  <si>
    <t>62694</t>
  </si>
  <si>
    <t>王建春 颜爱平</t>
  </si>
  <si>
    <t>本书特色：
★“十四五”职业教育国家规划教材
★“十三五”职业教育国家规划教材。
★配套资源丰富，配有ppt课件、教学视频、试题库等。
★系统介绍风电系统的安装与调试的理论基础和实训操作。</t>
  </si>
  <si>
    <t>978-7-111-62694-7</t>
  </si>
  <si>
    <t>http://www.cmpedu.com/books/book/5600425.htm</t>
  </si>
  <si>
    <t>高职高专教材&gt;资源环境与安全大类</t>
  </si>
  <si>
    <t>高职高专教材&gt;资源环境与安全大类&gt;宝玉石鉴定与加工</t>
  </si>
  <si>
    <t>贵金属首饰起版技艺</t>
  </si>
  <si>
    <t>62161</t>
  </si>
  <si>
    <t>深圳市龙岗区职业训练中心 深圳技师学院 深圳市峰汇珠宝首饰有限公司</t>
  </si>
  <si>
    <t>978-7-111-62161-4</t>
  </si>
  <si>
    <t>http://www.cmpedu.com/books/book/5600182.htm</t>
  </si>
  <si>
    <t>首饰制作基础与进阶训练</t>
  </si>
  <si>
    <t>67773</t>
  </si>
  <si>
    <t>张作海 刘峻秀 等</t>
  </si>
  <si>
    <t>基本功练习综合评价手册、PPT和每道工序制作过程的教学视频</t>
  </si>
  <si>
    <t>978-7-111-67773-4</t>
  </si>
  <si>
    <t>http://www.cmpedu.com/books/book/5604566.htm</t>
  </si>
  <si>
    <t>高职高专教材&gt;资源环境与安全大类&gt;煤矿开采、矿山机电</t>
  </si>
  <si>
    <t>74008</t>
  </si>
  <si>
    <t>煤矿井下安全避险六大系统</t>
  </si>
  <si>
    <t>解丹婷 董青青</t>
  </si>
  <si>
    <t>978-7-111-74008-7</t>
  </si>
  <si>
    <t>http://www.cmpedu.com/books/book/5607267.htm</t>
  </si>
  <si>
    <t>矿山供电技术</t>
  </si>
  <si>
    <t>49314</t>
  </si>
  <si>
    <t>张文荣</t>
  </si>
  <si>
    <t>978-7-111-49314-3</t>
  </si>
  <si>
    <t>http://www.cmpedu.com/books/book/2043004.htm</t>
  </si>
  <si>
    <t>煤矿地质</t>
  </si>
  <si>
    <t>48582</t>
  </si>
  <si>
    <t>刘建平</t>
  </si>
  <si>
    <t>978-7-111-48582-7</t>
  </si>
  <si>
    <t>http://www.cmpedu.com/books/book/2042075.htm</t>
  </si>
  <si>
    <t>煤矿开采方法</t>
  </si>
  <si>
    <t>46944</t>
  </si>
  <si>
    <t>苏永成</t>
  </si>
  <si>
    <t>978-7-111-46944-5</t>
  </si>
  <si>
    <t>http://www.cmpedu.com/books/book/2037541.htm</t>
  </si>
  <si>
    <t>矿山测量</t>
  </si>
  <si>
    <t>47874</t>
  </si>
  <si>
    <t>干晓锐</t>
  </si>
  <si>
    <t>978-7-111-47874-4</t>
  </si>
  <si>
    <t>http://www.cmpedu.com/books/book/2041385.htm</t>
  </si>
  <si>
    <t>矿山机械设备维修与安装</t>
  </si>
  <si>
    <t>48137</t>
  </si>
  <si>
    <t>李瑞春</t>
  </si>
  <si>
    <t>978-7-111-48137-9</t>
  </si>
  <si>
    <t>http://www.cmpedu.com/books/book/2040323.htm</t>
  </si>
  <si>
    <t>高职高专教材&gt;资源环境与安全大类&gt;测绘地理信息类</t>
  </si>
  <si>
    <t>80397</t>
  </si>
  <si>
    <t>测绘法规概论（第2版）</t>
  </si>
  <si>
    <t>高照忠  刘晓燕</t>
  </si>
  <si>
    <t>电子课件及习题答案、二维码</t>
  </si>
  <si>
    <t>978-7-111-80397-3</t>
  </si>
  <si>
    <t>http://www.cmpedu.com/books/book/5610581.htm</t>
  </si>
  <si>
    <t>地理信息技术项目式实战应用教程</t>
  </si>
  <si>
    <t>71015</t>
  </si>
  <si>
    <t>李莉 向泽君 陈勇</t>
  </si>
  <si>
    <t>978-7-111-71015-8</t>
  </si>
  <si>
    <t>http://www.cmpedu.com/books/book/5605993.htm</t>
  </si>
  <si>
    <t>地理信息系统技术应用</t>
  </si>
  <si>
    <t>73432</t>
  </si>
  <si>
    <t>李玉芝  陈勇</t>
  </si>
  <si>
    <t>978-7-111-73432-1</t>
  </si>
  <si>
    <t>http://www.cmpedu.com/books/book/5607083.htm</t>
  </si>
  <si>
    <t>导航与高精地图制作</t>
  </si>
  <si>
    <t>75112</t>
  </si>
  <si>
    <t>刘红业 程泊静 胥刚</t>
  </si>
  <si>
    <t>电子课件、二维码、试卷答案</t>
  </si>
  <si>
    <t>978-7-111-75112-0</t>
  </si>
  <si>
    <t>http://www.cmpedu.com/books/book/5607697.htm</t>
  </si>
  <si>
    <t>数字摄影测量</t>
  </si>
  <si>
    <t>74549</t>
  </si>
  <si>
    <t>居向明</t>
  </si>
  <si>
    <t>电子课件、二维码、电子教案、视频</t>
  </si>
  <si>
    <t>978-7-111-74549-5</t>
  </si>
  <si>
    <t>http://www.cmpedu.com/books/book/5607770.htm</t>
  </si>
  <si>
    <t>78213</t>
  </si>
  <si>
    <t>测绘CAD（第2版）</t>
  </si>
  <si>
    <t>林元茂 李红</t>
  </si>
  <si>
    <t>电子课件、二维码、视频</t>
  </si>
  <si>
    <t>978-7-111-78213-1</t>
  </si>
  <si>
    <t>http://www.cmpedu.com/books/book/5609547.htm</t>
  </si>
  <si>
    <t>高职高专教材&gt;资源环境与安全大类&gt;环境保护类</t>
  </si>
  <si>
    <t>79138</t>
  </si>
  <si>
    <t>碳中和概论</t>
  </si>
  <si>
    <t>鄢烈洲</t>
  </si>
  <si>
    <t>978-7-111-79138-6</t>
  </si>
  <si>
    <t>http://www.cmpedu.com/books/book/5609954.htm</t>
  </si>
  <si>
    <t>碳达峰碳中和概论</t>
  </si>
  <si>
    <t>77004</t>
  </si>
  <si>
    <t>孔晓波</t>
  </si>
  <si>
    <t>PPT课件、电子教案、微课视频、习题答案</t>
  </si>
  <si>
    <t>978-7-111-77004-6</t>
  </si>
  <si>
    <t>http://www.cmpedu.com/books/book/5608798.htm</t>
  </si>
  <si>
    <t>企业碳资产管理</t>
  </si>
  <si>
    <t>77135</t>
  </si>
  <si>
    <t>张乐 陶楠楠 王克亮</t>
  </si>
  <si>
    <t>978-7-111-77135-7</t>
  </si>
  <si>
    <t>http://www.cmpedu.com/books/book/5608881.htm</t>
  </si>
  <si>
    <t>77511</t>
  </si>
  <si>
    <t>产品碳足迹核算与评价</t>
  </si>
  <si>
    <t>张乐 刘焰真</t>
  </si>
  <si>
    <t>978-7-111-77511-9</t>
  </si>
  <si>
    <t>http://www.cmpedu.com/books/book/5609025.htm</t>
  </si>
  <si>
    <t>77203</t>
  </si>
  <si>
    <t>企业碳排放核算与报告编制</t>
  </si>
  <si>
    <t>张乐 张斌亮</t>
  </si>
  <si>
    <t>978-7-111-77203-3</t>
  </si>
  <si>
    <t>http://www.cmpedu.com/books/book/5609067.htm</t>
  </si>
  <si>
    <t>80415</t>
  </si>
  <si>
    <t>家庭农场生态环境保护</t>
  </si>
  <si>
    <t>刘莎莎  谢大识  王礼煌</t>
  </si>
  <si>
    <t>978-7-111-80415-4</t>
  </si>
  <si>
    <t>http://www.cmpedu.com/books/book/5610687.htm</t>
  </si>
  <si>
    <t>高职高专教材&gt;装备制造大类</t>
  </si>
  <si>
    <t>高职高专教材&gt;装备制造大类&gt;机械设计制造类</t>
  </si>
  <si>
    <t>高职高专教材&gt;装备制造大类&gt;机械设计制造类&gt;专业基础课</t>
  </si>
  <si>
    <t>高职高专教材&gt;装备制造大类&gt;机械设计制造类&gt;专业基础课&gt;力学</t>
  </si>
  <si>
    <t>工程力学</t>
  </si>
  <si>
    <t>74470</t>
  </si>
  <si>
    <t>朱耀武 李迎吉</t>
  </si>
  <si>
    <t>电子课件、二维码、习题答案</t>
  </si>
  <si>
    <t>978-7-111-74470-2</t>
  </si>
  <si>
    <t>http://www.cmpedu.com/books/book/5607585.htm</t>
  </si>
  <si>
    <t>73399</t>
  </si>
  <si>
    <t>工程力学（第2版）</t>
  </si>
  <si>
    <t>赵永刚 耿小芳</t>
  </si>
  <si>
    <t>“十四五”职业教育河南省规划教材/新形态教材</t>
  </si>
  <si>
    <t>978-7-111-73399-7</t>
  </si>
  <si>
    <t>http://www.cmpedu.com/books/book/5606995.htm</t>
  </si>
  <si>
    <t>工程力学（微课视频版）</t>
  </si>
  <si>
    <t>68489</t>
  </si>
  <si>
    <t>彭放枚  潘芳禄  成德贤</t>
  </si>
  <si>
    <t>978-7-111-68489-3</t>
  </si>
  <si>
    <t>http://www.cmpedu.com/books/book/5604844.htm</t>
  </si>
  <si>
    <t>工程力学（第3版）</t>
  </si>
  <si>
    <t>48035</t>
  </si>
  <si>
    <t>韩向东</t>
  </si>
  <si>
    <t>978-7-111-48035-8</t>
  </si>
  <si>
    <t>http://www.cmpedu.com/books/book/5519752.htm</t>
  </si>
  <si>
    <t>工程力学与机械设计基础（第2版）</t>
  </si>
  <si>
    <t>76310</t>
  </si>
  <si>
    <t>柴鹏飞 张立萍</t>
  </si>
  <si>
    <t>电子课件、二维码、配习题集</t>
  </si>
  <si>
    <t>978-7-111-76310-9</t>
  </si>
  <si>
    <t>http://www.cmpedu.com/books/book/5608631.htm</t>
  </si>
  <si>
    <t>59960</t>
  </si>
  <si>
    <t>顾晓勤</t>
  </si>
  <si>
    <t>978-7-111-59960-9</t>
  </si>
  <si>
    <t>http://www.cmpedu.com/books/book/5519590.htm</t>
  </si>
  <si>
    <t>66732</t>
  </si>
  <si>
    <t>张春梅 段翠芳</t>
  </si>
  <si>
    <t>978-7-111-66732-2</t>
  </si>
  <si>
    <t>http://www.cmpedu.com/books/book/5604246.htm</t>
  </si>
  <si>
    <t>38736</t>
  </si>
  <si>
    <t>邱家骏</t>
  </si>
  <si>
    <t>978-7-111-38736-7</t>
  </si>
  <si>
    <t>http://www.cmpedu.com/books/book/2015314.htm</t>
  </si>
  <si>
    <t>72251</t>
  </si>
  <si>
    <t>王亚双 杨兵</t>
  </si>
  <si>
    <t>电子课件、二维码资源、习题解答</t>
  </si>
  <si>
    <t>978-7-111-72251-9</t>
  </si>
  <si>
    <t>http://www.cmpedu.com/books/book/5606593.htm</t>
  </si>
  <si>
    <t>27308</t>
  </si>
  <si>
    <t>于荣贤</t>
  </si>
  <si>
    <t>978-7-111-27308-0</t>
  </si>
  <si>
    <t>http://www.cmpedu.com/books/book/5519796.htm</t>
  </si>
  <si>
    <t>工程力学（第4版）</t>
  </si>
  <si>
    <t>63842</t>
  </si>
  <si>
    <t>刘思俊</t>
  </si>
  <si>
    <t>双色印刷，电子课件，习题详解，教案</t>
  </si>
  <si>
    <t>978-7-111-63842-1</t>
  </si>
  <si>
    <t>http://www.cmpedu.com/books/book/5601228.htm</t>
  </si>
  <si>
    <t>工程力学练习册（第3版）</t>
  </si>
  <si>
    <t>45320</t>
  </si>
  <si>
    <t>电子课件，习题详解</t>
  </si>
  <si>
    <t>978-7-111-45320-8</t>
  </si>
  <si>
    <t>http://www.cmpedu.com/books/book/2025961.htm</t>
  </si>
  <si>
    <t>29408</t>
  </si>
  <si>
    <t>张秉荣</t>
  </si>
  <si>
    <t>978-7-111-29408-5</t>
  </si>
  <si>
    <t>http://www.cmpedu.com/books/book/60519.htm</t>
  </si>
  <si>
    <t>工程力学简明教程（第3版）</t>
  </si>
  <si>
    <t>04700</t>
  </si>
  <si>
    <t>赵关康 张国民</t>
  </si>
  <si>
    <t>7-111-04700-1/TB.226课</t>
  </si>
  <si>
    <t>http://www.cmpedu.com/books/book/5603819.htm</t>
  </si>
  <si>
    <t>工程力学简明教程</t>
  </si>
  <si>
    <t>68804</t>
  </si>
  <si>
    <t>李剑光 徐皓</t>
  </si>
  <si>
    <t>978-7-111-68804-4</t>
  </si>
  <si>
    <t>http://www.cmpedu.com/books/book/5604916.htm</t>
  </si>
  <si>
    <t>机械基础工程力学分册</t>
  </si>
  <si>
    <t>28992</t>
  </si>
  <si>
    <t>曾德江 黄均平</t>
  </si>
  <si>
    <t>电子课件、视频动画、习题答案</t>
  </si>
  <si>
    <t>978-7-111-28992-0</t>
  </si>
  <si>
    <t>http://www.cmpedu.com/books/book/5603905.htm</t>
  </si>
  <si>
    <t>高职高专教材&gt;装备制造大类&gt;机械设计制造类&gt;专业基础课&gt;机械基础</t>
  </si>
  <si>
    <t>机械工程基础</t>
  </si>
  <si>
    <t>43239</t>
  </si>
  <si>
    <t>李纯彬 刘静香</t>
  </si>
  <si>
    <t>978-7-111-43239-5</t>
  </si>
  <si>
    <t>http://www.cmpedu.com/books/book/2066854.htm</t>
  </si>
  <si>
    <t>79459</t>
  </si>
  <si>
    <t>机械基础</t>
  </si>
  <si>
    <t>张国海 丁艳</t>
  </si>
  <si>
    <t>978-7-111-79459-2</t>
  </si>
  <si>
    <t>http://www.cmpedu.com/books/book/5610517.htm</t>
  </si>
  <si>
    <t>77792</t>
  </si>
  <si>
    <t>李奎 邹红亮</t>
  </si>
  <si>
    <t>电子课件、二维码、教案</t>
  </si>
  <si>
    <t>978-7-111-77792-2</t>
  </si>
  <si>
    <t>http://www.cmpedu.com/books/book/5609210.htm</t>
  </si>
  <si>
    <t>73679</t>
  </si>
  <si>
    <t>颜爱平 何瑛</t>
  </si>
  <si>
    <t>978-7-111-73679-0</t>
  </si>
  <si>
    <t>http://www.cmpedu.com/books/book/5607276.htm</t>
  </si>
  <si>
    <t>75719</t>
  </si>
  <si>
    <t>卞青青 李洪涛 文丽丽</t>
  </si>
  <si>
    <t>电子课件、二维码、视频、仿真操作、案例库、题库</t>
  </si>
  <si>
    <t>978-7-111-75719-1</t>
  </si>
  <si>
    <t>http://www.cmpedu.com/books/book/5608282.htm</t>
  </si>
  <si>
    <t>80067</t>
  </si>
  <si>
    <t>机械基础（第2版）</t>
  </si>
  <si>
    <t>何秋梅</t>
  </si>
  <si>
    <t>电子课件、二维码、习题答案和思政元素案例等</t>
  </si>
  <si>
    <t>本书特色：
★“十四五”职业教育国家规划教材
★“十三五”职业教育国家规划教材
★新形态教材，包含132个二维码微课视频。
★基于工作过程，项目引领，任务驱动。理实一体，学做一体。
★开通了数字化支撑平台和在线答疑系统。
★配有电子课件、视频、动画、案例库、任务书、参考答案、网络课程等。</t>
  </si>
  <si>
    <t>978-7-111-80067-5</t>
  </si>
  <si>
    <t>http://www.cmpedu.com/books/book/5610739.htm</t>
  </si>
  <si>
    <t>41269</t>
  </si>
  <si>
    <t>贺汉明</t>
  </si>
  <si>
    <t>978-7-111-41269-4</t>
  </si>
  <si>
    <t>http://www.cmpedu.com/books/book/2064970.htm</t>
  </si>
  <si>
    <t>76670</t>
  </si>
  <si>
    <t>机械基础（少学时）（第3版）</t>
  </si>
  <si>
    <t>曾德江 朱中仕</t>
  </si>
  <si>
    <t>电子课件，模拟试卷及答案，习题详解、视频动画、二维码</t>
  </si>
  <si>
    <t>本书特色：
★“十四五”职业教育国家规划教材
★广东省数控技术国家高水平专业群建设成果；
★内容融入思政，案例取材新颖；
★配有电子课件、习题解答及模拟试卷；
★扫描书中二维码可观看丰富的视频动画演示。</t>
  </si>
  <si>
    <t>978-7-111-76670-4</t>
  </si>
  <si>
    <t>http://www.cmpedu.com/books/book/5608713.htm</t>
  </si>
  <si>
    <t>69860</t>
  </si>
  <si>
    <t>王英 李静 陆蕊</t>
  </si>
  <si>
    <t>附带习题集</t>
  </si>
  <si>
    <t>978-7-111-69860-9</t>
  </si>
  <si>
    <t>http://www.cmpedu.com/books/book/5605470.htm</t>
  </si>
  <si>
    <t>47172</t>
  </si>
  <si>
    <t>康一</t>
  </si>
  <si>
    <t>978-7-111-47172-1</t>
  </si>
  <si>
    <t>http://www.cmpedu.com/books/book/5603890.htm</t>
  </si>
  <si>
    <t>59669</t>
  </si>
  <si>
    <t>马璇 陈荣强</t>
  </si>
  <si>
    <t>978-7-111-59669-1</t>
  </si>
  <si>
    <t>http://www.cmpedu.com/books/book/5519801.htm</t>
  </si>
  <si>
    <t>34700</t>
  </si>
  <si>
    <t>张本升</t>
  </si>
  <si>
    <t>电子课件、视频动画</t>
  </si>
  <si>
    <t>978-7-111-34700-2</t>
  </si>
  <si>
    <t>http://www.cmpedu.com/books/book/2065170.htm</t>
  </si>
  <si>
    <t>机械基础（第3版）</t>
  </si>
  <si>
    <t>67716</t>
  </si>
  <si>
    <t>陈长生</t>
  </si>
  <si>
    <t>本书特色：
★本书满足60-110课时的教学需求。
★为帮助教师开展“学中做，做中学”的教学活动，本书每章都有对应的阅读问题和课后自测题与习题。
★配有电子课件；扫描书中二维码可观看演示动画。
★双色印刷；全部是现行技术标准。</t>
  </si>
  <si>
    <t>978-7-111-67716-1</t>
  </si>
  <si>
    <t>http://www.cmpedu.com/books/book/5604513.htm</t>
  </si>
  <si>
    <t>机械基础综合实训（第2版）</t>
  </si>
  <si>
    <t>72270</t>
  </si>
  <si>
    <t>978-7-111-72270-0</t>
  </si>
  <si>
    <t>http://www.cmpedu.com/books/book/5606744.htm</t>
  </si>
  <si>
    <t>机械基础（机械原理与零件分册）</t>
  </si>
  <si>
    <t>29218</t>
  </si>
  <si>
    <t>电子课件、视频动画、习题解答</t>
  </si>
  <si>
    <t>978-7-111-29218-0</t>
  </si>
  <si>
    <t>http://www.cmpedu.com/books/book/5603906.htm</t>
  </si>
  <si>
    <t>23852</t>
  </si>
  <si>
    <t>隋明阳</t>
  </si>
  <si>
    <t>978-7-111-23852-2</t>
  </si>
  <si>
    <t>http://www.cmpedu.com/books/book/5603820.htm</t>
  </si>
  <si>
    <t>机械原理与机械零件（第2版）</t>
  </si>
  <si>
    <t>72848</t>
  </si>
  <si>
    <r>
      <rPr>
        <sz val="11"/>
        <color rgb="FF000000"/>
        <rFont val="宋体"/>
        <charset val="134"/>
      </rPr>
      <t>张景学</t>
    </r>
    <r>
      <rPr>
        <sz val="11"/>
        <color rgb="FF000000"/>
        <rFont val="宋体"/>
        <charset val="0"/>
      </rPr>
      <t xml:space="preserve"> </t>
    </r>
    <r>
      <rPr>
        <sz val="11"/>
        <color rgb="FF000000"/>
        <rFont val="宋体"/>
        <charset val="134"/>
      </rPr>
      <t>乔琳</t>
    </r>
  </si>
  <si>
    <t>978-7-111-72848-1</t>
  </si>
  <si>
    <t>http://www.cmpedu.com/books/book/5606723.htm</t>
  </si>
  <si>
    <t>机械原理与机械零件活页练习册（第2版）</t>
  </si>
  <si>
    <t>73947</t>
  </si>
  <si>
    <t>张景学</t>
  </si>
  <si>
    <t>978-7-111-73947-0</t>
  </si>
  <si>
    <t>http://www.cmpedu.com/books/book/5607369.htm</t>
  </si>
  <si>
    <t>高职高专教材&gt;装备制造大类&gt;机械设计制造类&gt;专业基础课&gt;机械设计、机械制造基础</t>
  </si>
  <si>
    <t>机械设计与分析基础</t>
  </si>
  <si>
    <t>75056</t>
  </si>
  <si>
    <t>李会文 皮云云</t>
  </si>
  <si>
    <t>电子课件、二维码、视频、习题答案 、模拟试卷</t>
  </si>
  <si>
    <t>978-7-111-75056-7</t>
  </si>
  <si>
    <t>http://www.cmpedu.com/books/book/5607906.htm</t>
  </si>
  <si>
    <t>新编机械设计基础（机构分析与应用）</t>
  </si>
  <si>
    <t>37498</t>
  </si>
  <si>
    <t>张淑敏</t>
  </si>
  <si>
    <t>978-7-111-37498-5</t>
  </si>
  <si>
    <t>http://www.cmpedu.com/books/book/2065277.htm</t>
  </si>
  <si>
    <t>机械技术应用基础（机械设计四合一）（第2版）</t>
  </si>
  <si>
    <t>29767</t>
  </si>
  <si>
    <t>霍振生</t>
  </si>
  <si>
    <t>978-7-111-29767-3</t>
  </si>
  <si>
    <t>http://www.cmpedu.com/books/book/55489.htm</t>
  </si>
  <si>
    <t>78654</t>
  </si>
  <si>
    <t>机械设计基础项目化教程</t>
  </si>
  <si>
    <t>程萍 丁柏君</t>
  </si>
  <si>
    <t>978-7-111-78654-2</t>
  </si>
  <si>
    <t>http://www.cmpedu.com/books/book/5609688.htm</t>
  </si>
  <si>
    <t>79120</t>
  </si>
  <si>
    <t>机械设计基础</t>
  </si>
  <si>
    <t>杨峰</t>
  </si>
  <si>
    <t>课件、二维码</t>
  </si>
  <si>
    <t>978-7-111-79120-1</t>
  </si>
  <si>
    <t>http://www.cmpedu.com/books/book/5610019.htm</t>
  </si>
  <si>
    <t>72376</t>
  </si>
  <si>
    <t>李水利 韩宁</t>
  </si>
  <si>
    <t>978-7-111-72376-9</t>
  </si>
  <si>
    <t>http://www.cmpedu.com/books/book/5606881.htm</t>
  </si>
  <si>
    <t>71899</t>
  </si>
  <si>
    <t>左斌 邢艳玲 李振兴</t>
  </si>
  <si>
    <t>动画和微课视频等</t>
  </si>
  <si>
    <t>978-7-111-71899-4</t>
  </si>
  <si>
    <t>http://www.cmpedu.com/books/book/5606349.htm</t>
  </si>
  <si>
    <t>机械设计基础与课程设计指导</t>
  </si>
  <si>
    <t>58506</t>
  </si>
  <si>
    <t>978-7-111-58506-0</t>
  </si>
  <si>
    <t>http://www.cmpedu.com/books/book/2066021.htm</t>
  </si>
  <si>
    <t>74292</t>
  </si>
  <si>
    <t>机械设计基础（第5版）</t>
  </si>
  <si>
    <t>胡家秀</t>
  </si>
  <si>
    <t>电子教案、习题答案</t>
  </si>
  <si>
    <t>本书特色：
★“十四五”、“十二五”职业教育国家规划教材修订版
★校企合作编写，内容融入思政元素，各章配有适量的立体和习题，并附有必要的数据和资料查阅。
★配有电子教案和习题答案。
★扫描书中二维码可观看微课视频或进入自测题库进行自学自检。</t>
  </si>
  <si>
    <t>978-7-111-74292-0</t>
  </si>
  <si>
    <t>http://www.cmpedu.com/books/book/5607602.htm</t>
  </si>
  <si>
    <t>77381</t>
  </si>
  <si>
    <t>柴鹏飞</t>
  </si>
  <si>
    <t>电子课件、二维码、配习题册、答案</t>
  </si>
  <si>
    <t>本书特色：
★“十四五”职业教育国家规划教材
★普通高等教育“十一五”国家级规划教材
★内容选取上突出工程实用性，结合工程实际和日常生活中的实例进行分析。
★配有大量介绍机构与零件的动画和视频，学生通过扫描二维码即可进行观看。
★结合1+X等级证书制度，并融入了思政元素。
★为方便教学和练习，配有独立的习题集随教材封装发行。
★配有电子课件与电子教案。</t>
  </si>
  <si>
    <t>978-7-111-77381-8</t>
  </si>
  <si>
    <t>http://www.cmpedu.com/books/book/5609271.htm</t>
  </si>
  <si>
    <t>机械设计课程设计指导书（第3版）</t>
  </si>
  <si>
    <t>65872</t>
  </si>
  <si>
    <t>柴鹏飞 王晨光</t>
  </si>
  <si>
    <t>978-7-111-65872-6</t>
  </si>
  <si>
    <t>http://www.cmpedu.com/books/book/5602501.htm</t>
  </si>
  <si>
    <t>机械设计基础（第2版）</t>
  </si>
  <si>
    <t>75166</t>
  </si>
  <si>
    <t>蒋永彪 李杨</t>
  </si>
  <si>
    <t>电子课件、二维码、习题解答、微课视频</t>
  </si>
  <si>
    <t>978-7-111-75166-3</t>
  </si>
  <si>
    <t>http://www.cmpedu.com/books/book/5607745.htm</t>
  </si>
  <si>
    <t>70129</t>
  </si>
  <si>
    <t>郭伟</t>
  </si>
  <si>
    <t>978-7-111-70129-3</t>
  </si>
  <si>
    <t>http://www.cmpedu.com/books/book/5605709.htm</t>
  </si>
  <si>
    <t>64348</t>
  </si>
  <si>
    <t>徐丽娜</t>
  </si>
  <si>
    <t>微客、电子课件、教案、教学设计</t>
  </si>
  <si>
    <t>978-7-111-64348-7</t>
  </si>
  <si>
    <t>http://www.cmpedu.com/books/book/5601815.htm</t>
  </si>
  <si>
    <t>62545</t>
  </si>
  <si>
    <t>王亚芹</t>
  </si>
  <si>
    <t>978-7-111-62545-2</t>
  </si>
  <si>
    <t>http://www.cmpedu.com/books/book/5600391.htm</t>
  </si>
  <si>
    <t>68976</t>
  </si>
  <si>
    <t>邓海英 谷礼双 林泉</t>
  </si>
  <si>
    <t>电子课件、教案、模拟试卷等</t>
  </si>
  <si>
    <t>978-7-111-68976-8</t>
  </si>
  <si>
    <t>http://www.cmpedu.com/books/book/5604995.htm</t>
  </si>
  <si>
    <t>62306</t>
  </si>
  <si>
    <t>张平亮 编著</t>
  </si>
  <si>
    <t>978-7-111-62306-9</t>
  </si>
  <si>
    <t>http://www.cmpedu.com/books/book/5600324.htm</t>
  </si>
  <si>
    <t>69108</t>
  </si>
  <si>
    <t>刘伟 许西惠</t>
  </si>
  <si>
    <t>978-7-111-69108-2</t>
  </si>
  <si>
    <t>http://www.cmpedu.com/books/book/5605087.htm</t>
  </si>
  <si>
    <t>机械设计基础（第3版）</t>
  </si>
  <si>
    <t>70583</t>
  </si>
  <si>
    <t>陈晓罗 隋明阳</t>
  </si>
  <si>
    <t>电子课件、电子教案、教学视频</t>
  </si>
  <si>
    <t>978-7-111-70583-3</t>
  </si>
  <si>
    <t>http://www.cmpedu.com/books/book/5605774.htm</t>
  </si>
  <si>
    <t>59859</t>
  </si>
  <si>
    <t>皮云云</t>
  </si>
  <si>
    <t>978-7-111-59859-6</t>
  </si>
  <si>
    <t>http://www.cmpedu.com/books/book/2067161.htm</t>
  </si>
  <si>
    <t>机械设计基础（含工程力学）（第3版）</t>
  </si>
  <si>
    <t>71380</t>
  </si>
  <si>
    <t>李国斌 赵江平</t>
  </si>
  <si>
    <t>电子课件、二维码视频、教案、模拟试卷及答案</t>
  </si>
  <si>
    <t>机械工业出版社精品教材/新形态教材</t>
  </si>
  <si>
    <t>978-7-111-71380-7</t>
  </si>
  <si>
    <t>http://www.cmpedu.com/books/book/5606077.htm</t>
  </si>
  <si>
    <t>53842</t>
  </si>
  <si>
    <t>上官同英</t>
  </si>
  <si>
    <t>河南省“十二五”普通高等教育规划教材</t>
  </si>
  <si>
    <t>978-7-111-53842-4</t>
  </si>
  <si>
    <t>http://www.cmpedu.com/books/book/5603956.htm</t>
  </si>
  <si>
    <t>75260</t>
  </si>
  <si>
    <t>机械设计基础（第4版）</t>
  </si>
  <si>
    <t>陶松桥 段少丽 闵小琪</t>
  </si>
  <si>
    <t>电子课件、二维码、视频、教案、大纲、习题答案</t>
  </si>
  <si>
    <t>本书特色：
★“十二五”职业教育国家规划教材（修订版）
★本书为新形态教材，书中内嵌二维码，可扫码看视频。
★配有电子课件、教学大纲、动画、教学视频、试卷、习题答案等教学资源。</t>
  </si>
  <si>
    <t>978-7-111-75260-8</t>
  </si>
  <si>
    <t>http://www.cmpedu.com/books/book/5607891.htm</t>
  </si>
  <si>
    <t>机械设计基础课程设计（第2版）</t>
  </si>
  <si>
    <t>66410</t>
  </si>
  <si>
    <t>闵小琪 陶松桥</t>
  </si>
  <si>
    <t>图纸文件、设计报告、任务书、考试说明</t>
  </si>
  <si>
    <t>978-7-111-66410-9</t>
  </si>
  <si>
    <t>http://www.cmpedu.com/books/book/5603462.htm</t>
  </si>
  <si>
    <t>72554</t>
  </si>
  <si>
    <t>李文平 张永娟 周玉丰</t>
  </si>
  <si>
    <t>978-7-111-72554-1</t>
  </si>
  <si>
    <t>http://www.cmpedu.com/books/book/5606997.htm</t>
  </si>
  <si>
    <t>70960</t>
  </si>
  <si>
    <t>唐昌松  程琴</t>
  </si>
  <si>
    <t>978-7-111-70960-2</t>
  </si>
  <si>
    <t>http://www.cmpedu.com/books/book/5606015.htm</t>
  </si>
  <si>
    <t>70395</t>
  </si>
  <si>
    <t>李敏</t>
  </si>
  <si>
    <t>电子课件、视频、微课</t>
  </si>
  <si>
    <t>978-7-111-70395-2</t>
  </si>
  <si>
    <t>http://www.cmpedu.com/books/book/5605684.htm</t>
  </si>
  <si>
    <t>机械设计基础课程设计</t>
  </si>
  <si>
    <t>47350</t>
  </si>
  <si>
    <t>刘永利 王宏臣</t>
  </si>
  <si>
    <t>978-7-111-47350-3</t>
  </si>
  <si>
    <t>http://www.cmpedu.com/books/book/2039420.htm</t>
  </si>
  <si>
    <t>41221</t>
  </si>
  <si>
    <t>孙敬华</t>
  </si>
  <si>
    <t>978-7-111-41221-2</t>
  </si>
  <si>
    <t>http://www.cmpedu.com/books/book/2019079.htm</t>
  </si>
  <si>
    <t>40239</t>
  </si>
  <si>
    <t>高英敏</t>
  </si>
  <si>
    <t>电子课件、动画、习题解答</t>
  </si>
  <si>
    <t>978-7-111-40239-8</t>
  </si>
  <si>
    <t>http://www.cmpedu.com/books/book/2065709.htm</t>
  </si>
  <si>
    <t>机械设计基础课程设计指导书</t>
  </si>
  <si>
    <t>39165</t>
  </si>
  <si>
    <t>李国斌</t>
  </si>
  <si>
    <t>978-7-111-39165-4</t>
  </si>
  <si>
    <t>http://www.cmpedu.com/books/book/2016802.htm</t>
  </si>
  <si>
    <t>机械设计基础习题集及学习指导</t>
  </si>
  <si>
    <t>50087</t>
  </si>
  <si>
    <t>978-7-111-50087-2</t>
  </si>
  <si>
    <t>http://www.cmpedu.com/books/book/2047047.htm</t>
  </si>
  <si>
    <t>51782</t>
  </si>
  <si>
    <t>李海萍</t>
  </si>
  <si>
    <t>978-7-111-51782-5</t>
  </si>
  <si>
    <t>http://www.cmpedu.com/books/book/5603892.htm</t>
  </si>
  <si>
    <t>49561</t>
  </si>
  <si>
    <t>李海萍 姚云英</t>
  </si>
  <si>
    <t>978-7-111-49561-1</t>
  </si>
  <si>
    <t>http://www.cmpedu.com/books/book/5519827.htm</t>
  </si>
  <si>
    <t>51430</t>
  </si>
  <si>
    <t>李威</t>
  </si>
  <si>
    <t>978-7-111-51430-5</t>
  </si>
  <si>
    <t>http://www.cmpedu.com/books/book/2065878.htm</t>
  </si>
  <si>
    <t>18373</t>
  </si>
  <si>
    <t>任成高</t>
  </si>
  <si>
    <t>7-111-18373-8/TH.1708课</t>
  </si>
  <si>
    <t>http://www.cmpedu.com/books/book/56912.htm</t>
  </si>
  <si>
    <t>27311</t>
  </si>
  <si>
    <t>王凤平</t>
  </si>
  <si>
    <t>978-7-111-27311-0</t>
  </si>
  <si>
    <t>http://www.cmpedu.com/books/book/2064945.htm</t>
  </si>
  <si>
    <t>45747</t>
  </si>
  <si>
    <t>赵永刚</t>
  </si>
  <si>
    <t>电子课件、配套设计指导书</t>
  </si>
  <si>
    <t>978-7-111-45747-3</t>
  </si>
  <si>
    <t>http://www.cmpedu.com/books/book/97908.htm</t>
  </si>
  <si>
    <t>31184</t>
  </si>
  <si>
    <t>978-7-111-31184-3</t>
  </si>
  <si>
    <t>http://www.cmpedu.com/books/book/55648.htm</t>
  </si>
  <si>
    <t>46090</t>
  </si>
  <si>
    <t>978-7-111-46090-9</t>
  </si>
  <si>
    <t>http://www.cmpedu.com/books/book/2063905.htm</t>
  </si>
  <si>
    <t>76209</t>
  </si>
  <si>
    <t>机械制造基础</t>
  </si>
  <si>
    <t>汪晓云</t>
  </si>
  <si>
    <t>电子课件、二维码、配学生工作页</t>
  </si>
  <si>
    <t>978-7-111-76209-6</t>
  </si>
  <si>
    <t>http://www.cmpedu.com/books/book/5608570.htm</t>
  </si>
  <si>
    <t>机械制造基础（第3版）</t>
  </si>
  <si>
    <t>53501</t>
  </si>
  <si>
    <t>孙学强</t>
  </si>
  <si>
    <t>本书特色：
★“十二五”职业教育国家规划教材
★普通高等教育“十一五”国家级规划教材
★2008年度普通高等教育国家精品教材
★机械工业出版社精品教材
★电子课件附赠大量动画。</t>
  </si>
  <si>
    <t>978-7-111-53501-0</t>
  </si>
  <si>
    <t>http://www.cmpedu.com/books/book/2053084.htm</t>
  </si>
  <si>
    <t>51497</t>
  </si>
  <si>
    <t>周文超</t>
  </si>
  <si>
    <t>978-7-111-51497-8</t>
  </si>
  <si>
    <t>http://www.cmpedu.com/books/book/2051027.htm</t>
  </si>
  <si>
    <t>63731</t>
  </si>
  <si>
    <t>关雄飞 李宏林</t>
  </si>
  <si>
    <t>978-7-111-63731-8</t>
  </si>
  <si>
    <t>http://www.cmpedu.com/books/book/5601274.htm</t>
  </si>
  <si>
    <t>机械制造基础（第2版）</t>
  </si>
  <si>
    <t>72743</t>
  </si>
  <si>
    <t>柳青松 庄蕾</t>
  </si>
  <si>
    <t>978-7-111-72743-9</t>
  </si>
  <si>
    <t>http://www.cmpedu.com/books/book/5606612.htm</t>
  </si>
  <si>
    <t>34389</t>
  </si>
  <si>
    <t>徐宁</t>
  </si>
  <si>
    <t>978-7-111-34389-9</t>
  </si>
  <si>
    <t>http://www.cmpedu.com/books/book/2065225.htm</t>
  </si>
  <si>
    <t>机械制造基础与实训（第3版）</t>
  </si>
  <si>
    <t>58592</t>
  </si>
  <si>
    <t>赵玉奇</t>
  </si>
  <si>
    <t>“十四五”河南省规划教材/“十二五”职业教育国家规划教材</t>
  </si>
  <si>
    <t>978-7-111-58592-3</t>
  </si>
  <si>
    <t>http://www.cmpedu.com/books/book/2066024.htm</t>
  </si>
  <si>
    <t>08293</t>
  </si>
  <si>
    <t>苏建修</t>
  </si>
  <si>
    <t>7-111-08293-1/TH.1127</t>
  </si>
  <si>
    <t>http://www.cmpedu.com/books/book/2066152.htm</t>
  </si>
  <si>
    <t>51717</t>
  </si>
  <si>
    <t>张兆隆</t>
  </si>
  <si>
    <t>978-7-111-51717-7</t>
  </si>
  <si>
    <t>http://www.cmpedu.com/books/book/2118409.htm</t>
  </si>
  <si>
    <t>48041</t>
  </si>
  <si>
    <t>许晶</t>
  </si>
  <si>
    <t>978-7-111-48041-9</t>
  </si>
  <si>
    <t>http://www.cmpedu.com/books/book/2039843.htm</t>
  </si>
  <si>
    <t>58961</t>
  </si>
  <si>
    <t>庄佃霞</t>
  </si>
  <si>
    <t>电子课件、模拟试卷及答案、习题详解</t>
  </si>
  <si>
    <t>978-7-111-58961-7</t>
  </si>
  <si>
    <t>http://www.cmpedu.com/books/book/2065987.htm</t>
  </si>
  <si>
    <t>78733</t>
  </si>
  <si>
    <t>机械制造技术</t>
  </si>
  <si>
    <t>戴乃昌 徐勇 闵林锋</t>
  </si>
  <si>
    <t>电子课件、二维码、习题解答</t>
  </si>
  <si>
    <t>978-7-111-78733-4</t>
  </si>
  <si>
    <t>http://www.cmpedu.com/books/book/5609662.htm</t>
  </si>
  <si>
    <t>75555</t>
  </si>
  <si>
    <t>王德春</t>
  </si>
  <si>
    <t>978-7-111-75555-5</t>
  </si>
  <si>
    <t>http://www.cmpedu.com/books/book/5608351.htm</t>
  </si>
  <si>
    <t>机械制造技术（第2版）</t>
  </si>
  <si>
    <t>68257</t>
  </si>
  <si>
    <t>郭彩芬</t>
  </si>
  <si>
    <t>978-7-111-68257-8</t>
  </si>
  <si>
    <t>http://www.cmpedu.com/books/book/5604680.htm</t>
  </si>
  <si>
    <t>机械制造技术（第3版）</t>
  </si>
  <si>
    <t>68267</t>
  </si>
  <si>
    <t>王明耀 李海涛</t>
  </si>
  <si>
    <t>电子课件、微课资源、AR建模文件</t>
  </si>
  <si>
    <t>978-7-111-68267-7</t>
  </si>
  <si>
    <t>http://www.cmpedu.com/books/book/5604653.htm</t>
  </si>
  <si>
    <t>72059</t>
  </si>
  <si>
    <t>李建松 许大华</t>
  </si>
  <si>
    <t>978-7-111-72059-1</t>
  </si>
  <si>
    <t>http://www.cmpedu.com/books/book/5606889.htm</t>
  </si>
  <si>
    <t>58633</t>
  </si>
  <si>
    <t>李增平 付荣利</t>
  </si>
  <si>
    <t>978-7-111-58633-3</t>
  </si>
  <si>
    <t>http://www.cmpedu.com/books/book/2065602.htm</t>
  </si>
  <si>
    <t>78315</t>
  </si>
  <si>
    <t>姜晶 刘文娟</t>
  </si>
  <si>
    <t>978-7-111-78315-2</t>
  </si>
  <si>
    <t>http://www.cmpedu.com/books/book/5609486.htm</t>
  </si>
  <si>
    <t>73390</t>
  </si>
  <si>
    <t>机械制造技术基础</t>
  </si>
  <si>
    <t>许中明</t>
  </si>
  <si>
    <t>978-7-111-73390-4</t>
  </si>
  <si>
    <t>http://www.cmpedu.com/books/book/5607006.htm</t>
  </si>
  <si>
    <t>66355</t>
  </si>
  <si>
    <t>金晓华</t>
  </si>
  <si>
    <t>978-7-111-66355-3</t>
  </si>
  <si>
    <t>http://www.cmpedu.com/books/book/5603396.htm</t>
  </si>
  <si>
    <t>68940</t>
  </si>
  <si>
    <t>赵世友 李跃中</t>
  </si>
  <si>
    <t>978-7-111-68940-9</t>
  </si>
  <si>
    <t>http://www.cmpedu.com/books/book/5605060.htm</t>
  </si>
  <si>
    <t>机械制造技术基础（第2版）</t>
  </si>
  <si>
    <t>60494</t>
  </si>
  <si>
    <t>王靖东</t>
  </si>
  <si>
    <t>978-7-111-60494-5</t>
  </si>
  <si>
    <t>http://www.cmpedu.com/books/book/5525789.htm</t>
  </si>
  <si>
    <t>61703</t>
  </si>
  <si>
    <t>张辛喜</t>
  </si>
  <si>
    <t>978-7-111-61703-7</t>
  </si>
  <si>
    <t>http://www.cmpedu.com/books/book/5585222.htm</t>
  </si>
  <si>
    <t>机械制造技术课程设计指导书（第2版）</t>
  </si>
  <si>
    <t>58968</t>
  </si>
  <si>
    <t>978-7-111-58968-6</t>
  </si>
  <si>
    <t>http://www.cmpedu.com/books/book/2066424.htm</t>
  </si>
  <si>
    <t>高职高专教材&gt;装备制造大类&gt;机械设计制造类&gt;专业基础课&gt;公差配合与测量技术</t>
  </si>
  <si>
    <t>公差配合与测量技术（第4版）</t>
  </si>
  <si>
    <t>62621</t>
  </si>
  <si>
    <t>黄云清</t>
  </si>
  <si>
    <t>本书特色：
★“十四五”职业教育国家规划教材
★普通高等教育“十一五”国家级规划教材。
★采用最新标准。
★配套电子课件、习题答案，电子教案、试题规范、检测实验实训指南。课件中有关于学时分配、教学重点难点提示等内容，课件中对教材图的处理，以及动画形象、直观，有助于学生理解。</t>
  </si>
  <si>
    <t>978-7-111-62621-3</t>
  </si>
  <si>
    <t>http://www.cmpedu.com/books/book/5600429.htm</t>
  </si>
  <si>
    <t>公差配合与技术测量</t>
  </si>
  <si>
    <t>67189</t>
  </si>
  <si>
    <t>吴拓</t>
  </si>
  <si>
    <t>978-7-111-67189-3</t>
  </si>
  <si>
    <t>http://www.cmpedu.com/books/book/5604107.htm</t>
  </si>
  <si>
    <t>74517</t>
  </si>
  <si>
    <t>公差配合与技术测量（第2版）</t>
  </si>
  <si>
    <t>张瑾 周启芬 巩芳</t>
  </si>
  <si>
    <t>978-7-111-74517-4</t>
  </si>
  <si>
    <t>http://www.cmpedu.com/books/book/5607519.htm</t>
  </si>
  <si>
    <t>65782</t>
  </si>
  <si>
    <t>庄佃霞 解永辉</t>
  </si>
  <si>
    <t>978-7-111-65782-8</t>
  </si>
  <si>
    <t>http://www.cmpedu.com/books/book/5602521.htm</t>
  </si>
  <si>
    <t>公差配合与技术测量（第4版）</t>
  </si>
  <si>
    <t>40622</t>
  </si>
  <si>
    <t>徐茂功</t>
  </si>
  <si>
    <t>电子课件、实训与实验参考资料 、试卷及习题答案 、实训重点项目参选指导。</t>
  </si>
  <si>
    <t>978-7-111-40622-8</t>
  </si>
  <si>
    <t>http://www.cmpedu.com/books/book/5603934.htm</t>
  </si>
  <si>
    <t>78976</t>
  </si>
  <si>
    <t>公差配合与技术测量（理实一体化）（第2版）</t>
  </si>
  <si>
    <t>吴宏霞  舒勇</t>
  </si>
  <si>
    <t>电子课件、配套习题集和二维码等资源</t>
  </si>
  <si>
    <t>978-7-111-78976-5</t>
  </si>
  <si>
    <t>http://www.cmpedu.com/books/book/5609944.htm</t>
  </si>
  <si>
    <t>公差配合与几何测量检测技术</t>
  </si>
  <si>
    <t>49218</t>
  </si>
  <si>
    <t>朱红</t>
  </si>
  <si>
    <t>978-7-111-49218-4</t>
  </si>
  <si>
    <t>http://www.cmpedu.com/books/book/2065746.htm</t>
  </si>
  <si>
    <t>公差配合与测量技术</t>
  </si>
  <si>
    <t>72655</t>
  </si>
  <si>
    <t>贺义宗</t>
  </si>
  <si>
    <t>978-7-111-72655-5</t>
  </si>
  <si>
    <t>http://www.cmpedu.com/books/book/5606663.htm</t>
  </si>
  <si>
    <t>70753</t>
  </si>
  <si>
    <t>刘彩琴</t>
  </si>
  <si>
    <t>978-7-111-70753-0</t>
  </si>
  <si>
    <t>http://www.cmpedu.com/books/book/5605932.htm</t>
  </si>
  <si>
    <t>55245</t>
  </si>
  <si>
    <t>马恒 孙素荣</t>
  </si>
  <si>
    <t>978-7-111-55245-1</t>
  </si>
  <si>
    <t>http://www.cmpedu.com/books/book/5603880.htm</t>
  </si>
  <si>
    <t>51708</t>
  </si>
  <si>
    <t>978-7-111-51708-5</t>
  </si>
  <si>
    <t>http://www.cmpedu.com/books/book/2051466.htm</t>
  </si>
  <si>
    <t>公差配合与测量技术（第2版）</t>
  </si>
  <si>
    <t>61375</t>
  </si>
  <si>
    <t>李坤淑</t>
  </si>
  <si>
    <t>978-7-111-61375-6</t>
  </si>
  <si>
    <t>http://www.cmpedu.com/books/book/5548407.htm</t>
  </si>
  <si>
    <t>70690</t>
  </si>
  <si>
    <t>朱超 姜涛</t>
  </si>
  <si>
    <t>“十四五”四川省规划教材</t>
  </si>
  <si>
    <t>978-7-111-70690-8</t>
  </si>
  <si>
    <t>http://www.cmpedu.com/books/book/5605999.htm</t>
  </si>
  <si>
    <t>31985</t>
  </si>
  <si>
    <t>董庆怀</t>
  </si>
  <si>
    <t>978-7-111-31985-6</t>
  </si>
  <si>
    <t>http://www.cmpedu.com/books/book/2066535.htm</t>
  </si>
  <si>
    <t>76866</t>
  </si>
  <si>
    <t>互换性与测量技术（第4版）</t>
  </si>
  <si>
    <t>周文玲</t>
  </si>
  <si>
    <t>978-7-111-76866-1</t>
  </si>
  <si>
    <t>http://www.cmpedu.com/books/book/5608752.htm</t>
  </si>
  <si>
    <t>机械测量技术（第2版）</t>
  </si>
  <si>
    <t>67984</t>
  </si>
  <si>
    <t>卢志珍</t>
  </si>
  <si>
    <t>电子课件、微课、动画、测量实例</t>
  </si>
  <si>
    <t>978-7-111-67984-4</t>
  </si>
  <si>
    <t>http://www.cmpedu.com/books/book/5604664.htm</t>
  </si>
  <si>
    <t>机械精度检测与产品质量管理</t>
  </si>
  <si>
    <t>40285</t>
  </si>
  <si>
    <t>朱士忠</t>
  </si>
  <si>
    <t>978-7-111-40285-5</t>
  </si>
  <si>
    <t>http://www.cmpedu.com/books/book/2065023.htm</t>
  </si>
  <si>
    <t>三坐标测量技术应用</t>
  </si>
  <si>
    <t>71071</t>
  </si>
  <si>
    <t>辛金栋 郝健</t>
  </si>
  <si>
    <t>978-7-111-71071-4</t>
  </si>
  <si>
    <t>http://www.cmpedu.com/books/book/5606275.htm</t>
  </si>
  <si>
    <t>机械零件的三坐标检测（含工作页）</t>
  </si>
  <si>
    <t>73407</t>
  </si>
  <si>
    <r>
      <rPr>
        <sz val="11"/>
        <color rgb="FF000000"/>
        <rFont val="宋体"/>
        <charset val="134"/>
      </rPr>
      <t>陈冬梅</t>
    </r>
    <r>
      <rPr>
        <sz val="11"/>
        <color rgb="FF000000"/>
        <rFont val="宋体"/>
        <charset val="0"/>
      </rPr>
      <t xml:space="preserve"> </t>
    </r>
    <r>
      <rPr>
        <sz val="11"/>
        <color rgb="FF000000"/>
        <rFont val="宋体"/>
        <charset val="134"/>
      </rPr>
      <t>刘新林</t>
    </r>
  </si>
  <si>
    <t>978-7-111-73407-9</t>
  </si>
  <si>
    <t>http://www.cmpedu.com/books/book/5607357.htm</t>
  </si>
  <si>
    <t>77857</t>
  </si>
  <si>
    <t>精密检测技术（第2版）</t>
  </si>
  <si>
    <t>机械工业教育发展中心 鲁储生 张宁 梁土珍</t>
  </si>
  <si>
    <t>电子课件、视频资源、配工作页</t>
  </si>
  <si>
    <t>978-7-111-77857-8</t>
  </si>
  <si>
    <t>http://www.cmpedu.com/books/book/5609305.htm</t>
  </si>
  <si>
    <t>高职高专教材&gt;装备制造大类&gt;机械设计制造类&gt;专业基础课&gt;金工实习</t>
  </si>
  <si>
    <t>金工实习</t>
  </si>
  <si>
    <t>66796</t>
  </si>
  <si>
    <t>马胜梅 高美兰</t>
  </si>
  <si>
    <t>978-7-111-66796-4</t>
  </si>
  <si>
    <t>http://www.cmpedu.com/books/book/5603723.htm</t>
  </si>
  <si>
    <t>78950</t>
  </si>
  <si>
    <t>金工实训</t>
  </si>
  <si>
    <t>燕峰  熊亚洲</t>
  </si>
  <si>
    <t>978-7-111-78950-5</t>
  </si>
  <si>
    <t>http://www.cmpedu.com/books/book/5609755.htm</t>
  </si>
  <si>
    <t>76145</t>
  </si>
  <si>
    <t>马吉建  崔凯</t>
  </si>
  <si>
    <t>978-7-111-76145-7</t>
  </si>
  <si>
    <t>http://www.cmpedu.com/books/book/5608381.htm</t>
  </si>
  <si>
    <t>74564</t>
  </si>
  <si>
    <t>孔茗</t>
  </si>
  <si>
    <t>978-7-111-74564-8</t>
  </si>
  <si>
    <t>http://www.cmpedu.com/books/book/5607463.htm</t>
  </si>
  <si>
    <t>50440</t>
  </si>
  <si>
    <t>唐琼英</t>
  </si>
  <si>
    <t>978-7-111-50440-5</t>
  </si>
  <si>
    <t>http://www.cmpedu.com/books/book/2047788.htm</t>
  </si>
  <si>
    <t>74485</t>
  </si>
  <si>
    <t>赵菲菲</t>
  </si>
  <si>
    <t>978-7-111-74485-6</t>
  </si>
  <si>
    <t>http://www.cmpedu.com/books/book/5607499.htm</t>
  </si>
  <si>
    <t>高职高专教材&gt;装备制造大类&gt;机械设计制造类&gt;专业基础课&gt;专业英语</t>
  </si>
  <si>
    <t>机电专业英语</t>
  </si>
  <si>
    <t>47032</t>
  </si>
  <si>
    <t>靳敏</t>
  </si>
  <si>
    <t>978-7-111-47032-8</t>
  </si>
  <si>
    <t>http://www.cmpedu.com/books/book/2065839.htm</t>
  </si>
  <si>
    <t>机电专业英语（第2版）</t>
  </si>
  <si>
    <t>74330</t>
  </si>
  <si>
    <t>沈言锦 漆江艳 易剑英 周美蓉</t>
  </si>
  <si>
    <t>978-7-111-74330-9</t>
  </si>
  <si>
    <t>http://www.cmpedu.com/books/book/5607396.htm</t>
  </si>
  <si>
    <t>机电与数控专业英语</t>
  </si>
  <si>
    <t>09453</t>
  </si>
  <si>
    <t>蒋忠理</t>
  </si>
  <si>
    <t>7-111-09453-0</t>
  </si>
  <si>
    <t>http://www.cmpedu.com/books/book/61988.htm</t>
  </si>
  <si>
    <t>43709</t>
  </si>
  <si>
    <t>严振宁</t>
  </si>
  <si>
    <t>978-7-111-43709-3</t>
  </si>
  <si>
    <t>http://www.cmpedu.com/books/book/2024654.htm</t>
  </si>
  <si>
    <t>机电专业英语（第3版）</t>
  </si>
  <si>
    <t>61146</t>
  </si>
  <si>
    <t>徐存善 周志宇</t>
  </si>
  <si>
    <t>本书特色：
★配套全部英文译文、电子课件、习题答案。
★修订版更新了最新机电科技应用内容。</t>
  </si>
  <si>
    <t>978-7-111-61146-2</t>
  </si>
  <si>
    <t>http://www.cmpedu.com/books/book/5535842.htm</t>
  </si>
  <si>
    <t>72407</t>
  </si>
  <si>
    <t>机械专业英语（第2版）</t>
  </si>
  <si>
    <t>沈言锦 彭旻珏 易剑英</t>
  </si>
  <si>
    <t>电子课件、微课视频</t>
  </si>
  <si>
    <t>978-7-111-72407-0</t>
  </si>
  <si>
    <t>http://www.cmpedu.com/books/book/5608324.htm</t>
  </si>
  <si>
    <t>机械制造专业英语（第2版）</t>
  </si>
  <si>
    <t>56964</t>
  </si>
  <si>
    <t>王晓江</t>
  </si>
  <si>
    <t>978-7-111-56964-0</t>
  </si>
  <si>
    <t>http://www.cmpedu.com/books/book/2063468.htm</t>
  </si>
  <si>
    <t>数控专业英语</t>
  </si>
  <si>
    <t>49473</t>
  </si>
  <si>
    <t>陈青云</t>
  </si>
  <si>
    <t>978-7-111-49473-7</t>
  </si>
  <si>
    <t>http://www.cmpedu.com/books/book/2048021.htm</t>
  </si>
  <si>
    <t>数控专业英语（第2版）</t>
  </si>
  <si>
    <t>38759</t>
  </si>
  <si>
    <t>王兆奇</t>
  </si>
  <si>
    <t>978-7-111-38759-6</t>
  </si>
  <si>
    <t>http://www.cmpedu.com/books/book/5603833.htm</t>
  </si>
  <si>
    <t>高职高专教材&gt;装备制造大类&gt;机械设计制造类&gt;专业基础课&gt;工程图学</t>
  </si>
  <si>
    <t>CAD机械绘图</t>
  </si>
  <si>
    <t>76555</t>
  </si>
  <si>
    <t>刘京辉</t>
  </si>
  <si>
    <t>978-7-111-76555-4</t>
  </si>
  <si>
    <t>http://www.cmpedu.com/books/book/5608821.htm</t>
  </si>
  <si>
    <t>CAD机械绘图图册</t>
  </si>
  <si>
    <t>76611</t>
  </si>
  <si>
    <t>978-7-111-76611-7</t>
  </si>
  <si>
    <t>http://www.cmpedu.com/books/book/5608820.htm</t>
  </si>
  <si>
    <t>工程制图与数字化表达（双语）</t>
  </si>
  <si>
    <t>69240</t>
  </si>
  <si>
    <t>赵海燕 杜洁</t>
  </si>
  <si>
    <t>电子课件（双语）、教学视频、习题库</t>
  </si>
  <si>
    <t>978-7-111-69240-9</t>
  </si>
  <si>
    <t>http://www.cmpedu.com/books/book/5604979.htm</t>
  </si>
  <si>
    <t>78675</t>
  </si>
  <si>
    <t>工程识图与制图习题集</t>
  </si>
  <si>
    <t>李奉香 高会鲜 周川</t>
  </si>
  <si>
    <t>活页式</t>
  </si>
  <si>
    <t>978-7-111-78675-7</t>
  </si>
  <si>
    <t>http://www.cmpedu.com/books/book/5609726.htm</t>
  </si>
  <si>
    <t>工程制图（第3版）</t>
  </si>
  <si>
    <t>60928</t>
  </si>
  <si>
    <t>林晓新 陈亮</t>
  </si>
  <si>
    <t>扫二维码获取</t>
  </si>
  <si>
    <t>978-7-111-60928-5</t>
  </si>
  <si>
    <t>http://www.cmpedu.com/books/book/5536604.htm</t>
  </si>
  <si>
    <t>工程制图习题集（第3版）</t>
  </si>
  <si>
    <t>60929</t>
  </si>
  <si>
    <t>“十四五”职业教育国家规划教材配套习题</t>
  </si>
  <si>
    <t>978-7-111-60929-2</t>
  </si>
  <si>
    <t>http://www.cmpedu.com/books/book/5532415.htm</t>
  </si>
  <si>
    <t>工程制图（第2版）</t>
  </si>
  <si>
    <t>76664</t>
  </si>
  <si>
    <t>李茗 张宠元</t>
  </si>
  <si>
    <t>978-7-111-76664-3</t>
  </si>
  <si>
    <t>http://www.cmpedu.com/books/book/5608819.htm</t>
  </si>
  <si>
    <t>工程制图习题集（第2版）</t>
  </si>
  <si>
    <t>76351</t>
  </si>
  <si>
    <t>内蒙古自治区职业教育在线精品课程配套教材</t>
  </si>
  <si>
    <t>978-7-111-76351-2</t>
  </si>
  <si>
    <t>http://www.cmpedu.com/books/book/5608464.htm</t>
  </si>
  <si>
    <t>工程制图习题集（非机械类）</t>
  </si>
  <si>
    <t>21653</t>
  </si>
  <si>
    <t>樊忠和</t>
  </si>
  <si>
    <t>978-7-111-21653-7</t>
  </si>
  <si>
    <t>http://www.cmpedu.com/books/book/62581.htm</t>
  </si>
  <si>
    <t>工程制图（非机械类）（第2版）</t>
  </si>
  <si>
    <t>58162</t>
  </si>
  <si>
    <t>于梅 陈本德</t>
  </si>
  <si>
    <t>978-7-111-58162-8</t>
  </si>
  <si>
    <t>http://www.cmpedu.com/books/book/2064829.htm</t>
  </si>
  <si>
    <t>工程制图习题集（非机械类）（第2版）</t>
  </si>
  <si>
    <t>58157</t>
  </si>
  <si>
    <t>配答案</t>
  </si>
  <si>
    <t>978-7-111-58157-4</t>
  </si>
  <si>
    <t>http://www.cmpedu.com/books/book/2064726.htm</t>
  </si>
  <si>
    <t>工程制图（机械类用）（第3版）</t>
  </si>
  <si>
    <t>56891</t>
  </si>
  <si>
    <t>李俊武</t>
  </si>
  <si>
    <t>978-7-111-56891-9</t>
  </si>
  <si>
    <t>http://www.cmpedu.com/books/book/2064220.htm</t>
  </si>
  <si>
    <t>工程制图习题集（机械类用）（第3版）</t>
  </si>
  <si>
    <t>56894</t>
  </si>
  <si>
    <t>978-7-111-56894-0</t>
  </si>
  <si>
    <t>http://www.cmpedu.com/books/book/2064111.htm</t>
  </si>
  <si>
    <t>75645</t>
  </si>
  <si>
    <t>工程制图及CAD绘图（第2版）</t>
  </si>
  <si>
    <t>樊启永 廖小吉</t>
  </si>
  <si>
    <t>PPT课件、二维码、操作视频、电子教案、AR呈现</t>
  </si>
  <si>
    <t>978-7-111-75645-3</t>
  </si>
  <si>
    <t>http://www.cmpedu.com/books/book/5608301.htm</t>
  </si>
  <si>
    <t>75275</t>
  </si>
  <si>
    <t>工程制图与AutoCAD</t>
  </si>
  <si>
    <t>杨川</t>
  </si>
  <si>
    <t>978-7-111-75275-2</t>
  </si>
  <si>
    <t>http://www.cmpedu.com/books/book/5608298.htm</t>
  </si>
  <si>
    <t>76203</t>
  </si>
  <si>
    <t>工程制图与CAD（第2版）</t>
  </si>
  <si>
    <t>谭静 任娇</t>
  </si>
  <si>
    <t>“十四五”四川省规划教材\活页式教材</t>
  </si>
  <si>
    <t>978-7-111-76203-4</t>
  </si>
  <si>
    <t>http://www.cmpedu.com/books/book/5608534.htm</t>
  </si>
  <si>
    <t>工程制图与CAD习题集</t>
  </si>
  <si>
    <t>63181</t>
  </si>
  <si>
    <t>刘祖其 谭静</t>
  </si>
  <si>
    <t>978-7-111-63181-1</t>
  </si>
  <si>
    <t>http://www.cmpedu.com/books/book/5600746.htm</t>
  </si>
  <si>
    <t>75944</t>
  </si>
  <si>
    <t>李小琴 赵海峰</t>
  </si>
  <si>
    <t>二维码、微课</t>
  </si>
  <si>
    <t>活页式教材</t>
  </si>
  <si>
    <t>本书特色：
★江苏省“十四五”职业教育首批在线精品课程配套教材，在慕课网建有在线课程。
★活页式装订，内容融入思政元素。
★贯彻最新《机械制图》和与制图有关的国家标准。
★配有电子课件；扫描书中二维码可观看微课视频。</t>
  </si>
  <si>
    <t>978-7-111-75944-7</t>
  </si>
  <si>
    <t>http://www.cmpedu.com/books/book/5608415.htm</t>
  </si>
  <si>
    <t>74635</t>
  </si>
  <si>
    <t>工程制图与CAD习题集（第2版）</t>
  </si>
  <si>
    <t>二维码、习题微练习视频和图片</t>
  </si>
  <si>
    <t>978-7-111-74635-5</t>
  </si>
  <si>
    <t>http://www.cmpedu.com/books/book/5607683.htm</t>
  </si>
  <si>
    <t>工程制图与识图从基础到精通</t>
  </si>
  <si>
    <t>62746</t>
  </si>
  <si>
    <t>李奉香 周欢伟</t>
  </si>
  <si>
    <t>978-7-111-62746-3</t>
  </si>
  <si>
    <t>http://www.cmpedu.com/books/book/5600754.htm</t>
  </si>
  <si>
    <t>工程制图与识图基础训练册</t>
  </si>
  <si>
    <t>61487</t>
  </si>
  <si>
    <t>李奉香</t>
  </si>
  <si>
    <t>978-7-111-61487-6</t>
  </si>
  <si>
    <t>http://www.cmpedu.com/books/book/5600463.htm</t>
  </si>
  <si>
    <t>典型零件绘制</t>
  </si>
  <si>
    <t>63213</t>
  </si>
  <si>
    <t>曾联</t>
  </si>
  <si>
    <t>978-7-111-63213-9</t>
  </si>
  <si>
    <t>http://www.cmpedu.com/books/book/5600780.htm</t>
  </si>
  <si>
    <t>机械识图与制图</t>
  </si>
  <si>
    <t>39092</t>
  </si>
  <si>
    <t>刘家平</t>
  </si>
  <si>
    <t>978-7-111-39092-3</t>
  </si>
  <si>
    <t>http://www.cmpedu.com/books/book/2063516.htm</t>
  </si>
  <si>
    <t>机械识图与制图习题集</t>
  </si>
  <si>
    <t>39091</t>
  </si>
  <si>
    <t>978-7-111-39091-6</t>
  </si>
  <si>
    <t>http://www.cmpedu.com/books/book/2063708.htm</t>
  </si>
  <si>
    <t>机械图样的绘制与识读</t>
  </si>
  <si>
    <t>74025</t>
  </si>
  <si>
    <t>赵猛 杨丽艳</t>
  </si>
  <si>
    <t>电子课件、课后习题答案、模拟试卷及答案等</t>
  </si>
  <si>
    <t>978-7-111-74025-4</t>
  </si>
  <si>
    <t>http://www.cmpedu.com/books/book/5607451.htm</t>
  </si>
  <si>
    <t>机械图样的识读与绘制</t>
  </si>
  <si>
    <t>60585</t>
  </si>
  <si>
    <t>刘永强</t>
  </si>
  <si>
    <t>978-7-111-60585-0</t>
  </si>
  <si>
    <t>http://www.cmpedu.com/books/book/5520253.htm</t>
  </si>
  <si>
    <t>机械图样识读与绘制</t>
  </si>
  <si>
    <t>69131</t>
  </si>
  <si>
    <t>亓秀玲</t>
  </si>
  <si>
    <t>978-7-111-69131-0</t>
  </si>
  <si>
    <t>http://www.cmpedu.com/books/book/5605250.htm</t>
  </si>
  <si>
    <t>机械图样识读与绘制习题集</t>
  </si>
  <si>
    <t>69132</t>
  </si>
  <si>
    <t>习题答案</t>
  </si>
  <si>
    <t>978-7-111-69132-7</t>
  </si>
  <si>
    <t>http://www.cmpedu.com/books/book/5605076.htm</t>
  </si>
  <si>
    <t>79726</t>
  </si>
  <si>
    <t>机械制图</t>
  </si>
  <si>
    <t>黄琳莲</t>
  </si>
  <si>
    <t>978-7-111-79726-5</t>
  </si>
  <si>
    <t>http://www.cmpedu.com/books/book/5610561.htm</t>
  </si>
  <si>
    <t>79820</t>
  </si>
  <si>
    <t>机械制图习题集</t>
  </si>
  <si>
    <t>参考答案</t>
  </si>
  <si>
    <t>978-7-111-79820-0</t>
  </si>
  <si>
    <t>http://www.cmpedu.com/books/book/5610530.htm</t>
  </si>
  <si>
    <t>78331</t>
  </si>
  <si>
    <t>高慧</t>
  </si>
  <si>
    <t>978-7-111-78331-2</t>
  </si>
  <si>
    <t>http://www.cmpedu.com/books/book/5609689.htm</t>
  </si>
  <si>
    <t>79453</t>
  </si>
  <si>
    <t>978-7-111-79453-0</t>
  </si>
  <si>
    <t>http://www.cmpedu.com/books/book/5610004.htm</t>
  </si>
  <si>
    <t>79006</t>
  </si>
  <si>
    <t>机械制图（第2版）</t>
  </si>
  <si>
    <t>吴世俊</t>
  </si>
  <si>
    <t>动画、视频</t>
  </si>
  <si>
    <t>978-7-111-79006-8</t>
  </si>
  <si>
    <t>http://www.cmpedu.com/books/book/5609941.htm</t>
  </si>
  <si>
    <t>79009</t>
  </si>
  <si>
    <t>机械制图习题集（第2版）</t>
  </si>
  <si>
    <t>978-7-111-79009-9</t>
  </si>
  <si>
    <t>http://www.cmpedu.com/books/book/5609940.htm</t>
  </si>
  <si>
    <t>77798</t>
  </si>
  <si>
    <t>978-7-111-77798-4</t>
  </si>
  <si>
    <t>http://www.cmpedu.com/books/book/5609257.htm</t>
  </si>
  <si>
    <t>73143</t>
  </si>
  <si>
    <t>孙庆唐</t>
  </si>
  <si>
    <t>978-7-111-73143-6</t>
  </si>
  <si>
    <t>http://www.cmpedu.com/books/book/5606994.htm</t>
  </si>
  <si>
    <t>75302</t>
  </si>
  <si>
    <t>夏源 张艳 张显</t>
  </si>
  <si>
    <t>电子课件、电子教案、模拟试卷及答案、配任务工作单</t>
  </si>
  <si>
    <t>978-7-111-75302-5</t>
  </si>
  <si>
    <t>http://www.cmpedu.com/books/book/5608115.htm</t>
  </si>
  <si>
    <t>73927</t>
  </si>
  <si>
    <t>刘立新</t>
  </si>
  <si>
    <t>978-7-111-73927-2</t>
  </si>
  <si>
    <t>http://www.cmpedu.com/books/book/5607306.htm</t>
  </si>
  <si>
    <t>74099</t>
  </si>
  <si>
    <t>978-7-111-74099-5</t>
  </si>
  <si>
    <t>http://www.cmpedu.com/books/book/5607305.htm</t>
  </si>
  <si>
    <t>73410</t>
  </si>
  <si>
    <t>戴金跃 李继伟</t>
  </si>
  <si>
    <t>PPT、二维码、模型素材等电子文件</t>
  </si>
  <si>
    <t>978-7-111-73410-9</t>
  </si>
  <si>
    <t>http://www.cmpedu.com/books/book/5606974.htm</t>
  </si>
  <si>
    <t>73384</t>
  </si>
  <si>
    <t>978-7-111-73384-3</t>
  </si>
  <si>
    <t>http://www.cmpedu.com/books/book/5606893.htm</t>
  </si>
  <si>
    <t>62806</t>
  </si>
  <si>
    <t>文颖 郭维昭</t>
  </si>
  <si>
    <t>978-7-111-62806-4</t>
  </si>
  <si>
    <t>http://www.cmpedu.com/books/book/5600674.htm</t>
  </si>
  <si>
    <t>57787</t>
  </si>
  <si>
    <t>郭维昭</t>
  </si>
  <si>
    <t>978-7-111-57787-4</t>
  </si>
  <si>
    <t>http://www.cmpedu.com/books/book/2064422.htm</t>
  </si>
  <si>
    <t>机械制图（机械类专业）（第5版）</t>
  </si>
  <si>
    <t>63584</t>
  </si>
  <si>
    <t>金大鹰</t>
  </si>
  <si>
    <t>app,视频动画微客，课件</t>
  </si>
  <si>
    <t>978-7-111-63584-0</t>
  </si>
  <si>
    <t>http://www.cmpedu.com/books/book/5601803.htm</t>
  </si>
  <si>
    <t>机械制图习题集（机械类专业）（第5版）</t>
  </si>
  <si>
    <t>63585</t>
  </si>
  <si>
    <t>978-7-111-63585-7</t>
  </si>
  <si>
    <t>http://www.cmpedu.com/books/book/5601804.htm</t>
  </si>
  <si>
    <t>机械制图（非机械类专业）（第4版）</t>
  </si>
  <si>
    <t>63978</t>
  </si>
  <si>
    <t>978-7-111-63978-7</t>
  </si>
  <si>
    <t>http://www.cmpedu.com/books/book/5602119.htm</t>
  </si>
  <si>
    <t>机械制图习题集（非机械类专业）（第4版）</t>
  </si>
  <si>
    <t>63781</t>
  </si>
  <si>
    <t>978-7-111-63781-3</t>
  </si>
  <si>
    <t>http://www.cmpedu.com/books/book/5601867.htm</t>
  </si>
  <si>
    <t>机械制图（非机械类专业少学时）（第4版）</t>
  </si>
  <si>
    <t>63330</t>
  </si>
  <si>
    <t>优视APP,视频动画，微客，课件</t>
  </si>
  <si>
    <t>978-7-111-63330-3</t>
  </si>
  <si>
    <t>http://www.cmpedu.com/books/book/5601806.htm</t>
  </si>
  <si>
    <t>机械制图习题集（非机械类专业少学时）（第4版）</t>
  </si>
  <si>
    <t>63114</t>
  </si>
  <si>
    <t>978-7-111-63114-9</t>
  </si>
  <si>
    <t>http://www.cmpedu.com/books/book/5601807.htm</t>
  </si>
  <si>
    <t>机械制图（少学时）</t>
  </si>
  <si>
    <t>72894</t>
  </si>
  <si>
    <t>胡建生</t>
  </si>
  <si>
    <t>本书特色：
★辽宁省职业教育“十四五”首批规划教材/首届全国机械行业职业教育精品教材（修订版），机械工业出版社精品教材。
★双色印刷、立体图示，教材中配置附带配音的二维码，方便阅读。
★附赠教学软件包含习题三维实体模型，能实现不同角度的浏览、视图切换、剖切及装配体爆炸、装配、仿真演示。模拟试卷及答案、评分标准；同时配有AutoCAD和CAXA两版课件。</t>
  </si>
  <si>
    <t>978-7-111-72894-8</t>
  </si>
  <si>
    <t>http://www.cmpedu.com/books/book/5606757.htm</t>
  </si>
  <si>
    <t>机械制图习题集（少学时）（第5版）</t>
  </si>
  <si>
    <t>72895</t>
  </si>
  <si>
    <t>978-7-111-72895-5</t>
  </si>
  <si>
    <t>http://www.cmpedu.com/books/book/5606756.htm</t>
  </si>
  <si>
    <t>71914</t>
  </si>
  <si>
    <t>机械制图（多学时）（第5版）</t>
  </si>
  <si>
    <t>本书特色：
★“十四五”职业教育国家规划教材/辽宁省职业教育“十四五”首批规划教材/首届全国机械行业职业教育精品教材（修订版），机械工业出版社精品教材。
★双色印刷、立体图示，教材中配置附带配音的二维码，方便阅读。
★附赠教学软件包含习题三维实体模型，能实现不同角度的浏览、视图切换、剖切及装配体爆炸、装配、仿真演示。模拟试卷及答案、评分标准；同时配有AutoCAD和CAXA两版课件。</t>
  </si>
  <si>
    <t>978-7-111-71914-4</t>
  </si>
  <si>
    <t>http://www.cmpedu.com/books/book/5606880.htm</t>
  </si>
  <si>
    <t>72937</t>
  </si>
  <si>
    <t>机械制图习题集（多学时）（第5版）</t>
  </si>
  <si>
    <t>首届全国机械行业职业教育精品教材（修订版） 机械工业出版社精品教材</t>
  </si>
  <si>
    <t>978-7-111-72937-2</t>
  </si>
  <si>
    <t>http://www.cmpedu.com/books/book/5606879.htm</t>
  </si>
  <si>
    <t>68385</t>
  </si>
  <si>
    <t>王泽荫</t>
  </si>
  <si>
    <t>978-7-111-68385-8</t>
  </si>
  <si>
    <t>http://www.cmpedu.com/books/book/5604892.htm</t>
  </si>
  <si>
    <t>68215</t>
  </si>
  <si>
    <t>978-7-111-68215-8</t>
  </si>
  <si>
    <t>http://www.cmpedu.com/books/book/5604852.htm</t>
  </si>
  <si>
    <t>机械制图（第4版）</t>
  </si>
  <si>
    <t>68518</t>
  </si>
  <si>
    <t>马英 杨老记</t>
  </si>
  <si>
    <t>电子课件、习题集参考答案、习题三维虚拟模型和试题样卷等</t>
  </si>
  <si>
    <t>978-7-111-68518-0</t>
  </si>
  <si>
    <t>http://www.cmpedu.com/books/book/5604748.htm</t>
  </si>
  <si>
    <t>机械制图习题集（第4版）</t>
  </si>
  <si>
    <t>68519</t>
  </si>
  <si>
    <t>978-7-111-68519-7</t>
  </si>
  <si>
    <t>http://www.cmpedu.com/books/book/5604747.htm</t>
  </si>
  <si>
    <t>79394</t>
  </si>
  <si>
    <t>机械制图（微课视频版）（第2版）</t>
  </si>
  <si>
    <t>金璐玫 王正才</t>
  </si>
  <si>
    <t>978-7-111-79394-6</t>
  </si>
  <si>
    <t>http://www.cmpedu.com/books/book/5610017.htm</t>
  </si>
  <si>
    <t>70635</t>
  </si>
  <si>
    <t>金璐玫</t>
  </si>
  <si>
    <t>二维码、习题答案</t>
  </si>
  <si>
    <t>978-7-111-70635-9</t>
  </si>
  <si>
    <t>http://www.cmpedu.com/books/book/5605723.htm</t>
  </si>
  <si>
    <t>52821</t>
  </si>
  <si>
    <t>蒋继红</t>
  </si>
  <si>
    <t>978-7-111-52821-0</t>
  </si>
  <si>
    <t>http://www.cmpedu.com/books/book/2052754.htm</t>
  </si>
  <si>
    <t>53246</t>
  </si>
  <si>
    <t>978-7-111-53246-0</t>
  </si>
  <si>
    <t>http://www.cmpedu.com/books/book/2052998.htm</t>
  </si>
  <si>
    <t>76793</t>
  </si>
  <si>
    <t>柳海强 苏跃龙 栗雅辉</t>
  </si>
  <si>
    <t>本书特色：
★“十四五”职业教育国家规划教材
★“十三五”职业教育国家规划教材，机械教育协会优秀教材一等奖。
★配有ppt课件，二维码微课视频、动画、习题答案等资源。
★秉承“理论紧密联系实践”的原则，采用最新国家标准编写，精简理解较困难且实践中应用不广泛的内容，有利于学生把握精髓，消化难点。</t>
  </si>
  <si>
    <t>978-7-111-76793-0</t>
  </si>
  <si>
    <t>http://www.cmpedu.com/books/book/5608809.htm</t>
  </si>
  <si>
    <t>机械制图习题册</t>
  </si>
  <si>
    <t>59539</t>
  </si>
  <si>
    <t>柳海强</t>
  </si>
  <si>
    <t>978-7-111-59539-7</t>
  </si>
  <si>
    <t>http://www.cmpedu.com/books/book/5519710.htm</t>
  </si>
  <si>
    <t>机械制图习题集（含解答）</t>
  </si>
  <si>
    <t>67714</t>
  </si>
  <si>
    <t>唐永艳 陈贤清</t>
  </si>
  <si>
    <t>习题答案、二维码</t>
  </si>
  <si>
    <t>978-7-111-67714-7</t>
  </si>
  <si>
    <t>http://www.cmpedu.com/books/book/5604391.htm</t>
  </si>
  <si>
    <t>机械制图习题册（第4版）</t>
  </si>
  <si>
    <t>42727</t>
  </si>
  <si>
    <t>马慧</t>
  </si>
  <si>
    <t>978-7-111-42727-8</t>
  </si>
  <si>
    <t>http://www.cmpedu.com/books/book/2021979.htm</t>
  </si>
  <si>
    <t>机械制图（第5版）</t>
  </si>
  <si>
    <t>51255</t>
  </si>
  <si>
    <t>王其昌</t>
  </si>
  <si>
    <t>978-7-111-51255-4</t>
  </si>
  <si>
    <t>http://www.cmpedu.com/books/book/2066327.htm</t>
  </si>
  <si>
    <t>机械制图习题集（第5版）</t>
  </si>
  <si>
    <t>51256</t>
  </si>
  <si>
    <t>978-7-111-51256-1</t>
  </si>
  <si>
    <t>http://www.cmpedu.com/books/book/2050277.htm</t>
  </si>
  <si>
    <t>机械制图精选试题库</t>
  </si>
  <si>
    <t>39367</t>
  </si>
  <si>
    <t>王云清</t>
  </si>
  <si>
    <t>978-7-111-39367-2</t>
  </si>
  <si>
    <t>http://www.cmpedu.com/books/book/2063719.htm</t>
  </si>
  <si>
    <t>76577</t>
  </si>
  <si>
    <t>机械制图教学工作页（第2版）</t>
  </si>
  <si>
    <t>闫文平</t>
  </si>
  <si>
    <r>
      <rPr>
        <sz val="11"/>
        <color rgb="FF000000"/>
        <rFont val="宋体"/>
        <charset val="134"/>
      </rPr>
      <t>电子课件、微课视频、配套考试卷、</t>
    </r>
    <r>
      <rPr>
        <sz val="11"/>
        <color rgb="FF000000"/>
        <rFont val="宋体"/>
        <charset val="0"/>
      </rPr>
      <t>1+X</t>
    </r>
    <r>
      <rPr>
        <sz val="11"/>
        <color rgb="FF000000"/>
        <rFont val="宋体"/>
        <charset val="134"/>
      </rPr>
      <t>练习题</t>
    </r>
  </si>
  <si>
    <t>本书特色：
★“十四五”职业教育国家规划教材
★“十三五”职业教育国家规划教材。
★双色印刷含零件图、装配图、工作页及答案、基础考试试卷、测绘考试试卷、1+X证书练习题及答案。
★配有ppt课件，二维码微课视频、动画等资源。
★本教材对零部件测绘的训练 采用五步教学法，做到了一个任务一讲一练一确认。</t>
  </si>
  <si>
    <t>978-7-111-76577-6</t>
  </si>
  <si>
    <t>http://www.cmpedu.com/books/book/5608662.htm</t>
  </si>
  <si>
    <t>机械制图（活页式工作手册）</t>
  </si>
  <si>
    <t>71926</t>
  </si>
  <si>
    <r>
      <rPr>
        <sz val="11"/>
        <color rgb="FF000000"/>
        <rFont val="宋体"/>
        <charset val="134"/>
      </rPr>
      <t>闫文平</t>
    </r>
    <r>
      <rPr>
        <sz val="11"/>
        <color rgb="FF000000"/>
        <rFont val="宋体"/>
        <charset val="0"/>
      </rPr>
      <t xml:space="preserve"> </t>
    </r>
    <r>
      <rPr>
        <sz val="11"/>
        <color rgb="FF000000"/>
        <rFont val="宋体"/>
        <charset val="134"/>
      </rPr>
      <t>黄海彬</t>
    </r>
  </si>
  <si>
    <t>活页二维码</t>
  </si>
  <si>
    <t>978-7-111-71926-7</t>
  </si>
  <si>
    <t>http://www.cmpedu.com/books/book/5606572.htm</t>
  </si>
  <si>
    <t>76130</t>
  </si>
  <si>
    <t>吴晖辉 曾宪荣</t>
  </si>
  <si>
    <t>课件、微课视频、教案、课程标准、题库、授课计划、学习指南、在线课程</t>
  </si>
  <si>
    <t>978-7-111-76130-3</t>
  </si>
  <si>
    <t>http://www.cmpedu.com/books/book/5608583.htm</t>
  </si>
  <si>
    <t>76870</t>
  </si>
  <si>
    <t>978-7-111-76870-8</t>
  </si>
  <si>
    <t>http://www.cmpedu.com/books/book/5609002.htm</t>
  </si>
  <si>
    <t>76172</t>
  </si>
  <si>
    <t>武秋俊 相磊</t>
  </si>
  <si>
    <t>978-7-111-76172-3</t>
  </si>
  <si>
    <t>http://www.cmpedu.com/books/book/5608460.htm</t>
  </si>
  <si>
    <t>66290</t>
  </si>
  <si>
    <t>武秋俊</t>
  </si>
  <si>
    <t>978-7-111-66290-7</t>
  </si>
  <si>
    <t>http://www.cmpedu.com/books/book/5603395.htm</t>
  </si>
  <si>
    <t>机械制图实训指导书</t>
  </si>
  <si>
    <t>62550</t>
  </si>
  <si>
    <t>978-7-111-62550-6</t>
  </si>
  <si>
    <t>http://www.cmpedu.com/books/book/5600387.htm</t>
  </si>
  <si>
    <t>36719</t>
  </si>
  <si>
    <t>978-7-111-36719-2</t>
  </si>
  <si>
    <t>http://www.cmpedu.com/books/book/2011982.htm</t>
  </si>
  <si>
    <t>36718</t>
  </si>
  <si>
    <t>978-7-111-36718-5</t>
  </si>
  <si>
    <t>http://www.cmpedu.com/books/book/2011795.htm</t>
  </si>
  <si>
    <t>60921</t>
  </si>
  <si>
    <t>李典灿 张坤 刘小艳</t>
  </si>
  <si>
    <t>978-7-111-60921-6</t>
  </si>
  <si>
    <t>http://www.cmpedu.com/books/book/5600345.htm</t>
  </si>
  <si>
    <t>60920</t>
  </si>
  <si>
    <t>978-7-111-60920-9</t>
  </si>
  <si>
    <t>http://www.cmpedu.com/books/book/5600346.htm</t>
  </si>
  <si>
    <t>50264</t>
  </si>
  <si>
    <t>余晓琴</t>
  </si>
  <si>
    <t>978-7-111-50264-7</t>
  </si>
  <si>
    <t>http://www.cmpedu.com/books/book/2047361.htm</t>
  </si>
  <si>
    <t>50263</t>
  </si>
  <si>
    <t>余晓琴 杨晓红 李奉香</t>
  </si>
  <si>
    <t>978-7-111-50263-0</t>
  </si>
  <si>
    <t>http://www.cmpedu.com/books/book/2067120.htm</t>
  </si>
  <si>
    <t>机械制图项目教程</t>
  </si>
  <si>
    <t>58412</t>
  </si>
  <si>
    <t>赵云龙</t>
  </si>
  <si>
    <t>978-7-111-58412-4</t>
  </si>
  <si>
    <t>http://www.cmpedu.com/books/book/2065764.htm</t>
  </si>
  <si>
    <t>机械制图与CAD</t>
  </si>
  <si>
    <t>72222</t>
  </si>
  <si>
    <t>韩桂新 曾海红</t>
  </si>
  <si>
    <r>
      <rPr>
        <sz val="11"/>
        <color rgb="FF000000"/>
        <rFont val="宋体"/>
        <charset val="134"/>
      </rPr>
      <t>微课视频、动画、电子课件以及电子教案，</t>
    </r>
    <r>
      <rPr>
        <sz val="11"/>
        <color rgb="FF000000"/>
        <rFont val="宋体"/>
        <charset val="0"/>
      </rPr>
      <t>4</t>
    </r>
    <r>
      <rPr>
        <sz val="11"/>
        <color rgb="FF000000"/>
        <rFont val="宋体"/>
        <charset val="134"/>
      </rPr>
      <t>套模拟试卷，并配有答案及评分标准</t>
    </r>
  </si>
  <si>
    <t>“十四五”辽宁省规划教材</t>
  </si>
  <si>
    <t>978-7-111-72222-9</t>
  </si>
  <si>
    <t>http://www.cmpedu.com/books/book/5606578.htm</t>
  </si>
  <si>
    <t>机械制图与CAD习题集</t>
  </si>
  <si>
    <t>72223</t>
  </si>
  <si>
    <r>
      <rPr>
        <sz val="11"/>
        <color rgb="FF000000"/>
        <rFont val="宋体"/>
        <charset val="134"/>
      </rPr>
      <t>韩桂新</t>
    </r>
    <r>
      <rPr>
        <sz val="11"/>
        <color rgb="FF000000"/>
        <rFont val="宋体"/>
        <charset val="0"/>
      </rPr>
      <t xml:space="preserve"> </t>
    </r>
    <r>
      <rPr>
        <sz val="11"/>
        <color rgb="FF000000"/>
        <rFont val="宋体"/>
        <charset val="134"/>
      </rPr>
      <t>曾海红</t>
    </r>
  </si>
  <si>
    <t>978-7-111-72223-6</t>
  </si>
  <si>
    <t>http://www.cmpedu.com/books/book/5606506.htm</t>
  </si>
  <si>
    <t>机械制图及AutoCAD</t>
  </si>
  <si>
    <t>64463</t>
  </si>
  <si>
    <t>朱蓬勃</t>
  </si>
  <si>
    <t>扫码安装app</t>
  </si>
  <si>
    <t>978-7-111-64463-7</t>
  </si>
  <si>
    <t>http://www.cmpedu.com/books/book/5601872.htm</t>
  </si>
  <si>
    <t>机械制图与AutoCAD习题集</t>
  </si>
  <si>
    <t>65285</t>
  </si>
  <si>
    <t>王彩英 班淑珍</t>
  </si>
  <si>
    <t>978-7-111-65285-4</t>
  </si>
  <si>
    <t>http://www.cmpedu.com/books/book/5602542.htm</t>
  </si>
  <si>
    <t>机械制图与CAD（第2版）</t>
  </si>
  <si>
    <t>70815</t>
  </si>
  <si>
    <t>王军红 战忠秋</t>
  </si>
  <si>
    <t>电子课件、习题、动画、微课及测验等</t>
  </si>
  <si>
    <t>本书特色：
★将制图的知识和技能应用于AutoCAD中，突出思想教育，注重知识积累和能力培养。
★体现“岗课赛证”融通机制，是一本校企合作开发的教材。
★零件的立体图及动画通过扫描书中二维码即可观看，更加直观。
★配套资源丰富，包含课件、教案、动画、习题集和习题答案等。</t>
  </si>
  <si>
    <t>978-7-111-70815-5</t>
  </si>
  <si>
    <t>http://www.cmpedu.com/books/book/5605812.htm</t>
  </si>
  <si>
    <t>机械制图与CAD习题集（第2版）</t>
  </si>
  <si>
    <t>70981</t>
  </si>
  <si>
    <t>史卫华 王军红</t>
  </si>
  <si>
    <t>978-7-111-70981-7</t>
  </si>
  <si>
    <t>http://www.cmpedu.com/books/book/5605979.htm</t>
  </si>
  <si>
    <t>74166</t>
  </si>
  <si>
    <t>机械制图与AutoCAD绘图（第2版）</t>
  </si>
  <si>
    <t>宋巧莲</t>
  </si>
  <si>
    <r>
      <rPr>
        <sz val="11"/>
        <color rgb="FF000000"/>
        <rFont val="宋体"/>
        <charset val="134"/>
      </rPr>
      <t>电子课件、二维码、微课视频、习题答案</t>
    </r>
    <r>
      <rPr>
        <sz val="11"/>
        <color rgb="FF000000"/>
        <rFont val="宋体"/>
        <charset val="0"/>
      </rPr>
      <t xml:space="preserve"> </t>
    </r>
    <r>
      <rPr>
        <sz val="11"/>
        <color rgb="FF000000"/>
        <rFont val="宋体"/>
        <charset val="134"/>
      </rPr>
      <t>、模拟试卷</t>
    </r>
  </si>
  <si>
    <t>978-7-111-74166-4</t>
  </si>
  <si>
    <t>http://www.cmpedu.com/books/book/5607606.htm</t>
  </si>
  <si>
    <t>74120</t>
  </si>
  <si>
    <t>机械制图与AutoCAD绘图习题集（第2版）</t>
  </si>
  <si>
    <t>978-7-111-74120-6</t>
  </si>
  <si>
    <t>http://www.cmpedu.com/books/book/5607605.htm</t>
  </si>
  <si>
    <t>79327</t>
  </si>
  <si>
    <t>机械制图与CAD（中望机械CAD）</t>
  </si>
  <si>
    <t>王军红 常淑英</t>
  </si>
  <si>
    <t>电子课件、习题、动画、微课及测验等教学资源配套习题集：70981</t>
  </si>
  <si>
    <t>978-7-111-79327-4</t>
  </si>
  <si>
    <t>http://www.cmpedu.com/books/book/5610102.htm</t>
  </si>
  <si>
    <t>机械制图与CAD技术</t>
  </si>
  <si>
    <t>26016</t>
  </si>
  <si>
    <t>陈丽 任国兴</t>
  </si>
  <si>
    <t>978-7-111-26016-5</t>
  </si>
  <si>
    <t>http://www.cmpedu.com/books/book/59007.htm</t>
  </si>
  <si>
    <t>75296</t>
  </si>
  <si>
    <t>机械制图与CAD教程（第2版）</t>
  </si>
  <si>
    <t>闫文平 戚文革</t>
  </si>
  <si>
    <t>电子课件、二维码、视频、习题答案</t>
  </si>
  <si>
    <t>978-7-111-75296-7</t>
  </si>
  <si>
    <t>http://www.cmpedu.com/books/book/5607894.htm</t>
  </si>
  <si>
    <t>机械制图与CAD教程习题集（第2版）</t>
  </si>
  <si>
    <t>75171</t>
  </si>
  <si>
    <t>978-7-111-75171-7</t>
  </si>
  <si>
    <t>http://www.cmpedu.com/books/book/5607698.htm</t>
  </si>
  <si>
    <t>75877</t>
  </si>
  <si>
    <t>机械制图与计算机绘图（第2版）</t>
  </si>
  <si>
    <t>赵金凤 郭君 王霄琳</t>
  </si>
  <si>
    <t>PPT课件、二维码、视频、教案</t>
  </si>
  <si>
    <t>978-7-111-75877-8</t>
  </si>
  <si>
    <t>http://www.cmpedu.com/books/book/5608370.htm</t>
  </si>
  <si>
    <t>75735</t>
  </si>
  <si>
    <t>机械制图与计算机绘图习题集（第2版）</t>
  </si>
  <si>
    <t>陈秋霞 郭君 芦萤萤</t>
  </si>
  <si>
    <t>978-7-111-75735-1</t>
  </si>
  <si>
    <t>http://www.cmpedu.com/books/book/5608406.htm</t>
  </si>
  <si>
    <t>机械制图与计算机绘图（第4版）</t>
  </si>
  <si>
    <t>35802</t>
  </si>
  <si>
    <t>冯秋官</t>
  </si>
  <si>
    <t>978-7-111-35802-2</t>
  </si>
  <si>
    <t>http://www.cmpedu.com/books/book/2063943.htm</t>
  </si>
  <si>
    <t>机械制图与计算机绘图习题集（第4版）</t>
  </si>
  <si>
    <t>34355</t>
  </si>
  <si>
    <t>978-7-111-34355-4</t>
  </si>
  <si>
    <t>http://www.cmpedu.com/books/book/2066129.htm</t>
  </si>
  <si>
    <t>77580</t>
  </si>
  <si>
    <t>机械制图与识图（第2版）</t>
  </si>
  <si>
    <t>史磊 陈亮 刘国杰</t>
  </si>
  <si>
    <t>电子课件、二维码、习题答案、模拟试卷及答案</t>
  </si>
  <si>
    <t>978-7-111-77580-5</t>
  </si>
  <si>
    <t>http://www.cmpedu.com/books/book/5609132.htm</t>
  </si>
  <si>
    <t>77579</t>
  </si>
  <si>
    <t>机械制图与识图习题集（第2版）</t>
  </si>
  <si>
    <t>“十三五”职业教育国家规划教材（修订版）</t>
  </si>
  <si>
    <t>978-7-111-77579-9</t>
  </si>
  <si>
    <t>http://www.cmpedu.com/books/book/5609161.htm</t>
  </si>
  <si>
    <t>66078</t>
  </si>
  <si>
    <t>韩变枝 成图雅</t>
  </si>
  <si>
    <t>978-7-111-66078-1</t>
  </si>
  <si>
    <t>http://www.cmpedu.com/books/book/5602633.htm</t>
  </si>
  <si>
    <t>66074</t>
  </si>
  <si>
    <t>978-7-111-66074-3</t>
  </si>
  <si>
    <t>http://www.cmpedu.com/books/book/5602593.htm</t>
  </si>
  <si>
    <t>高职高专教材&gt;装备制造大类&gt;机械设计制造类&gt;专业基础课&gt;其他基础课与实训类</t>
  </si>
  <si>
    <t>车工初级项目训练教程</t>
  </si>
  <si>
    <t>40568</t>
  </si>
  <si>
    <t>秦文伟</t>
  </si>
  <si>
    <t>978-7-111-40568-9</t>
  </si>
  <si>
    <t>http://www.cmpedu.com/books/book/2018409.htm</t>
  </si>
  <si>
    <t>车工技能训练项目教程</t>
  </si>
  <si>
    <t>33943</t>
  </si>
  <si>
    <t>吴必尊</t>
  </si>
  <si>
    <t>978-7-111-33943-4</t>
  </si>
  <si>
    <t>http://www.cmpedu.com/books/book/169001.htm</t>
  </si>
  <si>
    <t>车工工艺与技能训练</t>
  </si>
  <si>
    <t>41439</t>
  </si>
  <si>
    <t>吴细辉</t>
  </si>
  <si>
    <t>978-7-111-41439-1</t>
  </si>
  <si>
    <t>http://www.cmpedu.com/books/book/2020422.htm</t>
  </si>
  <si>
    <t>车工技术</t>
  </si>
  <si>
    <t>42928</t>
  </si>
  <si>
    <t>陈刚</t>
  </si>
  <si>
    <t>978-7-111-42928-9</t>
  </si>
  <si>
    <t>http://www.cmpedu.com/books/book/5519849.htm</t>
  </si>
  <si>
    <t>车工实训指导教程</t>
  </si>
  <si>
    <t>71945</t>
  </si>
  <si>
    <t>刘晓青</t>
  </si>
  <si>
    <t>978-7-111-71945-8</t>
  </si>
  <si>
    <t>http://www.cmpedu.com/books/book/5606532.htm</t>
  </si>
  <si>
    <t>机械分析应用基础（第2版）</t>
  </si>
  <si>
    <t>58039</t>
  </si>
  <si>
    <t>978-7-111-58039-3</t>
  </si>
  <si>
    <t>http://www.cmpedu.com/books/book/2064804.htm</t>
  </si>
  <si>
    <t>金属工艺学</t>
  </si>
  <si>
    <t>08368</t>
  </si>
  <si>
    <t>刘会霞</t>
  </si>
  <si>
    <t>7-111-08368-7</t>
  </si>
  <si>
    <t>http://www.cmpedu.com/books/book/5603749.htm</t>
  </si>
  <si>
    <t>05933</t>
  </si>
  <si>
    <t>丁德全</t>
  </si>
  <si>
    <t>电子课件、习题库</t>
  </si>
  <si>
    <t>7-111-05933-6</t>
  </si>
  <si>
    <t>http://www.cmpedu.com/books/book/268772.htm</t>
  </si>
  <si>
    <t>金属工艺学（第3版）</t>
  </si>
  <si>
    <t>71928</t>
  </si>
  <si>
    <t>王英杰 张芙丽</t>
  </si>
  <si>
    <t>978-7-111-71928-1</t>
  </si>
  <si>
    <t>http://www.cmpedu.com/books/book/5606488.htm</t>
  </si>
  <si>
    <t>52050</t>
  </si>
  <si>
    <t>978-7-111-52050-4</t>
  </si>
  <si>
    <t>http://www.cmpedu.com/books/book/2051823.htm</t>
  </si>
  <si>
    <t>机械装置拆装测绘实训</t>
  </si>
  <si>
    <t>29559</t>
  </si>
  <si>
    <t>曹焕亚 娄岳海</t>
  </si>
  <si>
    <t>978-7-111-29559-4</t>
  </si>
  <si>
    <t>http://www.cmpedu.com/books/book/64586.htm</t>
  </si>
  <si>
    <t>钳加工技能训练</t>
  </si>
  <si>
    <t>63034</t>
  </si>
  <si>
    <t>蒋召杰</t>
  </si>
  <si>
    <t>978-7-111-63034-0</t>
  </si>
  <si>
    <t>http://www.cmpedu.com/books/book/5600704.htm</t>
  </si>
  <si>
    <t>78507</t>
  </si>
  <si>
    <t>钳工工艺与技术训练</t>
  </si>
  <si>
    <t>彭磊</t>
  </si>
  <si>
    <t>978-7-111-78507-1</t>
  </si>
  <si>
    <t>http://www.cmpedu.com/books/book/5609889.htm</t>
  </si>
  <si>
    <t>76065</t>
  </si>
  <si>
    <t>钳工工艺与技能训练（第4版）</t>
  </si>
  <si>
    <t>汪哲能  骆书芳 徐文庆</t>
  </si>
  <si>
    <t>电子课件、二维码、双色印刷</t>
  </si>
  <si>
    <t>第二届全国教材建设奖/“十四五”职业教育国家规划教材</t>
  </si>
  <si>
    <t>本书特色：
★“十四五”职业教育国家规划教材
★“十三五”职业教育国家规划教材
★“十二五”职业教育国家规划教材
★多位一线教师集体智慧的结晶，是编者多年从教AutoCAD经验的归纳和总结。
★采用任务驱动模式，既解决了“怎么学”的问题，又提供了“怎么用”的方法，能实现由模仿操作到自主应用的突破。
★体例科学合理，符合软件学习的认知规律。
★配有PPT课件、教案、理论试卷及答案6套、实训试卷44套。</t>
  </si>
  <si>
    <t>978-7-111-76065-8</t>
  </si>
  <si>
    <t>http://www.cmpedu.com/books/book/5608339.htm</t>
  </si>
  <si>
    <t>77941</t>
  </si>
  <si>
    <t>钳工实训指导教程（第2版）</t>
  </si>
  <si>
    <t>郭力</t>
  </si>
  <si>
    <r>
      <rPr>
        <sz val="11"/>
        <color rgb="FF000000"/>
        <rFont val="宋体"/>
        <charset val="134"/>
      </rPr>
      <t>陕西省</t>
    </r>
    <r>
      <rPr>
        <sz val="11"/>
        <color rgb="FF000000"/>
        <rFont val="宋体"/>
        <charset val="0"/>
      </rPr>
      <t>“</t>
    </r>
    <r>
      <rPr>
        <sz val="11"/>
        <color rgb="FF000000"/>
        <rFont val="宋体"/>
        <charset val="134"/>
      </rPr>
      <t>十四五</t>
    </r>
    <r>
      <rPr>
        <sz val="11"/>
        <color rgb="FF000000"/>
        <rFont val="宋体"/>
        <charset val="0"/>
      </rPr>
      <t>”</t>
    </r>
    <r>
      <rPr>
        <sz val="11"/>
        <color rgb="FF000000"/>
        <rFont val="宋体"/>
        <charset val="134"/>
      </rPr>
      <t>职业教育规划教材</t>
    </r>
  </si>
  <si>
    <t>978-7-111-77941-4</t>
  </si>
  <si>
    <t>http://www.cmpedu.com/books/book/5609666.htm</t>
  </si>
  <si>
    <t>钳工实训教程</t>
  </si>
  <si>
    <t>68541</t>
  </si>
  <si>
    <t>王甫 董斌</t>
  </si>
  <si>
    <t>978-7-111-68541-8</t>
  </si>
  <si>
    <t>http://www.cmpedu.com/books/book/5604822.htm</t>
  </si>
  <si>
    <t>钳工实训（第2版）</t>
  </si>
  <si>
    <t>61809</t>
  </si>
  <si>
    <t>柴增田</t>
  </si>
  <si>
    <t>978-7-111-61809-6</t>
  </si>
  <si>
    <t>http://www.cmpedu.com/books/book/5585425.htm</t>
  </si>
  <si>
    <t>钳工实训指导书</t>
  </si>
  <si>
    <t>46240</t>
  </si>
  <si>
    <t>冯刚</t>
  </si>
  <si>
    <t>978-7-111-46240-8</t>
  </si>
  <si>
    <t>http://www.cmpedu.com/books/book/2033741.htm</t>
  </si>
  <si>
    <t>钳工实训一体化教程</t>
  </si>
  <si>
    <t>69368</t>
  </si>
  <si>
    <t>高永伟</t>
  </si>
  <si>
    <t>电子课件、教学视频、电子教案、习题答案</t>
  </si>
  <si>
    <t>978-7-111-69368-0</t>
  </si>
  <si>
    <t>http://www.cmpedu.com/books/book/5605275.htm</t>
  </si>
  <si>
    <t>62663</t>
  </si>
  <si>
    <t>方跃忠 詹建新</t>
  </si>
  <si>
    <t>978-7-111-62663-3</t>
  </si>
  <si>
    <t>http://www.cmpedu.com/books/book/5600473.htm</t>
  </si>
  <si>
    <t>机械精度设计与检测</t>
  </si>
  <si>
    <t>75507</t>
  </si>
  <si>
    <t>赵宏平 顾苏怡</t>
  </si>
  <si>
    <t>电子课件、二维码、视频、技能训练任务库、仿真操作、题库、任务单</t>
  </si>
  <si>
    <t>978-7-111-75507-4</t>
  </si>
  <si>
    <t>http://www.cmpedu.com/books/book/5608242.htm</t>
  </si>
  <si>
    <t>工业生产实习</t>
  </si>
  <si>
    <t>68230</t>
  </si>
  <si>
    <t>蔡安江 张丽 阮晓光</t>
  </si>
  <si>
    <t>978-7-111-68230-1</t>
  </si>
  <si>
    <t>http://www.cmpedu.com/books/book/5604597.htm</t>
  </si>
  <si>
    <t>高职高专教材&gt;装备制造大类&gt;机械设计制造类&gt;机械设计与制造</t>
  </si>
  <si>
    <t>机床夹具设计</t>
  </si>
  <si>
    <t>35158</t>
  </si>
  <si>
    <t>薛源顺</t>
  </si>
  <si>
    <t>978-7-111-35158-0</t>
  </si>
  <si>
    <t>http://www.cmpedu.com/books/book/5603942.htm</t>
  </si>
  <si>
    <t>机床夹具图册（第2版）</t>
  </si>
  <si>
    <t>51586</t>
  </si>
  <si>
    <t>978-7-111-51586-9</t>
  </si>
  <si>
    <t>http://www.cmpedu.com/books/book/2051287.htm</t>
  </si>
  <si>
    <t>机床夹具设计（第2版）</t>
  </si>
  <si>
    <t>51585</t>
  </si>
  <si>
    <t>978-7-111-51585-2</t>
  </si>
  <si>
    <t>http://www.cmpedu.com/books/book/2066851.htm</t>
  </si>
  <si>
    <t>05722</t>
  </si>
  <si>
    <t>肖继德 陈宁平</t>
  </si>
  <si>
    <t>7-111-05722-8</t>
  </si>
  <si>
    <t>http://www.cmpedu.com/books/book/2067040.htm</t>
  </si>
  <si>
    <t>59282</t>
  </si>
  <si>
    <t>许大华</t>
  </si>
  <si>
    <t>978-7-111-59282-2</t>
  </si>
  <si>
    <t>http://www.cmpedu.com/books/book/2066745.htm</t>
  </si>
  <si>
    <t>59629</t>
  </si>
  <si>
    <t>吴年美（吴拓）</t>
  </si>
  <si>
    <t>978-7-111-59629-5</t>
  </si>
  <si>
    <t>http://www.cmpedu.com/books/book/2066922.htm</t>
  </si>
  <si>
    <t>机床夹具图册</t>
  </si>
  <si>
    <t>03072</t>
  </si>
  <si>
    <t>孟宪栋 刘彤安</t>
  </si>
  <si>
    <t>7-111-03072-9</t>
  </si>
  <si>
    <t>http://www.cmpedu.com/books/book/2066383.htm</t>
  </si>
  <si>
    <t>装配钳工</t>
  </si>
  <si>
    <t>56235</t>
  </si>
  <si>
    <t>978-7-111-56235-1</t>
  </si>
  <si>
    <t>http://www.cmpedu.com/books/book/2063046.htm</t>
  </si>
  <si>
    <t>机械创新设计实训教程</t>
  </si>
  <si>
    <t>43182</t>
  </si>
  <si>
    <t>陈长生 周纯江</t>
  </si>
  <si>
    <t>978-7-111-43182-4</t>
  </si>
  <si>
    <t>http://www.cmpedu.com/books/book/5520055.htm</t>
  </si>
  <si>
    <t>机械创新设计（第3版）</t>
  </si>
  <si>
    <t>63861</t>
  </si>
  <si>
    <t>徐起贺</t>
  </si>
  <si>
    <t>978-7-111-63861-2</t>
  </si>
  <si>
    <t>http://www.cmpedu.com/books/book/5601223.htm</t>
  </si>
  <si>
    <t>机械创新设计（第2版）</t>
  </si>
  <si>
    <t>22336</t>
  </si>
  <si>
    <t>罗绍新</t>
  </si>
  <si>
    <t>978-7-111-22336-8</t>
  </si>
  <si>
    <t>http://www.cmpedu.com/books/book/61640.htm</t>
  </si>
  <si>
    <t>机械工安全知识读本（第2版）</t>
  </si>
  <si>
    <t>65556</t>
  </si>
  <si>
    <t>胡桂兰 徐晓光</t>
  </si>
  <si>
    <t>978-7-111-65556-5</t>
  </si>
  <si>
    <t>http://www.cmpedu.com/books/book/5602228.htm</t>
  </si>
  <si>
    <t>普通机床的零件加工（第3版）</t>
  </si>
  <si>
    <t>70547</t>
  </si>
  <si>
    <t>电子课件、二维码、纸质工作页</t>
  </si>
  <si>
    <t>978-7-111-70547-5</t>
  </si>
  <si>
    <t>http://www.cmpedu.com/books/book/5605934.htm</t>
  </si>
  <si>
    <t>钳工技术与零件手工制作指导书</t>
  </si>
  <si>
    <t>46241</t>
  </si>
  <si>
    <t>978-7-111-46241-5</t>
  </si>
  <si>
    <t>http://www.cmpedu.com/books/book/2032620.htm</t>
  </si>
  <si>
    <t>典型机械零件的加工工艺（第3版）</t>
  </si>
  <si>
    <t>67583</t>
  </si>
  <si>
    <t>蒋兆宏</t>
  </si>
  <si>
    <t>电子教案、助教课件</t>
  </si>
  <si>
    <t>978-7-111-67583-9</t>
  </si>
  <si>
    <t>http://www.cmpedu.com/books/book/5604364.htm</t>
  </si>
  <si>
    <t>特种加工技术（第2版）</t>
  </si>
  <si>
    <t>67584</t>
  </si>
  <si>
    <t>李玉青</t>
  </si>
  <si>
    <t>本书特色：
★“十二五”职业教育国家规划教材
★根据最新教学标准和职业资格标准编写；增加了特种加工发展中的前沿信息和激光雕刻内容。
★扫描书中二维码可收听音频讲解或视频演示；配有电子课件。</t>
  </si>
  <si>
    <t>978-7-111-67584-6</t>
  </si>
  <si>
    <t>http://www.cmpedu.com/books/book/5604317.htm</t>
  </si>
  <si>
    <t>78242</t>
  </si>
  <si>
    <t>机械加工实训教程（第3版）</t>
  </si>
  <si>
    <t>许光驰</t>
  </si>
  <si>
    <t>电子课件、微课视频、电子教案、课程标准、习题答案</t>
  </si>
  <si>
    <t>978-7-111-78242-1</t>
  </si>
  <si>
    <t>http://www.cmpedu.com/books/book/5609438.htm</t>
  </si>
  <si>
    <t>机械加工技能实训（第3版）</t>
  </si>
  <si>
    <t>70484</t>
  </si>
  <si>
    <t>王增强</t>
  </si>
  <si>
    <t>978-7-111-70484-3</t>
  </si>
  <si>
    <t>http://www.cmpedu.com/books/book/5605912.htm</t>
  </si>
  <si>
    <t>机械加工工艺</t>
  </si>
  <si>
    <t>69864</t>
  </si>
  <si>
    <t>王丹 韩学军</t>
  </si>
  <si>
    <t>二维码、线上课程</t>
  </si>
  <si>
    <t>978-7-111-69864-7</t>
  </si>
  <si>
    <t>http://www.cmpedu.com/books/book/5605358.htm</t>
  </si>
  <si>
    <t>75249</t>
  </si>
  <si>
    <t>机械加工工艺设计及实施</t>
  </si>
  <si>
    <t>祝水琴 徐良伟</t>
  </si>
  <si>
    <t>978-7-111-75249-3</t>
  </si>
  <si>
    <t>http://www.cmpedu.com/books/book/5607943.htm</t>
  </si>
  <si>
    <t>机械加工工艺方案设计与实施</t>
  </si>
  <si>
    <t>31900</t>
  </si>
  <si>
    <t>魏康民</t>
  </si>
  <si>
    <t>978-7-111-31900-9</t>
  </si>
  <si>
    <t>http://www.cmpedu.com/books/book/64522.htm</t>
  </si>
  <si>
    <t>机械加工工艺及装备（第2版）</t>
  </si>
  <si>
    <t>09342</t>
  </si>
  <si>
    <t>朱淑萍</t>
  </si>
  <si>
    <t>7-111-09342-9</t>
  </si>
  <si>
    <t>http://www.cmpedu.com/books/book/62183.htm</t>
  </si>
  <si>
    <t>机械加工工艺编制项目教程</t>
  </si>
  <si>
    <t>41203</t>
  </si>
  <si>
    <t>金捷</t>
  </si>
  <si>
    <t>978-7-111-41203-8</t>
  </si>
  <si>
    <t>http://www.cmpedu.com/books/book/2066231.htm</t>
  </si>
  <si>
    <t>激光加工工艺与设备</t>
  </si>
  <si>
    <t>28452</t>
  </si>
  <si>
    <t>郑启光 邵丹</t>
  </si>
  <si>
    <t>978-7-111-28452-9</t>
  </si>
  <si>
    <t>http://www.cmpedu.com/books/book/60741.htm</t>
  </si>
  <si>
    <t>普通机械加工技术</t>
  </si>
  <si>
    <t>72286</t>
  </si>
  <si>
    <t>黄伟</t>
  </si>
  <si>
    <t>中高职贯通</t>
  </si>
  <si>
    <t>978-7-111-72286-1</t>
  </si>
  <si>
    <t>http://www.cmpedu.com/books/book/5606624.htm</t>
  </si>
  <si>
    <t>机械加工技术（第2版）</t>
  </si>
  <si>
    <t>53655</t>
  </si>
  <si>
    <t>978-7-111-53655-0</t>
  </si>
  <si>
    <t>http://www.cmpedu.com/books/book/5603871.htm</t>
  </si>
  <si>
    <t>机械加工技术及设备</t>
  </si>
  <si>
    <t>39212</t>
  </si>
  <si>
    <t>孙庆群</t>
  </si>
  <si>
    <t>978-7-111-39212-5</t>
  </si>
  <si>
    <t>http://www.cmpedu.com/books/book/2065887.htm</t>
  </si>
  <si>
    <t>机械加工设备</t>
  </si>
  <si>
    <t>48862</t>
  </si>
  <si>
    <t>张普礼</t>
  </si>
  <si>
    <t>978-7-111-48862-0</t>
  </si>
  <si>
    <t>http://www.cmpedu.com/books/book/2063601.htm</t>
  </si>
  <si>
    <t>机械零部件设计（第2版）</t>
  </si>
  <si>
    <t>71451</t>
  </si>
  <si>
    <t>张金美</t>
  </si>
  <si>
    <t>978-7-111-71451-4</t>
  </si>
  <si>
    <t>http://www.cmpedu.com/books/book/5606092.htm</t>
  </si>
  <si>
    <t>74842</t>
  </si>
  <si>
    <t>机械零部件测绘（第3版）</t>
  </si>
  <si>
    <t>电子课件、二维码、大纲、微课视频、学生手册</t>
  </si>
  <si>
    <t>978-7-111-74842-7</t>
  </si>
  <si>
    <t>http://www.cmpedu.com/books/book/5607779.htm</t>
  </si>
  <si>
    <t>零件机加工工艺设计</t>
  </si>
  <si>
    <t>47171</t>
  </si>
  <si>
    <t>宋惠珍</t>
  </si>
  <si>
    <t>978-7-111-47171-4</t>
  </si>
  <si>
    <t>http://www.cmpedu.com/books/book/2036289.htm</t>
  </si>
  <si>
    <t>机械零件加工工艺编制</t>
  </si>
  <si>
    <t>54308</t>
  </si>
  <si>
    <t>王家珂</t>
  </si>
  <si>
    <t>978-7-111-54308-4</t>
  </si>
  <si>
    <t>http://www.cmpedu.com/books/book/2053991.htm</t>
  </si>
  <si>
    <t>机械零件课程设计</t>
  </si>
  <si>
    <t>27552</t>
  </si>
  <si>
    <t>于兴芝</t>
  </si>
  <si>
    <t>978-7-111-27552-7</t>
  </si>
  <si>
    <t>http://www.cmpedu.com/books/book/2065005.htm</t>
  </si>
  <si>
    <t>机械零件手工制作与实训</t>
  </si>
  <si>
    <t>33392</t>
  </si>
  <si>
    <t>焦小明</t>
  </si>
  <si>
    <t>978-7-111-33392-0</t>
  </si>
  <si>
    <t>http://www.cmpedu.com/books/book/2064048.htm</t>
  </si>
  <si>
    <t>零件的手动工具加工（第2版）</t>
  </si>
  <si>
    <t>57021</t>
  </si>
  <si>
    <t>董晓冰</t>
  </si>
  <si>
    <t>978-7-111-57021-9</t>
  </si>
  <si>
    <t>http://www.cmpedu.com/books/book/2063309.htm</t>
  </si>
  <si>
    <t>75209</t>
  </si>
  <si>
    <t>零部件测绘与CAD制图实训（第2版）</t>
  </si>
  <si>
    <t>李国东 卓良福 谭小蔓</t>
  </si>
  <si>
    <t>电子教案、二维码、视频</t>
  </si>
  <si>
    <t>978-7-111-75209-7</t>
  </si>
  <si>
    <t>http://www.cmpedu.com/books/book/5607841.htm</t>
  </si>
  <si>
    <t>零部件测绘与CAD成图技术</t>
  </si>
  <si>
    <t>61121</t>
  </si>
  <si>
    <t>王寒里 陈饰勇</t>
  </si>
  <si>
    <t>978-7-111-61121-9</t>
  </si>
  <si>
    <t>http://www.cmpedu.com/books/book/5531863.htm</t>
  </si>
  <si>
    <t>78010</t>
  </si>
  <si>
    <t>零部件测绘与Inventor三维建模</t>
  </si>
  <si>
    <t>李艳</t>
  </si>
  <si>
    <t>电子课件(PPT格式)、微课视频</t>
  </si>
  <si>
    <t>978-7-111-78010-6</t>
  </si>
  <si>
    <t>http://www.cmpedu.com/books/book/5609454.htm</t>
  </si>
  <si>
    <t>冷作工</t>
  </si>
  <si>
    <t>72272</t>
  </si>
  <si>
    <t>杨成柱</t>
  </si>
  <si>
    <t>978-7-111-72272-4</t>
  </si>
  <si>
    <t>http://www.cmpedu.com/books/book/5606693.htm</t>
  </si>
  <si>
    <t>机械制造工程（第4版）</t>
  </si>
  <si>
    <t>66990</t>
  </si>
  <si>
    <t>普通高等教育“十一五”国家级规划教材 机械工业出版社精品教材</t>
  </si>
  <si>
    <t>978-7-111-66990-6</t>
  </si>
  <si>
    <t>http://www.cmpedu.com/books/book/5603677.htm</t>
  </si>
  <si>
    <t>74006</t>
  </si>
  <si>
    <t>机械制造工艺（第3版）</t>
  </si>
  <si>
    <t>史琼艳 张江华</t>
  </si>
  <si>
    <t>978-7-111-74006-3</t>
  </si>
  <si>
    <t>http://www.cmpedu.com/books/book/5607339.htm</t>
  </si>
  <si>
    <t>机械制造工艺</t>
  </si>
  <si>
    <t>71436</t>
  </si>
  <si>
    <t>李楷模 黄小东</t>
  </si>
  <si>
    <t>978-7-111-71436-1</t>
  </si>
  <si>
    <t>http://www.cmpedu.com/books/book/5606180.htm</t>
  </si>
  <si>
    <t>56732</t>
  </si>
  <si>
    <t>王道林</t>
  </si>
  <si>
    <t>978-7-111-56732-5</t>
  </si>
  <si>
    <t>http://www.cmpedu.com/books/book/2063629.htm</t>
  </si>
  <si>
    <t>机械制造工艺学</t>
  </si>
  <si>
    <t>32705</t>
  </si>
  <si>
    <t>978-7-111-32705-9</t>
  </si>
  <si>
    <t>http://www.cmpedu.com/books/book/168401.htm</t>
  </si>
  <si>
    <t>74830</t>
  </si>
  <si>
    <t>机械制造工艺学（第3版）</t>
  </si>
  <si>
    <t>杜玉雪 朱焕池</t>
  </si>
  <si>
    <t>电子课件、二维码、视频、配练习册夹于书中</t>
  </si>
  <si>
    <t>978-7-111-74830-4</t>
  </si>
  <si>
    <t>http://www.cmpedu.com/books/book/5607889.htm</t>
  </si>
  <si>
    <t>机械制造工艺学课程设计指导书及习题</t>
  </si>
  <si>
    <t>04019</t>
  </si>
  <si>
    <t>张龙勋</t>
  </si>
  <si>
    <t>7-111-04019-8</t>
  </si>
  <si>
    <t>http://www.cmpedu.com/books/book/62693.htm</t>
  </si>
  <si>
    <t>机械制造工艺与夹具（第2版）</t>
  </si>
  <si>
    <t>59692</t>
  </si>
  <si>
    <t>兰建设</t>
  </si>
  <si>
    <t>图库</t>
  </si>
  <si>
    <t>978-7-111-59692-9</t>
  </si>
  <si>
    <t>http://www.cmpedu.com/books/book/5520250.htm</t>
  </si>
  <si>
    <t>74038</t>
  </si>
  <si>
    <t>机械制造工艺与机床夹具（第4版）</t>
  </si>
  <si>
    <t>978-7-111-74038-4</t>
  </si>
  <si>
    <t>http://www.cmpedu.com/books/book/5607470.htm</t>
  </si>
  <si>
    <t>74064</t>
  </si>
  <si>
    <t>机械制造工艺与机床夹具课程设计指导（第5版）</t>
  </si>
  <si>
    <t>“十四五”职业教育国家规划教材（修订版）</t>
  </si>
  <si>
    <t>978-7-111-74064-3</t>
  </si>
  <si>
    <t>http://www.cmpedu.com/books/book/5607466.htm</t>
  </si>
  <si>
    <t>机械制造工艺与机床夹具（第3版）</t>
  </si>
  <si>
    <t>42028</t>
  </si>
  <si>
    <t>刘守勇</t>
  </si>
  <si>
    <t>978-7-111-42028-6</t>
  </si>
  <si>
    <t>http://www.cmpedu.com/books/book/2065662.htm</t>
  </si>
  <si>
    <t>机械制造工艺与机床夹具设计指导书（毕业设计指导）</t>
  </si>
  <si>
    <t>43710</t>
  </si>
  <si>
    <t>胡岗</t>
  </si>
  <si>
    <t>978-7-111-43710-9</t>
  </si>
  <si>
    <t>http://www.cmpedu.com/books/book/2052516.htm</t>
  </si>
  <si>
    <t>机械制造工艺与装备</t>
  </si>
  <si>
    <t>34797</t>
  </si>
  <si>
    <t>孙英达</t>
  </si>
  <si>
    <t>978-7-111-34797-2</t>
  </si>
  <si>
    <t>http://www.cmpedu.com/books/book/5603825.htm</t>
  </si>
  <si>
    <t>59975</t>
  </si>
  <si>
    <t>978-7-111-59975-3</t>
  </si>
  <si>
    <t>http://www.cmpedu.com/books/book/5519678.htm</t>
  </si>
  <si>
    <t>机械制造工艺与工装</t>
  </si>
  <si>
    <t>50252</t>
  </si>
  <si>
    <t>冯丰</t>
  </si>
  <si>
    <t>978-7-111-50252-4</t>
  </si>
  <si>
    <t>http://www.cmpedu.com/books/book/2047334.htm</t>
  </si>
  <si>
    <t>金属切削机床（第2版）</t>
  </si>
  <si>
    <t>63877</t>
  </si>
  <si>
    <t>赵晶文 钟铃</t>
  </si>
  <si>
    <t>978-7-111-63877-3</t>
  </si>
  <si>
    <t>http://www.cmpedu.com/books/book/5601192.htm</t>
  </si>
  <si>
    <t>金属切削机床及应用</t>
  </si>
  <si>
    <t>65941</t>
  </si>
  <si>
    <t>白雪宁</t>
  </si>
  <si>
    <t>电子课件，视频</t>
  </si>
  <si>
    <t>978-7-111-65941-9</t>
  </si>
  <si>
    <t>http://www.cmpedu.com/books/book/5603297.htm</t>
  </si>
  <si>
    <t>金属切削机床</t>
  </si>
  <si>
    <t>17246</t>
  </si>
  <si>
    <t>恽达明</t>
  </si>
  <si>
    <t>7-111-17246-9/TG.1535(课)</t>
  </si>
  <si>
    <t>http://www.cmpedu.com/books/book/2063947.htm</t>
  </si>
  <si>
    <t>34816</t>
  </si>
  <si>
    <t>黄鹤汀</t>
  </si>
  <si>
    <t>978-7-111-34816-0</t>
  </si>
  <si>
    <t>http://www.cmpedu.com/books/book/169466.htm</t>
  </si>
  <si>
    <t>43019</t>
  </si>
  <si>
    <t>刘文娟</t>
  </si>
  <si>
    <t>978-7-111-43019-3</t>
  </si>
  <si>
    <t>http://www.cmpedu.com/books/book/2026921.htm</t>
  </si>
  <si>
    <t>金属切削加工技术</t>
  </si>
  <si>
    <t>74970</t>
  </si>
  <si>
    <t>张国艳 陈强</t>
  </si>
  <si>
    <t>978-7-111-74970-7</t>
  </si>
  <si>
    <t>http://www.cmpedu.com/books/book/5607735.htm</t>
  </si>
  <si>
    <t>金属切削加工及装备（第4版）</t>
  </si>
  <si>
    <t>67779</t>
  </si>
  <si>
    <t>PPT</t>
  </si>
  <si>
    <t>“十二五”职业教育国家规划教材修订版</t>
  </si>
  <si>
    <t>978-7-111-67779-6</t>
  </si>
  <si>
    <t>http://www.cmpedu.com/books/book/5604424.htm</t>
  </si>
  <si>
    <t>金属切削机床概论</t>
  </si>
  <si>
    <t>03080</t>
  </si>
  <si>
    <t>顾维邦</t>
  </si>
  <si>
    <t>电子课件、动画</t>
  </si>
  <si>
    <t>7-111-03080-X</t>
  </si>
  <si>
    <t>http://www.cmpedu.com/books/book/2064616.htm</t>
  </si>
  <si>
    <t>76092</t>
  </si>
  <si>
    <t>金属切削原理与刀具</t>
  </si>
  <si>
    <t>高妮萍 李会荣</t>
  </si>
  <si>
    <t>电子课件、微课二维码</t>
  </si>
  <si>
    <t>978-7-111-76092-4</t>
  </si>
  <si>
    <t>http://www.cmpedu.com/books/book/5608531.htm</t>
  </si>
  <si>
    <t>71456</t>
  </si>
  <si>
    <t>夏云才  朱宇</t>
  </si>
  <si>
    <t>978-7-111-71456-9</t>
  </si>
  <si>
    <t>http://www.cmpedu.com/books/book/5606128.htm</t>
  </si>
  <si>
    <t>金属切削原理与刀具（第3版）</t>
  </si>
  <si>
    <t>50914</t>
  </si>
  <si>
    <t>韩步愈</t>
  </si>
  <si>
    <t>978-7-111-50914-1</t>
  </si>
  <si>
    <t>http://www.cmpedu.com/books/book/2049451.htm</t>
  </si>
  <si>
    <t>金属切削原理与刀具（第2版）</t>
  </si>
  <si>
    <t>53443</t>
  </si>
  <si>
    <t>陆剑中 周志明</t>
  </si>
  <si>
    <t>978-7-111-53443-3</t>
  </si>
  <si>
    <t>http://www.cmpedu.com/books/book/2053062.htm</t>
  </si>
  <si>
    <t>金属切削加工与刀具（第2版）</t>
  </si>
  <si>
    <t>63879</t>
  </si>
  <si>
    <t>武友德 张跃平</t>
  </si>
  <si>
    <t>978-7-111-63879-7</t>
  </si>
  <si>
    <t>http://www.cmpedu.com/books/book/5601193.htm</t>
  </si>
  <si>
    <t>铣工工艺与技能训练</t>
  </si>
  <si>
    <t>42371</t>
  </si>
  <si>
    <t>罗晓霞</t>
  </si>
  <si>
    <t>978-7-111-42371-3</t>
  </si>
  <si>
    <t>http://www.cmpedu.com/books/book/2065652.htm</t>
  </si>
  <si>
    <t>74144</t>
  </si>
  <si>
    <t>先进制造技术（第2版）</t>
  </si>
  <si>
    <t>郭琼</t>
  </si>
  <si>
    <t>978-7-111-74144-2</t>
  </si>
  <si>
    <t>http://www.cmpedu.com/books/book/5607256.htm</t>
  </si>
  <si>
    <t>53204</t>
  </si>
  <si>
    <t>李宗义</t>
  </si>
  <si>
    <t>978-7-111-53204-0</t>
  </si>
  <si>
    <t>http://www.cmpedu.com/books/book/2052907.htm</t>
  </si>
  <si>
    <t>先进制造技术</t>
  </si>
  <si>
    <t>16273</t>
  </si>
  <si>
    <t>7-111-16273-0/TG.1474(课)</t>
  </si>
  <si>
    <t>http://www.cmpedu.com/books/book/56541.htm</t>
  </si>
  <si>
    <t>78348</t>
  </si>
  <si>
    <t>现代制造技术与检测</t>
  </si>
  <si>
    <t>池保忠 马春新</t>
  </si>
  <si>
    <t>五年制高职专用教材</t>
  </si>
  <si>
    <t>978-7-111-78348-0</t>
  </si>
  <si>
    <t>http://www.cmpedu.com/books/book/5609654.htm</t>
  </si>
  <si>
    <t>现代制造技术与装备</t>
  </si>
  <si>
    <t>57099</t>
  </si>
  <si>
    <t>张仕海</t>
  </si>
  <si>
    <t>978-7-111-57099-8</t>
  </si>
  <si>
    <t>http://www.cmpedu.com/books/book/5603776.htm</t>
  </si>
  <si>
    <t>现代制造技术概论（第2版）</t>
  </si>
  <si>
    <t>71977</t>
  </si>
  <si>
    <t>汪哲能　谢利英</t>
  </si>
  <si>
    <t>978-7-111-71977-9</t>
  </si>
  <si>
    <t>http://www.cmpedu.com/books/book/5606359.htm</t>
  </si>
  <si>
    <t>异形件制造（第2版）</t>
  </si>
  <si>
    <t>54657</t>
  </si>
  <si>
    <t>陈晓英</t>
  </si>
  <si>
    <t>978-7-111-54657-3</t>
  </si>
  <si>
    <t>http://www.cmpedu.com/books/book/2054644.htm</t>
  </si>
  <si>
    <t>传动轴制造（第2版）</t>
  </si>
  <si>
    <t>56023</t>
  </si>
  <si>
    <t>黄金永</t>
  </si>
  <si>
    <t>978-7-111-56023-4</t>
  </si>
  <si>
    <t>http://www.cmpedu.com/books/book/2062448.htm</t>
  </si>
  <si>
    <t>精密加工技术与检测</t>
  </si>
  <si>
    <t>58458</t>
  </si>
  <si>
    <t>王祖俊</t>
  </si>
  <si>
    <t>978-7-111-58458-2</t>
  </si>
  <si>
    <t>http://www.cmpedu.com/books/book/2065983.htm</t>
  </si>
  <si>
    <t>机械拆装技术项目教程</t>
  </si>
  <si>
    <t>76347</t>
  </si>
  <si>
    <t>郭守超</t>
  </si>
  <si>
    <t>五年制高职专用教材/新形态教材</t>
  </si>
  <si>
    <t>978-7-111-76347-5</t>
  </si>
  <si>
    <t>http://www.cmpedu.com/books/book/5608557.htm</t>
  </si>
  <si>
    <t>机械拆装与测绘（第2版）</t>
  </si>
  <si>
    <t>57008</t>
  </si>
  <si>
    <t>郭佳萍</t>
  </si>
  <si>
    <t>978-7-111-57008-0</t>
  </si>
  <si>
    <t>http://www.cmpedu.com/books/book/2063467.htm</t>
  </si>
  <si>
    <t>机械拆装实训</t>
  </si>
  <si>
    <t>55059</t>
  </si>
  <si>
    <t>晏初宏</t>
  </si>
  <si>
    <t>978-7-111-55059-4</t>
  </si>
  <si>
    <t>http://www.cmpedu.com/books/book/2055553.htm</t>
  </si>
  <si>
    <t>机械装配、调试与制作</t>
  </si>
  <si>
    <t>58620</t>
  </si>
  <si>
    <t>杨绍荣</t>
  </si>
  <si>
    <t>978-7-111-58620-3</t>
  </si>
  <si>
    <t>http://www.cmpedu.com/books/book/2065902.htm</t>
  </si>
  <si>
    <t>机械装配与维修技术</t>
  </si>
  <si>
    <t>67627</t>
  </si>
  <si>
    <t>李淑芳</t>
  </si>
  <si>
    <t>978-7-111-67627-0</t>
  </si>
  <si>
    <t>http://www.cmpedu.com/books/book/5604465.htm</t>
  </si>
  <si>
    <t>高职高专教材&gt;装备制造大类&gt;机械设计制造类&gt;数字化设计与制造技术</t>
  </si>
  <si>
    <t>77441</t>
  </si>
  <si>
    <t>AutoCAD项目教程（2024版）</t>
  </si>
  <si>
    <t>陈卫红 马艳昌 郝海瑞</t>
  </si>
  <si>
    <t>电子课件、DWG原图、在线课程</t>
  </si>
  <si>
    <t>978-7-111-77441-9</t>
  </si>
  <si>
    <t>http://www.cmpedu.com/books/book/5609337.htm</t>
  </si>
  <si>
    <t>75128</t>
  </si>
  <si>
    <t>AutoCAD项目化教程</t>
  </si>
  <si>
    <t>车玲 袁霏 陈益飞</t>
  </si>
  <si>
    <t>电子课件、二维码、教案、习题解答、微课</t>
  </si>
  <si>
    <t>978-7-111-75128-1</t>
  </si>
  <si>
    <t>http://www.cmpedu.com/books/book/5607829.htm</t>
  </si>
  <si>
    <t>76595</t>
  </si>
  <si>
    <t>AutoCAD项目教程（2023版）</t>
  </si>
  <si>
    <t>李汾娟 李程</t>
  </si>
  <si>
    <t>电子课件、二维码、视频、电子教案、课程标准、源文件、在线课程</t>
  </si>
  <si>
    <t>978-7-111-76595-0</t>
  </si>
  <si>
    <t>http://www.cmpedu.com/books/book/5608728.htm</t>
  </si>
  <si>
    <t>AutoCAD图样绘制与输出（2020版）</t>
  </si>
  <si>
    <t>72490</t>
  </si>
  <si>
    <r>
      <rPr>
        <sz val="11"/>
        <color rgb="FF000000"/>
        <rFont val="宋体"/>
        <charset val="134"/>
      </rPr>
      <t>何世松</t>
    </r>
    <r>
      <rPr>
        <sz val="11"/>
        <color rgb="FF000000"/>
        <rFont val="宋体"/>
        <charset val="0"/>
      </rPr>
      <t xml:space="preserve"> </t>
    </r>
    <r>
      <rPr>
        <sz val="11"/>
        <color rgb="FF000000"/>
        <rFont val="宋体"/>
        <charset val="134"/>
      </rPr>
      <t>贾颖莲</t>
    </r>
    <r>
      <rPr>
        <sz val="11"/>
        <color rgb="FF000000"/>
        <rFont val="宋体"/>
        <charset val="0"/>
      </rPr>
      <t xml:space="preserve"> </t>
    </r>
    <r>
      <rPr>
        <sz val="11"/>
        <color rgb="FF000000"/>
        <rFont val="宋体"/>
        <charset val="134"/>
      </rPr>
      <t>徐林林</t>
    </r>
  </si>
  <si>
    <t>电子课件、二维码、试卷、源文件、在线课程、样板文件</t>
  </si>
  <si>
    <t>新形态教材、双色印刷</t>
  </si>
  <si>
    <t>978-7-111-72490-2</t>
  </si>
  <si>
    <t>http://www.cmpedu.com/books/book/5606441.htm</t>
  </si>
  <si>
    <t>AutoCAD2020机械制图实用教程</t>
  </si>
  <si>
    <t>69887</t>
  </si>
  <si>
    <t>王灵珠 许启高</t>
  </si>
  <si>
    <t>978-7-111-69887-6</t>
  </si>
  <si>
    <t>http://www.cmpedu.com/books/book/5605609.htm</t>
  </si>
  <si>
    <t>AutoCAD 2019应用基础教程</t>
  </si>
  <si>
    <t>69006</t>
  </si>
  <si>
    <t>邓宇翔  俞小友</t>
  </si>
  <si>
    <t>978-7-111-69006-1</t>
  </si>
  <si>
    <t>http://www.cmpedu.com/books/book/5605384.htm</t>
  </si>
  <si>
    <t>AutoCAD2019机械绘图教程</t>
  </si>
  <si>
    <t>66142</t>
  </si>
  <si>
    <t>夏志平 吴金会</t>
  </si>
  <si>
    <t>978-7-111-66142-9</t>
  </si>
  <si>
    <t>http://www.cmpedu.com/books/book/5603391.htm</t>
  </si>
  <si>
    <t>AutoCAD综合项目化教程（2020版）</t>
  </si>
  <si>
    <t>68610</t>
  </si>
  <si>
    <t>谭桂华 刘怡然</t>
  </si>
  <si>
    <t>978-7-111-68610-1</t>
  </si>
  <si>
    <t>http://www.cmpedu.com/books/book/5604783.htm</t>
  </si>
  <si>
    <t>AutoCAD机械绘图（2020版）</t>
  </si>
  <si>
    <t>72037</t>
  </si>
  <si>
    <t>张松华 丘永亮</t>
  </si>
  <si>
    <t>978-7-111-72037-9</t>
  </si>
  <si>
    <t>http://www.cmpedu.com/books/book/5606330.htm</t>
  </si>
  <si>
    <t>74727</t>
  </si>
  <si>
    <t>AutoCAD机械制图项目教程（2023版）</t>
  </si>
  <si>
    <t>刘正阳 皮杰</t>
  </si>
  <si>
    <t>电子课件、二维码、教案、模型源文件</t>
  </si>
  <si>
    <t>978-7-111-74727-7</t>
  </si>
  <si>
    <t>http://www.cmpedu.com/books/book/5607643.htm</t>
  </si>
  <si>
    <t>80292</t>
  </si>
  <si>
    <t>AutoCAD机械制图实例教程（2024版）</t>
  </si>
  <si>
    <t>王博  樊新波</t>
  </si>
  <si>
    <t>实例素材源文件、操作短视频、电子课件</t>
  </si>
  <si>
    <t>978-7-111-80292-1</t>
  </si>
  <si>
    <t>http://www.cmpedu.com/books/book/5610684.htm</t>
  </si>
  <si>
    <t>AutoCAD 2018项目教程</t>
  </si>
  <si>
    <t>62104</t>
  </si>
  <si>
    <t>李汾娟 李程 编著</t>
  </si>
  <si>
    <t>978-7-111-62104-1</t>
  </si>
  <si>
    <t>http://www.cmpedu.com/books/book/5600203.htm</t>
  </si>
  <si>
    <t>AutoCAD 2018机械产品辅助设计案例教程</t>
  </si>
  <si>
    <t>61648</t>
  </si>
  <si>
    <t>李会文 冯光林</t>
  </si>
  <si>
    <t>978-7-111-61648-1</t>
  </si>
  <si>
    <t>http://www.cmpedu.com/books/book/5585211.htm</t>
  </si>
  <si>
    <t>AutoCAD2018机械制图实用教程</t>
  </si>
  <si>
    <t>61688</t>
  </si>
  <si>
    <t>杨小刚 王学忠</t>
  </si>
  <si>
    <t>978-7-111-61688-7</t>
  </si>
  <si>
    <t>http://www.cmpedu.com/books/book/5585337.htm</t>
  </si>
  <si>
    <t>AutoCAD实训教程</t>
  </si>
  <si>
    <t>61767</t>
  </si>
  <si>
    <t>文颖</t>
  </si>
  <si>
    <t>978-7-111-61767-9</t>
  </si>
  <si>
    <t>http://www.cmpedu.com/books/book/5585032.htm</t>
  </si>
  <si>
    <t>AutoCAD2016机械绘图</t>
  </si>
  <si>
    <t>62587</t>
  </si>
  <si>
    <t>年四甜 钱俊梅</t>
  </si>
  <si>
    <t>978-7-111-62587-2</t>
  </si>
  <si>
    <t>http://www.cmpedu.com/books/book/5600421.htm</t>
  </si>
  <si>
    <t>AutoCAD2016绘图教程</t>
  </si>
  <si>
    <t>64319</t>
  </si>
  <si>
    <t>978-7-111-64319-7</t>
  </si>
  <si>
    <t>http://www.cmpedu.com/books/book/5601791.htm</t>
  </si>
  <si>
    <t>AutoCAD机械绘图</t>
  </si>
  <si>
    <t>55805</t>
  </si>
  <si>
    <t>钱坤</t>
  </si>
  <si>
    <t>电子课件、课程标准、电子教案、模拟试卷</t>
  </si>
  <si>
    <t>978-7-111-55805-7</t>
  </si>
  <si>
    <t>http://www.cmpedu.com/books/book/5603722.htm</t>
  </si>
  <si>
    <t>AutoCAD机械绘图习题集</t>
  </si>
  <si>
    <t>60948</t>
  </si>
  <si>
    <t>978-7-111-60948-3</t>
  </si>
  <si>
    <t>http://www.cmpedu.com/books/book/5528967.htm</t>
  </si>
  <si>
    <t>AutoCAD 2013（中文版）工程制图实用教程</t>
  </si>
  <si>
    <t>43996</t>
  </si>
  <si>
    <t>杨老记</t>
  </si>
  <si>
    <t>电子课件，视频光盘习题答案、40个作业解答过程</t>
  </si>
  <si>
    <t>978-7-111-43996-7</t>
  </si>
  <si>
    <t>http://www.cmpedu.com/books/book/2023145.htm</t>
  </si>
  <si>
    <t>AutoCAD2014中文版 工程制图实用教程</t>
  </si>
  <si>
    <t>49053</t>
  </si>
  <si>
    <t>赵剑波 孟强</t>
  </si>
  <si>
    <t>978-7-111-49053-1</t>
  </si>
  <si>
    <t>http://www.cmpedu.com/books/book/2043943.htm</t>
  </si>
  <si>
    <t>AutoCAD2014机械制图实用教程</t>
  </si>
  <si>
    <t>46175</t>
  </si>
  <si>
    <t>王灵珠</t>
  </si>
  <si>
    <t>二维码在线视频</t>
  </si>
  <si>
    <t>978-7-111-46175-3</t>
  </si>
  <si>
    <t>http://www.cmpedu.com/books/book/2030054.htm</t>
  </si>
  <si>
    <t>AutoCAD综合强化习题册</t>
  </si>
  <si>
    <t>61802</t>
  </si>
  <si>
    <t>李雅萍</t>
  </si>
  <si>
    <t>978-7-111-61802-7</t>
  </si>
  <si>
    <t>http://www.cmpedu.com/books/book/5585438.htm</t>
  </si>
  <si>
    <t>AutoCAD项目化教程（2020版）</t>
  </si>
  <si>
    <t>73180</t>
  </si>
  <si>
    <t>黄少华</t>
  </si>
  <si>
    <t>978-7-111-73180-1</t>
  </si>
  <si>
    <t>http://www.cmpedu.com/books/book/5606912.htm</t>
  </si>
  <si>
    <t>AutoCAD 2012基础教程及应用实例</t>
  </si>
  <si>
    <t>38689</t>
  </si>
  <si>
    <t>潘苏蓉</t>
  </si>
  <si>
    <t>978-7-111-38689-6</t>
  </si>
  <si>
    <t>http://www.cmpedu.com/books/book/2066852.htm</t>
  </si>
  <si>
    <t>AutoCAD机械制图实训教程——2020版</t>
  </si>
  <si>
    <t>69269</t>
  </si>
  <si>
    <t>于梅</t>
  </si>
  <si>
    <t>电子课件和教学视频</t>
  </si>
  <si>
    <t>978-7-111-69269-0</t>
  </si>
  <si>
    <t>http://www.cmpedu.com/books/book/5605081.htm</t>
  </si>
  <si>
    <t>AutoCAD 2017机械制图实训教程</t>
  </si>
  <si>
    <t>58921</t>
  </si>
  <si>
    <t>电子课件、素材文件</t>
  </si>
  <si>
    <t>978-7-111-58921-1</t>
  </si>
  <si>
    <t>http://www.cmpedu.com/books/book/2065865.htm</t>
  </si>
  <si>
    <t>AutoCAD 2018机械制图实例教程</t>
  </si>
  <si>
    <t>60396</t>
  </si>
  <si>
    <t>王博 陈运胜</t>
  </si>
  <si>
    <t>978-7-111-60396-2</t>
  </si>
  <si>
    <t>http://www.cmpedu.com/books/book/5522130.htm</t>
  </si>
  <si>
    <t>AutoCAD 2010绘图技能实用教程</t>
  </si>
  <si>
    <t>39613</t>
  </si>
  <si>
    <t>朱向丽</t>
  </si>
  <si>
    <t>978-7-111-39613-0</t>
  </si>
  <si>
    <t>http://www.cmpedu.com/books/book/2017123.htm</t>
  </si>
  <si>
    <t>AutoCAD 2012机械制图入门与实例教程</t>
  </si>
  <si>
    <t>38869</t>
  </si>
  <si>
    <t>王博</t>
  </si>
  <si>
    <t>978-7-111-38869-2</t>
  </si>
  <si>
    <t>http://www.cmpedu.com/books/book/2015968.htm</t>
  </si>
  <si>
    <t>AutoCAD 2010项目教程</t>
  </si>
  <si>
    <t>36962</t>
  </si>
  <si>
    <t>李汾娟</t>
  </si>
  <si>
    <t>978-7-111-36962-2</t>
  </si>
  <si>
    <t>http://www.cmpedu.com/books/book/2009869.htm</t>
  </si>
  <si>
    <t>AutoCAD上机实验指导与实训（第2版）</t>
  </si>
  <si>
    <t>36720</t>
  </si>
  <si>
    <t>张玉琴</t>
  </si>
  <si>
    <t>978-7-111-36720-8</t>
  </si>
  <si>
    <t>http://www.cmpedu.com/books/book/2012025.htm</t>
  </si>
  <si>
    <t>AutoCAD机械制图（第3版）</t>
  </si>
  <si>
    <t>68570</t>
  </si>
  <si>
    <t>马宏亮 孙燕华</t>
  </si>
  <si>
    <t>电子课件、图例及习题、考试模拟试卷及答</t>
  </si>
  <si>
    <t>978-7-111-68570-8</t>
  </si>
  <si>
    <t>http://www.cmpedu.com/books/book/5604806.htm</t>
  </si>
  <si>
    <t>AutoCAD 2005中文版机械制图与实训教程</t>
  </si>
  <si>
    <t>16815</t>
  </si>
  <si>
    <t>王谟金</t>
  </si>
  <si>
    <t>7-111-16815-1/TH.1610</t>
  </si>
  <si>
    <t>http://www.cmpedu.com/books/book/5603887.htm</t>
  </si>
  <si>
    <t>AutoCAD 2007中文版应用教程</t>
  </si>
  <si>
    <t>19709</t>
  </si>
  <si>
    <t>郑运廷</t>
  </si>
  <si>
    <t>7-111-19709-7</t>
  </si>
  <si>
    <t>http://www.cmpedu.com/books/book/168840.htm</t>
  </si>
  <si>
    <t>AutoCAD 2008机械制图实用教程</t>
  </si>
  <si>
    <t>27120</t>
  </si>
  <si>
    <t>978-7-111-27120-8</t>
  </si>
  <si>
    <t>http://www.cmpedu.com/books/book/5603949.htm</t>
  </si>
  <si>
    <t>AutoCAD 2010中文版实用教程</t>
  </si>
  <si>
    <t>48499</t>
  </si>
  <si>
    <t>张忠蓉</t>
  </si>
  <si>
    <t>978-7-111-48499-8</t>
  </si>
  <si>
    <t>http://www.cmpedu.com/books/book/2042707.htm</t>
  </si>
  <si>
    <t>AotoCAD 2010应用教程</t>
  </si>
  <si>
    <t>34846</t>
  </si>
  <si>
    <t>蔡伟美</t>
  </si>
  <si>
    <t>978-7-111-34846-7</t>
  </si>
  <si>
    <t>http://www.cmpedu.com/books/book/5603761.htm</t>
  </si>
  <si>
    <t>AutoCAD 2010实训教程</t>
  </si>
  <si>
    <t>33592</t>
  </si>
  <si>
    <t>徐文胜</t>
  </si>
  <si>
    <t>978-7-111-33592-4</t>
  </si>
  <si>
    <t>http://www.cmpedu.com/books/book/168549.htm</t>
  </si>
  <si>
    <t>CAD练习题集（第2版）</t>
  </si>
  <si>
    <t>65733</t>
  </si>
  <si>
    <t>王伟 富国亮 宋宪一</t>
  </si>
  <si>
    <t>978-7-111-65733-0</t>
  </si>
  <si>
    <t>http://www.cmpedu.com/books/book/5602604.htm</t>
  </si>
  <si>
    <t>78254</t>
  </si>
  <si>
    <t>工业产品三维设计</t>
  </si>
  <si>
    <t>杜小雷 魏茂春 余运昌</t>
  </si>
  <si>
    <t>电子课件、二维码、视频、教案、课程标准、素材、在线课程</t>
  </si>
  <si>
    <t>978-7-111-78254-4</t>
  </si>
  <si>
    <t>http://www.cmpedu.com/books/book/5609490.htm</t>
  </si>
  <si>
    <t>80218</t>
  </si>
  <si>
    <t>机电产品数字化设计</t>
  </si>
  <si>
    <t>白颖 王斌 杨平华</t>
  </si>
  <si>
    <t>电子课件、习题解答等配套资源、活页</t>
  </si>
  <si>
    <t>978-7-111-80218-1</t>
  </si>
  <si>
    <t>http://www.cmpedu.com/books/book/5610629.htm</t>
  </si>
  <si>
    <t>77257</t>
  </si>
  <si>
    <t>姜俊侠</t>
  </si>
  <si>
    <t>978-7-111-77257-6</t>
  </si>
  <si>
    <t>http://www.cmpedu.com/books/book/5608970.htm</t>
  </si>
  <si>
    <t>机械产品三维设计</t>
  </si>
  <si>
    <t>77112</t>
  </si>
  <si>
    <t>刘明 田海洋</t>
  </si>
  <si>
    <t>电子课件、二维码、视频、习题答案、模拟试卷及答案</t>
  </si>
  <si>
    <t>978-7-111-77112-8</t>
  </si>
  <si>
    <t>http://www.cmpedu.com/books/book/5608936.htm</t>
  </si>
  <si>
    <t>机械产品三维模型设计（初级）</t>
  </si>
  <si>
    <t>70275</t>
  </si>
  <si>
    <t>张方阳 马彩梅</t>
  </si>
  <si>
    <t>1+X教材</t>
  </si>
  <si>
    <t>978-7-111-70275-7</t>
  </si>
  <si>
    <t>http://www.cmpedu.com/books/book/5605718.htm</t>
  </si>
  <si>
    <t>机械产品三维模型设计（中级）</t>
  </si>
  <si>
    <t>70246</t>
  </si>
  <si>
    <t>徐家忠 刘明俊</t>
  </si>
  <si>
    <t>源文件、操作短视频、习题答案、电子课件</t>
  </si>
  <si>
    <t>978-7-111-70246-7</t>
  </si>
  <si>
    <t>http://www.cmpedu.com/books/book/5605824.htm</t>
  </si>
  <si>
    <t>80117</t>
  </si>
  <si>
    <t>产品创新设计</t>
  </si>
  <si>
    <t>朱红萍</t>
  </si>
  <si>
    <t>978-7-111-80117-7</t>
  </si>
  <si>
    <t>http://www.cmpedu.com/books/book/5610637.htm</t>
  </si>
  <si>
    <t>机电产品创新设计与创业</t>
  </si>
  <si>
    <t>61630</t>
  </si>
  <si>
    <t>陶松桥</t>
  </si>
  <si>
    <t>978-7-111-61630-6</t>
  </si>
  <si>
    <t>http://www.cmpedu.com/books/book/5585160.htm</t>
  </si>
  <si>
    <t>机电产品结构设计</t>
  </si>
  <si>
    <t>74284</t>
  </si>
  <si>
    <t>何佳兵</t>
  </si>
  <si>
    <t>978-7-111-74284-5</t>
  </si>
  <si>
    <t>http://www.cmpedu.com/books/book/5607484.htm</t>
  </si>
  <si>
    <t>79634</t>
  </si>
  <si>
    <t>机电产品三维设计（第2版）</t>
  </si>
  <si>
    <t>洪晴  宋海潮</t>
  </si>
  <si>
    <t>微课视频、电子课件、模型、习题解答等</t>
  </si>
  <si>
    <t>978-7-111-79634-3</t>
  </si>
  <si>
    <t>http://www.cmpedu.com/books/book/5610109.htm</t>
  </si>
  <si>
    <t>78716</t>
  </si>
  <si>
    <t>三维建模数字化设计</t>
  </si>
  <si>
    <t>陶东波  何瑛  樊新波</t>
  </si>
  <si>
    <t>电子课件、二维码、视频、任务工单</t>
  </si>
  <si>
    <t>978-7-111-78716-7</t>
  </si>
  <si>
    <t>http://www.cmpedu.com/books/book/5609771.htm</t>
  </si>
  <si>
    <t>三维数字化设计与制造</t>
  </si>
  <si>
    <t>70453</t>
  </si>
  <si>
    <t>梁宇栋</t>
  </si>
  <si>
    <t>英汉对照</t>
  </si>
  <si>
    <t>978-7-111-70453-9</t>
  </si>
  <si>
    <t>http://www.cmpedu.com/books/book/5605823.htm</t>
  </si>
  <si>
    <t>机械产品三维建模图册</t>
  </si>
  <si>
    <t>45271</t>
  </si>
  <si>
    <t>邓劲莲</t>
  </si>
  <si>
    <t>978-7-111-45271-3</t>
  </si>
  <si>
    <t>http://www.cmpedu.com/books/book/2065777.htm</t>
  </si>
  <si>
    <t>75413</t>
  </si>
  <si>
    <t>中望3D标准教程</t>
  </si>
  <si>
    <t>孙琪</t>
  </si>
  <si>
    <t>电子课件、二维码、视频、实例素材源文件、习题图册</t>
  </si>
  <si>
    <t>978-7-111-75413-8</t>
  </si>
  <si>
    <t>http://www.cmpedu.com/books/book/5607953.htm</t>
  </si>
  <si>
    <t>中望3D建模基础（第2版）</t>
  </si>
  <si>
    <t>69883</t>
  </si>
  <si>
    <t>高平生</t>
  </si>
  <si>
    <t>课程标准、电子课件、电子教案、微课和操作视频、试题库、素材库和动画等</t>
  </si>
  <si>
    <t>本书特色：
★对标1+X要求，提供考证实例讲解。
★植入70个教学视频二维码。
★附赠22套示例库设计图集；提供全书实例的源文件和素材。
★配有电子课件、电子教案、试题库。</t>
  </si>
  <si>
    <t>978-7-111-69883-8</t>
  </si>
  <si>
    <t>http://www.cmpedu.com/books/book/5605512.htm</t>
  </si>
  <si>
    <t>中望CAD实用教程（机械、建筑通用版）（第2版）</t>
  </si>
  <si>
    <t>70394</t>
  </si>
  <si>
    <t>电子课件、二维码、高清视频、活页</t>
  </si>
  <si>
    <t>978-7-111-70394-5</t>
  </si>
  <si>
    <t>http://www.cmpedu.com/books/book/5605726.htm</t>
  </si>
  <si>
    <t>78831</t>
  </si>
  <si>
    <t>中望CAD2025从入门到实战</t>
  </si>
  <si>
    <t>金健  钟日铭</t>
  </si>
  <si>
    <t>978-7-111-78831-7</t>
  </si>
  <si>
    <t>http://www.cmpedu.com/books/book/5609745.htm</t>
  </si>
  <si>
    <t>产品设计三维表达——Rhino7.0&amp;Solidthinking</t>
  </si>
  <si>
    <t>71494</t>
  </si>
  <si>
    <t>韦文波 章宇</t>
  </si>
  <si>
    <t>978-7-111-71494-1</t>
  </si>
  <si>
    <t>http://www.cmpedu.com/books/book/5606245.htm</t>
  </si>
  <si>
    <t>产品数字化设计</t>
  </si>
  <si>
    <t>63253</t>
  </si>
  <si>
    <t>人力资源和社会保障部教育培训中心 机械工业教育发展中心 组</t>
  </si>
  <si>
    <t>978-7-111-63253-5</t>
  </si>
  <si>
    <t>http://www.cmpedu.com/books/book/5600803.htm</t>
  </si>
  <si>
    <t>数字化设计与加工软件应用</t>
  </si>
  <si>
    <t>68791</t>
  </si>
  <si>
    <t>董彤 朱宇</t>
  </si>
  <si>
    <t>978-7-111-68791-7</t>
  </si>
  <si>
    <t>http://www.cmpedu.com/books/book/5605246.htm</t>
  </si>
  <si>
    <t>Inventor工业产品设计项目教程</t>
  </si>
  <si>
    <t>41061</t>
  </si>
  <si>
    <t>马玥桓</t>
  </si>
  <si>
    <t>978-7-111-41061-4</t>
  </si>
  <si>
    <t>http://www.cmpedu.com/books/book/2018716.htm</t>
  </si>
  <si>
    <t>工业产品造型设计（第3版）</t>
  </si>
  <si>
    <t>55048</t>
  </si>
  <si>
    <t>张萍</t>
  </si>
  <si>
    <t>978-7-111-55048-8</t>
  </si>
  <si>
    <t>http://www.cmpedu.com/books/book/2065164.htm</t>
  </si>
  <si>
    <t>工业产品数字化设计与制造</t>
  </si>
  <si>
    <t>68992</t>
  </si>
  <si>
    <t>肖宏涛 麦伟锦 邹新斌</t>
  </si>
  <si>
    <t>电子课件、操作视频、案例模型</t>
  </si>
  <si>
    <t>978-7-111-68992-8</t>
  </si>
  <si>
    <t>http://www.cmpedu.com/books/book/5605091.htm</t>
  </si>
  <si>
    <t>76082</t>
  </si>
  <si>
    <t>工业产品数字化设计与加工</t>
  </si>
  <si>
    <t>杨海峰 韩东</t>
  </si>
  <si>
    <t>978-7-111-76082-5</t>
  </si>
  <si>
    <t>http://www.cmpedu.com/books/book/5608551.htm</t>
  </si>
  <si>
    <t>产品三维造型及结构设计</t>
  </si>
  <si>
    <t>57761</t>
  </si>
  <si>
    <t>王庭俊 王波</t>
  </si>
  <si>
    <t>978-7-111-57761-4</t>
  </si>
  <si>
    <t>http://www.cmpedu.com/books/book/2064363.htm</t>
  </si>
  <si>
    <t>产品三维造型（UG NX12.0）</t>
  </si>
  <si>
    <t>76123</t>
  </si>
  <si>
    <t>周水琴</t>
  </si>
  <si>
    <t>电子课件、二维码、视频、教案</t>
  </si>
  <si>
    <t>978-7-111-76123-5</t>
  </si>
  <si>
    <t>http://www.cmpedu.com/books/book/5608416.htm</t>
  </si>
  <si>
    <t>77415</t>
  </si>
  <si>
    <t>机械三维模型设计</t>
  </si>
  <si>
    <t>闫旭辉 黎江龙</t>
  </si>
  <si>
    <t>978-7-111-77415-0</t>
  </si>
  <si>
    <t>http://www.cmpedu.com/books/book/5609201.htm</t>
  </si>
  <si>
    <t>计算机绘图</t>
  </si>
  <si>
    <t>68021</t>
  </si>
  <si>
    <t>978-7-111-68021-5</t>
  </si>
  <si>
    <t>http://www.cmpedu.com/books/book/5604756.htm</t>
  </si>
  <si>
    <t>计算机绘图--AutoCAD2011中文版</t>
  </si>
  <si>
    <t>37780</t>
  </si>
  <si>
    <t>刘魁敏</t>
  </si>
  <si>
    <t>978-7-111-37780-1</t>
  </si>
  <si>
    <t>http://www.cmpedu.com/books/book/2013922.htm</t>
  </si>
  <si>
    <t>CATIA V5基础教程（第2版）</t>
  </si>
  <si>
    <t>67099</t>
  </si>
  <si>
    <t>丁仁亮</t>
  </si>
  <si>
    <t>电子课件、习题</t>
  </si>
  <si>
    <t>978-7-111-67099-5</t>
  </si>
  <si>
    <t>http://www.cmpedu.com/books/book/5604109.htm</t>
  </si>
  <si>
    <t>CAD/CAM技术应用（CAXA2020版）</t>
  </si>
  <si>
    <t>71284</t>
  </si>
  <si>
    <t>王丽洁</t>
  </si>
  <si>
    <t>978-7-111-71284-8</t>
  </si>
  <si>
    <t>http://www.cmpedu.com/books/book/5606181.htm</t>
  </si>
  <si>
    <t>79390</t>
  </si>
  <si>
    <t>计算机绘图——CAXA电子图板（2023版）</t>
  </si>
  <si>
    <t>臧艳红 牟玲珑</t>
  </si>
  <si>
    <t>电子课件、操作视频</t>
  </si>
  <si>
    <t>978-7-111-79390-8</t>
  </si>
  <si>
    <t>http://www.cmpedu.com/books/book/5610063.htm</t>
  </si>
  <si>
    <t>76686</t>
  </si>
  <si>
    <t>CAXA电子图板应用教程</t>
  </si>
  <si>
    <r>
      <rPr>
        <sz val="11"/>
        <color rgb="FF000000"/>
        <rFont val="宋体"/>
        <charset val="134"/>
      </rPr>
      <t>刘春玲</t>
    </r>
    <r>
      <rPr>
        <sz val="11"/>
        <color rgb="FF000000"/>
        <rFont val="宋体"/>
        <charset val="0"/>
      </rPr>
      <t xml:space="preserve"> </t>
    </r>
    <r>
      <rPr>
        <sz val="11"/>
        <color rgb="FF000000"/>
        <rFont val="宋体"/>
        <charset val="134"/>
      </rPr>
      <t>赵青松</t>
    </r>
    <r>
      <rPr>
        <sz val="11"/>
        <color rgb="FF000000"/>
        <rFont val="宋体"/>
        <charset val="0"/>
      </rPr>
      <t xml:space="preserve"> </t>
    </r>
    <r>
      <rPr>
        <sz val="11"/>
        <color rgb="FF000000"/>
        <rFont val="宋体"/>
        <charset val="134"/>
      </rPr>
      <t>李长亮</t>
    </r>
  </si>
  <si>
    <t>电子课件、二维码、视频、习题答案、素材文件、软件操作说明书</t>
  </si>
  <si>
    <t>978-7-111-76686-5</t>
  </si>
  <si>
    <t>http://www.cmpedu.com/books/book/5608708.htm</t>
  </si>
  <si>
    <t>CAXA电子图板2011项目实训教程</t>
  </si>
  <si>
    <t>39307</t>
  </si>
  <si>
    <t>978-7-111-39307-8</t>
  </si>
  <si>
    <t>http://www.cmpedu.com/books/book/2064972.htm</t>
  </si>
  <si>
    <t>CAXA制造工程师2013项目教程</t>
  </si>
  <si>
    <t>52471</t>
  </si>
  <si>
    <t>978-7-111-52471-7</t>
  </si>
  <si>
    <t>http://www.cmpedu.com/books/book/2052009.htm</t>
  </si>
  <si>
    <t>CAXA制造工程师技术与应用</t>
  </si>
  <si>
    <t>59881</t>
  </si>
  <si>
    <t>陈子银</t>
  </si>
  <si>
    <t>978-7-111-59881-7</t>
  </si>
  <si>
    <t>http://www.cmpedu.com/books/book/5520147.htm</t>
  </si>
  <si>
    <t>CAXA CAM制造工程师实用案例教程（2020版）</t>
  </si>
  <si>
    <t>69111</t>
  </si>
  <si>
    <t>关雄飞</t>
  </si>
  <si>
    <t>电子课件、全部案例、练习题解题操作视频</t>
  </si>
  <si>
    <t>978-7-111-69111-2</t>
  </si>
  <si>
    <t>http://www.cmpedu.com/books/book/5605115.htm</t>
  </si>
  <si>
    <t>CAXA数控加工自动编程经典实例教程</t>
  </si>
  <si>
    <t>68324</t>
  </si>
  <si>
    <t>刘玉春</t>
  </si>
  <si>
    <t>实例源文件、授课PPT及教学视频等</t>
  </si>
  <si>
    <t>978-7-111-68324-7</t>
  </si>
  <si>
    <t>http://www.cmpedu.com/books/book/5604529.htm</t>
  </si>
  <si>
    <t>PLM技术及应用</t>
  </si>
  <si>
    <t>73465</t>
  </si>
  <si>
    <t>北京数码大方科技股份有限公司</t>
  </si>
  <si>
    <t>978-7-111-73465-9</t>
  </si>
  <si>
    <t>http://www.cmpedu.com/books/book/5607087.htm</t>
  </si>
  <si>
    <t>CAPP技术与实施</t>
  </si>
  <si>
    <t>34671</t>
  </si>
  <si>
    <t>祝勇仁</t>
  </si>
  <si>
    <t>978-7-111-34671-5</t>
  </si>
  <si>
    <t>http://www.cmpedu.com/books/book/169434.htm</t>
  </si>
  <si>
    <t>CAPP数字化工艺设计</t>
  </si>
  <si>
    <t>71530</t>
  </si>
  <si>
    <t>北京数码大方科技股份有限公司 组编  祝勇仁 蒋立正 李长亮 主编</t>
  </si>
  <si>
    <t>动画、视频，还配有授课电子课件、习题答案等</t>
  </si>
  <si>
    <t>978-7-111-71530-6</t>
  </si>
  <si>
    <t>http://www.cmpedu.com/books/book/5606001.htm</t>
  </si>
  <si>
    <t>77088</t>
  </si>
  <si>
    <t>Pro/Engineer Wildfire 5.0 实例教程（课证赛融合）（第2版）</t>
  </si>
  <si>
    <t>素材源文件、习题答案、教学视频和课程标准等资源</t>
  </si>
  <si>
    <t>978-7-111-77088-6</t>
  </si>
  <si>
    <t>http://www.cmpedu.com/books/book/5608865.htm</t>
  </si>
  <si>
    <t>Pro/ENGINEER 5.0应用教程</t>
  </si>
  <si>
    <t>35772</t>
  </si>
  <si>
    <t>刘瑞新</t>
  </si>
  <si>
    <t>电子课件、实例素材</t>
  </si>
  <si>
    <t>978-7-111-35772-8</t>
  </si>
  <si>
    <t>http://www.cmpedu.com/books/book/2000766.htm</t>
  </si>
  <si>
    <t>SOLIDWORKS工业机器人数字化建模教程</t>
  </si>
  <si>
    <t>72073</t>
  </si>
  <si>
    <t>李劼科 陈露 曾志文</t>
  </si>
  <si>
    <t>978-7-111-72073-7</t>
  </si>
  <si>
    <t>http://www.cmpedu.com/books/book/5606469.htm</t>
  </si>
  <si>
    <t>SolidWorks数字仿真项目教程</t>
  </si>
  <si>
    <t>62554</t>
  </si>
  <si>
    <t>鲍仲辅 曾德江</t>
  </si>
  <si>
    <t>978-7-111-62554-4</t>
  </si>
  <si>
    <t>http://www.cmpedu.com/books/book/5600295.htm</t>
  </si>
  <si>
    <t>SolidWorks基础与实例教程</t>
  </si>
  <si>
    <t>60855</t>
  </si>
  <si>
    <t>张平</t>
  </si>
  <si>
    <t>978-7-111-60855-4</t>
  </si>
  <si>
    <t>http://www.cmpedu.com/books/book/5532618.htm</t>
  </si>
  <si>
    <t>79385</t>
  </si>
  <si>
    <t>SolidWorks基础教程（2025版）</t>
  </si>
  <si>
    <t>方显明 吴贵强 周利平</t>
  </si>
  <si>
    <t>电子课件、微课视频和源文件等</t>
  </si>
  <si>
    <t>978-7-111-79385-4</t>
  </si>
  <si>
    <t>http://www.cmpedu.com/books/book/5610089.htm</t>
  </si>
  <si>
    <t>Solidworks基础教程</t>
  </si>
  <si>
    <t>43707</t>
  </si>
  <si>
    <t>杨瑛</t>
  </si>
  <si>
    <t>978-7-111-43707-9</t>
  </si>
  <si>
    <t>http://www.cmpedu.com/books/book/2063713.htm</t>
  </si>
  <si>
    <t>SolidWorks2016基础与实例教程</t>
  </si>
  <si>
    <t>64165</t>
  </si>
  <si>
    <t>郑贞平 张小红</t>
  </si>
  <si>
    <t>电子课件、配套源文件，二维码教学视频</t>
  </si>
  <si>
    <t>978-7-111-64165-0</t>
  </si>
  <si>
    <t>http://www.cmpedu.com/books/book/5601775.htm</t>
  </si>
  <si>
    <t>76735</t>
  </si>
  <si>
    <t>SOLIDWORKS 基础与实例教程（2022版）</t>
  </si>
  <si>
    <t>郑贞平 胡俊平</t>
  </si>
  <si>
    <t>电子课件、二维码、视频、习题答案、源文件</t>
  </si>
  <si>
    <t>978-7-111-76735-0</t>
  </si>
  <si>
    <t>http://www.cmpedu.com/books/book/5608737.htm</t>
  </si>
  <si>
    <t>76426</t>
  </si>
  <si>
    <t>SolidWorks机械设计实例教程（2022中文版）</t>
  </si>
  <si>
    <t>孙慧 徐丽娜</t>
  </si>
  <si>
    <t>978-7-111-76426-7</t>
  </si>
  <si>
    <t>http://www.cmpedu.com/books/book/5608766.htm</t>
  </si>
  <si>
    <t>SolidWorks建模与工程图应用</t>
  </si>
  <si>
    <t>70898</t>
  </si>
  <si>
    <t>978-7-111-70898-8</t>
  </si>
  <si>
    <t>http://www.cmpedu.com/books/book/5606038.htm</t>
  </si>
  <si>
    <t>79273</t>
  </si>
  <si>
    <t>SOLIDWORKS三维设计项目式教程</t>
  </si>
  <si>
    <t>郭艳艳</t>
  </si>
  <si>
    <t>教学课件、素材</t>
  </si>
  <si>
    <t>978-7-111-79273-4</t>
  </si>
  <si>
    <t>http://www.cmpedu.com/books/book/5609965.htm</t>
  </si>
  <si>
    <t>三维建模与加工</t>
  </si>
  <si>
    <t>62733</t>
  </si>
  <si>
    <t>成图雅 姜明磊</t>
  </si>
  <si>
    <t>978-7-111-62733-3</t>
  </si>
  <si>
    <t>http://www.cmpedu.com/books/book/5600798.htm</t>
  </si>
  <si>
    <t>PowerMILL五轴编程实例教程</t>
  </si>
  <si>
    <t>38287</t>
  </si>
  <si>
    <t>褚辉生</t>
  </si>
  <si>
    <t>978-7-111-38287-4</t>
  </si>
  <si>
    <t>http://www.cmpedu.com/books/book/2016260.htm</t>
  </si>
  <si>
    <t>Geomagic Design X三维建模案例教程</t>
  </si>
  <si>
    <t>53186</t>
  </si>
  <si>
    <t>杨晓雪</t>
  </si>
  <si>
    <t>附赠DVD</t>
  </si>
  <si>
    <t>978-7-111-53186-9</t>
  </si>
  <si>
    <t>http://www.cmpedu.com/books/book/2052903.htm</t>
  </si>
  <si>
    <t>Creo三维建模与装配</t>
  </si>
  <si>
    <t>58274</t>
  </si>
  <si>
    <t>何世松 贾颖莲 编著</t>
  </si>
  <si>
    <t>978-7-111-58274-8</t>
  </si>
  <si>
    <t>http://www.cmpedu.com/books/book/2065044.htm</t>
  </si>
  <si>
    <t>71368</t>
  </si>
  <si>
    <t>胡新华 黄亚玲</t>
  </si>
  <si>
    <t>浙江省普通高校“十三五”新形态教材</t>
  </si>
  <si>
    <t>978-7-111-71368-5</t>
  </si>
  <si>
    <t>http://www.cmpedu.com/books/book/5606148.htm</t>
  </si>
  <si>
    <t>Creo三维建模与装配（7.0版）</t>
  </si>
  <si>
    <t>70677</t>
  </si>
  <si>
    <t>贾颖莲 何世松 李永松 白月香 编著</t>
  </si>
  <si>
    <t>教学视频、电子课件、素材源文件和在线开放课程</t>
  </si>
  <si>
    <t>“十三五”职业教育国家规划教材</t>
  </si>
  <si>
    <t>978-7-111-70677-9</t>
  </si>
  <si>
    <t>http://www.cmpedu.com/books/book/5605708.htm</t>
  </si>
  <si>
    <t>78809</t>
  </si>
  <si>
    <t>Creo项目教程（10.0版）</t>
  </si>
  <si>
    <t>杨志义</t>
  </si>
  <si>
    <t>978-7-111-78809-6</t>
  </si>
  <si>
    <t>http://www.cmpedu.com/books/book/5609887.htm</t>
  </si>
  <si>
    <t>Creo6.0机械设计教程（高职高专教材）</t>
  </si>
  <si>
    <t>65078</t>
  </si>
  <si>
    <t>詹友刚</t>
  </si>
  <si>
    <t>光盘</t>
  </si>
  <si>
    <t>978-7-111-65078-2</t>
  </si>
  <si>
    <t>http://www.cmpedu.com/books/book/5603559.htm</t>
  </si>
  <si>
    <t>CAD/CAM技术应用（UG）</t>
  </si>
  <si>
    <t>50294</t>
  </si>
  <si>
    <t>袁锋</t>
  </si>
  <si>
    <t>978-7-111-50294-4</t>
  </si>
  <si>
    <t>http://www.cmpedu.com/books/book/2047401.htm</t>
  </si>
  <si>
    <t>Cimatron 13 三轴数控加工实用教程</t>
  </si>
  <si>
    <t>61185</t>
  </si>
  <si>
    <t>胡志林</t>
  </si>
  <si>
    <t>978-7-111-61185-1</t>
  </si>
  <si>
    <t>http://www.cmpedu.com/books/book/5536595.htm</t>
  </si>
  <si>
    <t>78727</t>
  </si>
  <si>
    <t>机械CAD与3D建模</t>
  </si>
  <si>
    <t>张灵晓 朱佳博</t>
  </si>
  <si>
    <t>PPT课件、二维码、视频</t>
  </si>
  <si>
    <t>978-7-111-78727-3</t>
  </si>
  <si>
    <t>http://www.cmpedu.com/books/book/5609723.htm</t>
  </si>
  <si>
    <t>机械CAD/CAM</t>
  </si>
  <si>
    <t>73173</t>
  </si>
  <si>
    <t>电子课件、二维码、素材文件、软件操作说明书</t>
  </si>
  <si>
    <t>978-7-111-73173-3</t>
  </si>
  <si>
    <t>http://www.cmpedu.com/books/book/5606800.htm</t>
  </si>
  <si>
    <t>79353</t>
  </si>
  <si>
    <t>机械CAD/CAM应用</t>
  </si>
  <si>
    <t>高强 丁子成 陈世辉</t>
  </si>
  <si>
    <t>电子课件、实例源文件、习题答案</t>
  </si>
  <si>
    <t>978-7-111-79353-3</t>
  </si>
  <si>
    <t>http://www.cmpedu.com/books/book/5610031.htm</t>
  </si>
  <si>
    <t>机械CAD/CAM综合实践</t>
  </si>
  <si>
    <t>68548</t>
  </si>
  <si>
    <t>边培莹</t>
  </si>
  <si>
    <t>“十四五”陕西省规划教材</t>
  </si>
  <si>
    <t>978-7-111-68548-7</t>
  </si>
  <si>
    <t>http://www.cmpedu.com/books/book/5604814.htm</t>
  </si>
  <si>
    <t>机械CAD/CAM应用技术项目化教程（Mastercam2019）</t>
  </si>
  <si>
    <t>63491</t>
  </si>
  <si>
    <t>王凯</t>
  </si>
  <si>
    <t>978-7-111-63491-1</t>
  </si>
  <si>
    <t>http://www.cmpedu.com/books/book/5600867.htm</t>
  </si>
  <si>
    <t>Mastercam数控编程案例教程（2021版）</t>
  </si>
  <si>
    <t>68725</t>
  </si>
  <si>
    <t>案例源文件、案例任务实施的视频文件</t>
  </si>
  <si>
    <t>978-7-111-68725-2</t>
  </si>
  <si>
    <t>http://www.cmpedu.com/books/book/5604897.htm</t>
  </si>
  <si>
    <t>MastercamX6造型与自动编程项目教程</t>
  </si>
  <si>
    <t>52017</t>
  </si>
  <si>
    <t>史亚贝</t>
  </si>
  <si>
    <t>978-7-111-52017-7</t>
  </si>
  <si>
    <t>http://www.cmpedu.com/books/book/2051805.htm</t>
  </si>
  <si>
    <t>SurfMill9.0基础教程</t>
  </si>
  <si>
    <t>66486</t>
  </si>
  <si>
    <t>曹焕亚 蔡锐龙</t>
  </si>
  <si>
    <t>电子课件、教案、素材源文件、操作短视频、习题答案</t>
  </si>
  <si>
    <t>978-7-111-66486-4</t>
  </si>
  <si>
    <t>http://www.cmpedu.com/books/book/5603534.htm</t>
  </si>
  <si>
    <t>SurfMill9.0典型精密加工案例教程</t>
  </si>
  <si>
    <t>67130</t>
  </si>
  <si>
    <t>978-7-111-67130-5</t>
  </si>
  <si>
    <t>http://www.cmpedu.com/books/book/5604207.htm</t>
  </si>
  <si>
    <t>NX三维设计与数控多轴加工</t>
  </si>
  <si>
    <t>73759</t>
  </si>
  <si>
    <t>虞俊</t>
  </si>
  <si>
    <t>978-7-111-73759-9</t>
  </si>
  <si>
    <t>http://www.cmpedu.com/books/book/5607235.htm</t>
  </si>
  <si>
    <t>零件三维建模与制造--UGNX逆向造型、数控加工</t>
  </si>
  <si>
    <t>32174</t>
  </si>
  <si>
    <t>高永祥</t>
  </si>
  <si>
    <t>978-7-111-32174-3</t>
  </si>
  <si>
    <t>http://www.cmpedu.com/books/book/2065620.htm</t>
  </si>
  <si>
    <t>零件三维建模与制造--UG NX三维造型</t>
  </si>
  <si>
    <t>30860</t>
  </si>
  <si>
    <t>978-7-111-30860-7</t>
  </si>
  <si>
    <t>http://www.cmpedu.com/books/book/2065970.htm</t>
  </si>
  <si>
    <t>零件数据采集与逆向工程</t>
  </si>
  <si>
    <t>77269</t>
  </si>
  <si>
    <t>陈泳桓 张振</t>
  </si>
  <si>
    <t>978-7-111-77269-9</t>
  </si>
  <si>
    <t>http://www.cmpedu.com/books/book/5609004.htm</t>
  </si>
  <si>
    <t>NX数字化设计基础</t>
  </si>
  <si>
    <t>72830</t>
  </si>
  <si>
    <t>张铮</t>
  </si>
  <si>
    <t>电子课件、二维码、模型文件以及习题与答案等</t>
  </si>
  <si>
    <t>978-7-111-72830-6</t>
  </si>
  <si>
    <t>http://www.cmpedu.com/books/book/5606738.htm</t>
  </si>
  <si>
    <t>78611</t>
  </si>
  <si>
    <t>UG NX数字化建模与工程图绘制</t>
  </si>
  <si>
    <t>崔联合</t>
  </si>
  <si>
    <t>978-7-111-78611-5</t>
  </si>
  <si>
    <t>http://www.cmpedu.com/books/book/5609623.htm</t>
  </si>
  <si>
    <t>UG NX项目教程</t>
  </si>
  <si>
    <t>45270</t>
  </si>
  <si>
    <t>善盈盈 邓劲莲</t>
  </si>
  <si>
    <t>项目式</t>
  </si>
  <si>
    <t>978-7-111-45270-6</t>
  </si>
  <si>
    <t>http://www.cmpedu.com/books/book/2025955.htm</t>
  </si>
  <si>
    <t>UG数控加工</t>
  </si>
  <si>
    <t>42272</t>
  </si>
  <si>
    <t>张士军</t>
  </si>
  <si>
    <t>978-7-111-42272-3</t>
  </si>
  <si>
    <t>http://www.cmpedu.com/books/book/2020563.htm</t>
  </si>
  <si>
    <t>UG机械设计实例教程</t>
  </si>
  <si>
    <t>68964</t>
  </si>
  <si>
    <t>毛丹丹 曾林</t>
  </si>
  <si>
    <t>978-7-111-68964-5</t>
  </si>
  <si>
    <t>http://www.cmpedu.com/books/book/5604849.htm</t>
  </si>
  <si>
    <t>UG NX10.0实例基础教程</t>
  </si>
  <si>
    <t>60073</t>
  </si>
  <si>
    <t>赵秀文</t>
  </si>
  <si>
    <t>978-7-111-60073-2</t>
  </si>
  <si>
    <t>http://www.cmpedu.com/books/book/5519680.htm</t>
  </si>
  <si>
    <t>UG NX10.0多轴数控编程与加工案例教程</t>
  </si>
  <si>
    <t>52407</t>
  </si>
  <si>
    <t>易良培</t>
  </si>
  <si>
    <t>978-7-111-52407-6</t>
  </si>
  <si>
    <t>http://www.cmpedu.com/books/book/2051992.htm</t>
  </si>
  <si>
    <t>75601</t>
  </si>
  <si>
    <t>UG NX 数控编程学习教程（UG NX12.0）</t>
  </si>
  <si>
    <t>王卫兵</t>
  </si>
  <si>
    <t>电子课件、二维码、微课资源</t>
  </si>
  <si>
    <t>978-7-111-75601-9</t>
  </si>
  <si>
    <t>http://www.cmpedu.com/books/book/5608168.htm</t>
  </si>
  <si>
    <t>UG NX10.0中文版基础教程（第2版）</t>
  </si>
  <si>
    <t>56720</t>
  </si>
  <si>
    <t>郑贞平</t>
  </si>
  <si>
    <t>978-7-111-56720-2</t>
  </si>
  <si>
    <t>http://www.cmpedu.com/books/book/2063202.htm</t>
  </si>
  <si>
    <t>UG NX10.0三维建模及自动编程项目教程（第2版）</t>
  </si>
  <si>
    <t>63907</t>
  </si>
  <si>
    <t>徐家忠 金莹</t>
  </si>
  <si>
    <t>本书特色：
★“十四五”职业教育国家规划教材
★互联网+数纸融合教材，双色印刷，嵌入176个二维码。
★赠电子课件、电子教案、课程标准、模型源文件、操作视频（共14个完整操作视频）。
★项目式编写模式，注重实操。</t>
  </si>
  <si>
    <t>978-7-111-63907-7</t>
  </si>
  <si>
    <t>http://www.cmpedu.com/books/book/5601195.htm</t>
  </si>
  <si>
    <t>UG NX10.0三维造型全面精通实例教程</t>
  </si>
  <si>
    <t>60689</t>
  </si>
  <si>
    <t>罗应娜</t>
  </si>
  <si>
    <t>978-7-111-60689-5</t>
  </si>
  <si>
    <t>http://www.cmpedu.com/books/book/5525776.htm</t>
  </si>
  <si>
    <t>UG NX 10.0数控加工编程实例精讲</t>
  </si>
  <si>
    <t>63730</t>
  </si>
  <si>
    <t>夏雨</t>
  </si>
  <si>
    <t>978-7-111-63730-1</t>
  </si>
  <si>
    <t>http://www.cmpedu.com/books/book/5600970.htm</t>
  </si>
  <si>
    <t>UG NX 10.0多轴数控加工教程</t>
  </si>
  <si>
    <t>66172</t>
  </si>
  <si>
    <t>李玉炜 罗冬初</t>
  </si>
  <si>
    <t>978-7-111-66172-6</t>
  </si>
  <si>
    <t>http://www.cmpedu.com/books/book/5603331.htm</t>
  </si>
  <si>
    <t>UG NX11.0高级应用项目式教程</t>
  </si>
  <si>
    <t>71916</t>
  </si>
  <si>
    <t>赵慧</t>
  </si>
  <si>
    <t>在线开放课程</t>
  </si>
  <si>
    <t>978-7-111-71916-8</t>
  </si>
  <si>
    <t>http://www.cmpedu.com/books/book/5606387.htm</t>
  </si>
  <si>
    <t>UG NX11.0 CAD/CAM技术教程</t>
  </si>
  <si>
    <t>65284</t>
  </si>
  <si>
    <t>李东君</t>
  </si>
  <si>
    <t>978-7-111-65284-7</t>
  </si>
  <si>
    <t>http://www.cmpedu.com/books/book/5602544.htm</t>
  </si>
  <si>
    <t>73202</t>
  </si>
  <si>
    <t>UG NX 12.0机械产品设计实例教程</t>
  </si>
  <si>
    <t>刘军华 张侠 徐波</t>
  </si>
  <si>
    <t>978-7-111-73202-0</t>
  </si>
  <si>
    <t>http://www.cmpedu.com/books/book/5606955.htm</t>
  </si>
  <si>
    <t>73448</t>
  </si>
  <si>
    <t>UG NX 12.0产品设计基础教程</t>
  </si>
  <si>
    <t>李海波 刘让贤 魏道德</t>
  </si>
  <si>
    <t>二维码、 在线开放课程</t>
  </si>
  <si>
    <t>978-7-111-73448-2</t>
  </si>
  <si>
    <t>http://www.cmpedu.com/books/book/5606987.htm</t>
  </si>
  <si>
    <t>73789</t>
  </si>
  <si>
    <t>UG NX 12.0三维建模及自动编程项目教程</t>
  </si>
  <si>
    <r>
      <rPr>
        <sz val="11"/>
        <color rgb="FF000000"/>
        <rFont val="宋体"/>
        <charset val="134"/>
      </rPr>
      <t>二维码教学视频、学习平台、助学</t>
    </r>
    <r>
      <rPr>
        <sz val="11"/>
        <color rgb="FF000000"/>
        <rFont val="宋体"/>
        <charset val="0"/>
      </rPr>
      <t>PPT</t>
    </r>
    <r>
      <rPr>
        <sz val="11"/>
        <color rgb="FF000000"/>
        <rFont val="宋体"/>
        <charset val="134"/>
      </rPr>
      <t>以及习题库等资源</t>
    </r>
  </si>
  <si>
    <t>第二届全国教材建设奖/“十四五”陕西省规划教材</t>
  </si>
  <si>
    <t>978-7-111-73789-6</t>
  </si>
  <si>
    <t>http://www.cmpedu.com/books/book/5607275.htm</t>
  </si>
  <si>
    <t>78365</t>
  </si>
  <si>
    <t>UG NX 12.0三维建模与自动编程项目教程</t>
  </si>
  <si>
    <t>程越  黄浙剑</t>
  </si>
  <si>
    <t>电子课件、微课视频、教案、素材文件</t>
  </si>
  <si>
    <t>978-7-111-78365-7</t>
  </si>
  <si>
    <t>http://www.cmpedu.com/books/book/5609513.htm</t>
  </si>
  <si>
    <t>UG NX 12.0三维设计实例教程</t>
  </si>
  <si>
    <t>68526</t>
  </si>
  <si>
    <t>电子课件、源文件和教学视频</t>
  </si>
  <si>
    <t>978-7-111-68526-5</t>
  </si>
  <si>
    <t>http://www.cmpedu.com/books/book/5604850.htm</t>
  </si>
  <si>
    <t>UG NX 12.0应用案例基础教程</t>
  </si>
  <si>
    <t>63517</t>
  </si>
  <si>
    <t>周宝冬 吴卫华</t>
  </si>
  <si>
    <t>978-7-111-63517-8</t>
  </si>
  <si>
    <t>http://www.cmpedu.com/books/book/5600884.htm</t>
  </si>
  <si>
    <t>UG NX 12.0建模与工程图实用教程--基于任务驱动式教学法</t>
  </si>
  <si>
    <t>60884</t>
  </si>
  <si>
    <t>978-7-111-60884-4</t>
  </si>
  <si>
    <t>http://www.cmpedu.com/books/book/5534980.htm</t>
  </si>
  <si>
    <t>UG NX 12.0数控编程教程</t>
  </si>
  <si>
    <t>61361</t>
  </si>
  <si>
    <t>展迪优（展迪优为詹友刚笔名）</t>
  </si>
  <si>
    <t>配DVD</t>
  </si>
  <si>
    <t>978-7-111-61361-9</t>
  </si>
  <si>
    <t>http://www.cmpedu.com/books/book/5542114.htm</t>
  </si>
  <si>
    <t>74747</t>
  </si>
  <si>
    <t>UG NX12.0零基础编程实例教程（第2版）</t>
  </si>
  <si>
    <t>林盛 胡登洲 位忠生</t>
  </si>
  <si>
    <t>二维码、视频演示、知识问答、参数详解、实例操作</t>
  </si>
  <si>
    <t>978-7-111-74747-5</t>
  </si>
  <si>
    <t>http://www.cmpedu.com/books/book/5607805.htm</t>
  </si>
  <si>
    <t>UG NX12.0实例教程</t>
  </si>
  <si>
    <t>72011</t>
  </si>
  <si>
    <t>江健</t>
  </si>
  <si>
    <t>电子教案、电子课件以及模型源文件等</t>
  </si>
  <si>
    <t>978-7-111-72011-9</t>
  </si>
  <si>
    <t>http://www.cmpedu.com/books/book/5606340.htm</t>
  </si>
  <si>
    <t>UG NX12.0全实例教程</t>
  </si>
  <si>
    <t>65144</t>
  </si>
  <si>
    <t>郭晓霞 周建安 洪建明 朱光力 编著</t>
  </si>
  <si>
    <t>精选了00 个实例：常规形状实体建模实例32 个</t>
  </si>
  <si>
    <t>978-7-111-65144-4</t>
  </si>
  <si>
    <t>http://www.cmpedu.com/books/book/5602367.htm</t>
  </si>
  <si>
    <t>UG NX12.0数控编程与加工案例教程</t>
  </si>
  <si>
    <t>64599</t>
  </si>
  <si>
    <t>易良培 易荷涵</t>
  </si>
  <si>
    <t>二维码，课件，素材，视频</t>
  </si>
  <si>
    <t>978-7-111-64599-3</t>
  </si>
  <si>
    <t>http://www.cmpedu.com/books/book/5601793.htm</t>
  </si>
  <si>
    <t>UG NX12.0多轴数控编程与加工案例教程</t>
  </si>
  <si>
    <t>66171</t>
  </si>
  <si>
    <t>张浩  易良培</t>
  </si>
  <si>
    <t>电子课件、仿真程序、二维码、微课视频、源文件</t>
  </si>
  <si>
    <t>978-7-111-66171-9</t>
  </si>
  <si>
    <t>http://www.cmpedu.com/books/book/5603494.htm</t>
  </si>
  <si>
    <t>UG CAM数控自动编程实训教程</t>
  </si>
  <si>
    <t>42665</t>
  </si>
  <si>
    <t>978-7-111-42665-3</t>
  </si>
  <si>
    <t>http://www.cmpedu.com/books/book/2022104.htm</t>
  </si>
  <si>
    <t>UG逆向工程范例教程（第2版）</t>
  </si>
  <si>
    <t>47073</t>
  </si>
  <si>
    <t>978-7-111-47073-1</t>
  </si>
  <si>
    <t>http://www.cmpedu.com/books/book/2035078.htm</t>
  </si>
  <si>
    <t>76254</t>
  </si>
  <si>
    <t>逆向工程与产品创新设计</t>
  </si>
  <si>
    <t>刘鑫  张琛</t>
  </si>
  <si>
    <t>978-7-111-76254-6</t>
  </si>
  <si>
    <t>http://www.cmpedu.com/books/book/5608506.htm</t>
  </si>
  <si>
    <t>逆向设计一体化教程</t>
  </si>
  <si>
    <t>62344</t>
  </si>
  <si>
    <t>黄维 李仁举 罗俊岭</t>
  </si>
  <si>
    <t>978-7-111-62344-1</t>
  </si>
  <si>
    <t>http://www.cmpedu.com/books/book/5600288.htm</t>
  </si>
  <si>
    <t>逆向设计及其检测技术</t>
  </si>
  <si>
    <t>65867</t>
  </si>
  <si>
    <t>殷红梅 刘永利</t>
  </si>
  <si>
    <t>学习通APP</t>
  </si>
  <si>
    <t>978-7-111-65867-2</t>
  </si>
  <si>
    <t>http://www.cmpedu.com/books/book/5602591.htm</t>
  </si>
  <si>
    <t>逆向造型综合实训教程</t>
  </si>
  <si>
    <t>66578</t>
  </si>
  <si>
    <t>刘明俊</t>
  </si>
  <si>
    <t>978-7-111-66578-6</t>
  </si>
  <si>
    <t>http://www.cmpedu.com/books/book/5603525.htm</t>
  </si>
  <si>
    <t>高职高专教材&gt;装备制造大类&gt;机械设计制造类&gt;数控技术</t>
  </si>
  <si>
    <t>数控车铣加工实操教程（中级）</t>
  </si>
  <si>
    <t>69029</t>
  </si>
  <si>
    <t>武汉华中数控股份有限公司 组编 许孔联 赵建林 刘怀兰 主编</t>
  </si>
  <si>
    <t>978-7-111-69029-0</t>
  </si>
  <si>
    <t>http://www.cmpedu.com/books/book/5605124.htm</t>
  </si>
  <si>
    <t>数控车铣加工理论考试指导</t>
  </si>
  <si>
    <t>72461</t>
  </si>
  <si>
    <t>武汉华中数控股份有限公司 组编 谭赞武 伍贤洪 熊艳华</t>
  </si>
  <si>
    <t>978-7-111-72461-2</t>
  </si>
  <si>
    <t>http://www.cmpedu.com/books/book/5606604.htm</t>
  </si>
  <si>
    <t>78630</t>
  </si>
  <si>
    <t>数控车铣复合加工技术训练</t>
  </si>
  <si>
    <t>翟云虎 许月娟</t>
  </si>
  <si>
    <t>电子教案、电子课件、习题答案</t>
  </si>
  <si>
    <t>978-7-111-78630-6</t>
  </si>
  <si>
    <t>http://www.cmpedu.com/books/book/5609986.htm</t>
  </si>
  <si>
    <t>数控系统连接与调试（SINUMERIK 828D）</t>
  </si>
  <si>
    <t>62966</t>
  </si>
  <si>
    <t>周兰 陈建坤 周树强 武坤 编著</t>
  </si>
  <si>
    <t>978-7-111-62966-5</t>
  </si>
  <si>
    <t>http://www.cmpedu.com/books/book/5600877.htm</t>
  </si>
  <si>
    <t>西门子840D/810D数控系统安装与调试</t>
  </si>
  <si>
    <t>64546</t>
  </si>
  <si>
    <t>刘朝华</t>
  </si>
  <si>
    <t>978-7-111-64546-7</t>
  </si>
  <si>
    <t>http://www.cmpedu.com/books/book/5601838.htm</t>
  </si>
  <si>
    <t>西门子数控系统结构及应用（SINUMERIK840Dsl）</t>
  </si>
  <si>
    <t>66253</t>
  </si>
  <si>
    <t>左维 陈昌安</t>
  </si>
  <si>
    <t>二维码视频</t>
  </si>
  <si>
    <t>978-7-111-66253-2</t>
  </si>
  <si>
    <t>http://www.cmpedu.com/books/book/5603327.htm</t>
  </si>
  <si>
    <t>FANUC 0i-D/0i Mate-D 数控系统连接调试与PMC编程</t>
  </si>
  <si>
    <t>37909</t>
  </si>
  <si>
    <t>周兰</t>
  </si>
  <si>
    <t>国家资源共享立项课程配套教材</t>
  </si>
  <si>
    <t>978-7-111-37909-6</t>
  </si>
  <si>
    <t>http://www.cmpedu.com/books/book/2013338.htm</t>
  </si>
  <si>
    <t>FANUC数控系统连接与调试实训</t>
  </si>
  <si>
    <t>73423</t>
  </si>
  <si>
    <t>罗英俊 张军</t>
  </si>
  <si>
    <t>电子课件、实训工单</t>
  </si>
  <si>
    <t>978-7-111-73423-9</t>
  </si>
  <si>
    <t>http://www.cmpedu.com/books/book/5607176.htm</t>
  </si>
  <si>
    <t>数控机床系统连接与调试</t>
  </si>
  <si>
    <t>65330</t>
  </si>
  <si>
    <t>魏彦波 文洪莉</t>
  </si>
  <si>
    <t>978-7-111-65330-1</t>
  </si>
  <si>
    <t>http://www.cmpedu.com/books/book/5602168.htm</t>
  </si>
  <si>
    <t>数控原理与系统（第2版）</t>
  </si>
  <si>
    <t>57663</t>
  </si>
  <si>
    <t>吴晓苏</t>
  </si>
  <si>
    <t>978-7-111-57663-1</t>
  </si>
  <si>
    <t>http://www.cmpedu.com/books/book/2064827.htm</t>
  </si>
  <si>
    <t>69414</t>
  </si>
  <si>
    <t>郑晓峰 张涛</t>
  </si>
  <si>
    <t>安徽省十三五省级规划教材</t>
  </si>
  <si>
    <t>978-7-111-69414-4</t>
  </si>
  <si>
    <t>http://www.cmpedu.com/books/book/5605260.htm</t>
  </si>
  <si>
    <t>37775</t>
  </si>
  <si>
    <t>郑晓峰</t>
  </si>
  <si>
    <t>978-7-111-37775-7</t>
  </si>
  <si>
    <t>http://www.cmpedu.com/books/book/2018820.htm</t>
  </si>
  <si>
    <t>数控加工设备</t>
  </si>
  <si>
    <t>65778</t>
  </si>
  <si>
    <t>吴瑞莉</t>
  </si>
  <si>
    <t>978-7-111-65778-1</t>
  </si>
  <si>
    <t>http://www.cmpedu.com/books/book/5602208.htm</t>
  </si>
  <si>
    <t>数控车床编程与操作项目教程（第2版）</t>
  </si>
  <si>
    <t>69415</t>
  </si>
  <si>
    <t>罗平尔 顾涛</t>
  </si>
  <si>
    <t>电子课件、电子教案、习题答案</t>
  </si>
  <si>
    <t>978-7-111-69415-1</t>
  </si>
  <si>
    <t>http://www.cmpedu.com/books/book/5605211.htm</t>
  </si>
  <si>
    <t>数控车床编程与操作</t>
  </si>
  <si>
    <t>60562</t>
  </si>
  <si>
    <t>唐娟</t>
  </si>
  <si>
    <t>978-7-111-60562-1</t>
  </si>
  <si>
    <t>http://www.cmpedu.com/books/book/5520206.htm</t>
  </si>
  <si>
    <t>数控车床编程与加工</t>
  </si>
  <si>
    <t>60104</t>
  </si>
  <si>
    <t>燕峰</t>
  </si>
  <si>
    <t>“十四五”职业教育国家规划教材/首届全国教材建设奖二等奖</t>
  </si>
  <si>
    <t>本书特色：
★全国优秀教材二等奖
★“十四五”职业教育国家规划教材
★“十三五”职业教育国家规划教材，全国优秀图书二等奖。
★双色印刷，图文并茂，装帧精美，质量上乘。
★配有ppt课件，二维码获取在线学习、慕课平台资源。
★讲解知识和操作的同时，融入标准题库的要求，配合课程实施学习任务书，可有学必用，实时检测学习效果。</t>
  </si>
  <si>
    <t>978-7-111-60104-3</t>
  </si>
  <si>
    <t>http://www.cmpedu.com/books/book/5525794.htm</t>
  </si>
  <si>
    <t>数控高速加工技术应用</t>
  </si>
  <si>
    <t>66639</t>
  </si>
  <si>
    <t>陈吉红 张伦玠 主编</t>
  </si>
  <si>
    <t>978-7-111-66639-4</t>
  </si>
  <si>
    <t>http://www.cmpedu.com/books/book/5603651.htm</t>
  </si>
  <si>
    <t>数控高速加工与工艺</t>
  </si>
  <si>
    <t>40499</t>
  </si>
  <si>
    <t>978-7-111-40499-6</t>
  </si>
  <si>
    <t>http://www.cmpedu.com/books/book/2018082.htm</t>
  </si>
  <si>
    <t>数控线切割操作工培训教程</t>
  </si>
  <si>
    <t>45577</t>
  </si>
  <si>
    <t>孙庆东</t>
  </si>
  <si>
    <t>电子课件、视频、电子教案、模拟试卷及答案</t>
  </si>
  <si>
    <t>配国家标准及培训大纲</t>
  </si>
  <si>
    <t>978-7-111-45577-6</t>
  </si>
  <si>
    <t>http://www.cmpedu.com/books/book/5603828.htm</t>
  </si>
  <si>
    <t>FANUC PMC控制技术</t>
  </si>
  <si>
    <t>49478</t>
  </si>
  <si>
    <t>曹智军</t>
  </si>
  <si>
    <t>978-7-111-49478-2</t>
  </si>
  <si>
    <t>http://www.cmpedu.com/books/book/2044163.htm</t>
  </si>
  <si>
    <t>数控多轴编程与加工——hyperMILL案例实战篇</t>
  </si>
  <si>
    <t>72978</t>
  </si>
  <si>
    <t>徐顺和 冯为远</t>
  </si>
  <si>
    <t>电子课件、三维图样、视频</t>
  </si>
  <si>
    <t>978-7-111-72978-5</t>
  </si>
  <si>
    <t>http://www.cmpedu.com/books/book/5606745.htm</t>
  </si>
  <si>
    <t>数控多轴加工编程与仿真</t>
  </si>
  <si>
    <t>54416</t>
  </si>
  <si>
    <t>陈小红 凌旭峰</t>
  </si>
  <si>
    <t>978-7-111-54416-6</t>
  </si>
  <si>
    <t>http://www.cmpedu.com/books/book/2053950.htm</t>
  </si>
  <si>
    <t>74363</t>
  </si>
  <si>
    <t>多轴数控编程与加工案例教程（第2版）</t>
  </si>
  <si>
    <t>石皋莲 季业益 吴少华</t>
  </si>
  <si>
    <t>978-7-111-74363-7</t>
  </si>
  <si>
    <t>http://www.cmpedu.com/books/book/5607436.htm</t>
  </si>
  <si>
    <t>79957</t>
  </si>
  <si>
    <t>多轴编程与加工技术（初级）</t>
  </si>
  <si>
    <t>肖珑  冯金广</t>
  </si>
  <si>
    <t>双证融通</t>
  </si>
  <si>
    <t>978-7-111-79957-3</t>
  </si>
  <si>
    <t>http://www.cmpedu.com/books/book/5610600.htm</t>
  </si>
  <si>
    <t>80224</t>
  </si>
  <si>
    <t>多轴编程与加工技术（中级）</t>
  </si>
  <si>
    <t>978-7-111-80224-2</t>
  </si>
  <si>
    <t>http://www.cmpedu.com/books/book/5610674.htm</t>
  </si>
  <si>
    <t>多轴加工技术</t>
  </si>
  <si>
    <t>73042</t>
  </si>
  <si>
    <t>马宇峰 刘学航</t>
  </si>
  <si>
    <r>
      <rPr>
        <sz val="11"/>
        <color rgb="FF000000"/>
        <rFont val="宋体"/>
        <charset val="134"/>
      </rPr>
      <t>浙江省高职院校</t>
    </r>
    <r>
      <rPr>
        <sz val="11"/>
        <color rgb="FF000000"/>
        <rFont val="宋体"/>
        <charset val="0"/>
      </rPr>
      <t>“</t>
    </r>
    <r>
      <rPr>
        <sz val="11"/>
        <color rgb="FF000000"/>
        <rFont val="宋体"/>
        <charset val="134"/>
      </rPr>
      <t>十四五</t>
    </r>
    <r>
      <rPr>
        <sz val="11"/>
        <color rgb="FF000000"/>
        <rFont val="宋体"/>
        <charset val="0"/>
      </rPr>
      <t>”</t>
    </r>
    <r>
      <rPr>
        <sz val="11"/>
        <color rgb="FF000000"/>
        <rFont val="宋体"/>
        <charset val="134"/>
      </rPr>
      <t>重点教材\新形态教材</t>
    </r>
  </si>
  <si>
    <t>978-7-111-73042-2</t>
  </si>
  <si>
    <t>http://www.cmpedu.com/books/book/5606784.htm</t>
  </si>
  <si>
    <t>57717</t>
  </si>
  <si>
    <t>978-7-111-57717-1</t>
  </si>
  <si>
    <t>http://www.cmpedu.com/books/book/2064181.htm</t>
  </si>
  <si>
    <t>61940</t>
  </si>
  <si>
    <t>人力资源和社会保障部教育培训中心 机械工业教育发展中心</t>
  </si>
  <si>
    <t>978-7-111-61940-6</t>
  </si>
  <si>
    <t>http://www.cmpedu.com/books/book/5600294.htm</t>
  </si>
  <si>
    <t>多轴加工及仿真实践</t>
  </si>
  <si>
    <t>71186</t>
  </si>
  <si>
    <t>蔡捷</t>
  </si>
  <si>
    <t>978-7-111-71186-5</t>
  </si>
  <si>
    <t>http://www.cmpedu.com/books/book/5606060.htm</t>
  </si>
  <si>
    <t>五轴数控系统加工编程与操作维护（基础篇）</t>
  </si>
  <si>
    <t>57839</t>
  </si>
  <si>
    <t>杨轶峰</t>
  </si>
  <si>
    <t>978-7-111-57839-0</t>
  </si>
  <si>
    <t>http://www.cmpedu.com/books/book/2064880.htm</t>
  </si>
  <si>
    <t>五轴数控系统加工编程与操作</t>
  </si>
  <si>
    <t>62962</t>
  </si>
  <si>
    <t>贺琼义 杨轶峰</t>
  </si>
  <si>
    <t>978-7-111-62962-7</t>
  </si>
  <si>
    <t>http://www.cmpedu.com/books/book/5600875.htm</t>
  </si>
  <si>
    <t>77525</t>
  </si>
  <si>
    <t>五轴联动加工中心操作与基础编程（第2版）</t>
  </si>
  <si>
    <t>詹华西 朱卫峰 刘怀兰</t>
  </si>
  <si>
    <t>PPT课件、微课视频、题库、作业练习</t>
  </si>
  <si>
    <r>
      <rPr>
        <sz val="11"/>
        <color rgb="FF000000"/>
        <rFont val="宋体"/>
        <charset val="0"/>
      </rPr>
      <t>“</t>
    </r>
    <r>
      <rPr>
        <sz val="11"/>
        <color rgb="FF000000"/>
        <rFont val="宋体"/>
        <charset val="134"/>
      </rPr>
      <t>十四五</t>
    </r>
    <r>
      <rPr>
        <sz val="11"/>
        <color rgb="FF000000"/>
        <rFont val="宋体"/>
        <charset val="0"/>
      </rPr>
      <t>”</t>
    </r>
    <r>
      <rPr>
        <sz val="11"/>
        <color rgb="FF000000"/>
        <rFont val="宋体"/>
        <charset val="134"/>
      </rPr>
      <t>职业教育国家规划教材</t>
    </r>
  </si>
  <si>
    <t>978-7-111-77525-6</t>
  </si>
  <si>
    <t>http://www.cmpedu.com/books/book/5609078.htm</t>
  </si>
  <si>
    <t>机床数控技术与系统</t>
  </si>
  <si>
    <t>49014</t>
  </si>
  <si>
    <t>蒙斌</t>
  </si>
  <si>
    <t>978-7-111-49014-2</t>
  </si>
  <si>
    <t>http://www.cmpedu.com/books/book/2044307.htm</t>
  </si>
  <si>
    <t>机械零件数控车削加工与实训</t>
  </si>
  <si>
    <t>62912</t>
  </si>
  <si>
    <t>张福荣</t>
  </si>
  <si>
    <t>978-7-111-62912-2</t>
  </si>
  <si>
    <t>http://www.cmpedu.com/books/book/5600515.htm</t>
  </si>
  <si>
    <t>78824</t>
  </si>
  <si>
    <t>典型机械零件数控铣削加工</t>
  </si>
  <si>
    <t>郑金杰</t>
  </si>
  <si>
    <t>978-7-111-78824-9</t>
  </si>
  <si>
    <t>http://www.cmpedu.com/books/book/5609798.htm</t>
  </si>
  <si>
    <t>74208</t>
  </si>
  <si>
    <t>典型机械零件数控加工项目教程——首件加工与调试（第2版）</t>
  </si>
  <si>
    <r>
      <rPr>
        <sz val="11"/>
        <color rgb="FF000000"/>
        <rFont val="宋体"/>
        <charset val="134"/>
      </rPr>
      <t>顾涛</t>
    </r>
    <r>
      <rPr>
        <sz val="11"/>
        <color rgb="FF000000"/>
        <rFont val="宋体"/>
        <charset val="0"/>
      </rPr>
      <t xml:space="preserve"> </t>
    </r>
    <r>
      <rPr>
        <sz val="11"/>
        <color rgb="FF000000"/>
        <rFont val="宋体"/>
        <charset val="134"/>
      </rPr>
      <t>吴少华</t>
    </r>
  </si>
  <si>
    <t>电子课件、二维码、实训工作页、模型文件等教学资源</t>
  </si>
  <si>
    <t>978-7-111-74208-1</t>
  </si>
  <si>
    <t>http://www.cmpedu.com/books/book/5607257.htm</t>
  </si>
  <si>
    <t>零件的数控编程与加工</t>
  </si>
  <si>
    <t>61805</t>
  </si>
  <si>
    <t>刘瑞已</t>
  </si>
  <si>
    <t>978-7-111-61805-8</t>
  </si>
  <si>
    <t>http://www.cmpedu.com/books/book/5585154.htm</t>
  </si>
  <si>
    <t>78341</t>
  </si>
  <si>
    <t>零件数控铣削编程与加工技术（第2版）</t>
  </si>
  <si>
    <t>王小虎 王春华</t>
  </si>
  <si>
    <t>电子课件、二维码、视频、习题答案、电子教案、题库及答案、在线课程、任务工作页</t>
  </si>
  <si>
    <t>978-7-111-78341-1</t>
  </si>
  <si>
    <t>http://www.cmpedu.com/books/book/5609633.htm</t>
  </si>
  <si>
    <t>零件的数控车削加工</t>
  </si>
  <si>
    <t>63065</t>
  </si>
  <si>
    <t>赵春梅 邵维范</t>
  </si>
  <si>
    <t>978-7-111-63065-4</t>
  </si>
  <si>
    <t>http://www.cmpedu.com/books/book/5600688.htm</t>
  </si>
  <si>
    <t>79611</t>
  </si>
  <si>
    <t>零件数控车削编程与加工技术</t>
  </si>
  <si>
    <t>王春华 鲁淑叶</t>
  </si>
  <si>
    <t>电子课件、习题答案、动画、视频、任务工作页</t>
  </si>
  <si>
    <t>978-7-111-79611-4</t>
  </si>
  <si>
    <t>http://www.cmpedu.com/books/book/5610149.htm</t>
  </si>
  <si>
    <t>数控铣削编程与操作</t>
  </si>
  <si>
    <t>62963</t>
  </si>
  <si>
    <t xml:space="preserve">涂勇 李建华
主 审 鲁宏勋</t>
  </si>
  <si>
    <t>978-7-111-62963-4</t>
  </si>
  <si>
    <t>http://www.cmpedu.com/books/book/5602451.htm</t>
  </si>
  <si>
    <t>72374</t>
  </si>
  <si>
    <t>数控编程与操作</t>
  </si>
  <si>
    <t>潘红恩 郎旭东</t>
  </si>
  <si>
    <t>电子课件、电子教案、参考程序、教学实施与评价指南、试题及答案等</t>
  </si>
  <si>
    <t>工作手册式</t>
  </si>
  <si>
    <t>978-7-111-72374-5</t>
  </si>
  <si>
    <t>http://www.cmpedu.com/books/book/5606960.htm</t>
  </si>
  <si>
    <t>62321</t>
  </si>
  <si>
    <t>孟超平 康俐</t>
  </si>
  <si>
    <t>978-7-111-62321-2</t>
  </si>
  <si>
    <t>http://www.cmpedu.com/books/book/5600574.htm</t>
  </si>
  <si>
    <t>31212</t>
  </si>
  <si>
    <t>邓健平 张若锋</t>
  </si>
  <si>
    <t>978-7-111-31212-3</t>
  </si>
  <si>
    <t>http://www.cmpedu.com/books/book/55632.htm</t>
  </si>
  <si>
    <t>74186</t>
  </si>
  <si>
    <t>数控编程与操作项目式教程（第2版）</t>
  </si>
  <si>
    <t>刘萍萍</t>
  </si>
  <si>
    <t>电子课件、习题答案 、模拟试卷答案</t>
  </si>
  <si>
    <t>978-7-111-74186-2</t>
  </si>
  <si>
    <t>http://www.cmpedu.com/books/book/5607523.htm</t>
  </si>
  <si>
    <t>74040</t>
  </si>
  <si>
    <t>数控机床编程与操作（第4版）</t>
  </si>
  <si>
    <t>许玲萍 穆国岩</t>
  </si>
  <si>
    <t>978-7-111-74040-7</t>
  </si>
  <si>
    <t>http://www.cmpedu.com/books/book/5607299.htm</t>
  </si>
  <si>
    <t>79547</t>
  </si>
  <si>
    <t>数控铣削编程与加工</t>
  </si>
  <si>
    <t>杨雪峰   黄礼  陈楠</t>
  </si>
  <si>
    <t>978-7-111-79547-6</t>
  </si>
  <si>
    <t>http://www.cmpedu.com/books/book/5610679.htm</t>
  </si>
  <si>
    <t>数控编程与加工项目式教程</t>
  </si>
  <si>
    <t>70844</t>
  </si>
  <si>
    <t>曾霞</t>
  </si>
  <si>
    <t>电子课件、电子教案、思考与练习答案、模拟试卷及答案</t>
  </si>
  <si>
    <t>978-7-111-70844-5</t>
  </si>
  <si>
    <t>http://www.cmpedu.com/books/book/5605871.htm</t>
  </si>
  <si>
    <t>数控编程与加工</t>
  </si>
  <si>
    <t>75809</t>
  </si>
  <si>
    <t>余健</t>
  </si>
  <si>
    <t>浙江省高职院校“十四五”重点立项建设教材</t>
  </si>
  <si>
    <t>978-7-111-75809-9</t>
  </si>
  <si>
    <t>http://www.cmpedu.com/books/book/5608245.htm</t>
  </si>
  <si>
    <t>62839</t>
  </si>
  <si>
    <t>殷小清 王阳</t>
  </si>
  <si>
    <t>978-7-111-62839-2</t>
  </si>
  <si>
    <t>http://www.cmpedu.com/books/book/5600456.htm</t>
  </si>
  <si>
    <t>78032</t>
  </si>
  <si>
    <t>数控编程与加工技术（第4版）</t>
  </si>
  <si>
    <t>周保牛 刘江</t>
  </si>
  <si>
    <t>电子课件、加工仿真动画、课后习题详解、翔实电子教案、教师免费下载</t>
  </si>
  <si>
    <t>本书特色：
★“十四五”职业教育国家规划教材
★全国机械行业职业教育优质规划教材（高职高专）
★作者为常州机电职业技术学院数控专业带头人。
★教材编写团队由高职院校专业教师和企业专家共同组成。按照学习目标、工作任务、相关知识、相关事件、思考与练习题组织教材内容。
★配套资源丰富：详实的习题详解（150多页）、电子课件、仿真录屏。</t>
  </si>
  <si>
    <t>978-7-111-78032-8</t>
  </si>
  <si>
    <t>http://www.cmpedu.com/books/book/5609335.htm</t>
  </si>
  <si>
    <t>74392</t>
  </si>
  <si>
    <t>数控编程与加工技术（第2版）</t>
  </si>
  <si>
    <t>吕宜忠</t>
  </si>
  <si>
    <t>978-7-111-74392-7</t>
  </si>
  <si>
    <t>http://www.cmpedu.com/books/book/5607431.htm</t>
  </si>
  <si>
    <t>SINUMERIK 828D车削操作与编程轻松进阶</t>
  </si>
  <si>
    <t>67862</t>
  </si>
  <si>
    <t>昝 华 陈伟华  主编</t>
  </si>
  <si>
    <t>978-7-111-67862-5</t>
  </si>
  <si>
    <t>http://www.cmpedu.com/books/book/5604683.htm</t>
  </si>
  <si>
    <t>78894</t>
  </si>
  <si>
    <t>数控车削编程与加工</t>
  </si>
  <si>
    <t>周立波   唐赛榔   陈楠</t>
  </si>
  <si>
    <t>978-7-111-78894-2</t>
  </si>
  <si>
    <t>http://www.cmpedu.com/books/book/5609898.htm</t>
  </si>
  <si>
    <t>数控车削编程与加工（FANUC系统）（第2版）</t>
  </si>
  <si>
    <t>72776</t>
  </si>
  <si>
    <t>魏彦波 姚春玲</t>
  </si>
  <si>
    <t>电子课件、二维码、习题答案 题库</t>
  </si>
  <si>
    <t>978-7-111-72776-7</t>
  </si>
  <si>
    <t>http://www.cmpedu.com/books/book/5606748.htm</t>
  </si>
  <si>
    <t>数控车削编程与加工（第3版）</t>
  </si>
  <si>
    <t>63945</t>
  </si>
  <si>
    <t>张宁菊</t>
  </si>
  <si>
    <t>978-7-111-63945-9</t>
  </si>
  <si>
    <t>http://www.cmpedu.com/books/book/5601191.htm</t>
  </si>
  <si>
    <t>数控车削加工技术与技能（FANUC系统）</t>
  </si>
  <si>
    <t>54041</t>
  </si>
  <si>
    <t>朱兴伟</t>
  </si>
  <si>
    <t>978-7-111-54041-0</t>
  </si>
  <si>
    <t>http://www.cmpedu.com/books/book/2054109.htm</t>
  </si>
  <si>
    <t>76518</t>
  </si>
  <si>
    <t>赵剑庆 姚平喜</t>
  </si>
  <si>
    <t>电子课件、二维码、视频、教案、仿真操作、题库、在线课程</t>
  </si>
  <si>
    <t>978-7-111-76518-9</t>
  </si>
  <si>
    <t>http://www.cmpedu.com/books/book/5608669.htm</t>
  </si>
  <si>
    <t>数控车削加工技术</t>
  </si>
  <si>
    <t>75999</t>
  </si>
  <si>
    <t>王振 李新德</t>
  </si>
  <si>
    <t>电子课件、二维码、视频、仿真操作、教案</t>
  </si>
  <si>
    <t>978-7-111-75999-7</t>
  </si>
  <si>
    <t>http://www.cmpedu.com/books/book/5608616.htm</t>
  </si>
  <si>
    <t>数控铣削工艺与技能训练（含加工中心）</t>
  </si>
  <si>
    <t>67637</t>
  </si>
  <si>
    <t>周晓宏</t>
  </si>
  <si>
    <t>电子教案、助教课件、教学视频</t>
  </si>
  <si>
    <t>978-7-111-67637-9</t>
  </si>
  <si>
    <t>http://www.cmpedu.com/books/book/5604446.htm</t>
  </si>
  <si>
    <t>数控铣削工艺与刀具应用</t>
  </si>
  <si>
    <t>68590</t>
  </si>
  <si>
    <t>曹彦生 陈涛</t>
  </si>
  <si>
    <t>978-7-111-68590-6</t>
  </si>
  <si>
    <t>http://www.cmpedu.com/books/book/5604915.htm</t>
  </si>
  <si>
    <t>70962</t>
  </si>
  <si>
    <t>动画、二维码、视频</t>
  </si>
  <si>
    <t>978-7-111-70962-6</t>
  </si>
  <si>
    <t>http://www.cmpedu.com/books/book/5605890.htm</t>
  </si>
  <si>
    <t>78420</t>
  </si>
  <si>
    <t>数控铣削编程与加工（第4版）</t>
  </si>
  <si>
    <t>张宁菊 曹澍 陈成</t>
  </si>
  <si>
    <r>
      <rPr>
        <sz val="11"/>
        <color rgb="FF000000"/>
        <rFont val="宋体"/>
        <charset val="134"/>
      </rPr>
      <t>首届全国机械行业职业教育精品教材</t>
    </r>
    <r>
      <rPr>
        <sz val="11"/>
        <color rgb="FF000000"/>
        <rFont val="宋体"/>
        <charset val="0"/>
      </rPr>
      <t>\“</t>
    </r>
    <r>
      <rPr>
        <sz val="11"/>
        <color rgb="FF000000"/>
        <rFont val="宋体"/>
        <charset val="134"/>
      </rPr>
      <t>十二五</t>
    </r>
    <r>
      <rPr>
        <sz val="11"/>
        <color rgb="FF000000"/>
        <rFont val="宋体"/>
        <charset val="0"/>
      </rPr>
      <t>”</t>
    </r>
    <r>
      <rPr>
        <sz val="11"/>
        <color rgb="FF000000"/>
        <rFont val="宋体"/>
        <charset val="134"/>
      </rPr>
      <t>江苏省高等学校重点教材</t>
    </r>
  </si>
  <si>
    <t>978-7-111-78420-3</t>
  </si>
  <si>
    <t>http://www.cmpedu.com/books/book/5609555.htm</t>
  </si>
  <si>
    <t>数控仿真应用软件实训</t>
  </si>
  <si>
    <t>23833</t>
  </si>
  <si>
    <t>吴长有 朱丽军</t>
  </si>
  <si>
    <t>978-7-111-23833-1</t>
  </si>
  <si>
    <t>http://www.cmpedu.com/books/book/58488.htm</t>
  </si>
  <si>
    <t>数控设备维护与维修（初级）</t>
  </si>
  <si>
    <t>66228</t>
  </si>
  <si>
    <t>北京机床研究所有限公司 北京发那科机电有限公司 组编 
 梁云</t>
  </si>
  <si>
    <t>978-7-111-66228-0</t>
  </si>
  <si>
    <t>http://www.cmpedu.com/books/book/5603539.htm</t>
  </si>
  <si>
    <t>数控设备维护与维修（中级)</t>
  </si>
  <si>
    <t>66301</t>
  </si>
  <si>
    <t>北京机床研究所有限公司 北京发那科机电有限公司 组编 
周兰</t>
  </si>
  <si>
    <t>978-7-111-66301-0</t>
  </si>
  <si>
    <t>http://www.cmpedu.com/books/book/5603538.htm</t>
  </si>
  <si>
    <t>数控机床PMC程序编制与调试</t>
  </si>
  <si>
    <t>64397</t>
  </si>
  <si>
    <t>张中明 吴晓苏</t>
  </si>
  <si>
    <t>978-7-111-64397-5</t>
  </si>
  <si>
    <t>http://www.cmpedu.com/books/book/5601827.htm</t>
  </si>
  <si>
    <t>数控机床操作与编程</t>
  </si>
  <si>
    <t>54802</t>
  </si>
  <si>
    <t>李小笠</t>
  </si>
  <si>
    <t>978-7-111-54802-7</t>
  </si>
  <si>
    <t>http://www.cmpedu.com/books/book/2054670.htm</t>
  </si>
  <si>
    <t>数控机床编程与操作教程</t>
  </si>
  <si>
    <t>69174</t>
  </si>
  <si>
    <t>张军</t>
  </si>
  <si>
    <t>978-7-111-69174-7</t>
  </si>
  <si>
    <t>http://www.cmpedu.com/books/book/5605184.htm</t>
  </si>
  <si>
    <t>74068</t>
  </si>
  <si>
    <t>数控机床编程与操作项目教程（第3版）</t>
  </si>
  <si>
    <t>马金平 冯利</t>
  </si>
  <si>
    <t>978-7-111-74068-1</t>
  </si>
  <si>
    <t>http://www.cmpedu.com/books/book/5607273.htm</t>
  </si>
  <si>
    <t>数控机床编程与操作</t>
  </si>
  <si>
    <t>26778</t>
  </si>
  <si>
    <t>王睿鹏</t>
  </si>
  <si>
    <t>978-7-111-26778-2</t>
  </si>
  <si>
    <t>http://www.cmpedu.com/books/book/2000694.htm</t>
  </si>
  <si>
    <t>65843</t>
  </si>
  <si>
    <t>淮妮 代美泉</t>
  </si>
  <si>
    <t>978-7-111-65843-6</t>
  </si>
  <si>
    <t>http://www.cmpedu.com/books/book/5602479.htm</t>
  </si>
  <si>
    <t>数控机床编程与仿真加工</t>
  </si>
  <si>
    <t>62265</t>
  </si>
  <si>
    <t>郭检平 夏源渊</t>
  </si>
  <si>
    <t>扫码获取资源</t>
  </si>
  <si>
    <t>978-7-111-62265-9</t>
  </si>
  <si>
    <t>http://www.cmpedu.com/books/book/5600239.htm</t>
  </si>
  <si>
    <t>数控机床</t>
  </si>
  <si>
    <t>72945</t>
  </si>
  <si>
    <t>李新德  辛燕</t>
  </si>
  <si>
    <t>978-7-111-72945-7</t>
  </si>
  <si>
    <t>http://www.cmpedu.com/books/book/5606786.htm</t>
  </si>
  <si>
    <t>数控机床（第2版）</t>
  </si>
  <si>
    <t>75973</t>
  </si>
  <si>
    <t>任立军 韩伟 张小丽</t>
  </si>
  <si>
    <t>电子课件、二维码、视频、习题解答</t>
  </si>
  <si>
    <t>978-7-111-75973-7</t>
  </si>
  <si>
    <t>http://www.cmpedu.com/books/book/5608283.htm</t>
  </si>
  <si>
    <t>37422</t>
  </si>
  <si>
    <t>杨仙</t>
  </si>
  <si>
    <t>978-7-111-37422-0</t>
  </si>
  <si>
    <t>http://www.cmpedu.com/books/book/5603891.htm</t>
  </si>
  <si>
    <t>36343</t>
  </si>
  <si>
    <t>郭永亮</t>
  </si>
  <si>
    <t>978-7-111-36343-9</t>
  </si>
  <si>
    <t>http://www.cmpedu.com/books/book/2001586.htm</t>
  </si>
  <si>
    <t>数控机床安装调试及维护</t>
  </si>
  <si>
    <t>60975</t>
  </si>
  <si>
    <t>吴萍</t>
  </si>
  <si>
    <t>978-7-111-60975-9</t>
  </si>
  <si>
    <t>http://www.cmpedu.com/books/book/5585286.htm</t>
  </si>
  <si>
    <t>数控机床几何精度检测</t>
  </si>
  <si>
    <t>46649</t>
  </si>
  <si>
    <t>李玉兰</t>
  </si>
  <si>
    <t>978-7-111-46649-9</t>
  </si>
  <si>
    <t>http://www.cmpedu.com/books/book/5603809.htm</t>
  </si>
  <si>
    <t>数控机床与机械结构（第2版）</t>
  </si>
  <si>
    <t>41506</t>
  </si>
  <si>
    <t>978-7-111-41506-0</t>
  </si>
  <si>
    <t>http://www.cmpedu.com/books/book/5519799.htm</t>
  </si>
  <si>
    <t>数控机床故障诊断与维修</t>
  </si>
  <si>
    <t>60949</t>
  </si>
  <si>
    <t>任群生</t>
  </si>
  <si>
    <t>978-7-111-60949-0</t>
  </si>
  <si>
    <t>http://www.cmpedu.com/books/book/5532410.htm</t>
  </si>
  <si>
    <t>数控机床故障诊断与维修（第2版）</t>
  </si>
  <si>
    <t>60718</t>
  </si>
  <si>
    <t>邓三鹏</t>
  </si>
  <si>
    <t>978-7-111-60718-2</t>
  </si>
  <si>
    <t>http://www.cmpedu.com/books/book/5526648.htm</t>
  </si>
  <si>
    <t>57272</t>
  </si>
  <si>
    <t>蒋永翔</t>
  </si>
  <si>
    <t>978-7-111-57272-5</t>
  </si>
  <si>
    <t>http://www.cmpedu.com/books/book/2064125.htm</t>
  </si>
  <si>
    <t>76382</t>
  </si>
  <si>
    <t>石秀敏</t>
  </si>
  <si>
    <t>978-7-111-76382-6</t>
  </si>
  <si>
    <t>http://www.cmpedu.com/books/book/5608656.htm</t>
  </si>
  <si>
    <t>34799</t>
  </si>
  <si>
    <t>崔永波</t>
  </si>
  <si>
    <t>978-7-111-34799-6</t>
  </si>
  <si>
    <t>http://www.cmpedu.com/books/book/2013021.htm</t>
  </si>
  <si>
    <t>数控机床故障诊断与维修（FANUC）</t>
  </si>
  <si>
    <t>67223</t>
  </si>
  <si>
    <t>董晓岚</t>
  </si>
  <si>
    <t>电子课件、教学视频、教学设计、职业标准、实训项目表</t>
  </si>
  <si>
    <t>978-7-111-67223-4</t>
  </si>
  <si>
    <t>http://www.cmpedu.com/books/book/5604302.htm</t>
  </si>
  <si>
    <t>42432</t>
  </si>
  <si>
    <t>王爱玲</t>
  </si>
  <si>
    <t>978-7-111-42432-1</t>
  </si>
  <si>
    <t>http://www.cmpedu.com/books/book/2021780.htm</t>
  </si>
  <si>
    <t>数控机床故障诊断及维护（第2版）</t>
  </si>
  <si>
    <t>48494</t>
  </si>
  <si>
    <t>王侃夫</t>
  </si>
  <si>
    <t>机械工业出版社精品教材</t>
  </si>
  <si>
    <t>978-7-111-48494-3</t>
  </si>
  <si>
    <t>http://www.cmpedu.com/books/book/2065153.htm</t>
  </si>
  <si>
    <t>数控机床故障诊断与维修技术—FANUC系统（第2版）</t>
  </si>
  <si>
    <t>27264</t>
  </si>
  <si>
    <t>刘永久</t>
  </si>
  <si>
    <t>978-7-111-27264-9</t>
  </si>
  <si>
    <t>http://www.cmpedu.com/books/book/168826.htm</t>
  </si>
  <si>
    <t>数控机床加工工艺（第2版）</t>
  </si>
  <si>
    <t>32196</t>
  </si>
  <si>
    <t>华茂发</t>
  </si>
  <si>
    <t>视频动画</t>
  </si>
  <si>
    <t>978-7-111-32196-5</t>
  </si>
  <si>
    <t>http://www.cmpedu.com/books/book/2063903.htm</t>
  </si>
  <si>
    <t>数控机床控制技术与系统（第3版）</t>
  </si>
  <si>
    <t>55993</t>
  </si>
  <si>
    <t>978-7-111-55993-1</t>
  </si>
  <si>
    <t>http://www.cmpedu.com/books/book/2062522.htm</t>
  </si>
  <si>
    <t>74450</t>
  </si>
  <si>
    <t>数控机床装调与维修（第2版）</t>
  </si>
  <si>
    <t>何四平</t>
  </si>
  <si>
    <t>978-7-111-74450-4</t>
  </si>
  <si>
    <t>http://www.cmpedu.com/books/book/5607534.htm</t>
  </si>
  <si>
    <t>数控机床装调维修技术综合实训</t>
  </si>
  <si>
    <t>54978</t>
  </si>
  <si>
    <t>邵泽强</t>
  </si>
  <si>
    <t>978-7-111-54978-9</t>
  </si>
  <si>
    <t>http://www.cmpedu.com/books/book/2054867.htm</t>
  </si>
  <si>
    <t>数控机床机械结构与装调工艺</t>
  </si>
  <si>
    <t>60299</t>
  </si>
  <si>
    <t>徐晓风</t>
  </si>
  <si>
    <t>978-7-111-60299-6</t>
  </si>
  <si>
    <t>http://www.cmpedu.com/books/book/5520198.htm</t>
  </si>
  <si>
    <t>数控机床机械部件装配与调整</t>
  </si>
  <si>
    <t>55627</t>
  </si>
  <si>
    <t>谢尧 陆齐炜</t>
  </si>
  <si>
    <t>978-7-111-55627-5</t>
  </si>
  <si>
    <t>http://www.cmpedu.com/books/book/2062363.htm</t>
  </si>
  <si>
    <t>数控机床机械系统装调与维修一体化教程（第2版）</t>
  </si>
  <si>
    <t>67813</t>
  </si>
  <si>
    <t>韩鸿鸾</t>
  </si>
  <si>
    <t>二维码、电子课件</t>
  </si>
  <si>
    <t>978-7-111-67813-7</t>
  </si>
  <si>
    <t>http://www.cmpedu.com/books/book/5604546.htm</t>
  </si>
  <si>
    <t>数控机床电气系统装调与维修一体化教程（第2版）</t>
  </si>
  <si>
    <t>67478</t>
  </si>
  <si>
    <t>电子课件、理论试题、技能实践、动画、录像等</t>
  </si>
  <si>
    <t>978-7-111-67478-8</t>
  </si>
  <si>
    <t>http://www.cmpedu.com/books/book/5604352.htm</t>
  </si>
  <si>
    <t>数控机床电气系统装调与维修技术</t>
  </si>
  <si>
    <t>72232</t>
  </si>
  <si>
    <t>王灿运 吉翔</t>
  </si>
  <si>
    <t>978-7-111-72232-8</t>
  </si>
  <si>
    <t>http://www.cmpedu.com/books/book/5606811.htm</t>
  </si>
  <si>
    <t>数控机床电气控制系统安装与调试</t>
  </si>
  <si>
    <t>57422</t>
  </si>
  <si>
    <t>李长军</t>
  </si>
  <si>
    <t>978-7-111-57422-4</t>
  </si>
  <si>
    <t>http://www.cmpedu.com/books/book/2064170.htm</t>
  </si>
  <si>
    <t>数控机床电气线路装调（第3版）</t>
  </si>
  <si>
    <t>63881</t>
  </si>
  <si>
    <t>邵泽强 凌红英</t>
  </si>
  <si>
    <t>扫码看资源</t>
  </si>
  <si>
    <t>“十二五”职业教育国家规划教材/江苏省“十四五”首批职业教育规划教材</t>
  </si>
  <si>
    <t>本书特色：
★“十二五”职业教育国家规划教材
★根据数控机床电气安装调试工作岗位的典型过程分教学项目，以主流FANUC数控系统为对象，内容涵盖典型任务，如硬件连接、参数设置、PMC调试、机床功能调试等训练项目。
★将数控设备的分立设备、零件，甚至内部电路板均拆卸下来，拍成实物照片予以呈现。
★重点强调良好的工作习惯和操作禁忌。
★配有二维码，扫码观看数字资源。</t>
  </si>
  <si>
    <t>978-7-111-63881-0</t>
  </si>
  <si>
    <t>http://www.cmpedu.com/books/book/5601269.htm</t>
  </si>
  <si>
    <t>数控机床结构及应用（第2版）</t>
  </si>
  <si>
    <t>41973</t>
  </si>
  <si>
    <t>978-7-111-41973-0</t>
  </si>
  <si>
    <t>http://www.cmpedu.com/books/book/2021522.htm</t>
  </si>
  <si>
    <t>74373</t>
  </si>
  <si>
    <t>数控机床控制系统装调（第2版）</t>
  </si>
  <si>
    <t>吴毅</t>
  </si>
  <si>
    <t>电子课件、二维码、在线精品课程</t>
  </si>
  <si>
    <t>978-7-111-74373-6</t>
  </si>
  <si>
    <t>http://www.cmpedu.com/books/book/5607473.htm</t>
  </si>
  <si>
    <t>机床数控原理与系统</t>
  </si>
  <si>
    <t>50250</t>
  </si>
  <si>
    <t>周德卿</t>
  </si>
  <si>
    <t>978-7-111-50250-0</t>
  </si>
  <si>
    <t>http://www.cmpedu.com/books/book/2047332.htm</t>
  </si>
  <si>
    <t>数控机床编程（第3版）</t>
  </si>
  <si>
    <t>51078</t>
  </si>
  <si>
    <t>杜国臣</t>
  </si>
  <si>
    <t>978-7-111-51078-9</t>
  </si>
  <si>
    <t>http://www.cmpedu.com/books/book/2049812.htm</t>
  </si>
  <si>
    <t>数控机床原理、结构与维修</t>
  </si>
  <si>
    <t>31233</t>
  </si>
  <si>
    <t>张平亮</t>
  </si>
  <si>
    <t>双色印刷</t>
  </si>
  <si>
    <t>978-7-111-31233-8</t>
  </si>
  <si>
    <t>http://www.cmpedu.com/books/book/5603888.htm</t>
  </si>
  <si>
    <t>数控机床装配、调试与故障诊断</t>
  </si>
  <si>
    <t>31675</t>
  </si>
  <si>
    <t>孙慧平</t>
  </si>
  <si>
    <t>国家精品课程配套教材</t>
  </si>
  <si>
    <t>978-7-111-31675-6</t>
  </si>
  <si>
    <t>http://www.cmpedu.com/books/book/5603831.htm</t>
  </si>
  <si>
    <t>数控技术与实训教程</t>
  </si>
  <si>
    <t>50457</t>
  </si>
  <si>
    <t>宋昌才</t>
  </si>
  <si>
    <t>978-7-111-50457-3</t>
  </si>
  <si>
    <t>http://www.cmpedu.com/books/book/2047870.htm</t>
  </si>
  <si>
    <t>77153</t>
  </si>
  <si>
    <t>数控技术及应用（第4版）</t>
  </si>
  <si>
    <t>978-7-111-77153-1</t>
  </si>
  <si>
    <t>http://www.cmpedu.com/books/book/5608993.htm</t>
  </si>
  <si>
    <t>数控加工编程</t>
  </si>
  <si>
    <t>71396</t>
  </si>
  <si>
    <t>周平 孙德英</t>
  </si>
  <si>
    <t>978-7-111-71396-8</t>
  </si>
  <si>
    <t>http://www.cmpedu.com/books/book/5606268.htm</t>
  </si>
  <si>
    <t>73818</t>
  </si>
  <si>
    <t>数控加工编程与操作（第3版）</t>
  </si>
  <si>
    <t>李河水 梁斯仁</t>
  </si>
  <si>
    <t>978-7-111-73818-3</t>
  </si>
  <si>
    <t>http://www.cmpedu.com/books/book/5607263.htm</t>
  </si>
  <si>
    <t>机械零件的数控加工工艺（第2版）</t>
  </si>
  <si>
    <t>64948</t>
  </si>
  <si>
    <t>王军</t>
  </si>
  <si>
    <t>978-7-111-64948-9</t>
  </si>
  <si>
    <t>http://www.cmpedu.com/books/book/5602061.htm</t>
  </si>
  <si>
    <t>76599</t>
  </si>
  <si>
    <t>典型零件数控加工工艺--项目式教学法（第2版）</t>
  </si>
  <si>
    <t>曹永洁 王凌云</t>
  </si>
  <si>
    <t>配教学资源</t>
  </si>
  <si>
    <t>978-7-111-76599-8</t>
  </si>
  <si>
    <t>http://www.cmpedu.com/books/book/5608688.htm</t>
  </si>
  <si>
    <t>数控加工基础</t>
  </si>
  <si>
    <t>63810</t>
  </si>
  <si>
    <t>陈殿辉</t>
  </si>
  <si>
    <t>二维码 动画</t>
  </si>
  <si>
    <t>978-7-111-63810-0</t>
  </si>
  <si>
    <t>http://www.cmpedu.com/books/book/5601289.htm</t>
  </si>
  <si>
    <t>数控加工工艺（第2版）</t>
  </si>
  <si>
    <t>61469</t>
  </si>
  <si>
    <t>宋宏明</t>
  </si>
  <si>
    <t>978-7-111-61469-2</t>
  </si>
  <si>
    <t>http://www.cmpedu.com/books/book/5548316.htm</t>
  </si>
  <si>
    <t>数控加工工艺</t>
  </si>
  <si>
    <t>34839</t>
  </si>
  <si>
    <t>刘永利</t>
  </si>
  <si>
    <t>978-7-111-34839-9</t>
  </si>
  <si>
    <t>http://www.cmpedu.com/books/book/5603806.htm</t>
  </si>
  <si>
    <t>53397</t>
  </si>
  <si>
    <t>周智敏</t>
  </si>
  <si>
    <t>978-7-111-53397-9</t>
  </si>
  <si>
    <t>http://www.cmpedu.com/books/book/5603972.htm</t>
  </si>
  <si>
    <t>数控加工工艺编程与操作</t>
  </si>
  <si>
    <t>42086</t>
  </si>
  <si>
    <t>丑幸荣</t>
  </si>
  <si>
    <t>978-7-111-42086-6</t>
  </si>
  <si>
    <t>http://www.cmpedu.com/books/book/2020561.htm</t>
  </si>
  <si>
    <t>数控加工工艺及编程（第2版）</t>
  </si>
  <si>
    <t>52575</t>
  </si>
  <si>
    <t>刘万菊</t>
  </si>
  <si>
    <t>978-7-111-52575-2</t>
  </si>
  <si>
    <t>http://www.cmpedu.com/books/book/2052653.htm</t>
  </si>
  <si>
    <t>79414</t>
  </si>
  <si>
    <t>数控加工工艺与编程</t>
  </si>
  <si>
    <t>董延</t>
  </si>
  <si>
    <t>978-7-111-79414-1</t>
  </si>
  <si>
    <t>http://www.cmpedu.com/books/book/5610099.htm</t>
  </si>
  <si>
    <t>75566</t>
  </si>
  <si>
    <t>史家迎 张政梅</t>
  </si>
  <si>
    <t>978-7-111-75566-1</t>
  </si>
  <si>
    <t>http://www.cmpedu.com/books/book/5608313.htm</t>
  </si>
  <si>
    <t>34509</t>
  </si>
  <si>
    <t>978-7-111-34509-1</t>
  </si>
  <si>
    <t>http://www.cmpedu.com/books/book/5603863.htm</t>
  </si>
  <si>
    <t>76977</t>
  </si>
  <si>
    <t>数控加工工艺与编程技术基础</t>
  </si>
  <si>
    <t>司开妹 黄冬英</t>
  </si>
  <si>
    <t>978-7-111-76977-4</t>
  </si>
  <si>
    <t>http://www.cmpedu.com/books/book/5608874.htm</t>
  </si>
  <si>
    <t>60397</t>
  </si>
  <si>
    <t>王国永</t>
  </si>
  <si>
    <t>978-7-111-60397-9</t>
  </si>
  <si>
    <t>http://www.cmpedu.com/books/book/5519732.htm</t>
  </si>
  <si>
    <t>数控加工技术</t>
  </si>
  <si>
    <t>36744</t>
  </si>
  <si>
    <t>王宏伟</t>
  </si>
  <si>
    <t>978-7-111-36744-4</t>
  </si>
  <si>
    <t>http://www.cmpedu.com/books/book/2012218.htm</t>
  </si>
  <si>
    <t>数控加工实训与考工技能培训</t>
  </si>
  <si>
    <t>56571</t>
  </si>
  <si>
    <t>钱袁萍</t>
  </si>
  <si>
    <t>978-7-111-56571-0</t>
  </si>
  <si>
    <t>http://www.cmpedu.com/books/book/2063303.htm</t>
  </si>
  <si>
    <t>数控加工实训</t>
  </si>
  <si>
    <t>64952</t>
  </si>
  <si>
    <t>郑晓峰 李庆</t>
  </si>
  <si>
    <t>“十四五”安徽省规划教材</t>
  </si>
  <si>
    <t>978-7-111-64952-6</t>
  </si>
  <si>
    <t>http://www.cmpedu.com/books/book/5602082.htm</t>
  </si>
  <si>
    <t>数控加工技能实训</t>
  </si>
  <si>
    <t>63924</t>
  </si>
  <si>
    <t>汪荣青</t>
  </si>
  <si>
    <t>二维码、电子课件、习题</t>
  </si>
  <si>
    <t>978-7-111-63924-4</t>
  </si>
  <si>
    <t>http://www.cmpedu.com/books/book/5601160.htm</t>
  </si>
  <si>
    <t>加工中心培训教程（第3版）</t>
  </si>
  <si>
    <t>67770</t>
  </si>
  <si>
    <t>王荣兴</t>
  </si>
  <si>
    <t>978-7-111-67770-3</t>
  </si>
  <si>
    <t>http://www.cmpedu.com/books/book/5604491.htm</t>
  </si>
  <si>
    <t>数控铣床编程与操作</t>
  </si>
  <si>
    <t>60532</t>
  </si>
  <si>
    <t>王颖</t>
  </si>
  <si>
    <t>978-7-111-60532-4</t>
  </si>
  <si>
    <t>http://www.cmpedu.com/books/book/5520254.htm</t>
  </si>
  <si>
    <t>80028</t>
  </si>
  <si>
    <t>电加工实训教程 （第3版）</t>
  </si>
  <si>
    <r>
      <rPr>
        <sz val="11"/>
        <color rgb="FF000000"/>
        <rFont val="宋体"/>
        <charset val="134"/>
      </rPr>
      <t>唐秀兰</t>
    </r>
    <r>
      <rPr>
        <sz val="11"/>
        <color rgb="FF000000"/>
        <rFont val="宋体"/>
        <charset val="0"/>
      </rPr>
      <t xml:space="preserve">  </t>
    </r>
    <r>
      <rPr>
        <sz val="11"/>
        <color rgb="FF000000"/>
        <rFont val="宋体"/>
        <charset val="134"/>
      </rPr>
      <t>王乐</t>
    </r>
  </si>
  <si>
    <t>电子课件、习题答案、实操套卷等</t>
  </si>
  <si>
    <t>978-7-111-80028-6</t>
  </si>
  <si>
    <t>http://www.cmpedu.com/books/book/5610754.htm</t>
  </si>
  <si>
    <t>电加工技术与应用</t>
  </si>
  <si>
    <t>58942</t>
  </si>
  <si>
    <t>熊达 王军</t>
  </si>
  <si>
    <t>978-7-111-58942-6</t>
  </si>
  <si>
    <t>http://www.cmpedu.com/books/book/2066192.htm</t>
  </si>
  <si>
    <t>高速切削与五轴联动加工技术</t>
  </si>
  <si>
    <t>32324</t>
  </si>
  <si>
    <t>978-7-111-32324-2</t>
  </si>
  <si>
    <t>http://www.cmpedu.com/books/book/2065286.htm</t>
  </si>
  <si>
    <t>高职高专教材&gt;装备制造大类&gt;机械设计制造类&gt;模具设计与制造</t>
  </si>
  <si>
    <t>模具零件电加工技术</t>
  </si>
  <si>
    <t>68028</t>
  </si>
  <si>
    <t>钱子龙 刘志生</t>
  </si>
  <si>
    <t>978-7-111-68028-4</t>
  </si>
  <si>
    <t>http://www.cmpedu.com/books/book/5604725.htm</t>
  </si>
  <si>
    <t>冲压与塑料成型设备（第4版）</t>
  </si>
  <si>
    <t>71175</t>
  </si>
  <si>
    <t>范有发</t>
  </si>
  <si>
    <t>978-7-111-71175-9</t>
  </si>
  <si>
    <t>http://www.cmpedu.com/books/book/5605960.htm</t>
  </si>
  <si>
    <t>汽车覆盖件模具设计</t>
  </si>
  <si>
    <t>42008</t>
  </si>
  <si>
    <t>向小汉</t>
  </si>
  <si>
    <t>电子课件、源文件等</t>
  </si>
  <si>
    <t>广西精品课配套教材</t>
  </si>
  <si>
    <t>978-7-111-42008-8</t>
  </si>
  <si>
    <t>http://www.cmpedu.com/books/book/2019671.htm</t>
  </si>
  <si>
    <t>冲压模具的拆装与设计</t>
  </si>
  <si>
    <t>67058</t>
  </si>
  <si>
    <t>成立 沈小强</t>
  </si>
  <si>
    <t>江苏省“十四五”首批职业教育规划教材</t>
  </si>
  <si>
    <t>978-7-111-67058-2</t>
  </si>
  <si>
    <t>http://www.cmpedu.com/books/book/5604217.htm</t>
  </si>
  <si>
    <t>冲压成形工艺与模具设计（第2版）</t>
  </si>
  <si>
    <t>66120</t>
  </si>
  <si>
    <t>978-7-111-66120-7</t>
  </si>
  <si>
    <t>http://www.cmpedu.com/books/book/5603387.htm</t>
  </si>
  <si>
    <t>78877</t>
  </si>
  <si>
    <t>冲压工艺与模具设计（NX）</t>
  </si>
  <si>
    <t>武艳军</t>
  </si>
  <si>
    <t>978-7-111-78877-5</t>
  </si>
  <si>
    <t>http://www.cmpedu.com/books/book/5609774.htm</t>
  </si>
  <si>
    <t>冷冲压工艺与模具设计（第4版）</t>
  </si>
  <si>
    <t>69386</t>
  </si>
  <si>
    <t>张侠 陈剑鹤 于云程</t>
  </si>
  <si>
    <t>电子课件、动画、视频、试卷及答案</t>
  </si>
  <si>
    <t>978-7-111-69386-4</t>
  </si>
  <si>
    <t>http://www.cmpedu.com/books/book/5605581.htm</t>
  </si>
  <si>
    <t>压铸模与其他模具</t>
  </si>
  <si>
    <t>15743</t>
  </si>
  <si>
    <t>范建蓓</t>
  </si>
  <si>
    <t>7-111-15743-5</t>
  </si>
  <si>
    <t>http://www.cmpedu.com/books/book/168723.htm</t>
  </si>
  <si>
    <t>锻造工艺与锻模设计</t>
  </si>
  <si>
    <t>69899</t>
  </si>
  <si>
    <t>龚小涛 张琳</t>
  </si>
  <si>
    <t>电子课件、二维码等含课程思政内容</t>
  </si>
  <si>
    <t>978-7-111-69899-9</t>
  </si>
  <si>
    <t>http://www.cmpedu.com/books/book/5605492.htm</t>
  </si>
  <si>
    <t>模具技术概论</t>
  </si>
  <si>
    <t>52592</t>
  </si>
  <si>
    <t>刘长伟</t>
  </si>
  <si>
    <t>978-7-111-52592-9</t>
  </si>
  <si>
    <t>http://www.cmpedu.com/books/book/2052663.htm</t>
  </si>
  <si>
    <t>模具CAD/CAM/CAE（第2版）</t>
  </si>
  <si>
    <t>70017</t>
  </si>
  <si>
    <t>冯伟</t>
  </si>
  <si>
    <t>978-7-111-70017-3</t>
  </si>
  <si>
    <t>http://www.cmpedu.com/books/book/5605452.htm</t>
  </si>
  <si>
    <t>模具价格估算（第3版）</t>
  </si>
  <si>
    <t>50660</t>
  </si>
  <si>
    <t>刘航</t>
  </si>
  <si>
    <t>978-7-111-50660-7</t>
  </si>
  <si>
    <t>http://www.cmpedu.com/books/book/5603835.htm</t>
  </si>
  <si>
    <t>79450</t>
  </si>
  <si>
    <t>模具设计基础（第2版）</t>
  </si>
  <si>
    <t>欧阳德祥   杨志立</t>
  </si>
  <si>
    <t>课件</t>
  </si>
  <si>
    <t>978-7-111-79450-9</t>
  </si>
  <si>
    <t>http://www.cmpedu.com/books/book/5610000.htm</t>
  </si>
  <si>
    <t>模具设计基础（第3版）</t>
  </si>
  <si>
    <t>50476</t>
  </si>
  <si>
    <t>陈剑鹤</t>
  </si>
  <si>
    <t>“十二五”职业教育国家规划教材（修订版）/江苏省“十四五”首批职业教育规划教材</t>
  </si>
  <si>
    <t>978-7-111-50476-4</t>
  </si>
  <si>
    <t>http://www.cmpedu.com/books/book/2047944.htm</t>
  </si>
  <si>
    <t>模具设计与制造专业英语（第2版）</t>
  </si>
  <si>
    <t>60120</t>
  </si>
  <si>
    <t>978-7-111-60120-3</t>
  </si>
  <si>
    <t>http://www.cmpedu.com/books/book/5519711.htm</t>
  </si>
  <si>
    <t>模具设计与制造技术</t>
  </si>
  <si>
    <t>70538</t>
  </si>
  <si>
    <t>阳湘安</t>
  </si>
  <si>
    <t>978-7-111-70538-3</t>
  </si>
  <si>
    <t>http://www.cmpedu.com/books/book/5605842.htm</t>
  </si>
  <si>
    <t>模具概论与典型结构</t>
  </si>
  <si>
    <t>56806</t>
  </si>
  <si>
    <t>苏伟</t>
  </si>
  <si>
    <t>978-7-111-56806-3</t>
  </si>
  <si>
    <t>http://www.cmpedu.com/books/book/2064640.htm</t>
  </si>
  <si>
    <t>模具结构认知虚拟拆装实训教程</t>
  </si>
  <si>
    <t>60326</t>
  </si>
  <si>
    <t>978-7-111-60326-9</t>
  </si>
  <si>
    <t>http://www.cmpedu.com/books/book/5519692.htm</t>
  </si>
  <si>
    <t>模具制造工艺（第2版）</t>
  </si>
  <si>
    <t>70907</t>
  </si>
  <si>
    <t>袁小江</t>
  </si>
  <si>
    <t>电子课件、拓展练习参考答案及项目题库</t>
  </si>
  <si>
    <t>978-7-111-70907-7</t>
  </si>
  <si>
    <t>http://www.cmpedu.com/books/book/5605970.htm</t>
  </si>
  <si>
    <t>模具制造工艺学（第2版）</t>
  </si>
  <si>
    <t>08541</t>
  </si>
  <si>
    <t>李云程</t>
  </si>
  <si>
    <t>978-7-111-08541-6</t>
  </si>
  <si>
    <t>http://www.cmpedu.com/books/book/2065483.htm</t>
  </si>
  <si>
    <t>模具制造技术</t>
  </si>
  <si>
    <t>74468</t>
  </si>
  <si>
    <t>韩玉娟</t>
  </si>
  <si>
    <t>978-7-111-74468-9</t>
  </si>
  <si>
    <t>http://www.cmpedu.com/books/book/5607474.htm</t>
  </si>
  <si>
    <t>80112</t>
  </si>
  <si>
    <t>模具制造技术（第3版）</t>
  </si>
  <si>
    <t>成虹  江秉华</t>
  </si>
  <si>
    <t>电子课件及习题参考答</t>
  </si>
  <si>
    <t>978-7-111-80112-2</t>
  </si>
  <si>
    <t>http://www.cmpedu.com/books/book/5610733.htm</t>
  </si>
  <si>
    <t>模具制造技术（第2版）</t>
  </si>
  <si>
    <t>52498</t>
  </si>
  <si>
    <t>成虹</t>
  </si>
  <si>
    <t>“十四五”四川省规划教材/“十二五”职业教育国家规划教材</t>
  </si>
  <si>
    <t>978-7-111-52498-4</t>
  </si>
  <si>
    <t>http://www.cmpedu.com/books/book/5603861.htm</t>
  </si>
  <si>
    <t>模具制造技术--基于项目式教学方法（第2版）</t>
  </si>
  <si>
    <t>47539</t>
  </si>
  <si>
    <t>978-7-111-47539-2</t>
  </si>
  <si>
    <t>http://www.cmpedu.com/books/book/2065595.htm</t>
  </si>
  <si>
    <t>模具数控加工技术（第2版）</t>
  </si>
  <si>
    <t>55099</t>
  </si>
  <si>
    <t>武友德</t>
  </si>
  <si>
    <t>978-7-111-55099-0</t>
  </si>
  <si>
    <t>http://www.cmpedu.com/books/book/2055534.htm</t>
  </si>
  <si>
    <t>模具装配与调试</t>
  </si>
  <si>
    <t>71476</t>
  </si>
  <si>
    <t>孟凡萍 滕丽红</t>
  </si>
  <si>
    <t>978-7-111-71476-7</t>
  </si>
  <si>
    <t>http://www.cmpedu.com/books/book/5606163.htm</t>
  </si>
  <si>
    <t>塑料成型工艺与模具设计（第3版）</t>
  </si>
  <si>
    <t>48030</t>
  </si>
  <si>
    <t>屈华昌</t>
  </si>
  <si>
    <t>978-7-111-48030-3</t>
  </si>
  <si>
    <t>http://www.cmpedu.com/books/book/2065155.htm</t>
  </si>
  <si>
    <t>塑料成型工艺与模具设计</t>
  </si>
  <si>
    <t>58121</t>
  </si>
  <si>
    <t>王春艳</t>
  </si>
  <si>
    <t>978-7-111-58121-5</t>
  </si>
  <si>
    <t>http://www.cmpedu.com/books/book/2065767.htm</t>
  </si>
  <si>
    <t>61036</t>
  </si>
  <si>
    <t>978-7-111-61036-6</t>
  </si>
  <si>
    <t>http://www.cmpedu.com/books/book/5532422.htm</t>
  </si>
  <si>
    <t>78568</t>
  </si>
  <si>
    <t>塑料模具CAD/CAM/CAE</t>
  </si>
  <si>
    <t>吴俊超 李明华</t>
  </si>
  <si>
    <t>978-7-111-78568-2</t>
  </si>
  <si>
    <t>http://www.cmpedu.com/books/book/5609629.htm</t>
  </si>
  <si>
    <t>塑料模具设计</t>
  </si>
  <si>
    <t>53810</t>
  </si>
  <si>
    <t>杨志立</t>
  </si>
  <si>
    <t>978-7-111-53810-3</t>
  </si>
  <si>
    <t>http://www.cmpedu.com/books/book/2053476.htm</t>
  </si>
  <si>
    <t>塑料模设计与实践</t>
  </si>
  <si>
    <t>43648</t>
  </si>
  <si>
    <t>夏江梅 刘彦国</t>
  </si>
  <si>
    <t>978-7-111-43648-5</t>
  </si>
  <si>
    <t>http://www.cmpedu.com/books/book/2022915.htm</t>
  </si>
  <si>
    <t>塑料模具的拆装与设计</t>
  </si>
  <si>
    <t>75875</t>
  </si>
  <si>
    <t>黄晓华 梁士红</t>
  </si>
  <si>
    <t>978-7-111-75875-4</t>
  </si>
  <si>
    <t>http://www.cmpedu.com/books/book/5608340.htm</t>
  </si>
  <si>
    <t>UG NX10.0注塑模具设计实例教程</t>
  </si>
  <si>
    <t>59970</t>
  </si>
  <si>
    <t>朱光力等</t>
  </si>
  <si>
    <t>978-7-111-59970-8</t>
  </si>
  <si>
    <t>http://www.cmpedu.com/books/book/5519766.htm</t>
  </si>
  <si>
    <t>UG NX 10.0 模具设计实例教程</t>
  </si>
  <si>
    <t>67311</t>
  </si>
  <si>
    <t>高玉新 荣真基 王均波</t>
  </si>
  <si>
    <t>实例的源文件及结果文件，教学视频</t>
  </si>
  <si>
    <t>978-7-111-67311-8</t>
  </si>
  <si>
    <t>http://www.cmpedu.com/books/book/5604239.htm</t>
  </si>
  <si>
    <t>UG NX12.0注塑模具设计实例教程</t>
  </si>
  <si>
    <t>67603</t>
  </si>
  <si>
    <t>洪建明 周建安 郭晓霞 朱光力</t>
  </si>
  <si>
    <t>所有实例及习题所涉及的零件素材</t>
  </si>
  <si>
    <t>978-7-111-67603-4</t>
  </si>
  <si>
    <t>http://www.cmpedu.com/books/book/5604512.htm</t>
  </si>
  <si>
    <t>77340</t>
  </si>
  <si>
    <t>UG注塑模具设计项目教程</t>
  </si>
  <si>
    <t>傅建钢 裘升东</t>
  </si>
  <si>
    <t>978-7-111-77340-5</t>
  </si>
  <si>
    <t>http://www.cmpedu.com/books/book/5609026.htm</t>
  </si>
  <si>
    <t>塑料模塑工艺与塑料模设计（第2版）</t>
  </si>
  <si>
    <t>34715</t>
  </si>
  <si>
    <t>翁其金</t>
  </si>
  <si>
    <t>978-7-111-34715-6</t>
  </si>
  <si>
    <t>http://www.cmpedu.com/books/book/2067091.htm</t>
  </si>
  <si>
    <t>箱体制造（第2版）</t>
  </si>
  <si>
    <t>57811</t>
  </si>
  <si>
    <t>姚荣庆</t>
  </si>
  <si>
    <t>978-7-111-57811-6</t>
  </si>
  <si>
    <t>http://www.cmpedu.com/books/book/2064345.htm</t>
  </si>
  <si>
    <t>80321</t>
  </si>
  <si>
    <t>Moldflow模流分析入门与实战（第2版）</t>
  </si>
  <si>
    <t>陈叶娣  许朝山</t>
  </si>
  <si>
    <t>“十四五”职业教育江苏省规划教材</t>
  </si>
  <si>
    <t>978-7-111-80321-8</t>
  </si>
  <si>
    <t>http://www.cmpedu.com/books/book/5610681.htm</t>
  </si>
  <si>
    <t>注射模设计项目化实例教程</t>
  </si>
  <si>
    <t>47571</t>
  </si>
  <si>
    <t>金志刚</t>
  </si>
  <si>
    <t>978-7-111-47571-2</t>
  </si>
  <si>
    <t>http://www.cmpedu.com/books/book/2040244.htm</t>
  </si>
  <si>
    <t>高职高专教材&gt;装备制造大类&gt;机械设计制造类&gt;材料成型与控制技术</t>
  </si>
  <si>
    <t>金属学基础</t>
  </si>
  <si>
    <t>39321</t>
  </si>
  <si>
    <t>王学武</t>
  </si>
  <si>
    <t>978-7-111-39321-4</t>
  </si>
  <si>
    <t>http://www.cmpedu.com/books/book/2016568.htm</t>
  </si>
  <si>
    <t>金属塑性成形基础</t>
  </si>
  <si>
    <t>75921</t>
  </si>
  <si>
    <t>耿佩 李艳丽</t>
  </si>
  <si>
    <t>978-7-111-75921-8</t>
  </si>
  <si>
    <t>http://www.cmpedu.com/books/book/5608352.htm</t>
  </si>
  <si>
    <t>74119</t>
  </si>
  <si>
    <t>滚动轴承热处理工艺</t>
  </si>
  <si>
    <t>邱明</t>
  </si>
  <si>
    <t>978-7-111-74119-0</t>
  </si>
  <si>
    <t>http://www.cmpedu.com/books/book/5607348.htm</t>
  </si>
  <si>
    <t>热处理原理与工艺（第2版）</t>
  </si>
  <si>
    <t>50157</t>
  </si>
  <si>
    <t>侯旭明</t>
  </si>
  <si>
    <t>978-7-111-50157-2</t>
  </si>
  <si>
    <t>http://www.cmpedu.com/books/book/2047144.htm</t>
  </si>
  <si>
    <t>78031</t>
  </si>
  <si>
    <t>金属材料及热处理（第2版）</t>
  </si>
  <si>
    <t>王晓丽  朱燕玉</t>
  </si>
  <si>
    <t>电子课件、二维码、习题解答、工作页</t>
  </si>
  <si>
    <t>978-7-111-78031-1</t>
  </si>
  <si>
    <t>http://www.cmpedu.com/books/book/5609530.htm</t>
  </si>
  <si>
    <t>金属材料及热处理（第3版）</t>
  </si>
  <si>
    <t>67970</t>
  </si>
  <si>
    <t>王英杰  金升</t>
  </si>
  <si>
    <t>电子教案、复习与思考题答案、模拟试卷及其答案</t>
  </si>
  <si>
    <t>本书特色：
★“十四五”职业教育国家规划教材/“十二五”职业教育国家规划教材
★简化理论介绍，充实新知识、新工艺，采用国家现行标准。
★配有电子课件、复习与思考题答案、模拟试卷等。</t>
  </si>
  <si>
    <t>978-7-111-67970-7</t>
  </si>
  <si>
    <t>http://www.cmpedu.com/books/book/5604515.htm</t>
  </si>
  <si>
    <t>金属材料与热处理（第2版）</t>
  </si>
  <si>
    <t>67744</t>
  </si>
  <si>
    <t>电子课件、习题答案、模拟试卷、二维码</t>
  </si>
  <si>
    <t>978-7-111-67744-4</t>
  </si>
  <si>
    <t>http://www.cmpedu.com/books/book/5604442.htm</t>
  </si>
  <si>
    <t>金属材料及热处理（第5版）</t>
  </si>
  <si>
    <t>52187</t>
  </si>
  <si>
    <t>978-7-111-52187-7</t>
  </si>
  <si>
    <t>http://www.cmpedu.com/books/book/2051910.htm</t>
  </si>
  <si>
    <t>金属材料与热处理</t>
  </si>
  <si>
    <t>22702</t>
  </si>
  <si>
    <t>李炜新</t>
  </si>
  <si>
    <t>978-7-111-22702-1</t>
  </si>
  <si>
    <t>http://www.cmpedu.com/books/book/168652.htm</t>
  </si>
  <si>
    <t>50413</t>
  </si>
  <si>
    <t>王贵斗</t>
  </si>
  <si>
    <t>978-7-111-50413-9</t>
  </si>
  <si>
    <t>http://www.cmpedu.com/books/book/5603959.htm</t>
  </si>
  <si>
    <t>72397</t>
  </si>
  <si>
    <t>金属材料与热加工基础（第2版）</t>
  </si>
  <si>
    <t>李蕾</t>
  </si>
  <si>
    <t>978-7-111-72397-4</t>
  </si>
  <si>
    <t>http://www.cmpedu.com/books/book/5607128.htm</t>
  </si>
  <si>
    <t>45727</t>
  </si>
  <si>
    <t>安会芬</t>
  </si>
  <si>
    <t>978-7-111-45727-5</t>
  </si>
  <si>
    <t>http://www.cmpedu.com/books/book/2067024.htm</t>
  </si>
  <si>
    <t>65505</t>
  </si>
  <si>
    <t>电子课件、练习题</t>
  </si>
  <si>
    <t>978-7-111-65505-3</t>
  </si>
  <si>
    <t>http://www.cmpedu.com/books/book/5602508.htm</t>
  </si>
  <si>
    <t>金属力学性能（第2版）</t>
  </si>
  <si>
    <t>70724</t>
  </si>
  <si>
    <t>万荣春 王学武</t>
  </si>
  <si>
    <t>978-7-111-70724-0</t>
  </si>
  <si>
    <t>http://www.cmpedu.com/books/book/5605828.htm</t>
  </si>
  <si>
    <t>热处理设备（第2版）</t>
  </si>
  <si>
    <t>49458</t>
  </si>
  <si>
    <t>徐斌</t>
  </si>
  <si>
    <t>978-7-111-49458-4</t>
  </si>
  <si>
    <t>http://www.cmpedu.com/books/book/2043803.htm</t>
  </si>
  <si>
    <t>金属表面处理技术（第3版）</t>
  </si>
  <si>
    <t>68753</t>
  </si>
  <si>
    <t>熊伟 王学武</t>
  </si>
  <si>
    <t>电子课件、教学视频、二维码、习题答案</t>
  </si>
  <si>
    <t>978-7-111-68753-5</t>
  </si>
  <si>
    <t>http://www.cmpedu.com/books/book/5604858.htm</t>
  </si>
  <si>
    <t>金相检验（第3版）</t>
  </si>
  <si>
    <t>67611</t>
  </si>
  <si>
    <t>张博</t>
  </si>
  <si>
    <t>电子教案、课件</t>
  </si>
  <si>
    <t>978-7-111-67611-9</t>
  </si>
  <si>
    <t>http://www.cmpedu.com/books/book/5604345.htm</t>
  </si>
  <si>
    <t>77235</t>
  </si>
  <si>
    <t>金属材料失效分析基础与应用（第2版）</t>
  </si>
  <si>
    <t>胡美些</t>
  </si>
  <si>
    <t>978-7-111-77235-4</t>
  </si>
  <si>
    <t>http://www.cmpedu.com/books/book/5609081.htm</t>
  </si>
  <si>
    <t>金属材料化学分析</t>
  </si>
  <si>
    <t>28443</t>
  </si>
  <si>
    <t>司卫华</t>
  </si>
  <si>
    <t>978-7-111-28443-7</t>
  </si>
  <si>
    <t>http://www.cmpedu.com/books/book/5519932.htm</t>
  </si>
  <si>
    <t>金属材料及加工工艺</t>
  </si>
  <si>
    <t>27363</t>
  </si>
  <si>
    <t>张炳岭</t>
  </si>
  <si>
    <t>978-7-111-27363-9</t>
  </si>
  <si>
    <t>http://www.cmpedu.com/books/book/60253.htm</t>
  </si>
  <si>
    <t>金属材料检测技术（第2版）</t>
  </si>
  <si>
    <t>47113</t>
  </si>
  <si>
    <t>978-7-111-47113-4</t>
  </si>
  <si>
    <t>http://www.cmpedu.com/books/book/5603908.htm</t>
  </si>
  <si>
    <t>多工位级进模与冲压自动化（第4版）</t>
  </si>
  <si>
    <t>72465</t>
  </si>
  <si>
    <t>陈叶娣 段来根</t>
  </si>
  <si>
    <t>动画、视频资源</t>
  </si>
  <si>
    <t>978-7-111-72465-0</t>
  </si>
  <si>
    <t>http://www.cmpedu.com/books/book/5606602.htm</t>
  </si>
  <si>
    <t>工程材料基础</t>
  </si>
  <si>
    <t>29512</t>
  </si>
  <si>
    <t>张文灼 赵振学</t>
  </si>
  <si>
    <t>电子课件、电子教案、习题解答、试卷</t>
  </si>
  <si>
    <t>978-7-111-29512-9</t>
  </si>
  <si>
    <t>http://www.cmpedu.com/books/book/60712.htm</t>
  </si>
  <si>
    <t>工程材料成型基础</t>
  </si>
  <si>
    <t>72737</t>
  </si>
  <si>
    <t>赵艳艳</t>
  </si>
  <si>
    <t>电子课件、微课视频、习题答案等</t>
  </si>
  <si>
    <t>978-7-111-72737-8</t>
  </si>
  <si>
    <t>http://www.cmpedu.com/books/book/5606703.htm</t>
  </si>
  <si>
    <t>工程材料及成形工艺基础（第4版）</t>
  </si>
  <si>
    <t>51010</t>
  </si>
  <si>
    <t>吴海宏</t>
  </si>
  <si>
    <t>978-7-111-51010-9</t>
  </si>
  <si>
    <t>http://www.cmpedu.com/books/book/2049725.htm</t>
  </si>
  <si>
    <t>工程材料与热加工基础（第2版）</t>
  </si>
  <si>
    <t>66395</t>
  </si>
  <si>
    <t>高美兰 白树全</t>
  </si>
  <si>
    <t>教学资源包、微课、视频、动画</t>
  </si>
  <si>
    <t>“十四五”职业教育国家规划教材/新形态教材</t>
  </si>
  <si>
    <t>978-7-111-66395-9</t>
  </si>
  <si>
    <t>http://www.cmpedu.com/books/book/5603533.htm</t>
  </si>
  <si>
    <t>工程材料与热处理</t>
  </si>
  <si>
    <t>76241</t>
  </si>
  <si>
    <t>白钰枝 韩斌慧</t>
  </si>
  <si>
    <t>电子课件、二维码、配套练习夹册</t>
  </si>
  <si>
    <t>978-7-111-76241-6</t>
  </si>
  <si>
    <t>http://www.cmpedu.com/books/book/5608567.htm</t>
  </si>
  <si>
    <t>78220</t>
  </si>
  <si>
    <t>机械工程材料</t>
  </si>
  <si>
    <t>张小亮</t>
  </si>
  <si>
    <t>978-7-111-78220-9</t>
  </si>
  <si>
    <t>http://www.cmpedu.com/books/book/5609619.htm</t>
  </si>
  <si>
    <t>43065</t>
  </si>
  <si>
    <t>周超梅</t>
  </si>
  <si>
    <t>978-7-111-43065-0</t>
  </si>
  <si>
    <t>http://www.cmpedu.com/books/book/2022014.htm</t>
  </si>
  <si>
    <t>74731</t>
  </si>
  <si>
    <t>机械工程材料与热处理（第3版）</t>
  </si>
  <si>
    <t>张文灼 赵宇辉</t>
  </si>
  <si>
    <t>二维码、模拟试卷、参考答案、微课视频</t>
  </si>
  <si>
    <t>978-7-111-74731-4</t>
  </si>
  <si>
    <t>http://www.cmpedu.com/books/book/5607498.htm</t>
  </si>
  <si>
    <t>机械工程材料应用</t>
  </si>
  <si>
    <t>36579</t>
  </si>
  <si>
    <t>王纪安</t>
  </si>
  <si>
    <t>978-7-111-36579-2</t>
  </si>
  <si>
    <t>http://www.cmpedu.com/books/book/2011788.htm</t>
  </si>
  <si>
    <t>机械工程材料及成形工艺基础</t>
  </si>
  <si>
    <t>20954</t>
  </si>
  <si>
    <t>张至丰</t>
  </si>
  <si>
    <t>978-7-111-20954-6</t>
  </si>
  <si>
    <t>http://www.cmpedu.com/books/book/61897.htm</t>
  </si>
  <si>
    <t>76858</t>
  </si>
  <si>
    <t>逆向工程与快速成型技术应用（第4版）</t>
  </si>
  <si>
    <t>孙春华 李耀辉</t>
  </si>
  <si>
    <t>978-7-111-76858-6</t>
  </si>
  <si>
    <t>http://www.cmpedu.com/books/book/5608791.htm</t>
  </si>
  <si>
    <t>铸造工艺及设备（第4版）</t>
  </si>
  <si>
    <t>69690</t>
  </si>
  <si>
    <t>曹瑜强</t>
  </si>
  <si>
    <t>978-7-111-69690-2</t>
  </si>
  <si>
    <t>http://www.cmpedu.com/books/book/5605165.htm</t>
  </si>
  <si>
    <t>铸造合金及熔炼</t>
  </si>
  <si>
    <t>47036</t>
  </si>
  <si>
    <t>马春来</t>
  </si>
  <si>
    <t>978-7-111-47036-6</t>
  </si>
  <si>
    <t>http://www.cmpedu.com/books/book/2033353.htm</t>
  </si>
  <si>
    <t>铜合金铸件铸造技术（第2版）</t>
  </si>
  <si>
    <t>69353</t>
  </si>
  <si>
    <t>杨兵兵 李光照 李红莉  张少儒 编著</t>
  </si>
  <si>
    <t>978-7-111-69353-6</t>
  </si>
  <si>
    <t>http://www.cmpedu.com/books/book/5605197.htm</t>
  </si>
  <si>
    <t>高职高专教材&gt;装备制造大类&gt;机械设计制造类&gt;增材制造技术</t>
  </si>
  <si>
    <t>增材制造模型设计（初中级）</t>
  </si>
  <si>
    <t>71741</t>
  </si>
  <si>
    <t>殷铭 车明浪 耿东川 章青</t>
  </si>
  <si>
    <t>电子课件、教学视频、习题答案、培训资料等</t>
  </si>
  <si>
    <t>978-7-111-71741-6</t>
  </si>
  <si>
    <t>http://www.cmpedu.com/books/book/5606403.htm</t>
  </si>
  <si>
    <t>增材制造模型设计（高级）</t>
  </si>
  <si>
    <t>71345</t>
  </si>
  <si>
    <t>高志华 周强 王志强</t>
  </si>
  <si>
    <t>978-7-111-71345-6</t>
  </si>
  <si>
    <t>http://www.cmpedu.com/books/book/5606226.htm</t>
  </si>
  <si>
    <t>增材制造模型设计（制件与后处理技术）</t>
  </si>
  <si>
    <t>72391</t>
  </si>
  <si>
    <t>潘露 姜亚楠 耿东川</t>
  </si>
  <si>
    <t>978-7-111-72391-2</t>
  </si>
  <si>
    <t>http://www.cmpedu.com/books/book/5606615.htm</t>
  </si>
  <si>
    <t>增材制造技术基础</t>
  </si>
  <si>
    <t>73799</t>
  </si>
  <si>
    <t>周登攀 艾亮</t>
  </si>
  <si>
    <t>978-7-111-73799-5</t>
  </si>
  <si>
    <t>http://www.cmpedu.com/books/book/5607215.htm</t>
  </si>
  <si>
    <t>增材制造技术应用项目教程（产品开发与原型制造）</t>
  </si>
  <si>
    <t>77516</t>
  </si>
  <si>
    <t>李华雄 王晖 曹智梅</t>
  </si>
  <si>
    <t>978-7-111-77516-4</t>
  </si>
  <si>
    <t>http://www.cmpedu.com/books/book/5608991.htm</t>
  </si>
  <si>
    <t>增材制造工程材料基础</t>
  </si>
  <si>
    <t>68698</t>
  </si>
  <si>
    <t>潘家敬 王宁</t>
  </si>
  <si>
    <t>电子课件、微课视频等</t>
  </si>
  <si>
    <t>978-7-111-68698-9</t>
  </si>
  <si>
    <t>http://www.cmpedu.com/books/book/5604994.htm</t>
  </si>
  <si>
    <t>增材制造技术实训</t>
  </si>
  <si>
    <t>71011</t>
  </si>
  <si>
    <t>978-7-111-71011-0</t>
  </si>
  <si>
    <t>http://www.cmpedu.com/books/book/5605998.htm</t>
  </si>
  <si>
    <t>78648</t>
  </si>
  <si>
    <t>增材制造工艺与应用</t>
  </si>
  <si>
    <t>王妲</t>
  </si>
  <si>
    <t>电子课件、教案、综合训练</t>
  </si>
  <si>
    <t>978-7-111-78648-1</t>
  </si>
  <si>
    <t>http://www.cmpedu.com/books/book/5609613.htm</t>
  </si>
  <si>
    <t>增材制造产品性能预测技术</t>
  </si>
  <si>
    <t>68830</t>
  </si>
  <si>
    <t>杨化动</t>
  </si>
  <si>
    <t>电子课件、教案、微课视频</t>
  </si>
  <si>
    <t>978-7-111-68830-3</t>
  </si>
  <si>
    <t>http://www.cmpedu.com/books/book/5605086.htm</t>
  </si>
  <si>
    <t>金属增材制造工艺制订与实施</t>
  </si>
  <si>
    <t>75265</t>
  </si>
  <si>
    <t>王保俊 祝超 刘芸</t>
  </si>
  <si>
    <t>电子课件、二维码、视频、实训任务单</t>
  </si>
  <si>
    <t>978-7-111-75265-3</t>
  </si>
  <si>
    <t>http://www.cmpedu.com/books/book/5607877.htm</t>
  </si>
  <si>
    <t>工业产品金属3D打印（SLM）</t>
  </si>
  <si>
    <t>77316</t>
  </si>
  <si>
    <t>曾海波 陈建立</t>
  </si>
  <si>
    <t>978-7-111-77316-0</t>
  </si>
  <si>
    <t>http://www.cmpedu.com/books/book/5608973.htm</t>
  </si>
  <si>
    <t>77310</t>
  </si>
  <si>
    <t>产品数字化设计与3D打印（第2版）</t>
  </si>
  <si>
    <t>卢香利 刘萌 龚小寒</t>
  </si>
  <si>
    <t>978-7-111-77310-8</t>
  </si>
  <si>
    <t>http://www.cmpedu.com/books/book/5609020.htm</t>
  </si>
  <si>
    <t>UG NX综合建模与3D打印</t>
  </si>
  <si>
    <t>66868</t>
  </si>
  <si>
    <t>张伟</t>
  </si>
  <si>
    <t>电子课件、微课视频、案例模型</t>
  </si>
  <si>
    <t>978-7-111-66868-8</t>
  </si>
  <si>
    <t>http://www.cmpedu.com/books/book/5603668.htm</t>
  </si>
  <si>
    <t>Inventor产品数字化设计与3D打印实训教程</t>
  </si>
  <si>
    <t>70075</t>
  </si>
  <si>
    <t>孙传</t>
  </si>
  <si>
    <t>978-7-111-70075-3</t>
  </si>
  <si>
    <t>http://www.cmpedu.com/books/book/5605580.htm</t>
  </si>
  <si>
    <t>三维数字化建模与3D打印</t>
  </si>
  <si>
    <t>64547</t>
  </si>
  <si>
    <t>袁赟 袁锋 编著</t>
  </si>
  <si>
    <t>978-7-111-64547-4</t>
  </si>
  <si>
    <t>http://www.cmpedu.com/books/book/5601936.htm</t>
  </si>
  <si>
    <t>三维数字化设计与3D打印（高职分册）</t>
  </si>
  <si>
    <t>64726</t>
  </si>
  <si>
    <t>胡宗政 王方平</t>
  </si>
  <si>
    <t>978-7-111-64726-3</t>
  </si>
  <si>
    <t>http://www.cmpedu.com/books/book/5601841.htm</t>
  </si>
  <si>
    <t>数字化设计与3D打印</t>
  </si>
  <si>
    <t>76336</t>
  </si>
  <si>
    <t>武同 杨莉</t>
  </si>
  <si>
    <t>978-7-111-76336-9</t>
  </si>
  <si>
    <t>http://www.cmpedu.com/books/book/5608677.htm</t>
  </si>
  <si>
    <t>机械产品创新设计与3D打印</t>
  </si>
  <si>
    <t>65875</t>
  </si>
  <si>
    <t>王晖</t>
  </si>
  <si>
    <t>学习通APP、微课视频</t>
  </si>
  <si>
    <t>978-7-111-65875-7</t>
  </si>
  <si>
    <t>http://www.cmpedu.com/books/book/5602555.htm</t>
  </si>
  <si>
    <t>基于增材思维的创成式正向设计</t>
  </si>
  <si>
    <t>74200</t>
  </si>
  <si>
    <t>刘新宇 周祺 修鹏</t>
  </si>
  <si>
    <t>电子课件、二维码、习题答案、微课视频</t>
  </si>
  <si>
    <t>978-7-111-74200-5</t>
  </si>
  <si>
    <t>http://www.cmpedu.com/books/book/5607539.htm</t>
  </si>
  <si>
    <t>逆向建模与产品创新设计</t>
  </si>
  <si>
    <t>71568</t>
  </si>
  <si>
    <t>刘永利 张静</t>
  </si>
  <si>
    <t>978-7-111-71568-9</t>
  </si>
  <si>
    <t>http://www.cmpedu.com/books/book/5606243.htm</t>
  </si>
  <si>
    <t>逆向工程与3D打印技术</t>
  </si>
  <si>
    <t>63737</t>
  </si>
  <si>
    <t>纪红</t>
  </si>
  <si>
    <t>978-7-111-63737-0</t>
  </si>
  <si>
    <t>http://www.cmpedu.com/books/book/5601715.htm</t>
  </si>
  <si>
    <t>76861</t>
  </si>
  <si>
    <t>逆向设计与3D打印案例教程（第2版）</t>
  </si>
  <si>
    <t>王嘉  田芳</t>
  </si>
  <si>
    <t>电子课件、二维码、教案、习题答案、模拟试卷、配项目工单与习题集</t>
  </si>
  <si>
    <t>978-7-111-76861-6</t>
  </si>
  <si>
    <t>http://www.cmpedu.com/books/book/5608839.htm</t>
  </si>
  <si>
    <t>77845</t>
  </si>
  <si>
    <t>3D建模与打印实战项目教程</t>
  </si>
  <si>
    <t>陈冲锋 黄斌斌 林静辉</t>
  </si>
  <si>
    <t>978-7-111-77845-5</t>
  </si>
  <si>
    <t>http://www.cmpedu.com/books/book/60073.htm</t>
  </si>
  <si>
    <t>3D打印产品成形与后处理工艺</t>
  </si>
  <si>
    <t>72128</t>
  </si>
  <si>
    <t>姚继蔚</t>
  </si>
  <si>
    <t>978-7-111-72128-4</t>
  </si>
  <si>
    <t>http://www.cmpedu.com/books/book/5606541.htm</t>
  </si>
  <si>
    <t>3D打印技术案例教程（SOLIDWORKS2020)</t>
  </si>
  <si>
    <t>72442</t>
  </si>
  <si>
    <t>高永伟 徐顺和</t>
  </si>
  <si>
    <t>电子课件、教学视频、习题答案</t>
  </si>
  <si>
    <t>978-7-111-72442-1</t>
  </si>
  <si>
    <t>http://www.cmpedu.com/books/book/5606575.htm</t>
  </si>
  <si>
    <t>3D打印技术</t>
  </si>
  <si>
    <t>71831</t>
  </si>
  <si>
    <t>牛小铁 杨晓雪</t>
  </si>
  <si>
    <t>978-7-111-71831-4</t>
  </si>
  <si>
    <t>http://www.cmpedu.com/books/book/5606286.htm</t>
  </si>
  <si>
    <t>78534</t>
  </si>
  <si>
    <t>3D打印技术及应用</t>
  </si>
  <si>
    <t>郭华 王顺利 尚凤娇</t>
  </si>
  <si>
    <t>电子课件、二维码、视频、习题答案、素材文件</t>
  </si>
  <si>
    <t>978-7-111-78534-7</t>
  </si>
  <si>
    <t>http://www.cmpedu.com/books/book/5609582.htm</t>
  </si>
  <si>
    <t>72807</t>
  </si>
  <si>
    <t>未来三维教育科技（厦门）有限公司 组编  黄军辉 兰嵩 主编</t>
  </si>
  <si>
    <t>微课视频、超星</t>
  </si>
  <si>
    <t>978-7-111-72807-8</t>
  </si>
  <si>
    <t>http://www.cmpedu.com/books/book/5606749.htm</t>
  </si>
  <si>
    <t>79932</t>
  </si>
  <si>
    <t>3D打印与数字化设计</t>
  </si>
  <si>
    <r>
      <rPr>
        <sz val="11"/>
        <color rgb="FF000000"/>
        <rFont val="宋体"/>
        <charset val="134"/>
      </rPr>
      <t>闫波</t>
    </r>
    <r>
      <rPr>
        <sz val="11"/>
        <color rgb="FF000000"/>
        <rFont val="宋体"/>
        <charset val="0"/>
      </rPr>
      <t xml:space="preserve"> </t>
    </r>
    <r>
      <rPr>
        <sz val="11"/>
        <color rgb="FF000000"/>
        <rFont val="宋体"/>
        <charset val="134"/>
      </rPr>
      <t>申军伟</t>
    </r>
  </si>
  <si>
    <t>电子课件、模型源文件、习题详解等</t>
  </si>
  <si>
    <t>978-7-111-79932-0</t>
  </si>
  <si>
    <t>http://www.cmpedu.com/books/book/5610189.htm</t>
  </si>
  <si>
    <t>74270</t>
  </si>
  <si>
    <t>3D打印技术与逆向工程实例教程（第2版）</t>
  </si>
  <si>
    <t>刘丽鸿 李艳艳</t>
  </si>
  <si>
    <t>978-7-111-74270-8</t>
  </si>
  <si>
    <t>http://www.cmpedu.com/books/book/5607628.htm</t>
  </si>
  <si>
    <t>73322</t>
  </si>
  <si>
    <t>3D打印应用技术与创新（第2版）</t>
  </si>
  <si>
    <t>苏静 高志华</t>
  </si>
  <si>
    <t>978-7-111-73322-5</t>
  </si>
  <si>
    <t>http://www.cmpedu.com/books/book/5607000.htm</t>
  </si>
  <si>
    <t>3D打印与创新设计</t>
  </si>
  <si>
    <t>70936</t>
  </si>
  <si>
    <t>易杰 唐锋</t>
  </si>
  <si>
    <t>图片、案例、随堂测试、微课视频、课件</t>
  </si>
  <si>
    <t>978-7-111-70936-7</t>
  </si>
  <si>
    <t>http://www.cmpedu.com/books/book/5605887.htm</t>
  </si>
  <si>
    <t>3D打印创新设计实例项目教程</t>
  </si>
  <si>
    <t>64895</t>
  </si>
  <si>
    <t>汪大木 魏忠 刘连宇 周小帅 张瑞顺 编著</t>
  </si>
  <si>
    <t>教学视频、案例</t>
  </si>
  <si>
    <t>978-7-111-64895-6</t>
  </si>
  <si>
    <t>http://www.cmpedu.com/books/book/5601923.htm</t>
  </si>
  <si>
    <t>3D打印快速成型技术</t>
  </si>
  <si>
    <t>56034</t>
  </si>
  <si>
    <t>组编 华唐教育 主编 曹明元</t>
  </si>
  <si>
    <t>978-7-111-56034-0</t>
  </si>
  <si>
    <t>http://www.cmpedu.com/books/book/2062525.htm</t>
  </si>
  <si>
    <t>3D设计与打印实训教程（机械制造）</t>
  </si>
  <si>
    <t>57810</t>
  </si>
  <si>
    <t>曹明元</t>
  </si>
  <si>
    <t>978-7-111-57810-9</t>
  </si>
  <si>
    <t>http://www.cmpedu.com/books/book/2064386.htm</t>
  </si>
  <si>
    <t>3D打印技术实训教程</t>
  </si>
  <si>
    <t>61641</t>
  </si>
  <si>
    <t>涂承刚 王婷婷</t>
  </si>
  <si>
    <t>978-7-111-61641-2</t>
  </si>
  <si>
    <t>http://www.cmpedu.com/books/book/5585354.htm</t>
  </si>
  <si>
    <t>3D打印扫描技术</t>
  </si>
  <si>
    <t>61677</t>
  </si>
  <si>
    <t>刘军华</t>
  </si>
  <si>
    <t>978-7-111-61677-1</t>
  </si>
  <si>
    <t>http://www.cmpedu.com/books/book/5585279.htm</t>
  </si>
  <si>
    <t>3D打印企业实例（增材制造综合实训）（第2版）</t>
  </si>
  <si>
    <t>75521</t>
  </si>
  <si>
    <t>电子课件、二维码、视频、题库、综合训练</t>
  </si>
  <si>
    <r>
      <rPr>
        <sz val="11"/>
        <color rgb="FF000000"/>
        <rFont val="宋体"/>
        <charset val="0"/>
      </rPr>
      <t>“</t>
    </r>
    <r>
      <rPr>
        <sz val="11"/>
        <color rgb="FF000000"/>
        <rFont val="宋体"/>
        <charset val="134"/>
      </rPr>
      <t>十三五</t>
    </r>
    <r>
      <rPr>
        <sz val="11"/>
        <color rgb="FF000000"/>
        <rFont val="宋体"/>
        <charset val="0"/>
      </rPr>
      <t>”</t>
    </r>
    <r>
      <rPr>
        <sz val="11"/>
        <color rgb="FF000000"/>
        <rFont val="宋体"/>
        <charset val="134"/>
      </rPr>
      <t>职业教育国家规划教材（修订版）</t>
    </r>
    <r>
      <rPr>
        <sz val="11"/>
        <color rgb="FF000000"/>
        <rFont val="宋体"/>
        <charset val="0"/>
      </rPr>
      <t>/</t>
    </r>
    <r>
      <rPr>
        <sz val="11"/>
        <color rgb="FF000000"/>
        <rFont val="宋体"/>
        <charset val="134"/>
      </rPr>
      <t>新形态教材</t>
    </r>
  </si>
  <si>
    <t>978-7-111-75521-0</t>
  </si>
  <si>
    <t>http://www.cmpedu.com/books/book/5608136.htm</t>
  </si>
  <si>
    <t>3D打印技术概论</t>
  </si>
  <si>
    <t>54787</t>
  </si>
  <si>
    <t>本书特色：
★与华唐教育集团合作编写，采用项目式编写模式。
★四色印刷，适合专业特色。
★配套齐全：电子课件、视频素材等。</t>
  </si>
  <si>
    <t>978-7-111-54787-7</t>
  </si>
  <si>
    <t>http://www.cmpedu.com/books/book/2054666.htm</t>
  </si>
  <si>
    <t>51209</t>
  </si>
  <si>
    <t>高帆</t>
  </si>
  <si>
    <t>978-7-111-51209-7</t>
  </si>
  <si>
    <t>http://www.cmpedu.com/books/book/2050215.htm</t>
  </si>
  <si>
    <t>3D打印造型技术</t>
  </si>
  <si>
    <t>60328</t>
  </si>
  <si>
    <t>孟献军</t>
  </si>
  <si>
    <t>978-7-111-60328-3</t>
  </si>
  <si>
    <t>http://www.cmpedu.com/books/book/5521841.htm</t>
  </si>
  <si>
    <t>快速制造（3D打印）项目应用</t>
  </si>
  <si>
    <t>67170</t>
  </si>
  <si>
    <t>陈吉祥 王基维</t>
  </si>
  <si>
    <t>978-7-111-67170-1</t>
  </si>
  <si>
    <t>http://www.cmpedu.com/books/book/5603758.htm</t>
  </si>
  <si>
    <t>高职高专教材&gt;装备制造大类&gt;机械设计制造类&gt;智能焊接技术</t>
  </si>
  <si>
    <t>80301</t>
  </si>
  <si>
    <t>智能焊接技术及应用</t>
  </si>
  <si>
    <t>杨启杰   戴建树</t>
  </si>
  <si>
    <t>978-7-111-80301-0</t>
  </si>
  <si>
    <t>http://www.cmpedu.com/books/book/5610693.htm</t>
  </si>
  <si>
    <t>焊接导论</t>
  </si>
  <si>
    <t>42461</t>
  </si>
  <si>
    <t>周慧琳</t>
  </si>
  <si>
    <t>978-7-111-42461-1</t>
  </si>
  <si>
    <t>http://www.cmpedu.com/books/book/2022481.htm</t>
  </si>
  <si>
    <t>78572</t>
  </si>
  <si>
    <t>焊接专业英语 （第3版）</t>
  </si>
  <si>
    <t>赵丽玲</t>
  </si>
  <si>
    <t>978-7-111-78572-9</t>
  </si>
  <si>
    <t>http://www.cmpedu.com/books/book/5609751.htm</t>
  </si>
  <si>
    <t>焊接检测技术</t>
  </si>
  <si>
    <t>42243</t>
  </si>
  <si>
    <t>马世辉、李小棒</t>
  </si>
  <si>
    <t>978-7-111-42243-3</t>
  </si>
  <si>
    <t>http://www.cmpedu.com/books/book/2065205.htm</t>
  </si>
  <si>
    <t>焊接无损检测</t>
  </si>
  <si>
    <t>59554</t>
  </si>
  <si>
    <t>吴静然</t>
  </si>
  <si>
    <t>978-7-111-59554-0</t>
  </si>
  <si>
    <t>http://www.cmpedu.com/books/book/2067163.htm</t>
  </si>
  <si>
    <t>先进焊接与连接</t>
  </si>
  <si>
    <t>59559</t>
  </si>
  <si>
    <t>杨淼森 岳燕星</t>
  </si>
  <si>
    <t>扫二维码观看微客、动画等教学资源</t>
  </si>
  <si>
    <t>978-7-111-59559-5</t>
  </si>
  <si>
    <t>http://www.cmpedu.com/books/book/5519631.htm</t>
  </si>
  <si>
    <t>焊接方法与设备使用</t>
  </si>
  <si>
    <t>42121</t>
  </si>
  <si>
    <t>曹朝霞 齐勇田</t>
  </si>
  <si>
    <t>978-7-111-42121-4</t>
  </si>
  <si>
    <t>http://www.cmpedu.com/books/book/2027020.htm</t>
  </si>
  <si>
    <t>焊接结构装焊技术</t>
  </si>
  <si>
    <t>39722</t>
  </si>
  <si>
    <t>张婉云</t>
  </si>
  <si>
    <t>978-7-111-39722-9</t>
  </si>
  <si>
    <t>http://www.cmpedu.com/books/book/2017233.htm</t>
  </si>
  <si>
    <t>78166</t>
  </si>
  <si>
    <t>焊接方法与设备（第4版）</t>
  </si>
  <si>
    <t>章友谊 雷世明</t>
  </si>
  <si>
    <t>978-7-111-78166-0</t>
  </si>
  <si>
    <t>http://www.cmpedu.com/books/book/5609587.htm</t>
  </si>
  <si>
    <t>焊接工艺评定</t>
  </si>
  <si>
    <t>59555</t>
  </si>
  <si>
    <t>史维琴</t>
  </si>
  <si>
    <t>978-7-111-59555-7</t>
  </si>
  <si>
    <t>http://www.cmpedu.com/books/book/5519635.htm</t>
  </si>
  <si>
    <t>焊接技术基础</t>
  </si>
  <si>
    <t>60999</t>
  </si>
  <si>
    <t>沈言锦</t>
  </si>
  <si>
    <t>978-7-111-60999-5</t>
  </si>
  <si>
    <t>http://www.cmpedu.com/books/book/5528995.htm</t>
  </si>
  <si>
    <t>焊接检验与质量管理</t>
  </si>
  <si>
    <t>24896</t>
  </si>
  <si>
    <t>徐卫东</t>
  </si>
  <si>
    <t>电子课件、教学计划和大纲</t>
  </si>
  <si>
    <t>978-7-111-24896-5</t>
  </si>
  <si>
    <t>http://www.cmpedu.com/books/book/55860.htm</t>
  </si>
  <si>
    <t>77137</t>
  </si>
  <si>
    <t>焊接结构生产（第2版）</t>
  </si>
  <si>
    <t>冯菁菁</t>
  </si>
  <si>
    <t>978-7-111-77137-1</t>
  </si>
  <si>
    <t>http://www.cmpedu.com/books/book/5608940.htm</t>
  </si>
  <si>
    <t>47977</t>
  </si>
  <si>
    <t>李莉</t>
  </si>
  <si>
    <t>978-7-111-47977-2</t>
  </si>
  <si>
    <t>http://www.cmpedu.com/books/book/2066078.htm</t>
  </si>
  <si>
    <t>焊接结构生产（第3版）</t>
  </si>
  <si>
    <t>45859</t>
  </si>
  <si>
    <t>邓洪军</t>
  </si>
  <si>
    <t>978-7-111-45859-3</t>
  </si>
  <si>
    <t>http://www.cmpedu.com/books/book/2027786.htm</t>
  </si>
  <si>
    <t>焊接结构制造工艺及实施（第3版）</t>
  </si>
  <si>
    <t>73025</t>
  </si>
  <si>
    <t>朱小兵</t>
  </si>
  <si>
    <t>978-7-111-73025-5</t>
  </si>
  <si>
    <t>http://www.cmpedu.com/books/book/5606845.htm</t>
  </si>
  <si>
    <t>焊接实训</t>
  </si>
  <si>
    <t>46177</t>
  </si>
  <si>
    <t>978-7-111-46177-7</t>
  </si>
  <si>
    <t>http://www.cmpedu.com/books/book/2029207.htm</t>
  </si>
  <si>
    <t>焊接生产与工程管理（第2版）</t>
  </si>
  <si>
    <t>57347</t>
  </si>
  <si>
    <t>何晓敏</t>
  </si>
  <si>
    <t>978-7-111-57347-0</t>
  </si>
  <si>
    <t>http://www.cmpedu.com/books/book/2064025.htm</t>
  </si>
  <si>
    <t>焊接自动化技术及应用</t>
  </si>
  <si>
    <t>49624</t>
  </si>
  <si>
    <t>戴建树</t>
  </si>
  <si>
    <t>978-7-111-49624-3</t>
  </si>
  <si>
    <t>http://www.cmpedu.com/books/book/2067030.htm</t>
  </si>
  <si>
    <t>焊接生产管理与检测（第2版）</t>
  </si>
  <si>
    <t>43410</t>
  </si>
  <si>
    <t>978-7-111-43410-8</t>
  </si>
  <si>
    <t>http://www.cmpedu.com/books/book/2065019.htm</t>
  </si>
  <si>
    <t>焊接实训（第2版）</t>
  </si>
  <si>
    <t>52762</t>
  </si>
  <si>
    <t>许志安</t>
  </si>
  <si>
    <t>978-7-111-52762-6</t>
  </si>
  <si>
    <t>http://www.cmpedu.com/books/book/2052732.htm</t>
  </si>
  <si>
    <t>焊接质量管理与检验</t>
  </si>
  <si>
    <t>25674</t>
  </si>
  <si>
    <t>曾金传</t>
  </si>
  <si>
    <t>978-7-111-25674-8</t>
  </si>
  <si>
    <t>http://www.cmpedu.com/books/book/2065650.htm</t>
  </si>
  <si>
    <t>焊接质量检验</t>
  </si>
  <si>
    <t>46635</t>
  </si>
  <si>
    <t>李丽茹</t>
  </si>
  <si>
    <t>978-7-111-46635-2</t>
  </si>
  <si>
    <t>http://www.cmpedu.com/books/book/2030287.htm</t>
  </si>
  <si>
    <t>70340</t>
  </si>
  <si>
    <t>耿艳旭</t>
  </si>
  <si>
    <t>978-7-111-70340-2</t>
  </si>
  <si>
    <t>http://www.cmpedu.com/books/book/5605517.htm</t>
  </si>
  <si>
    <t>焊条电弧焊（第2版）</t>
  </si>
  <si>
    <t>76865</t>
  </si>
  <si>
    <t>侯勇 文仲波</t>
  </si>
  <si>
    <t>电子课件、二维码、活页式教材</t>
  </si>
  <si>
    <t>978-7-111-76865-4</t>
  </si>
  <si>
    <t>http://www.cmpedu.com/books/book/5608858.htm</t>
  </si>
  <si>
    <t>弧焊电源（第4版）</t>
  </si>
  <si>
    <t>70011</t>
  </si>
  <si>
    <t>张胜男 王建勋</t>
  </si>
  <si>
    <t>电子教案、课件、部分习题答案</t>
  </si>
  <si>
    <t>978-7-111-70011-1</t>
  </si>
  <si>
    <t>http://www.cmpedu.com/books/book/5605521.htm</t>
  </si>
  <si>
    <t>焊接电工（第4版）</t>
  </si>
  <si>
    <t>76212</t>
  </si>
  <si>
    <t>张胜男 魏延宏</t>
  </si>
  <si>
    <t>二维码、微课、视频、动画</t>
  </si>
  <si>
    <t>978-7-111-76212-6</t>
  </si>
  <si>
    <t>http://www.cmpedu.com/books/book/5608507.htm</t>
  </si>
  <si>
    <t>金属材料焊接工艺（第3版）</t>
  </si>
  <si>
    <t>68775</t>
  </si>
  <si>
    <t>姚佳 李荣雪</t>
  </si>
  <si>
    <t>电子课件、教学视频、电子教案</t>
  </si>
  <si>
    <t>978-7-111-68775-7</t>
  </si>
  <si>
    <t>http://www.cmpedu.com/books/book/5604859.htm</t>
  </si>
  <si>
    <t>金属材料焊接工艺</t>
  </si>
  <si>
    <t>61283</t>
  </si>
  <si>
    <t>乌日根</t>
  </si>
  <si>
    <t>978-7-111-61283-4</t>
  </si>
  <si>
    <t>http://www.cmpedu.com/books/book/5539872.htm</t>
  </si>
  <si>
    <t>58658</t>
  </si>
  <si>
    <t>陈保国</t>
  </si>
  <si>
    <t>二维码教学资源</t>
  </si>
  <si>
    <t>978-7-111-58658-6</t>
  </si>
  <si>
    <t>http://www.cmpedu.com/books/book/5519636.htm</t>
  </si>
  <si>
    <t>76579</t>
  </si>
  <si>
    <t>典型焊接接头电弧焊实作（第3版）</t>
  </si>
  <si>
    <t>杨跃</t>
  </si>
  <si>
    <t>本书特色：
★全国优秀教材二等奖
★“十四五”职业教育国家规划教材
★“十二五”职业教育国家规划教材
★融入课程思政，强调良好职业素养安全教育、团队合作精神，通过榜样的力量激发学生对技能和技术的学习热情，感悟做人、做事的道理，以期达到“教书”和“育人”的双重目的。</t>
  </si>
  <si>
    <t>978-7-111-76579-0</t>
  </si>
  <si>
    <t>http://www.cmpedu.com/books/book/5608985.htm</t>
  </si>
  <si>
    <t>金属熔焊原理及材料焊接（第2版）</t>
  </si>
  <si>
    <t>69063</t>
  </si>
  <si>
    <t>邱葭菲</t>
  </si>
  <si>
    <t>978-7-111-69063-4</t>
  </si>
  <si>
    <t>http://www.cmpedu.com/books/book/5605150.htm</t>
  </si>
  <si>
    <t>75274</t>
  </si>
  <si>
    <t>金属熔焊原理（第3版）</t>
  </si>
  <si>
    <t>徐双钱 邓洪军</t>
  </si>
  <si>
    <t>978-7-111-75274-5</t>
  </si>
  <si>
    <t>http://www.cmpedu.com/books/book/5607821.htm</t>
  </si>
  <si>
    <t>73187</t>
  </si>
  <si>
    <t>非熔化极气体保护焊（第2版）</t>
  </si>
  <si>
    <t>吴叶军</t>
  </si>
  <si>
    <t>978-7-111-73187-0</t>
  </si>
  <si>
    <t>http://www.cmpedu.com/books/book/5606944.htm</t>
  </si>
  <si>
    <t>熔化极气体保护焊</t>
  </si>
  <si>
    <t>59181</t>
  </si>
  <si>
    <t>姜泽东</t>
  </si>
  <si>
    <t>978-7-111-59181-8</t>
  </si>
  <si>
    <t>http://www.cmpedu.com/books/book/2066463.htm</t>
  </si>
  <si>
    <t>特种设备金属材料焊接技术</t>
  </si>
  <si>
    <t>72215</t>
  </si>
  <si>
    <t>上海市特种设备监督检验技术研究院 组编 舒文华 主编</t>
  </si>
  <si>
    <t>978-7-111-72215-1</t>
  </si>
  <si>
    <t>http://www.cmpedu.com/books/book/5606522.htm</t>
  </si>
  <si>
    <t>特种焊接技术</t>
  </si>
  <si>
    <t>59553</t>
  </si>
  <si>
    <t>曹朝霞 曹润平</t>
  </si>
  <si>
    <t>978-7-111-59553-3</t>
  </si>
  <si>
    <t>http://www.cmpedu.com/books/book/2067140.htm</t>
  </si>
  <si>
    <t>特种焊接技术（第2版）</t>
  </si>
  <si>
    <t>48805</t>
  </si>
  <si>
    <t>曹朝霞</t>
  </si>
  <si>
    <t>本书特色：
★全国优秀教材二等奖；
★“十四五”职业教育国家规划教材
★“十二五”职业教育国家规划教材
★注重特种焊接技术应用能力的培养，以满足对技术技能型人才提出的新要求。
★注重吸收前沿技术，以拓展学生视野，适应焊接职业岗位的新变化。
★赠电子课件。</t>
  </si>
  <si>
    <t>978-7-111-48805-7</t>
  </si>
  <si>
    <t>http://www.cmpedu.com/books/book/2066967.htm</t>
  </si>
  <si>
    <t>切割技术</t>
  </si>
  <si>
    <t>59556</t>
  </si>
  <si>
    <t>王滨滨</t>
  </si>
  <si>
    <t>配有二维码资源</t>
  </si>
  <si>
    <t>978-7-111-59556-4</t>
  </si>
  <si>
    <t>http://www.cmpedu.com/books/book/5519633.htm</t>
  </si>
  <si>
    <t>机器人焊接</t>
  </si>
  <si>
    <t>75271</t>
  </si>
  <si>
    <t>崔海 兰虎 樊俊</t>
  </si>
  <si>
    <t>电子课件、二维码、仿真及微视频动画、大纲、习题答案</t>
  </si>
  <si>
    <t>978-7-111-75271-4</t>
  </si>
  <si>
    <t>http://www.cmpedu.com/books/book/5607851.htm</t>
  </si>
  <si>
    <t>77923</t>
  </si>
  <si>
    <t>机器人焊接技能训练</t>
  </si>
  <si>
    <t>夏琦男</t>
  </si>
  <si>
    <t>978-7-111-77923-0</t>
  </si>
  <si>
    <t>http://www.cmpedu.com/books/book/5609414.htm</t>
  </si>
  <si>
    <t>机器人焊接编程与应用</t>
  </si>
  <si>
    <t>62278</t>
  </si>
  <si>
    <t>中国焊接协会 组编 杜志忠 刘伟</t>
  </si>
  <si>
    <t>978-7-111-62278-9</t>
  </si>
  <si>
    <t>http://www.cmpedu.com/books/book/5600333.htm</t>
  </si>
  <si>
    <t>机器人焊接高级编程</t>
  </si>
  <si>
    <t>69031</t>
  </si>
  <si>
    <t>中国焊接协会 组编 刘伟 魏秀权 主编</t>
  </si>
  <si>
    <t>978-7-111-69031-3</t>
  </si>
  <si>
    <t>http://www.cmpedu.com/books/book/5605125.htm</t>
  </si>
  <si>
    <t>机器人焊接工艺</t>
  </si>
  <si>
    <t>61234</t>
  </si>
  <si>
    <t>978-7-111-61234-6</t>
  </si>
  <si>
    <t>http://www.cmpedu.com/books/book/5585192.htm</t>
  </si>
  <si>
    <t>78285</t>
  </si>
  <si>
    <t>机器人焊接工艺与编程</t>
  </si>
  <si>
    <t>王博 戴建树</t>
  </si>
  <si>
    <t>978-7-111-78285-8</t>
  </si>
  <si>
    <t>http://www.cmpedu.com/books/book/5609507.htm</t>
  </si>
  <si>
    <t>高职高专教材&gt;装备制造大类&gt;机械设计制造类&gt;理化测试与质检技术</t>
  </si>
  <si>
    <t>无损检测概论</t>
  </si>
  <si>
    <t>62359</t>
  </si>
  <si>
    <t>晏荣明</t>
  </si>
  <si>
    <t>978-7-111-62359-5</t>
  </si>
  <si>
    <t>http://www.cmpedu.com/books/book/5600265.htm</t>
  </si>
  <si>
    <t>73613</t>
  </si>
  <si>
    <t>无损检测技术</t>
  </si>
  <si>
    <t>张静  张玲</t>
  </si>
  <si>
    <t>978-7-111-73613-4</t>
  </si>
  <si>
    <t>http://www.cmpedu.com/books/book/5607333.htm</t>
  </si>
  <si>
    <t>渗透检测</t>
  </si>
  <si>
    <t>55457</t>
  </si>
  <si>
    <t>金信鸿</t>
  </si>
  <si>
    <t>978-7-111-55457-8</t>
  </si>
  <si>
    <t>http://www.cmpedu.com/books/book/2066380.htm</t>
  </si>
  <si>
    <t>无损检测技术及应用</t>
  </si>
  <si>
    <t>44922</t>
  </si>
  <si>
    <t>杨凤霞</t>
  </si>
  <si>
    <t>978-7-111-44922-5</t>
  </si>
  <si>
    <t>http://www.cmpedu.com/books/book/2025928.htm</t>
  </si>
  <si>
    <t>超声检测（第2版）</t>
  </si>
  <si>
    <t>47341</t>
  </si>
  <si>
    <t>978-7-111-47341-1</t>
  </si>
  <si>
    <t>http://www.cmpedu.com/books/book/2065264.htm</t>
  </si>
  <si>
    <t>无损检测技能实训</t>
  </si>
  <si>
    <t>50936</t>
  </si>
  <si>
    <t>王小林</t>
  </si>
  <si>
    <t>978-7-111-50936-3</t>
  </si>
  <si>
    <t>http://www.cmpedu.com/books/book/2049481.htm</t>
  </si>
  <si>
    <t>无损检测专业英语</t>
  </si>
  <si>
    <t>48833</t>
  </si>
  <si>
    <t>978-7-111-48833-0</t>
  </si>
  <si>
    <t>http://www.cmpedu.com/books/book/2044080.htm</t>
  </si>
  <si>
    <t>高职高专教材&gt;装备制造大类&gt;自动化类</t>
  </si>
  <si>
    <t>高职高专教材&gt;装备制造大类&gt;自动化类&gt;专业基础课</t>
  </si>
  <si>
    <t>高职高专教材&gt;装备制造大类&gt;自动化类&gt;专业基础课&gt;电工电子技术</t>
  </si>
  <si>
    <t>电工电子技术基本教程（第2版）</t>
  </si>
  <si>
    <t>63743</t>
  </si>
  <si>
    <t>付扬 黎明</t>
  </si>
  <si>
    <t>978-7-111-63743-1</t>
  </si>
  <si>
    <t>http://www.cmpedu.com/books/book/5601159.htm</t>
  </si>
  <si>
    <t>电工电子技术项目化教程</t>
  </si>
  <si>
    <t>62533</t>
  </si>
  <si>
    <t>王屹 赵应艳</t>
  </si>
  <si>
    <t>978-7-111-62533-9</t>
  </si>
  <si>
    <t>http://www.cmpedu.com/books/book/5600302.htm</t>
  </si>
  <si>
    <t>电工电子技术</t>
  </si>
  <si>
    <t>76898</t>
  </si>
  <si>
    <t>黄燕华</t>
  </si>
  <si>
    <t>二维码、视频</t>
  </si>
  <si>
    <t>978-7-111-76898-2</t>
  </si>
  <si>
    <t>http://www.cmpedu.com/books/book/5608683.htm</t>
  </si>
  <si>
    <t>76329</t>
  </si>
  <si>
    <t>刘苏英 汤德荣 武昌俊</t>
  </si>
  <si>
    <r>
      <rPr>
        <sz val="11"/>
        <color rgb="FF000000"/>
        <rFont val="宋体"/>
        <charset val="0"/>
      </rPr>
      <t>“</t>
    </r>
    <r>
      <rPr>
        <sz val="11"/>
        <color rgb="FF000000"/>
        <rFont val="宋体"/>
        <charset val="134"/>
      </rPr>
      <t>岗课赛证</t>
    </r>
    <r>
      <rPr>
        <sz val="11"/>
        <color rgb="FF000000"/>
        <rFont val="宋体"/>
        <charset val="0"/>
      </rPr>
      <t>”</t>
    </r>
    <r>
      <rPr>
        <sz val="11"/>
        <color rgb="FF000000"/>
        <rFont val="宋体"/>
        <charset val="134"/>
      </rPr>
      <t>融通教材</t>
    </r>
  </si>
  <si>
    <t>978-7-111-76329-1</t>
  </si>
  <si>
    <t>http://www.cmpedu.com/books/book/5608542.htm</t>
  </si>
  <si>
    <t>73639</t>
  </si>
  <si>
    <t>宁慧英 郭宏岩</t>
  </si>
  <si>
    <t>电子课件、强化训练答案、模拟试卷及答案、项目视频等</t>
  </si>
  <si>
    <t>978-7-111-73639-4</t>
  </si>
  <si>
    <t>http://www.cmpedu.com/books/book/5607101.htm</t>
  </si>
  <si>
    <t>72383</t>
  </si>
  <si>
    <t>陈春先</t>
  </si>
  <si>
    <t>电子课件、二维码、习题答案 模拟试卷、微课视频</t>
  </si>
  <si>
    <t>978-7-111-72383-7</t>
  </si>
  <si>
    <t>http://www.cmpedu.com/books/book/5606778.htm</t>
  </si>
  <si>
    <t>电工电子技术（第2版）</t>
  </si>
  <si>
    <t>70010</t>
  </si>
  <si>
    <t>宋耀华 张怡典</t>
  </si>
  <si>
    <t>978-7-111-70010-4</t>
  </si>
  <si>
    <t>http://www.cmpedu.com/books/book/5605389.htm</t>
  </si>
  <si>
    <t>68982</t>
  </si>
  <si>
    <t>秦雯</t>
  </si>
  <si>
    <t>电子课件、思考与习题答案、模拟试卷及答案等教学资源</t>
  </si>
  <si>
    <t>978-7-111-68982-9</t>
  </si>
  <si>
    <t>http://www.cmpedu.com/books/book/5605437.htm</t>
  </si>
  <si>
    <t>73740</t>
  </si>
  <si>
    <t>潘学海 马文莹</t>
  </si>
  <si>
    <t>电子课件、二维码、任务训练参考答案、模拟试卷及答案等</t>
  </si>
  <si>
    <t>978-7-111-73740-7</t>
  </si>
  <si>
    <t>http://www.cmpedu.com/books/book/5607262.htm</t>
  </si>
  <si>
    <t>62810</t>
  </si>
  <si>
    <t>吴宇</t>
  </si>
  <si>
    <t>978-7-111-62810-1</t>
  </si>
  <si>
    <t>http://www.cmpedu.com/books/book/5600485.htm</t>
  </si>
  <si>
    <t>71417</t>
  </si>
  <si>
    <t>王波 霍自祥 李裕</t>
  </si>
  <si>
    <t>电子课件、电子教案、习题答案及视频资源、二维码、实训工单</t>
  </si>
  <si>
    <t>978-7-111-71417-0</t>
  </si>
  <si>
    <t>http://www.cmpedu.com/books/book/5606012.htm</t>
  </si>
  <si>
    <t>65004</t>
  </si>
  <si>
    <t>吴俊芹</t>
  </si>
  <si>
    <t>978-7-111-65004-1</t>
  </si>
  <si>
    <t>http://www.cmpedu.com/books/book/5602128.htm</t>
  </si>
  <si>
    <t>68003</t>
  </si>
  <si>
    <t>周永洪 黎辉雄</t>
  </si>
  <si>
    <t>978-7-111-68003-1</t>
  </si>
  <si>
    <t>http://www.cmpedu.com/books/book/5604779.htm</t>
  </si>
  <si>
    <t>73488</t>
  </si>
  <si>
    <t>刘晓艳 王继凤</t>
  </si>
  <si>
    <t>电子课件、习题答案、试卷等配套</t>
  </si>
  <si>
    <t>978-7-111-73488-8</t>
  </si>
  <si>
    <t>http://www.cmpedu.com/books/book/5607012.htm</t>
  </si>
  <si>
    <t>74498</t>
  </si>
  <si>
    <t>电工电子技术（第3版）</t>
  </si>
  <si>
    <t>孙彤 明立军 刘雅琴</t>
  </si>
  <si>
    <t>978-7-111-74498-6</t>
  </si>
  <si>
    <t>http://www.cmpedu.com/books/book/5607465.htm</t>
  </si>
  <si>
    <t>74218</t>
  </si>
  <si>
    <t>电工电子技术基础（第2版）</t>
  </si>
  <si>
    <t>王慧丽 刘江</t>
  </si>
  <si>
    <t>电子课件、二维码、习题、任务评价单</t>
  </si>
  <si>
    <t>978-7-111-74218-0</t>
  </si>
  <si>
    <t>http://www.cmpedu.com/books/book/5607595.htm</t>
  </si>
  <si>
    <t>74410</t>
  </si>
  <si>
    <t>电工电子技术基础（第4版）</t>
  </si>
  <si>
    <t>申凤琴</t>
  </si>
  <si>
    <t>微课、视频、免费电子课件、习题详解、模拟试卷及答案等</t>
  </si>
  <si>
    <r>
      <rPr>
        <sz val="11"/>
        <color rgb="FF000000"/>
        <rFont val="宋体"/>
        <charset val="134"/>
      </rPr>
      <t>普通高等教育</t>
    </r>
    <r>
      <rPr>
        <sz val="11"/>
        <color rgb="FF000000"/>
        <rFont val="宋体"/>
        <charset val="0"/>
      </rPr>
      <t>“</t>
    </r>
    <r>
      <rPr>
        <sz val="11"/>
        <color rgb="FF000000"/>
        <rFont val="宋体"/>
        <charset val="134"/>
      </rPr>
      <t>十一五</t>
    </r>
    <r>
      <rPr>
        <sz val="11"/>
        <color rgb="FF000000"/>
        <rFont val="宋体"/>
        <charset val="0"/>
      </rPr>
      <t>”</t>
    </r>
    <r>
      <rPr>
        <sz val="11"/>
        <color rgb="FF000000"/>
        <rFont val="宋体"/>
        <charset val="134"/>
      </rPr>
      <t>国家级规划教材（修订版）</t>
    </r>
  </si>
  <si>
    <t>978-7-111-74410-8</t>
  </si>
  <si>
    <t>http://www.cmpedu.com/books/book/5607410.htm</t>
  </si>
  <si>
    <t>78482</t>
  </si>
  <si>
    <t>电工电子技术项目教程（第3版）</t>
  </si>
  <si>
    <t>黄文娟 陈亮j 张伟强</t>
  </si>
  <si>
    <t>电子课件、教案、习题答案、模拟试卷</t>
  </si>
  <si>
    <t>978-7-111-78482-1</t>
  </si>
  <si>
    <t>http://www.cmpedu.com/books/book/5609536.htm</t>
  </si>
  <si>
    <t>电工电子技术项目实践</t>
  </si>
  <si>
    <t>71156</t>
  </si>
  <si>
    <t>周国娟 李芳 元娜</t>
  </si>
  <si>
    <t>978-7-111-71156-8</t>
  </si>
  <si>
    <t>http://www.cmpedu.com/books/book/5606151.htm</t>
  </si>
  <si>
    <t>电工电子技术（少学时）（第3版）</t>
  </si>
  <si>
    <t>53916</t>
  </si>
  <si>
    <t>罗厚军</t>
  </si>
  <si>
    <t>电子课件、习题解答、模拟试卷</t>
  </si>
  <si>
    <t>978-7-111-53916-2</t>
  </si>
  <si>
    <t>http://www.cmpedu.com/books/book/2054141.htm</t>
  </si>
  <si>
    <t>36601</t>
  </si>
  <si>
    <t>储克森</t>
  </si>
  <si>
    <t>978-7-111-36601-0</t>
  </si>
  <si>
    <t>http://www.cmpedu.com/books/book/5603839.htm</t>
  </si>
  <si>
    <t>电工电子技术Multisim10仿真实验（第2版）</t>
  </si>
  <si>
    <t>34453</t>
  </si>
  <si>
    <t>王廷才</t>
  </si>
  <si>
    <t>978-7-111-34453-7</t>
  </si>
  <si>
    <t>http://www.cmpedu.com/books/book/2067110.htm</t>
  </si>
  <si>
    <t>电工电子技术基础与应用（第2版）</t>
  </si>
  <si>
    <t>68529</t>
  </si>
  <si>
    <t>牛百齐 化雪荟</t>
  </si>
  <si>
    <t>二维码、电子课件、习题答案</t>
  </si>
  <si>
    <t>978-7-111-68529-6</t>
  </si>
  <si>
    <t>http://www.cmpedu.com/books/book/5604914.htm</t>
  </si>
  <si>
    <t>电工电子技术应用</t>
  </si>
  <si>
    <t>62320</t>
  </si>
  <si>
    <t>牛海霞 李满亮</t>
  </si>
  <si>
    <t>978-7-111-62320-5</t>
  </si>
  <si>
    <t>http://www.cmpedu.com/books/book/5600927.htm</t>
  </si>
  <si>
    <t>61057</t>
  </si>
  <si>
    <t>黄淑琴</t>
  </si>
  <si>
    <t>978-7-111-61057-1</t>
  </si>
  <si>
    <t>http://www.cmpedu.com/books/book/5531297.htm</t>
  </si>
  <si>
    <t>电工电子技术及应用（第3版）</t>
  </si>
  <si>
    <t>52773</t>
  </si>
  <si>
    <t>978-7-111-52773-2</t>
  </si>
  <si>
    <t>http://www.cmpedu.com/books/book/2063607.htm</t>
  </si>
  <si>
    <t>电工电子技术实训项目教程（第2版）</t>
  </si>
  <si>
    <t>48440</t>
  </si>
  <si>
    <t>杨屏</t>
  </si>
  <si>
    <t>978-7-111-48440-0</t>
  </si>
  <si>
    <t>http://www.cmpedu.com/books/book/2065786.htm</t>
  </si>
  <si>
    <t>74455</t>
  </si>
  <si>
    <t>电工电子实训项目化教程</t>
  </si>
  <si>
    <r>
      <rPr>
        <sz val="11"/>
        <color rgb="FF000000"/>
        <rFont val="宋体"/>
        <charset val="134"/>
      </rPr>
      <t>蒋祥龙</t>
    </r>
    <r>
      <rPr>
        <sz val="11"/>
        <color rgb="FF000000"/>
        <rFont val="宋体"/>
        <charset val="0"/>
      </rPr>
      <t xml:space="preserve"> </t>
    </r>
    <r>
      <rPr>
        <sz val="11"/>
        <color rgb="FF000000"/>
        <rFont val="宋体"/>
        <charset val="134"/>
      </rPr>
      <t>李震球</t>
    </r>
  </si>
  <si>
    <t>有电子课件、教案、视频等</t>
  </si>
  <si>
    <t>978-7-111-74455-9</t>
  </si>
  <si>
    <t>http://www.cmpedu.com/books/book/5607448.htm</t>
  </si>
  <si>
    <t>电工电子技术实训教程（第2版）</t>
  </si>
  <si>
    <t>74996</t>
  </si>
  <si>
    <t>赵亚丽 高超</t>
  </si>
  <si>
    <t>978-7-111-74996-7</t>
  </si>
  <si>
    <t>http://www.cmpedu.com/books/book/5608989.htm</t>
  </si>
  <si>
    <t>电工电子技术与技能（第3版）</t>
  </si>
  <si>
    <t>68557</t>
  </si>
  <si>
    <t>丁卫民 陈立平</t>
  </si>
  <si>
    <t>电子课件、电子教案、习题答案及动画视频</t>
  </si>
  <si>
    <t>本书特色：
★“十二五”职业教育国家规划教材
★在内容上紧扣大赛要求和技能鉴定内容。将电工电子的实验内容进行分解、小型化，并融合于各章节内容之中，即实现“学”“做”结合，“学”中知道目的，“做”中知道原因，实现学生从感性—到理性---再到感性的认知过程。
★习题难易适中，习题与模拟试卷单独装订成册。
★配有电子课件、电子教案；扫描书中二维码可观看动画视频。</t>
  </si>
  <si>
    <t>978-7-111-68557-9</t>
  </si>
  <si>
    <t>http://www.cmpedu.com/books/book/5604942.htm</t>
  </si>
  <si>
    <t>74345</t>
  </si>
  <si>
    <t>电工电子技术与技能（第4版）</t>
  </si>
  <si>
    <t>坚葆林</t>
  </si>
  <si>
    <t>电子课件、二维码、教案、习题答案、模拟试卷</t>
  </si>
  <si>
    <t>本书特色：
★“十四五”职业教育国家规划教材
★“十二五”“十三五”职业教育国家规划教材。
★互联网+数纸融合教材，内嵌二维码，赠送资源包。
★理论课、实验课和实训课融为一体。
★以“宽、浅、用、新”为编写原则，内容贴近生产、生活实际，表现形式以图表为主。</t>
  </si>
  <si>
    <t>978-7-111-74345-3</t>
  </si>
  <si>
    <t>http://www.cmpedu.com/books/book/5607578.htm</t>
  </si>
  <si>
    <t>电工电子产品制作与调试</t>
  </si>
  <si>
    <t>72293</t>
  </si>
  <si>
    <t>易群</t>
  </si>
  <si>
    <t>978-7-111-72293-9</t>
  </si>
  <si>
    <t>http://www.cmpedu.com/books/book/5606590.htm</t>
  </si>
  <si>
    <t>电工与电子技术（第2版）</t>
  </si>
  <si>
    <t>69724</t>
  </si>
  <si>
    <t>孙立坤 靳越</t>
  </si>
  <si>
    <t>电子课件、习题答案、模拟试卷及答案、仿真软件、教学视频</t>
  </si>
  <si>
    <t>978-7-111-69724-4</t>
  </si>
  <si>
    <t>http://www.cmpedu.com/books/book/5605382.htm</t>
  </si>
  <si>
    <t>电工与电子技术</t>
  </si>
  <si>
    <t>75221</t>
  </si>
  <si>
    <t>韩学尧 李兆非</t>
  </si>
  <si>
    <t>电子课件、二维码、视频、习题答案、源文件、工作页</t>
  </si>
  <si>
    <t>978-7-111-75221-9</t>
  </si>
  <si>
    <t>http://www.cmpedu.com/books/book/5608128.htm</t>
  </si>
  <si>
    <t>62786</t>
  </si>
  <si>
    <t>张明金</t>
  </si>
  <si>
    <t>978-7-111-62786-9</t>
  </si>
  <si>
    <t>http://www.cmpedu.com/books/book/5600314.htm</t>
  </si>
  <si>
    <t>电工与电子技术基础（少学时）</t>
  </si>
  <si>
    <t>55779</t>
  </si>
  <si>
    <t>张志良</t>
  </si>
  <si>
    <t>978-7-111-55779-1</t>
  </si>
  <si>
    <t>http://www.cmpedu.com/books/book/2062358.htm</t>
  </si>
  <si>
    <t>电工与电子技术基础</t>
  </si>
  <si>
    <t>53685</t>
  </si>
  <si>
    <t>978-7-111-53685-7</t>
  </si>
  <si>
    <t>http://www.cmpedu.com/books/book/2053438.htm</t>
  </si>
  <si>
    <t>56015</t>
  </si>
  <si>
    <t>韩敬东 王付华</t>
  </si>
  <si>
    <t>978-7-111-56015-9</t>
  </si>
  <si>
    <t>http://www.cmpedu.com/books/book/2062503.htm</t>
  </si>
  <si>
    <t>电工与电路基础</t>
  </si>
  <si>
    <t>66487</t>
  </si>
  <si>
    <t>吴娟 雷晓平</t>
  </si>
  <si>
    <t>微课视频、仿真视频、电子课件、教案、拓展阅读、习题答案</t>
  </si>
  <si>
    <t>978-7-111-66487-1</t>
  </si>
  <si>
    <t>http://www.cmpedu.com/books/book/5603512.htm</t>
  </si>
  <si>
    <t>电工技能实训教程</t>
  </si>
  <si>
    <t>65957</t>
  </si>
  <si>
    <t>杨小庆</t>
  </si>
  <si>
    <t>电子课件、课程标准、教学计划</t>
  </si>
  <si>
    <t>978-7-111-65957-0</t>
  </si>
  <si>
    <t>http://www.cmpedu.com/books/book/5602631.htm</t>
  </si>
  <si>
    <t>电工基本技能实训（第2版）</t>
  </si>
  <si>
    <t>15742</t>
  </si>
  <si>
    <t>张仁醒</t>
  </si>
  <si>
    <t>习题答案、试卷</t>
  </si>
  <si>
    <t>978-7-111-15742-7</t>
  </si>
  <si>
    <t>http://www.cmpedu.com/books/book/5603902.htm</t>
  </si>
  <si>
    <t>电工基础项目教程（第2版）</t>
  </si>
  <si>
    <t>72467</t>
  </si>
  <si>
    <t>李爱秋 季昌瑞 丰章俊</t>
  </si>
  <si>
    <t>978-7-111-72467-4</t>
  </si>
  <si>
    <t>http://www.cmpedu.com/books/book/5606847.htm</t>
  </si>
  <si>
    <t>电工基础与技能训练</t>
  </si>
  <si>
    <t>63130</t>
  </si>
  <si>
    <t>刘娜 陈晓莉</t>
  </si>
  <si>
    <t>978-7-111-63130-9</t>
  </si>
  <si>
    <t>http://www.cmpedu.com/books/book/5600718.htm</t>
  </si>
  <si>
    <t>电工基础</t>
  </si>
  <si>
    <t>61605</t>
  </si>
  <si>
    <t>王亚敏</t>
  </si>
  <si>
    <t>978-7-111-61605-4</t>
  </si>
  <si>
    <t>http://www.cmpedu.com/books/book/5585149.htm</t>
  </si>
  <si>
    <t>电工基础（第5版）</t>
  </si>
  <si>
    <t>65792</t>
  </si>
  <si>
    <t>陈菊红</t>
  </si>
  <si>
    <t>978-7-111-65792-7</t>
  </si>
  <si>
    <t>http://www.cmpedu.com/books/book/5602581.htm</t>
  </si>
  <si>
    <t>75995</t>
  </si>
  <si>
    <t>电工基础（第2版）</t>
  </si>
  <si>
    <t>黄宇平 林勇坚</t>
  </si>
  <si>
    <t>电子课件、教案、习题解答、模拟试卷及答案</t>
  </si>
  <si>
    <t>978-7-111-75995-9</t>
  </si>
  <si>
    <t>http://www.cmpedu.com/books/book/5608467.htm</t>
  </si>
  <si>
    <t>70878</t>
  </si>
  <si>
    <t>谢水英</t>
  </si>
  <si>
    <t>978-7-111-70878-0</t>
  </si>
  <si>
    <t>http://www.cmpedu.com/books/book/5606040.htm</t>
  </si>
  <si>
    <t>电工基础（第3版）</t>
  </si>
  <si>
    <t>70008</t>
  </si>
  <si>
    <t>戴曰梅 崔传文</t>
  </si>
  <si>
    <t>电子课件、视频、习题答案</t>
  </si>
  <si>
    <t>978-7-111-70008-1</t>
  </si>
  <si>
    <t>http://www.cmpedu.com/books/book/5605371.htm</t>
  </si>
  <si>
    <t>59240</t>
  </si>
  <si>
    <t>田贵福</t>
  </si>
  <si>
    <t>978-7-111-59240-2</t>
  </si>
  <si>
    <t>http://www.cmpedu.com/books/book/2066510.htm</t>
  </si>
  <si>
    <t>12757</t>
  </si>
  <si>
    <t>978-7-111-12757-4</t>
  </si>
  <si>
    <t>http://www.cmpedu.com/books/book/5603811.htm</t>
  </si>
  <si>
    <t>50351</t>
  </si>
  <si>
    <t>978-7-111-50351-4</t>
  </si>
  <si>
    <t>http://www.cmpedu.com/books/book/2063510.htm</t>
  </si>
  <si>
    <t>电工基础学习辅导与训练</t>
  </si>
  <si>
    <t>37625</t>
  </si>
  <si>
    <t>蒋心刚</t>
  </si>
  <si>
    <t>978-7-111-37625-5</t>
  </si>
  <si>
    <t>http://www.cmpedu.com/books/book/2065159.htm</t>
  </si>
  <si>
    <t>电工及电气测量技术</t>
  </si>
  <si>
    <t>42162</t>
  </si>
  <si>
    <t>杨红</t>
  </si>
  <si>
    <t>978-7-111-42162-7</t>
  </si>
  <si>
    <t>http://www.cmpedu.com/books/book/2021525.htm</t>
  </si>
  <si>
    <t>电工技能实训（第2版）</t>
  </si>
  <si>
    <t>61333</t>
  </si>
  <si>
    <t>刘秉安</t>
  </si>
  <si>
    <t>978-7-111-61333-6</t>
  </si>
  <si>
    <t>http://www.cmpedu.com/books/book/5540371.htm</t>
  </si>
  <si>
    <t>75101</t>
  </si>
  <si>
    <t>电工技能训练（第4版）</t>
  </si>
  <si>
    <t>熊异 杨利军</t>
  </si>
  <si>
    <t>电子课件、二维码、视频、习题与思考题参考答案</t>
  </si>
  <si>
    <t>978-7-111-75101-4</t>
  </si>
  <si>
    <t>http://www.cmpedu.com/books/book/5607946.htm</t>
  </si>
  <si>
    <t>电工技术与技能训练</t>
  </si>
  <si>
    <t>73429</t>
  </si>
  <si>
    <t>胡慧 魏作余 崔培雪</t>
  </si>
  <si>
    <t>电子课件、习题答案 模拟试卷</t>
  </si>
  <si>
    <t>978-7-111-73429-1</t>
  </si>
  <si>
    <t>http://www.cmpedu.com/books/book/5607047.htm</t>
  </si>
  <si>
    <t>电工应用技术</t>
  </si>
  <si>
    <t>73290</t>
  </si>
  <si>
    <t>安磊 李耀祖</t>
  </si>
  <si>
    <t>978-7-111-73290-7</t>
  </si>
  <si>
    <t>http://www.cmpedu.com/books/book/5606950.htm</t>
  </si>
  <si>
    <t>77429</t>
  </si>
  <si>
    <t>现代电工技术</t>
  </si>
  <si>
    <t>李亚峰</t>
  </si>
  <si>
    <t>电子课件、二维码、视频、教案、试题库、习题答案、在线课程</t>
  </si>
  <si>
    <t>978-7-111-77429-7</t>
  </si>
  <si>
    <t>http://www.cmpedu.com/books/book/5609101.htm</t>
  </si>
  <si>
    <t>77288</t>
  </si>
  <si>
    <t>电工技术</t>
  </si>
  <si>
    <t>张汉飞 肖青 彭莉</t>
  </si>
  <si>
    <t>978-7-111-77288-0</t>
  </si>
  <si>
    <t>http://www.cmpedu.com/books/book/5609035.htm</t>
  </si>
  <si>
    <t>电工技术（第2版）</t>
  </si>
  <si>
    <t>63926</t>
  </si>
  <si>
    <t>常晓玲</t>
  </si>
  <si>
    <t>978-7-111-63926-8</t>
  </si>
  <si>
    <t>http://www.cmpedu.com/books/book/5601179.htm</t>
  </si>
  <si>
    <t>电工技术（第3版）</t>
  </si>
  <si>
    <t>71182</t>
  </si>
  <si>
    <t>牛百齐 许斌</t>
  </si>
  <si>
    <t>978-7-111-71182-7</t>
  </si>
  <si>
    <t>http://www.cmpedu.com/books/book/5605987.htm</t>
  </si>
  <si>
    <t>电工技术一体化教程（第2版）</t>
  </si>
  <si>
    <t>69786</t>
  </si>
  <si>
    <t>程智宾 杨蓉青 陈超 邓华</t>
  </si>
  <si>
    <t>978-7-111-69786-2</t>
  </si>
  <si>
    <t>http://www.cmpedu.com/books/book/5605485.htm</t>
  </si>
  <si>
    <t>79728</t>
  </si>
  <si>
    <t>电工技术 （第4版）</t>
  </si>
  <si>
    <t>仇超  庞宇峰</t>
  </si>
  <si>
    <t>电子课件、习题答案、模拟试卷及答案</t>
  </si>
  <si>
    <t>978-7-111-79728-9</t>
  </si>
  <si>
    <t>http://www.cmpedu.com/books/book/5610576.htm</t>
  </si>
  <si>
    <t>73105</t>
  </si>
  <si>
    <t>电工技术基础项目教程</t>
  </si>
  <si>
    <t>周永闯 张红丽</t>
  </si>
  <si>
    <t>微课视频、电子课件、习题解答、源程序和参考资料等</t>
  </si>
  <si>
    <t>978-7-111-73105-4</t>
  </si>
  <si>
    <t>http://www.cmpedu.com/books/book/5606991.htm</t>
  </si>
  <si>
    <t>73249</t>
  </si>
  <si>
    <t>电工技术基础（第2版）</t>
  </si>
  <si>
    <t>吴清洋 夏天 臧雪岩</t>
  </si>
  <si>
    <t>电子课件、习题答案 、模拟试卷</t>
  </si>
  <si>
    <t>978-7-111-73249-5</t>
  </si>
  <si>
    <t>http://www.cmpedu.com/books/book/5607394.htm</t>
  </si>
  <si>
    <t>电工技术基础</t>
  </si>
  <si>
    <t>59743</t>
  </si>
  <si>
    <t>978-7-111-59743-8</t>
  </si>
  <si>
    <t>http://www.cmpedu.com/books/book/5519577.htm</t>
  </si>
  <si>
    <t>电子技术及其应用</t>
  </si>
  <si>
    <t>70612</t>
  </si>
  <si>
    <t>钟晓强 李雄杰</t>
  </si>
  <si>
    <t>多媒体课件、习题与自测题答案、模拟试卷及答案等</t>
  </si>
  <si>
    <t>978-7-111-70612-0</t>
  </si>
  <si>
    <t>http://www.cmpedu.com/books/book/5605915.htm</t>
  </si>
  <si>
    <t>电工技术实训教程</t>
  </si>
  <si>
    <t>66786</t>
  </si>
  <si>
    <t>容慧 裴琴</t>
  </si>
  <si>
    <t>978-7-111-66786-5</t>
  </si>
  <si>
    <t>http://www.cmpedu.com/books/book/5603532.htm</t>
  </si>
  <si>
    <t>78596</t>
  </si>
  <si>
    <t>电工技术实训</t>
  </si>
  <si>
    <t>赵仁瀚 李沙沙</t>
  </si>
  <si>
    <t>978-7-111-78596-5</t>
  </si>
  <si>
    <t>http://www.cmpedu.com/books/book/5609670.htm</t>
  </si>
  <si>
    <t>78845</t>
  </si>
  <si>
    <t>电路分析基础</t>
  </si>
  <si>
    <t>王海燕 万震</t>
  </si>
  <si>
    <t>978-7-111-78845-4</t>
  </si>
  <si>
    <t>http://www.cmpedu.com/books/book/5609778.htm</t>
  </si>
  <si>
    <t>27843</t>
  </si>
  <si>
    <t>翁黎朗</t>
  </si>
  <si>
    <t>电子课件、习题详解、试卷</t>
  </si>
  <si>
    <t>978-7-111-27843-6</t>
  </si>
  <si>
    <t>http://www.cmpedu.com/books/book/2063609.htm</t>
  </si>
  <si>
    <t>电路基础</t>
  </si>
  <si>
    <t>20879</t>
  </si>
  <si>
    <t>康健</t>
  </si>
  <si>
    <t>978-7-111-20879-2</t>
  </si>
  <si>
    <t>http://www.cmpedu.com/books/book/63534.htm</t>
  </si>
  <si>
    <t>电路基础（第3版）</t>
  </si>
  <si>
    <t>59612</t>
  </si>
  <si>
    <t>赵辉</t>
  </si>
  <si>
    <t>978-7-111-59612-7</t>
  </si>
  <si>
    <t>http://www.cmpedu.com/books/book/5530578.htm</t>
  </si>
  <si>
    <t>电路基础（第2版）</t>
  </si>
  <si>
    <t>70721</t>
  </si>
  <si>
    <t>罗兵</t>
  </si>
  <si>
    <t>电子课件、二维码、课后习题答案、模拟试卷及答案等</t>
  </si>
  <si>
    <t>978-7-111-70721-9</t>
  </si>
  <si>
    <t>http://www.cmpedu.com/books/book/5605797.htm</t>
  </si>
  <si>
    <t>75906</t>
  </si>
  <si>
    <t>电路基础与实践（第4版）</t>
  </si>
  <si>
    <t>刘科</t>
  </si>
  <si>
    <t>电子课件、二维码、视频、习题解答、在线课程</t>
  </si>
  <si>
    <t>978-7-111-75906-5</t>
  </si>
  <si>
    <t>http://www.cmpedu.com/books/book/5608398.htm</t>
  </si>
  <si>
    <t>电子电路装调项目教程</t>
  </si>
  <si>
    <t>60716</t>
  </si>
  <si>
    <t>蔡旭明</t>
  </si>
  <si>
    <t>978-7-111-60716-8</t>
  </si>
  <si>
    <t>http://www.cmpedu.com/books/book/5536085.htm</t>
  </si>
  <si>
    <t>73161</t>
  </si>
  <si>
    <t>电子技术</t>
  </si>
  <si>
    <t>978-7-111-73161-0</t>
  </si>
  <si>
    <t>http://www.cmpedu.com/books/book/5607021.htm</t>
  </si>
  <si>
    <t>62970</t>
  </si>
  <si>
    <t>公茂金 蔡方方</t>
  </si>
  <si>
    <t>978-7-111-62970-2</t>
  </si>
  <si>
    <t>http://www.cmpedu.com/books/book/5600742.htm</t>
  </si>
  <si>
    <t>电子技术（第2版）</t>
  </si>
  <si>
    <t>49581</t>
  </si>
  <si>
    <t>黄贻培</t>
  </si>
  <si>
    <t>本书特色：
★编写思路新颖，体现了“学生为主，教师为辅”的特点。
★全方位的能力训练，培养学生的知识能力，方法能力及社会实践能力，职业岗位能力。
★将理论与实践较好的融合 在一起，“保证基础，讲清原理，提高技能，深入浅出，方便学习”。</t>
  </si>
  <si>
    <t>978-7-111-49581-9</t>
  </si>
  <si>
    <t>http://www.cmpedu.com/books/book/2044710.htm</t>
  </si>
  <si>
    <t>电工技术及应用</t>
  </si>
  <si>
    <t>70889</t>
  </si>
  <si>
    <t>容慧 蒋燕</t>
  </si>
  <si>
    <t>978-7-111-70889-6</t>
  </si>
  <si>
    <t>http://www.cmpedu.com/books/book/5605930.htm</t>
  </si>
  <si>
    <t>电子技术与应用项目教程</t>
  </si>
  <si>
    <t>69646</t>
  </si>
  <si>
    <t>宁慧英 王继辉 范然</t>
  </si>
  <si>
    <t>978-7-111-69646-9</t>
  </si>
  <si>
    <t>http://www.cmpedu.com/books/book/5605321.htm</t>
  </si>
  <si>
    <t>电子技术应用项目式教程</t>
  </si>
  <si>
    <t>64872</t>
  </si>
  <si>
    <t>张娟 侯立芬 耿升荣</t>
  </si>
  <si>
    <t>978-7-111-64872-7</t>
  </si>
  <si>
    <t>http://www.cmpedu.com/books/book/5602121.htm</t>
  </si>
  <si>
    <t>75261</t>
  </si>
  <si>
    <t>电子技术及应用（第2版）</t>
  </si>
  <si>
    <t>电子课件、二维码、视频、习题解答、仿真电路图</t>
  </si>
  <si>
    <t>978-7-111-75261-5</t>
  </si>
  <si>
    <t>http://www.cmpedu.com/books/book/5607897.htm</t>
  </si>
  <si>
    <t>电子技术基础项目教程</t>
  </si>
  <si>
    <t>45542</t>
  </si>
  <si>
    <t>梁洪洁</t>
  </si>
  <si>
    <t>978-7-111-45542-4</t>
  </si>
  <si>
    <t>http://www.cmpedu.com/books/book/5603903.htm</t>
  </si>
  <si>
    <t>78763</t>
  </si>
  <si>
    <t>电子技术基础 （第2版）</t>
  </si>
  <si>
    <t>韩承江 杨美侠 谢水英</t>
  </si>
  <si>
    <t>电子课件、电子教案、模拟试卷、习题详解</t>
  </si>
  <si>
    <t>978-7-111-78763-1</t>
  </si>
  <si>
    <t>http://www.cmpedu.com/books/book/5609718.htm</t>
  </si>
  <si>
    <t>电子技术基础</t>
  </si>
  <si>
    <t>61868</t>
  </si>
  <si>
    <t>商红桃 熊家慧</t>
  </si>
  <si>
    <t>978-7-111-61868-3</t>
  </si>
  <si>
    <t>http://www.cmpedu.com/books/book/5594092.htm</t>
  </si>
  <si>
    <t>77049</t>
  </si>
  <si>
    <t>电子技术基础（第3版）</t>
  </si>
  <si>
    <t>熊建云</t>
  </si>
  <si>
    <t>电子课件、二维码、参考答案、单元测试、模拟试卷及答案</t>
  </si>
  <si>
    <t>978-7-111-77049-7</t>
  </si>
  <si>
    <t>http://www.cmpedu.com/books/book/5608956.htm</t>
  </si>
  <si>
    <t>电子技术基础（第2版）</t>
  </si>
  <si>
    <t>69854</t>
  </si>
  <si>
    <t>978-7-111-69854-8</t>
  </si>
  <si>
    <t>http://www.cmpedu.com/books/book/5605226.htm</t>
  </si>
  <si>
    <t>67872</t>
  </si>
  <si>
    <t>庄丽娟</t>
  </si>
  <si>
    <t>电子课件，练习和自测题的参考答案</t>
  </si>
  <si>
    <t>978-7-111-67872-4</t>
  </si>
  <si>
    <t>http://www.cmpedu.com/books/book/5604590.htm</t>
  </si>
  <si>
    <t>65088</t>
  </si>
  <si>
    <t>张志杰</t>
  </si>
  <si>
    <t>978-7-111-65088-1</t>
  </si>
  <si>
    <t>http://www.cmpedu.com/books/book/5602366.htm</t>
  </si>
  <si>
    <t>电子技术基础项目化教程（第2版）</t>
  </si>
  <si>
    <t>74242</t>
  </si>
  <si>
    <t>曹光跃</t>
  </si>
  <si>
    <t>电子课件、习题解答、模拟试卷及答案</t>
  </si>
  <si>
    <t>978-7-111-74242-5</t>
  </si>
  <si>
    <t>http://www.cmpedu.com/books/book/5607430.htm</t>
  </si>
  <si>
    <t>电子技术实训教程</t>
  </si>
  <si>
    <t>59972</t>
  </si>
  <si>
    <t>石琼 宁金叶</t>
  </si>
  <si>
    <t>978-7-111-59972-2</t>
  </si>
  <si>
    <t>http://www.cmpedu.com/books/book/5519776.htm</t>
  </si>
  <si>
    <t>电子技术与技能训练</t>
  </si>
  <si>
    <t>73597</t>
  </si>
  <si>
    <t>高倩 龙珊珊 崔培雪</t>
  </si>
  <si>
    <t>978-7-111-73597-7</t>
  </si>
  <si>
    <t>http://www.cmpedu.com/books/book/5607232.htm</t>
  </si>
  <si>
    <t>电子技能训练（第3版）</t>
  </si>
  <si>
    <t>52316</t>
  </si>
  <si>
    <t>邓木生</t>
  </si>
  <si>
    <t>978-7-111-52316-1</t>
  </si>
  <si>
    <t>http://www.cmpedu.com/books/book/2065020.htm</t>
  </si>
  <si>
    <t>电子技能与实训</t>
  </si>
  <si>
    <t>62594</t>
  </si>
  <si>
    <t>瞿文影</t>
  </si>
  <si>
    <t>978-7-111-62594-0</t>
  </si>
  <si>
    <t>http://www.cmpedu.com/books/book/5600414.htm</t>
  </si>
  <si>
    <t>电子技能实训</t>
  </si>
  <si>
    <t>66777</t>
  </si>
  <si>
    <t>王文利 王维刚</t>
  </si>
  <si>
    <t xml:space="preserve">数字化视频、二维码 </t>
  </si>
  <si>
    <t>978-7-111-66777-3</t>
  </si>
  <si>
    <t>http://www.cmpedu.com/books/book/5603623.htm</t>
  </si>
  <si>
    <t>高职高专教材&gt;装备制造大类&gt;自动化类&gt;专业基础课&gt;模电、数电</t>
  </si>
  <si>
    <t>模拟电子技术项目化教程</t>
  </si>
  <si>
    <t>68251</t>
  </si>
  <si>
    <t>田延娟 张洋</t>
  </si>
  <si>
    <t>微课视频，二维码</t>
  </si>
  <si>
    <t>978-7-111-68251-6</t>
  </si>
  <si>
    <t>http://www.cmpedu.com/books/book/5604871.htm</t>
  </si>
  <si>
    <t>模拟电子技术项目式教程（第3版）</t>
  </si>
  <si>
    <t>72875</t>
  </si>
  <si>
    <t>张惠荣 卢玮琪</t>
  </si>
  <si>
    <t>978-7-111-72875-7</t>
  </si>
  <si>
    <t>http://www.cmpedu.com/books/book/5606824.htm</t>
  </si>
  <si>
    <t>模拟电子技术项目式教程</t>
  </si>
  <si>
    <t>60363</t>
  </si>
  <si>
    <t>王书杰</t>
  </si>
  <si>
    <t>978-7-111-60363-4</t>
  </si>
  <si>
    <t>http://www.cmpedu.com/books/book/5520936.htm</t>
  </si>
  <si>
    <t>模拟电子技术及应用（第2版）</t>
  </si>
  <si>
    <t>45310</t>
  </si>
  <si>
    <t>电子课件、习题解答、试卷</t>
  </si>
  <si>
    <t>978-7-111-45310-9</t>
  </si>
  <si>
    <t>http://www.cmpedu.com/books/book/5603967.htm</t>
  </si>
  <si>
    <t>模拟电子技术基础（第3版）</t>
  </si>
  <si>
    <t>50620</t>
  </si>
  <si>
    <t>田培成 沈任元 吴勇</t>
  </si>
  <si>
    <t>本书特色：
★普通高等教育"十一五"国家级规划教材
★“十二五”职业教育国家规划教材
★普通高等教育国家级精品教材
★机械行业精品教材。
★机械工业出版社精品教材。
★赠电子课件和习题详解。</t>
  </si>
  <si>
    <t>978-7-111-50620-1</t>
  </si>
  <si>
    <t>http://www.cmpedu.com/books/book/2048558.htm</t>
  </si>
  <si>
    <t>33434</t>
  </si>
  <si>
    <t>姜俐侠</t>
  </si>
  <si>
    <t>电子课件、习题答案、题库</t>
  </si>
  <si>
    <t>978-7-111-33434-7</t>
  </si>
  <si>
    <t>http://www.cmpedu.com/books/book/2065099.htm</t>
  </si>
  <si>
    <t>79603</t>
  </si>
  <si>
    <t>模拟电子技术与仿真实践</t>
  </si>
  <si>
    <t>夏淑丽  尹慧</t>
  </si>
  <si>
    <t>微课视频、电子课件、习题解答、源文件、授课日历等</t>
  </si>
  <si>
    <t>978-7-111-79603-9</t>
  </si>
  <si>
    <t>http://www.cmpedu.com/books/book/5610115.htm</t>
  </si>
  <si>
    <t>数字电子技术</t>
  </si>
  <si>
    <t>16591</t>
  </si>
  <si>
    <t>卢庆林</t>
  </si>
  <si>
    <t>7-111-16591-8/TN.447课</t>
  </si>
  <si>
    <t>http://www.cmpedu.com/books/book/2066194.htm</t>
  </si>
  <si>
    <t>数字电子技术（第2版）</t>
  </si>
  <si>
    <t>55282</t>
  </si>
  <si>
    <t>张明莉</t>
  </si>
  <si>
    <t>978-7-111-55282-6</t>
  </si>
  <si>
    <t>http://www.cmpedu.com/books/book/2055463.htm</t>
  </si>
  <si>
    <t>77473</t>
  </si>
  <si>
    <t>数字电子技术与应用</t>
  </si>
  <si>
    <t>李鹏</t>
  </si>
  <si>
    <t>电子课件、二维码、视频、练习题答案、模拟试卷及答案</t>
  </si>
  <si>
    <t>978-7-111-77473-0</t>
  </si>
  <si>
    <t>http://www.cmpedu.com/books/book/5609733.htm</t>
  </si>
  <si>
    <t>数字电子技术与应用项目教程（第2版）</t>
  </si>
  <si>
    <t>68462</t>
  </si>
  <si>
    <t>宁慧英 华莹 陈聪</t>
  </si>
  <si>
    <t>电子课件、教学视频、二维码、电子教案、习题答案</t>
  </si>
  <si>
    <t>978-7-111-68462-6</t>
  </si>
  <si>
    <t>http://www.cmpedu.com/books/book/5604866.htm</t>
  </si>
  <si>
    <t>79870</t>
  </si>
  <si>
    <t>数字电子技术项目教程</t>
  </si>
  <si>
    <t>左伟平</t>
  </si>
  <si>
    <t>电子课件、二维码、模拟试卷及答案</t>
  </si>
  <si>
    <t>978-7-111-79870-5</t>
  </si>
  <si>
    <t>http://www.cmpedu.com/books/book/5610556.htm</t>
  </si>
  <si>
    <t>数字电子技术项目教程（第3版）</t>
  </si>
  <si>
    <t>69853</t>
  </si>
  <si>
    <t>978-7-111-69853-1</t>
  </si>
  <si>
    <t>http://www.cmpedu.com/books/book/5605227.htm</t>
  </si>
  <si>
    <t>数字电子技术项目教程（第2版）</t>
  </si>
  <si>
    <t>69736</t>
  </si>
  <si>
    <t>朱祥贤</t>
  </si>
  <si>
    <t>二维码授课视频、电子课件、思考与练习答案、模拟试卷及答案</t>
  </si>
  <si>
    <t>978-7-111-69736-7</t>
  </si>
  <si>
    <t>http://www.cmpedu.com/books/book/5605537.htm</t>
  </si>
  <si>
    <t>数字电子技术基础（第3版）</t>
  </si>
  <si>
    <t>49459</t>
  </si>
  <si>
    <t>电子课件、习题、试卷、答案</t>
  </si>
  <si>
    <t>978-7-111-49459-1</t>
  </si>
  <si>
    <t>http://www.cmpedu.com/books/book/2065835.htm</t>
  </si>
  <si>
    <t>数字电子技术基础（第2版）</t>
  </si>
  <si>
    <t>74435</t>
  </si>
  <si>
    <t>电子课件、二维码、习题解答、思考题解答、微课视频</t>
  </si>
  <si>
    <t>978-7-111-74435-1</t>
  </si>
  <si>
    <t>http://www.cmpedu.com/books/book/5607614.htm</t>
  </si>
  <si>
    <t>数字电子技术及应用（第2版）</t>
  </si>
  <si>
    <t>60053</t>
  </si>
  <si>
    <t>刘淑英 唐敏</t>
  </si>
  <si>
    <t>978-7-111-60053-4</t>
  </si>
  <si>
    <t>http://www.cmpedu.com/books/book/5520153.htm</t>
  </si>
  <si>
    <t>60052</t>
  </si>
  <si>
    <t>段艳艳</t>
  </si>
  <si>
    <t>978-7-111-60052-7</t>
  </si>
  <si>
    <t>http://www.cmpedu.com/books/book/5520152.htm</t>
  </si>
  <si>
    <t>数字电子技术项目化教程</t>
  </si>
  <si>
    <t>62772</t>
  </si>
  <si>
    <t>李华</t>
  </si>
  <si>
    <t>978-7-111-62772-2</t>
  </si>
  <si>
    <t>http://www.cmpedu.com/books/book/5600537.htm</t>
  </si>
  <si>
    <t>高职高专教材&gt;装备制造大类&gt;自动化类&gt;专业基础课&gt;PLC、单片机技术</t>
  </si>
  <si>
    <t>运动控制系统开发与应用（初级）</t>
  </si>
  <si>
    <t>68122</t>
  </si>
  <si>
    <t>周军  盛倩</t>
  </si>
  <si>
    <t>978-7-111-68122-9</t>
  </si>
  <si>
    <t>http://www.cmpedu.com/books/book/5604504.htm</t>
  </si>
  <si>
    <t>运动控制系统开发与应用（中级）</t>
  </si>
  <si>
    <t>69503</t>
  </si>
  <si>
    <t>廖强华 盛倩</t>
  </si>
  <si>
    <t>二维码微课视频、电子课件、模拟试卷及答案等</t>
  </si>
  <si>
    <t>978-7-111-69503-5</t>
  </si>
  <si>
    <t>http://www.cmpedu.com/books/book/5605175.htm</t>
  </si>
  <si>
    <t>77343</t>
  </si>
  <si>
    <t>运动控制系统集成与应用项目教程</t>
  </si>
  <si>
    <t>李永杰 冷雪锋</t>
  </si>
  <si>
    <t>978-7-111-77343-6</t>
  </si>
  <si>
    <t>http://www.cmpedu.com/books/book/5609710.htm</t>
  </si>
  <si>
    <t>运动控制技术</t>
  </si>
  <si>
    <t>69851</t>
  </si>
  <si>
    <t>倪志莲 严春平</t>
  </si>
  <si>
    <t>978-7-111-69851-7</t>
  </si>
  <si>
    <t>http://www.cmpedu.com/books/book/5605464.htm</t>
  </si>
  <si>
    <t>70001</t>
  </si>
  <si>
    <t>运动控制技术（西门子）</t>
  </si>
  <si>
    <t>李方园</t>
  </si>
  <si>
    <t>电子课件、微课视频、习题解答</t>
  </si>
  <si>
    <t>978-7-111-70001-2</t>
  </si>
  <si>
    <t>http://www.cmpedu.com/books/book/5609169.htm</t>
  </si>
  <si>
    <t>汇川PLC编程与应用教程</t>
  </si>
  <si>
    <t>73117</t>
  </si>
  <si>
    <t>薛迎春 王月芹 徐黎</t>
  </si>
  <si>
    <t>“十三五”江苏省高等学校重点教材/智能制造装备技术专业国家资源库配套教材</t>
  </si>
  <si>
    <t>978-7-111-73117-7</t>
  </si>
  <si>
    <t>http://www.cmpedu.com/books/book/5606841.htm</t>
  </si>
  <si>
    <t>76640</t>
  </si>
  <si>
    <t>三菱FX5U PLC编程及应用</t>
  </si>
  <si>
    <t>解永辉 侯绪杰</t>
  </si>
  <si>
    <t>电子课件、教案、模拟试卷</t>
  </si>
  <si>
    <t>978-7-111-76640-7</t>
  </si>
  <si>
    <t>http://www.cmpedu.com/books/book/5608805.htm</t>
  </si>
  <si>
    <t>三菱FX5U可编程控制器与触摸屏技术（第2版）</t>
  </si>
  <si>
    <t>75743</t>
  </si>
  <si>
    <t>宋黎菁</t>
  </si>
  <si>
    <t>电子课件、教学视频、二维码、超星APP</t>
  </si>
  <si>
    <t>978-7-111-75743-6</t>
  </si>
  <si>
    <t>http://www.cmpedu.com/books/book/5608316.htm</t>
  </si>
  <si>
    <t>77847</t>
  </si>
  <si>
    <t>三菱FX3U系列PLC编程技术与应用（第2版）</t>
  </si>
  <si>
    <t>张静之 刘建华 陈梅</t>
  </si>
  <si>
    <t>电子课件、二维码、视频、习题解答、源程序、动画仿真</t>
  </si>
  <si>
    <t>978-7-111-77847-9</t>
  </si>
  <si>
    <t>http://www.cmpedu.com/books/book/5609483.htm</t>
  </si>
  <si>
    <t>三菱FX3UPLC应用技术</t>
  </si>
  <si>
    <t>68142</t>
  </si>
  <si>
    <t>广东汇邦智能装备有限公司</t>
  </si>
  <si>
    <t>978-7-111-68142-7</t>
  </si>
  <si>
    <t>http://www.cmpedu.com/books/book/5604678.htm</t>
  </si>
  <si>
    <t>三菱FX2N系列PLC应用技术（第2版）</t>
  </si>
  <si>
    <t>60544</t>
  </si>
  <si>
    <t>刘建华 张静之 陈梅</t>
  </si>
  <si>
    <t>978-7-111-60544-7</t>
  </si>
  <si>
    <t>http://www.cmpedu.com/books/book/5519715.htm</t>
  </si>
  <si>
    <t>FX3U系列PLC技术及应用</t>
  </si>
  <si>
    <t>67308</t>
  </si>
  <si>
    <t>侍寿永  史宜巧</t>
  </si>
  <si>
    <t>50个微课视频、电子课件、习题解答、源程序等</t>
  </si>
  <si>
    <t>978-7-111-67308-8</t>
  </si>
  <si>
    <t>http://www.cmpedu.com/books/book/5604361.htm</t>
  </si>
  <si>
    <t>FX3U系列PLC应用技术项目教程</t>
  </si>
  <si>
    <t>67430</t>
  </si>
  <si>
    <t>王烈准</t>
  </si>
  <si>
    <t>PPT、模拟试卷及答案</t>
  </si>
  <si>
    <t>978-7-111-67430-6</t>
  </si>
  <si>
    <t>http://www.cmpedu.com/books/book/5604387.htm</t>
  </si>
  <si>
    <t>73833</t>
  </si>
  <si>
    <t>FX5U PLC应用技术项目教程</t>
  </si>
  <si>
    <t>王烈准 江玉才</t>
  </si>
  <si>
    <t>电子课件、模拟试卷及参考答案等</t>
  </si>
  <si>
    <t>978-7-111-73833-6</t>
  </si>
  <si>
    <t>http://www.cmpedu.com/books/book/5607301.htm</t>
  </si>
  <si>
    <t>79595</t>
  </si>
  <si>
    <t>三菱PLC技术与应用实训教程（FX3U)</t>
  </si>
  <si>
    <t>杨辉  黄邓平  王丽萍</t>
  </si>
  <si>
    <t>二维码视频、电子课件、习题解答和源程序</t>
  </si>
  <si>
    <t>978-7-111-79595-7</t>
  </si>
  <si>
    <t>http://www.cmpedu.com/books/book/5610209.htm</t>
  </si>
  <si>
    <t>三菱PLC、变频器与触摸屏综合应用技术</t>
  </si>
  <si>
    <t>53579</t>
  </si>
  <si>
    <t>李响初 周泽湘</t>
  </si>
  <si>
    <t>978-7-111-53579-9</t>
  </si>
  <si>
    <t>http://www.cmpedu.com/books/book/2053404.htm</t>
  </si>
  <si>
    <t>三菱PLC、触摸屏和变频器应用技术项目教程（第2版）</t>
  </si>
  <si>
    <t>58072</t>
  </si>
  <si>
    <t>曹菁</t>
  </si>
  <si>
    <t>978-7-111-58072-0</t>
  </si>
  <si>
    <t>http://www.cmpedu.com/books/book/2064904.htm</t>
  </si>
  <si>
    <t>三菱PLC项目化教程</t>
  </si>
  <si>
    <t>71230</t>
  </si>
  <si>
    <t>刘振昌 徐皓</t>
  </si>
  <si>
    <t>电子课件、程序文档、二维码</t>
  </si>
  <si>
    <t>978-7-111-71230-5</t>
  </si>
  <si>
    <t>http://www.cmpedu.com/books/book/5606100.htm</t>
  </si>
  <si>
    <t>三菱PLC项目式教程</t>
  </si>
  <si>
    <t>56776</t>
  </si>
  <si>
    <t>牟应华 陈玉平</t>
  </si>
  <si>
    <t>978-7-111-56776-9</t>
  </si>
  <si>
    <t>http://www.cmpedu.com/books/book/2063304.htm</t>
  </si>
  <si>
    <t>PLC基础及应用（第4版）</t>
  </si>
  <si>
    <t>63522</t>
  </si>
  <si>
    <t>廖常初</t>
  </si>
  <si>
    <t>978-7-111-63522-2</t>
  </si>
  <si>
    <t>http://www.cmpedu.com/books/book/5601060.htm</t>
  </si>
  <si>
    <t>PLC应用技术</t>
  </si>
  <si>
    <t>76800</t>
  </si>
  <si>
    <t>蒋华平 蒋志城</t>
  </si>
  <si>
    <t>新形态教材/五年制高职</t>
  </si>
  <si>
    <t>978-7-111-76800-5</t>
  </si>
  <si>
    <t>http://www.cmpedu.com/books/book/5608817.htm</t>
  </si>
  <si>
    <t>74019</t>
  </si>
  <si>
    <t>PLC应用技术（S7-1200）（第2版）</t>
  </si>
  <si>
    <t>陈丽 程德芳</t>
  </si>
  <si>
    <t>电子课件、教案、微客视频、习题答案、模拟试卷</t>
  </si>
  <si>
    <t>978-7-111-74019-3</t>
  </si>
  <si>
    <t>http://www.cmpedu.com/books/book/5607429.htm</t>
  </si>
  <si>
    <t>PLC应用技术项目化教程（S7-1200）</t>
  </si>
  <si>
    <t>73832</t>
  </si>
  <si>
    <t>邢满荣  张洁  韩骏</t>
  </si>
  <si>
    <t>978-7-111-73832-9</t>
  </si>
  <si>
    <t>http://www.cmpedu.com/books/book/5607370.htm</t>
  </si>
  <si>
    <t>PLC应用技术——西门子S7-200 SMART</t>
  </si>
  <si>
    <t>65757</t>
  </si>
  <si>
    <t>范平平</t>
  </si>
  <si>
    <t>电子课件、试卷及答案</t>
  </si>
  <si>
    <t>978-7-111-65757-6</t>
  </si>
  <si>
    <t>http://www.cmpedu.com/books/book/5602514.htm</t>
  </si>
  <si>
    <t>PLC应用技术项目教程——西门子S7-200 Smart（第2版）</t>
  </si>
  <si>
    <t>68154</t>
  </si>
  <si>
    <t>丁金林 王 峰</t>
  </si>
  <si>
    <t>电子课件、 思考题、模拟试卷及答案</t>
  </si>
  <si>
    <t>978-7-111-68154-0</t>
  </si>
  <si>
    <t>http://www.cmpedu.com/books/book/5604912.htm</t>
  </si>
  <si>
    <t>79943</t>
  </si>
  <si>
    <t>PLC应用技术项目化教程（西门子S7-1200系列）</t>
  </si>
  <si>
    <t>李时辉 潘军 周燕军</t>
  </si>
  <si>
    <t>电子课件、电子教案、微课视频等</t>
  </si>
  <si>
    <t>978-7-111-79943-6</t>
  </si>
  <si>
    <t>http://www.cmpedu.com/books/book/5610547.htm</t>
  </si>
  <si>
    <t>PLC应用技术（第2版）</t>
  </si>
  <si>
    <t>56908</t>
  </si>
  <si>
    <t>徐国林 刘晓磊</t>
  </si>
  <si>
    <t>978-7-111-56908-4</t>
  </si>
  <si>
    <t>http://www.cmpedu.com/books/book/2063308.htm</t>
  </si>
  <si>
    <t>79316</t>
  </si>
  <si>
    <t>PLC应用技术项目式教程（西门子S7-1200）</t>
  </si>
  <si>
    <t>陈晓华</t>
  </si>
  <si>
    <t>电子课件、二维码、模拟试卷及参考答案等</t>
  </si>
  <si>
    <t>978-7-111-79316-8</t>
  </si>
  <si>
    <t>http://www.cmpedu.com/books/book/5610171.htm</t>
  </si>
  <si>
    <t>75661</t>
  </si>
  <si>
    <t>PLC应用技术项目教程（西门子S7-1200）</t>
  </si>
  <si>
    <t>周晓旭</t>
  </si>
  <si>
    <t>978-7-111-75661-3</t>
  </si>
  <si>
    <t>http://www.cmpedu.com/books/book/5608305.htm</t>
  </si>
  <si>
    <t>PLC应用技术项目式教程</t>
  </si>
  <si>
    <t>69688</t>
  </si>
  <si>
    <t>侯艳霞 李秋芳 姜洪有</t>
  </si>
  <si>
    <t>978-7-111-69688-9</t>
  </si>
  <si>
    <t>http://www.cmpedu.com/books/book/5605396.htm</t>
  </si>
  <si>
    <t>PLC应用技术项目化教程（S7-200）（第2版）</t>
  </si>
  <si>
    <t>65873</t>
  </si>
  <si>
    <t>李海波 徐瑾瑜</t>
  </si>
  <si>
    <t>978-7-111-65873-3</t>
  </si>
  <si>
    <t>http://www.cmpedu.com/books/book/5603427.htm</t>
  </si>
  <si>
    <t>77897</t>
  </si>
  <si>
    <t>PLC技术及工程应用（FX3U）</t>
  </si>
  <si>
    <t>梅晓妍</t>
  </si>
  <si>
    <t>电子课件、微课视频、习题解答、源程序、动画仿真</t>
  </si>
  <si>
    <t>978-7-111-77897-4</t>
  </si>
  <si>
    <t>http://www.cmpedu.com/books/book/5609647.htm</t>
  </si>
  <si>
    <t>PLC技术及应用项目教程（第3版）</t>
  </si>
  <si>
    <t>65123</t>
  </si>
  <si>
    <t>史宜巧 侍寿永</t>
  </si>
  <si>
    <t>978-7-111-65123-9</t>
  </si>
  <si>
    <t>http://www.cmpedu.com/books/book/5602153.htm</t>
  </si>
  <si>
    <t>78941</t>
  </si>
  <si>
    <t>PLC技术及应用（三菱FX3U系列）</t>
  </si>
  <si>
    <t>蔡方方 隋丽梅</t>
  </si>
  <si>
    <t>电子课件、教学计划、教学大纲、课程标准</t>
  </si>
  <si>
    <t>978-7-111-78941-3</t>
  </si>
  <si>
    <t>http://www.cmpedu.com/books/book/5609851.htm</t>
  </si>
  <si>
    <t>77250</t>
  </si>
  <si>
    <t>PLC技术项目教程（三菱FX3U系列）</t>
  </si>
  <si>
    <t>王宝林 谢飞县</t>
  </si>
  <si>
    <t>电子课件、二维码、视频、习题答案、源程序、实习指导书、省级在线精品教程</t>
  </si>
  <si>
    <t>978-7-111-77250-7</t>
  </si>
  <si>
    <t>http://www.cmpedu.com/books/book/5609074.htm</t>
  </si>
  <si>
    <t>PLC操作实训（西门子S7-200）</t>
  </si>
  <si>
    <t>22115</t>
  </si>
  <si>
    <t>施利春 李伟</t>
  </si>
  <si>
    <t>978-7-111-22115-9</t>
  </si>
  <si>
    <t>http://www.cmpedu.com/books/book/62422.htm</t>
  </si>
  <si>
    <t>PLC程应用基础（三菱）</t>
  </si>
  <si>
    <t>27840</t>
  </si>
  <si>
    <t>杜从商</t>
  </si>
  <si>
    <t>任务驱动模式</t>
  </si>
  <si>
    <t>978-7-111-27840-5</t>
  </si>
  <si>
    <t>http://www.cmpedu.com/books/book/2063537.htm</t>
  </si>
  <si>
    <t>PLC综合应用技术（第2版）</t>
  </si>
  <si>
    <t>48928</t>
  </si>
  <si>
    <t>周文煜</t>
  </si>
  <si>
    <t>978-7-111-48928-3</t>
  </si>
  <si>
    <t>http://www.cmpedu.com/books/book/2044863.htm</t>
  </si>
  <si>
    <t>PLC运动控制技术应用设计与实践（西门子S7-200）</t>
  </si>
  <si>
    <t>27816</t>
  </si>
  <si>
    <t>李全利</t>
  </si>
  <si>
    <t>978-7-111-27816-0</t>
  </si>
  <si>
    <t>http://www.cmpedu.com/books/book/60483.htm</t>
  </si>
  <si>
    <t>77714</t>
  </si>
  <si>
    <t>PLC控制系统的设计与应用</t>
  </si>
  <si>
    <t>崔兴艳</t>
  </si>
  <si>
    <t>978-7-111-77714-4</t>
  </si>
  <si>
    <t>http://www.cmpedu.com/books/book/5609307.htm</t>
  </si>
  <si>
    <t>PLC与变频器应用技术</t>
  </si>
  <si>
    <t>63203</t>
  </si>
  <si>
    <t>罗飞 陈恒亮</t>
  </si>
  <si>
    <t>978-7-111-63203-0</t>
  </si>
  <si>
    <t>http://www.cmpedu.com/books/book/5600962.htm</t>
  </si>
  <si>
    <t>基于任务引领的S7-200应用实例（第2版）</t>
  </si>
  <si>
    <t>66731</t>
  </si>
  <si>
    <t>侯宁 黄震宇</t>
  </si>
  <si>
    <t>PPT、二维码、模拟试卷、答案</t>
  </si>
  <si>
    <t>978-7-111-66731-5</t>
  </si>
  <si>
    <t>http://www.cmpedu.com/books/book/5604100.htm</t>
  </si>
  <si>
    <t>S7-200 PLC原理及应用（第3版）</t>
  </si>
  <si>
    <t>67390</t>
  </si>
  <si>
    <t>二维码微课视频、电子课件和习题答案</t>
  </si>
  <si>
    <t>978-7-111-67390-3</t>
  </si>
  <si>
    <t>http://www.cmpedu.com/books/book/5604287.htm</t>
  </si>
  <si>
    <t>S7-200 PLC基础教程（第4版）</t>
  </si>
  <si>
    <t>61896</t>
  </si>
  <si>
    <t>978-7-111-61896-6</t>
  </si>
  <si>
    <t>http://www.cmpedu.com/books/book/5600206.htm</t>
  </si>
  <si>
    <t>S7-200 SMART PLC原理及应用</t>
  </si>
  <si>
    <t>74553</t>
  </si>
  <si>
    <t>电子课件、二维码、微课视频、习题解答、源程序</t>
  </si>
  <si>
    <t>978-7-111-74553-2</t>
  </si>
  <si>
    <t>http://www.cmpedu.com/books/book/5608122.htm</t>
  </si>
  <si>
    <t>S7-200PLC技术及应用</t>
  </si>
  <si>
    <t>64512</t>
  </si>
  <si>
    <t>侍寿永</t>
  </si>
  <si>
    <t>扫码获取</t>
  </si>
  <si>
    <t>978-7-111-64512-2</t>
  </si>
  <si>
    <t>http://www.cmpedu.com/books/book/5601771.htm</t>
  </si>
  <si>
    <t>77409</t>
  </si>
  <si>
    <t>西门子S7-200 SMART模块化教程</t>
  </si>
  <si>
    <t>殷忠敏 袁媛 李锁牢</t>
  </si>
  <si>
    <t>电子课件、活页式教材</t>
  </si>
  <si>
    <t>978-7-111-77409-9</t>
  </si>
  <si>
    <t>http://www.cmpedu.com/books/book/5609131.htm</t>
  </si>
  <si>
    <t>西门子S7-300 PLC基础与应用（第3版）</t>
  </si>
  <si>
    <t>65586</t>
  </si>
  <si>
    <t>吴丽 邱全富</t>
  </si>
  <si>
    <t>微客视频、电子课件、习题答案</t>
  </si>
  <si>
    <t>978-7-111-65586-2</t>
  </si>
  <si>
    <t>http://www.cmpedu.com/books/book/5602573.htm</t>
  </si>
  <si>
    <t>西门子S7-300 PLC项目化教程（第2版）</t>
  </si>
  <si>
    <t>68951</t>
  </si>
  <si>
    <t>二维码视频、电子课件、思考与练习答案、模拟试卷及答案</t>
  </si>
  <si>
    <t>978-7-111-68951-5</t>
  </si>
  <si>
    <t>http://www.cmpedu.com/books/book/5605513.htm</t>
  </si>
  <si>
    <t>76054</t>
  </si>
  <si>
    <t>西门子PLC项目式教程（第2版）</t>
  </si>
  <si>
    <t>张志田</t>
  </si>
  <si>
    <t>全国机械行业职业教育优质规划教材（修订版）</t>
  </si>
  <si>
    <t>978-7-111-76054-2</t>
  </si>
  <si>
    <t>http://www.cmpedu.com/books/book/5608969.htm</t>
  </si>
  <si>
    <t>西门子S7-200 SMART PLC编程及应用教程（第2版）</t>
  </si>
  <si>
    <t>66583</t>
  </si>
  <si>
    <t>侍寿永 夏玉红</t>
  </si>
  <si>
    <t>微课视频、电子课件、习题答案、源程序</t>
  </si>
  <si>
    <t>978-7-111-66583-0</t>
  </si>
  <si>
    <t>http://www.cmpedu.com/books/book/5603725.htm</t>
  </si>
  <si>
    <t>77372</t>
  </si>
  <si>
    <t>西门子S7-300PLC编程及应用教程（第2版）</t>
  </si>
  <si>
    <t>电子课件、微课视频、习题解答、源程序</t>
  </si>
  <si>
    <t>978-7-111-77372-6</t>
  </si>
  <si>
    <t>http://www.cmpedu.com/books/book/5609416.htm</t>
  </si>
  <si>
    <t>西门子S7-300/400PLC项目化教程</t>
  </si>
  <si>
    <t>65628</t>
  </si>
  <si>
    <t>朱清智 王娜</t>
  </si>
  <si>
    <t>电子课件、二维码、动画、习题</t>
  </si>
  <si>
    <t>978-7-111-65628-9</t>
  </si>
  <si>
    <t>http://www.cmpedu.com/books/book/5602500.htm</t>
  </si>
  <si>
    <t>78594</t>
  </si>
  <si>
    <t>西门子S7-1200 PLC编程与应用</t>
  </si>
  <si>
    <t>电子课件、二维码、视频、教案、习题答案</t>
  </si>
  <si>
    <t>978-7-111-78594-1</t>
  </si>
  <si>
    <t>http://www.cmpedu.com/books/book/5609765.htm</t>
  </si>
  <si>
    <t>78618</t>
  </si>
  <si>
    <t>西门子S7-1200 PLC应用技术</t>
  </si>
  <si>
    <t>陈乾 冉鹏峰 覃常池</t>
  </si>
  <si>
    <t>教学课件、二维码、视频、习题答案、活页式教材</t>
  </si>
  <si>
    <t>978-7-111-78618-4</t>
  </si>
  <si>
    <t>http://www.cmpedu.com/books/book/5609742.htm</t>
  </si>
  <si>
    <t>78376</t>
  </si>
  <si>
    <t>西门子S7-1200 PLC 应用项目教程</t>
  </si>
  <si>
    <t>马生杉 王楠 高宏明</t>
  </si>
  <si>
    <t>教学课件、二维码、视频、试卷及答案、习题详解、项目工作页、程序及仿真源文件</t>
  </si>
  <si>
    <t>978-7-111-78376-3</t>
  </si>
  <si>
    <t>http://www.cmpedu.com/books/book/5609637.htm</t>
  </si>
  <si>
    <t>75062</t>
  </si>
  <si>
    <t>西门子S7-1200PLC编程及应用教程（第3版）</t>
  </si>
  <si>
    <t>电子课件、二维码、微课视频、习题答案、源程序</t>
  </si>
  <si>
    <t>本书特色：
★以典型应用为主线，按教学做一体化模式编写。
★以知识够用为原则，注重入门和应用能力培养。
★以校企兼用为方针，案例经典且易操作与实现。
★配有二维码视频、电子课件、习题答案和源程序</t>
  </si>
  <si>
    <t>978-7-111-75062-8</t>
  </si>
  <si>
    <t>http://www.cmpedu.com/books/book/5607909.htm</t>
  </si>
  <si>
    <t>西门子S7-1200 PLC项目化教程</t>
  </si>
  <si>
    <t>70739</t>
  </si>
  <si>
    <t>余攀峰</t>
  </si>
  <si>
    <t>二维码视频，电子课件、电子教案、习题答案、工程文件、模拟试卷及答案等</t>
  </si>
  <si>
    <t>本书特色：
★本书配有“学银在线”“学习通”平台在线课程。
★可开展融合仿真与试题的混合式协作学习，并提供持续更新的电子活页工作手册。
★面向对象编程思想LAD和SCL程序。
★配有电子课件、电子教案、习题答案、模拟试卷及答案；扫描书中二维码可观看微课视频。</t>
  </si>
  <si>
    <t>978-7-111-70739-4</t>
  </si>
  <si>
    <t>http://www.cmpedu.com/books/book/5605750.htm</t>
  </si>
  <si>
    <t>西门子S7-300 PLC应用技术</t>
  </si>
  <si>
    <t>65545</t>
  </si>
  <si>
    <t>姚昕 葛昆</t>
  </si>
  <si>
    <t>978-7-111-65545-9</t>
  </si>
  <si>
    <t>http://www.cmpedu.com/books/book/5602358.htm</t>
  </si>
  <si>
    <t>77824</t>
  </si>
  <si>
    <t>S7-300PLC、变频器与触摸屏综合应用教程（第2版）</t>
  </si>
  <si>
    <t>978-7-111-77824-0</t>
  </si>
  <si>
    <t>http://www.cmpedu.com/books/book/5609413.htm</t>
  </si>
  <si>
    <t>西门子触摸屏组态与应用</t>
  </si>
  <si>
    <t>68857</t>
  </si>
  <si>
    <t>侍寿永 王玲</t>
  </si>
  <si>
    <t>20个微课视频、电子课件、习题解答、源程序等</t>
  </si>
  <si>
    <t>978-7-111-68857-0</t>
  </si>
  <si>
    <t>http://www.cmpedu.com/books/book/5605244.htm</t>
  </si>
  <si>
    <t>触摸屏控制技术与应用</t>
  </si>
  <si>
    <t>71321</t>
  </si>
  <si>
    <t>陈乾</t>
  </si>
  <si>
    <t>二维码、课件、教案、大纲、试卷</t>
  </si>
  <si>
    <t>978-7-111-71321-0</t>
  </si>
  <si>
    <t>http://www.cmpedu.com/books/book/5606090.htm</t>
  </si>
  <si>
    <t>77791</t>
  </si>
  <si>
    <t>S7-1200PLC编程及应用技术（第2版）</t>
  </si>
  <si>
    <t>奚茂龙 向晓汉</t>
  </si>
  <si>
    <t>电子课件、二维码、视频、习题答案、源程序、课程网站</t>
  </si>
  <si>
    <t>978-7-111-77791-5</t>
  </si>
  <si>
    <t>http://www.cmpedu.com/books/book/5609172.htm</t>
  </si>
  <si>
    <t>S7-1200 PLC应用基础</t>
  </si>
  <si>
    <t>67056</t>
  </si>
  <si>
    <t>赵丽君 路泽永</t>
  </si>
  <si>
    <t>电子课件、习题答案以及示例程序</t>
  </si>
  <si>
    <t>978-7-111-67056-8</t>
  </si>
  <si>
    <t>http://www.cmpedu.com/books/book/5604245.htm</t>
  </si>
  <si>
    <t>S7-1200PLC应用教程（第2版）</t>
  </si>
  <si>
    <t>65753</t>
  </si>
  <si>
    <t>978-7-111-65753-8</t>
  </si>
  <si>
    <t>http://www.cmpedu.com/books/book/5603513.htm</t>
  </si>
  <si>
    <t>S7-1200PLC电气控制技术</t>
  </si>
  <si>
    <t>69054</t>
  </si>
  <si>
    <t>马玲</t>
  </si>
  <si>
    <t>978-7-111-69054-2</t>
  </si>
  <si>
    <t>http://www.cmpedu.com/books/book/5605051.htm</t>
  </si>
  <si>
    <t>S7-1200 PLC应用技术项目化教程</t>
  </si>
  <si>
    <t>70913</t>
  </si>
  <si>
    <t>周海君 邹伟</t>
  </si>
  <si>
    <t>电子课件、习题及答案</t>
  </si>
  <si>
    <t>978-7-111-70913-8</t>
  </si>
  <si>
    <t>http://www.cmpedu.com/books/book/5605914.htm</t>
  </si>
  <si>
    <t>S7-300/400 PLC基础及工业网络控制技术</t>
  </si>
  <si>
    <t>48709</t>
  </si>
  <si>
    <t>陶权</t>
  </si>
  <si>
    <t>978-7-111-48709-8</t>
  </si>
  <si>
    <t>http://www.cmpedu.com/books/book/2043113.htm</t>
  </si>
  <si>
    <t>S7-1200PLC应用技术项目教程</t>
  </si>
  <si>
    <t>70316</t>
  </si>
  <si>
    <t>王烈准 孙吴松</t>
  </si>
  <si>
    <t>电子课件、习题解答和模拟试卷</t>
  </si>
  <si>
    <t>978-7-111-70316-7</t>
  </si>
  <si>
    <t>http://www.cmpedu.com/books/book/5605825.htm</t>
  </si>
  <si>
    <t>72473</t>
  </si>
  <si>
    <t>S7-1500 PLC技术及应用</t>
  </si>
  <si>
    <t>刘建华 郑昊</t>
  </si>
  <si>
    <t>二维码微课视频、源程序及电子课件、习题解答等</t>
  </si>
  <si>
    <t>978-7-111-72473-5</t>
  </si>
  <si>
    <t>http://www.cmpedu.com/books/book/5607093.htm</t>
  </si>
  <si>
    <t>电气控制线路安装与调试</t>
  </si>
  <si>
    <t>69785</t>
  </si>
  <si>
    <t>范丛山 高杨</t>
  </si>
  <si>
    <t>电子课件、二维码、模拟试题库及答案</t>
  </si>
  <si>
    <t>978-7-111-69785-5</t>
  </si>
  <si>
    <t>http://www.cmpedu.com/books/book/5605417.htm</t>
  </si>
  <si>
    <t>电气控制线路设计、安装与调试项目教程</t>
  </si>
  <si>
    <t>51503</t>
  </si>
  <si>
    <t>颜玉玲 黄应强 谢刚</t>
  </si>
  <si>
    <t>978-7-111-51503-6</t>
  </si>
  <si>
    <t>http://www.cmpedu.com/books/book/2051031.htm</t>
  </si>
  <si>
    <t>电气控制线路安装与维修（任务驱动模式.含工作页.微课视频）</t>
  </si>
  <si>
    <t>72231</t>
  </si>
  <si>
    <t>金凌芳</t>
  </si>
  <si>
    <t>978-7-111-72231-1</t>
  </si>
  <si>
    <t>http://www.cmpedu.com/books/book/5606567.htm</t>
  </si>
  <si>
    <t>79727</t>
  </si>
  <si>
    <t>电气控制技术（第4版）</t>
  </si>
  <si>
    <t>苗玲玉 张晓青 孙秀延</t>
  </si>
  <si>
    <t>电子教案、动画课件、教学视频、在线测试等</t>
  </si>
  <si>
    <t>978-7-111-79727-2</t>
  </si>
  <si>
    <t>http://www.cmpedu.com/books/book/5610708.htm</t>
  </si>
  <si>
    <t>76822</t>
  </si>
  <si>
    <t>电气控制技术</t>
  </si>
  <si>
    <t>陈柯  陆祝琴  霍亮</t>
  </si>
  <si>
    <t>978-7-111-76822-7</t>
  </si>
  <si>
    <t>http://www.cmpedu.com/books/book/5609867.htm</t>
  </si>
  <si>
    <t>79289</t>
  </si>
  <si>
    <t>杨丁  李维均</t>
  </si>
  <si>
    <t>978-7-111-79289-5</t>
  </si>
  <si>
    <t>http://www.cmpedu.com/books/book/5610050.htm</t>
  </si>
  <si>
    <t>70944</t>
  </si>
  <si>
    <t>孟淑丽 于福华 张伟鹏</t>
  </si>
  <si>
    <t>978-7-111-70944-2</t>
  </si>
  <si>
    <t>http://www.cmpedu.com/books/book/5606005.htm</t>
  </si>
  <si>
    <t>电气控制技术与应用项目式教程（第2版）</t>
  </si>
  <si>
    <t>65239</t>
  </si>
  <si>
    <t>赵红顺</t>
  </si>
  <si>
    <t>978-7-111-65239-7</t>
  </si>
  <si>
    <t>http://www.cmpedu.com/books/book/5602201.htm</t>
  </si>
  <si>
    <t>75205</t>
  </si>
  <si>
    <t>电气控制技术与应用（第2版）</t>
  </si>
  <si>
    <t>陈顺岗</t>
  </si>
  <si>
    <t>PPT课件、大纲、试卷答案</t>
  </si>
  <si>
    <r>
      <rPr>
        <sz val="11"/>
        <color rgb="FF000000"/>
        <rFont val="宋体"/>
        <charset val="0"/>
      </rPr>
      <t>“</t>
    </r>
    <r>
      <rPr>
        <sz val="11"/>
        <color rgb="FF000000"/>
        <rFont val="宋体"/>
        <charset val="134"/>
      </rPr>
      <t>十三五</t>
    </r>
    <r>
      <rPr>
        <sz val="11"/>
        <color rgb="FF000000"/>
        <rFont val="宋体"/>
        <charset val="0"/>
      </rPr>
      <t>”</t>
    </r>
    <r>
      <rPr>
        <sz val="11"/>
        <color rgb="FF000000"/>
        <rFont val="宋体"/>
        <charset val="134"/>
      </rPr>
      <t>职业教育国家规划教材</t>
    </r>
  </si>
  <si>
    <t>978-7-111-75205-9</t>
  </si>
  <si>
    <t>http://www.cmpedu.com/books/book/5607704.htm</t>
  </si>
  <si>
    <t>77463</t>
  </si>
  <si>
    <t>电气控制技术项目化教程（第2版）</t>
  </si>
  <si>
    <t>蒋祥龙 李震球</t>
  </si>
  <si>
    <t>电子课件、二维码、微课视频、教案、习题答案、试卷</t>
  </si>
  <si>
    <t>978-7-111-77463-1</t>
  </si>
  <si>
    <t>http://www.cmpedu.com/books/book/5608913.htm</t>
  </si>
  <si>
    <t>电气控制技术项目教程（第4版）</t>
  </si>
  <si>
    <t>70764</t>
  </si>
  <si>
    <t>姚锦卫 甄玉杰</t>
  </si>
  <si>
    <t>电子教案、多媒体课件、产品说明书、试题库及答案等</t>
  </si>
  <si>
    <t>本书特色：
★“十二五”职业教育国家规划教材修订版
★从典型工作任务中提炼教学项目，并增加了装配工艺、技术规范，采用最新国家标准。
★本书配套有实物照片、微课、视频等教学资源. 并以二维码的形式穿插于各项目之中。
★配有电子教案、多媒体课件、产品说明书、试题库、课后习题答案等教学资源。</t>
  </si>
  <si>
    <t>978-7-111-70764-6</t>
  </si>
  <si>
    <t>http://www.cmpedu.com/books/book/5605785.htm</t>
  </si>
  <si>
    <t>75342</t>
  </si>
  <si>
    <t>电气控制技术实训（第3版）</t>
  </si>
  <si>
    <t>赵红顺 马仕麟</t>
  </si>
  <si>
    <t>电子课件、二维码、视频、习题解答、模拟试卷及答案</t>
  </si>
  <si>
    <t>978-7-111-75342-1</t>
  </si>
  <si>
    <t>http://www.cmpedu.com/books/book/5608200.htm</t>
  </si>
  <si>
    <t>电气控制系统与可编程控制器（第3版）</t>
  </si>
  <si>
    <t>68121</t>
  </si>
  <si>
    <t>978-7-111-68121-2</t>
  </si>
  <si>
    <t>http://www.cmpedu.com/books/book/5604730.htm</t>
  </si>
  <si>
    <t>现代电气控制系统</t>
  </si>
  <si>
    <t>66088</t>
  </si>
  <si>
    <t>罗庚兴</t>
  </si>
  <si>
    <t>978-7-111-66088-0</t>
  </si>
  <si>
    <t>http://www.cmpedu.com/books/book/5603403.htm</t>
  </si>
  <si>
    <t>79423</t>
  </si>
  <si>
    <t>电气控制与PLC</t>
  </si>
  <si>
    <t>刘子贵</t>
  </si>
  <si>
    <t>电子课件、二维码、课后习题及答案活页式</t>
  </si>
  <si>
    <t>978-7-111-79423-3</t>
  </si>
  <si>
    <t>http://www.cmpedu.com/books/book/5610534.htm</t>
  </si>
  <si>
    <t>75994</t>
  </si>
  <si>
    <t>电气控制与PLC（第2版）</t>
  </si>
  <si>
    <t>王晓娟 柳智鑫</t>
  </si>
  <si>
    <t>电子课件、二维码、视频、考核标准</t>
  </si>
  <si>
    <t>978-7-111-75994-2</t>
  </si>
  <si>
    <t>http://www.cmpedu.com/books/book/5608533.htm</t>
  </si>
  <si>
    <t>79079</t>
  </si>
  <si>
    <t>电气控制与PLC应用技术（S7-200 SMART ）</t>
  </si>
  <si>
    <t>何瑞  高杨</t>
  </si>
  <si>
    <t>微课视频、电子课件、习题解答</t>
  </si>
  <si>
    <t>978-7-111-79079-2</t>
  </si>
  <si>
    <t>http://www.cmpedu.com/books/book/5610610.htm</t>
  </si>
  <si>
    <t>80233</t>
  </si>
  <si>
    <t>电气控制与PLC应用技术（S7-1200）</t>
  </si>
  <si>
    <t>朱丽娜   云海滨   姚怡</t>
  </si>
  <si>
    <t>微课视频、电子课件、习题解答等</t>
  </si>
  <si>
    <t>978-7-111-80233-4</t>
  </si>
  <si>
    <t>http://www.cmpedu.com/books/book/5610748.htm</t>
  </si>
  <si>
    <t>75362</t>
  </si>
  <si>
    <t>电气控制与PLC技术（S7-1200）</t>
  </si>
  <si>
    <t>陆波 王荣扬</t>
  </si>
  <si>
    <t>电子课件、二维码视频、模拟试卷答案</t>
  </si>
  <si>
    <t>978-7-111-75362-9</t>
  </si>
  <si>
    <t>http://www.cmpedu.com/books/book/5607948.htm</t>
  </si>
  <si>
    <t>78814</t>
  </si>
  <si>
    <t>电气控制与PLC技术项目教程（S7-1200）</t>
  </si>
  <si>
    <t>任艳君 戴明川</t>
  </si>
  <si>
    <t>电子课件、微课视频、大纲、补充文档、测试题、源程序、习题答案、在线课程</t>
  </si>
  <si>
    <t>978-7-111-78814-0</t>
  </si>
  <si>
    <t>http://www.cmpedu.com/books/book/5609838.htm</t>
  </si>
  <si>
    <t>76378</t>
  </si>
  <si>
    <t>电气控制与S7-1200 PLC应用技术项目教程</t>
  </si>
  <si>
    <t>王烈准 金何</t>
  </si>
  <si>
    <t>978-7-111-76378-9</t>
  </si>
  <si>
    <t>http://www.cmpedu.com/books/book/5608761.htm</t>
  </si>
  <si>
    <t>70312</t>
  </si>
  <si>
    <t>微课视频、电子课件、习题解答、源程序和参考资料</t>
  </si>
  <si>
    <t>978-7-111-70312-9</t>
  </si>
  <si>
    <t>http://www.cmpedu.com/books/book/5605746.htm</t>
  </si>
  <si>
    <t>69430</t>
  </si>
  <si>
    <t>梁亚峰 刘培勇</t>
  </si>
  <si>
    <t>电子课件、视频、习题答案等</t>
  </si>
  <si>
    <t>978-7-111-69430-4</t>
  </si>
  <si>
    <t>http://www.cmpedu.com/books/book/5605080.htm</t>
  </si>
  <si>
    <t>73129</t>
  </si>
  <si>
    <t>童克波</t>
  </si>
  <si>
    <t>978-7-111-73129-0</t>
  </si>
  <si>
    <t>http://www.cmpedu.com/books/book/5606823.htm</t>
  </si>
  <si>
    <t>69457</t>
  </si>
  <si>
    <t>张君霞 王丽平</t>
  </si>
  <si>
    <t>978-7-111-69457-1</t>
  </si>
  <si>
    <t>http://www.cmpedu.com/books/book/5605315.htm</t>
  </si>
  <si>
    <t>电气控制及PLC应用技术（三菱）</t>
  </si>
  <si>
    <t>34429</t>
  </si>
  <si>
    <t>彭小平</t>
  </si>
  <si>
    <t>教育部高等职业教育示范专业规划教材</t>
  </si>
  <si>
    <t>978-7-111-34429-2</t>
  </si>
  <si>
    <t>http://www.cmpedu.com/books/book/169150.htm</t>
  </si>
  <si>
    <t>78914</t>
  </si>
  <si>
    <t>电气控制与PLC应用技术（FX5U）</t>
  </si>
  <si>
    <t>张家骅</t>
  </si>
  <si>
    <t>978-7-111-78914-7</t>
  </si>
  <si>
    <t>http://www.cmpedu.com/books/book/5610039.htm</t>
  </si>
  <si>
    <t>75339</t>
  </si>
  <si>
    <t>贺建华 李焕娣</t>
  </si>
  <si>
    <t>二维码视频、电子课件、习题解答、源程序、在线课程</t>
  </si>
  <si>
    <t>978-7-111-75339-1</t>
  </si>
  <si>
    <t>http://www.cmpedu.com/books/book/5608135.htm</t>
  </si>
  <si>
    <t>电气控制与PLC应用技术（FX3U）（第4版）</t>
  </si>
  <si>
    <t>69535</t>
  </si>
  <si>
    <t>何瑞 吴丽</t>
  </si>
  <si>
    <t>本书特色：
★“十四五”职业教育国家规划教材
★经典教材的改版，语言简洁、通俗易懂、实例丰富。
★本次改版删除了不常用的机床电气控制部分，替换了部分技能训练内容。
★理实一体，每章都设置了相关技能训练项目。
★配有微课视频、电子课件、习题解答、源程序等</t>
  </si>
  <si>
    <t>978-7-111-69535-6</t>
  </si>
  <si>
    <t>http://www.cmpedu.com/books/book/5605326.htm</t>
  </si>
  <si>
    <t>电气控制与PLC应用技术（西门子PLC）（理实一体化项目教程）</t>
  </si>
  <si>
    <t>42375</t>
  </si>
  <si>
    <t>周忠</t>
  </si>
  <si>
    <t>978-7-111-42375-1</t>
  </si>
  <si>
    <t>http://www.cmpedu.com/books/book/5603843.htm</t>
  </si>
  <si>
    <t>79930</t>
  </si>
  <si>
    <t>电气控制与PLC应用（三菱FX3U系列）（第2版）</t>
  </si>
  <si>
    <t>吴倩 陆春元</t>
  </si>
  <si>
    <t>电子课件、视频、试题答案</t>
  </si>
  <si>
    <t>本书特色：
★“十四五”职业教育国家规划教材
★“十三五”江苏省高等学校重点教材
★新形态、立体化教材，含93个教学视频。
★以工程实际项目为基础，融入新产品、新技术和新应用。
★理论和实践一体的项目化教材，对接可编程序控制系统设计师职业标准。
★配有电子课件、教学视频、二维码、电子教案、习题答案、在线课程。</t>
  </si>
  <si>
    <t>978-7-111-79930-6</t>
  </si>
  <si>
    <t>http://www.cmpedu.com/books/book/5610665.htm</t>
  </si>
  <si>
    <t>电气控制与PLC S7-200（第2版）</t>
  </si>
  <si>
    <t>66613</t>
  </si>
  <si>
    <t>张君霞 戴明宏</t>
  </si>
  <si>
    <t>电子课件、思考题与习题答案、模拟试卷及答案</t>
  </si>
  <si>
    <t>“十四五”职业教育河南省规划教材</t>
  </si>
  <si>
    <t>978-7-111-66613-4</t>
  </si>
  <si>
    <t>http://www.cmpedu.com/books/book/5603622.htm</t>
  </si>
  <si>
    <t>74431</t>
  </si>
  <si>
    <t>韩金玲 宣峰</t>
  </si>
  <si>
    <t>电子课件、二维码、微课视频、电控动画、课件、仿真电路、源程序、配套实验指导书</t>
  </si>
  <si>
    <t>978-7-111-74431-3</t>
  </si>
  <si>
    <t>http://www.cmpedu.com/books/book/5608123.htm</t>
  </si>
  <si>
    <t>电气控制与PLC应用技术教程（FX系列）</t>
  </si>
  <si>
    <t>42933</t>
  </si>
  <si>
    <t>徐茜</t>
  </si>
  <si>
    <t>978-7-111-42933-3</t>
  </si>
  <si>
    <t>http://www.cmpedu.com/books/book/2022902.htm</t>
  </si>
  <si>
    <t>电气控制与PLC（西门子S7-200）</t>
  </si>
  <si>
    <t>45422</t>
  </si>
  <si>
    <t>徐乐文</t>
  </si>
  <si>
    <t>978-7-111-45422-9</t>
  </si>
  <si>
    <t>http://www.cmpedu.com/books/book/2025731.htm</t>
  </si>
  <si>
    <t>电气控制与PLC应用技术项目式教程（三菱机型）</t>
  </si>
  <si>
    <t>38501</t>
  </si>
  <si>
    <t>晏华成</t>
  </si>
  <si>
    <t>978-7-111-38501-1</t>
  </si>
  <si>
    <t>http://www.cmpedu.com/books/book/2015017.htm</t>
  </si>
  <si>
    <t>电气控制与PLC应用技术项目式教程（三菱FX3U系列）（第2版）</t>
  </si>
  <si>
    <t>63032</t>
  </si>
  <si>
    <t>978-7-111-63032-6</t>
  </si>
  <si>
    <t>http://www.cmpedu.com/books/book/5600726.htm</t>
  </si>
  <si>
    <t>电气控制与PLC技术项目教程（三菱）</t>
  </si>
  <si>
    <t>65932</t>
  </si>
  <si>
    <t>任艳君 张娅</t>
  </si>
  <si>
    <t>微课、动画二维码、电子课件、大纲、试题、源程序、答</t>
  </si>
  <si>
    <t>978-7-111-65932-7</t>
  </si>
  <si>
    <t>http://www.cmpedu.com/books/book/5602482.htm</t>
  </si>
  <si>
    <t>电气控制与PLC应用（第5版）</t>
  </si>
  <si>
    <t>62592</t>
  </si>
  <si>
    <t>许翏 赵建光</t>
  </si>
  <si>
    <t>本书特色：
★普通高等教育“十一五”国家级规划教材
★机械工业出版社精品教材。
★全书以电器控制与可编程序控制器控制为主线，以工厂电气控制设备电气控制为核心，阐述了电器控制与可编程序控制器控制在生产实际中的应用。
★赠电子课件。</t>
  </si>
  <si>
    <t>978-7-111-62592-6</t>
  </si>
  <si>
    <t>http://www.cmpedu.com/books/book/5600448.htm</t>
  </si>
  <si>
    <t>电气控制与PLC应用技术 --西门子SIMATlC S7系列S7-200 S7-300／400</t>
  </si>
  <si>
    <t>19724</t>
  </si>
  <si>
    <t>田效伍</t>
  </si>
  <si>
    <t>7-111-19724-0</t>
  </si>
  <si>
    <t>http://www.cmpedu.com/books/book/168688.htm</t>
  </si>
  <si>
    <t>可编程序控制器（西门子）控制技术</t>
  </si>
  <si>
    <t>64214</t>
  </si>
  <si>
    <t>周照君</t>
  </si>
  <si>
    <t>二维码，课件，大纲，视频</t>
  </si>
  <si>
    <t>978-7-111-64214-5</t>
  </si>
  <si>
    <t>http://www.cmpedu.com/books/book/5601722.htm</t>
  </si>
  <si>
    <t>可编程序控制器（PLC）技术与应用（第2版）</t>
  </si>
  <si>
    <t>75327</t>
  </si>
  <si>
    <r>
      <rPr>
        <sz val="11"/>
        <color rgb="FF000000"/>
        <rFont val="宋体"/>
        <charset val="134"/>
      </rPr>
      <t>技工教育</t>
    </r>
    <r>
      <rPr>
        <sz val="11"/>
        <color rgb="FF000000"/>
        <rFont val="宋体"/>
        <charset val="0"/>
      </rPr>
      <t>“</t>
    </r>
    <r>
      <rPr>
        <sz val="11"/>
        <color rgb="FF000000"/>
        <rFont val="宋体"/>
        <charset val="134"/>
      </rPr>
      <t>十四五</t>
    </r>
    <r>
      <rPr>
        <sz val="11"/>
        <color rgb="FF000000"/>
        <rFont val="宋体"/>
        <charset val="0"/>
      </rPr>
      <t>”</t>
    </r>
    <r>
      <rPr>
        <sz val="11"/>
        <color rgb="FF000000"/>
        <rFont val="宋体"/>
        <charset val="134"/>
      </rPr>
      <t>规划教材</t>
    </r>
  </si>
  <si>
    <t>978-7-111-75327-8</t>
  </si>
  <si>
    <t>http://www.cmpedu.com/books/book/5607892.htm</t>
  </si>
  <si>
    <t>80232</t>
  </si>
  <si>
    <t>可编程控制器应用技术</t>
  </si>
  <si>
    <t>王学智 肖萍 黄莉</t>
  </si>
  <si>
    <t>978-7-111-80232-7</t>
  </si>
  <si>
    <t>http://www.cmpedu.com/books/book/5610569.htm</t>
  </si>
  <si>
    <t>77369</t>
  </si>
  <si>
    <t>可编程控制器技术</t>
  </si>
  <si>
    <t>宁平华</t>
  </si>
  <si>
    <t>978-7-111-77369-6</t>
  </si>
  <si>
    <t>http://www.cmpedu.com/books/book/5608977.htm</t>
  </si>
  <si>
    <t>可编程控制技术</t>
  </si>
  <si>
    <t>73232</t>
  </si>
  <si>
    <t>陈彦</t>
  </si>
  <si>
    <t>978-7-111-73232-7</t>
  </si>
  <si>
    <t>http://www.cmpedu.com/books/book/5607458.htm</t>
  </si>
  <si>
    <t>可编程序控制器技术应用（西门子）</t>
  </si>
  <si>
    <t>60268</t>
  </si>
  <si>
    <t>朱曦</t>
  </si>
  <si>
    <t>本书特色：
★“十四五”职业教育国家规划教材
★“十三五”职业教育国家规划教材。
★配套资源丰富，ppt、二维码视频。
★采用“项目教学”编写模式，从技术应用的角度出发，将知识点分散到各个学习任务中，淡化原理，注重实用。
★本书主要以西门子S7-300型PLC为对象，是S7-300型PLC应用技术的入门教材。</t>
  </si>
  <si>
    <t>978-7-111-60268-2</t>
  </si>
  <si>
    <t>http://www.cmpedu.com/books/book/5519654.htm</t>
  </si>
  <si>
    <t>可编程序控制器技术及应用（第2版）</t>
  </si>
  <si>
    <t>72436</t>
  </si>
  <si>
    <t>王烈准 徐巧玲</t>
  </si>
  <si>
    <t>电子课件、练习与提高解答、模拟试卷等</t>
  </si>
  <si>
    <t>978-7-111-72436-0</t>
  </si>
  <si>
    <t>http://www.cmpedu.com/books/book/5606594.htm</t>
  </si>
  <si>
    <t>可编程控制器原理及应用（第2版）（西门子）</t>
  </si>
  <si>
    <t>46014</t>
  </si>
  <si>
    <t>978-7-111-46014-5</t>
  </si>
  <si>
    <t>http://www.cmpedu.com/books/book/2065050.htm</t>
  </si>
  <si>
    <t>可编程序控制器及其应用（第3版）</t>
  </si>
  <si>
    <t>72191</t>
  </si>
  <si>
    <t>王成福</t>
  </si>
  <si>
    <t>微课视频二维码、电子课件、习题解答、源程序和参考资料等</t>
  </si>
  <si>
    <t>978-7-111-72191-8</t>
  </si>
  <si>
    <t>http://www.cmpedu.com/books/book/5606511.htm</t>
  </si>
  <si>
    <t>可编程序控制器及应用项目式教程（三菱FX3U系列）</t>
  </si>
  <si>
    <t>66864</t>
  </si>
  <si>
    <t>金彦平 刘书凯</t>
  </si>
  <si>
    <t>978-7-111-66864-0</t>
  </si>
  <si>
    <t>http://www.cmpedu.com/books/book/5603654.htm</t>
  </si>
  <si>
    <t>可编程序控制器技术及应用（三菱）</t>
  </si>
  <si>
    <t>28321</t>
  </si>
  <si>
    <t>陈金艳 王浩</t>
  </si>
  <si>
    <t>电子课件、习题答案、试卷</t>
  </si>
  <si>
    <t>978-7-111-28321-8</t>
  </si>
  <si>
    <t>http://www.cmpedu.com/books/book/5603797.htm</t>
  </si>
  <si>
    <t>74358</t>
  </si>
  <si>
    <t>可编程序控制器技术及应用（欧姆龙机型）（第4版）</t>
  </si>
  <si>
    <t>戴一平</t>
  </si>
  <si>
    <t>电子课件、习题答案、模拟试卷答案</t>
  </si>
  <si>
    <t>本书特色：
★全国优秀教材二等奖
★“十四五”职业教育国家规划教材
★“十三五”职业教育国家规划教材；普通高等教育“十一五”国家级规划教材。
★行业优秀教材。
★赠PPT和习题解答</t>
  </si>
  <si>
    <t>978-7-111-74358-3</t>
  </si>
  <si>
    <t>http://www.cmpedu.com/books/book/5607547.htm</t>
  </si>
  <si>
    <t>可编程控制器系统应用编程（初级）</t>
  </si>
  <si>
    <t>73690</t>
  </si>
  <si>
    <r>
      <rPr>
        <sz val="11"/>
        <color rgb="FF000000"/>
        <rFont val="宋体"/>
        <charset val="134"/>
      </rPr>
      <t>吴茹石</t>
    </r>
    <r>
      <rPr>
        <sz val="11"/>
        <color rgb="FF000000"/>
        <rFont val="宋体"/>
        <charset val="0"/>
      </rPr>
      <t xml:space="preserve"> </t>
    </r>
    <r>
      <rPr>
        <sz val="11"/>
        <color rgb="FF000000"/>
        <rFont val="宋体"/>
        <charset val="134"/>
      </rPr>
      <t>刘婧瑶</t>
    </r>
    <r>
      <rPr>
        <sz val="11"/>
        <color rgb="FF000000"/>
        <rFont val="宋体"/>
        <charset val="0"/>
      </rPr>
      <t xml:space="preserve"> </t>
    </r>
    <r>
      <rPr>
        <sz val="11"/>
        <color rgb="FF000000"/>
        <rFont val="宋体"/>
        <charset val="134"/>
      </rPr>
      <t>马成俊</t>
    </r>
  </si>
  <si>
    <t>课件、模拟试卷及答案等</t>
  </si>
  <si>
    <r>
      <rPr>
        <sz val="11"/>
        <color rgb="FF000000"/>
        <rFont val="宋体"/>
        <charset val="0"/>
      </rPr>
      <t>1+X</t>
    </r>
    <r>
      <rPr>
        <sz val="11"/>
        <color rgb="FF000000"/>
        <rFont val="宋体"/>
        <charset val="134"/>
      </rPr>
      <t>教材</t>
    </r>
  </si>
  <si>
    <t>978-7-111-73690-5</t>
  </si>
  <si>
    <t>http://www.cmpedu.com/books/book/5607326.htm</t>
  </si>
  <si>
    <t>可编程控制器系统应用编程（中级）（信捷版）</t>
  </si>
  <si>
    <t>70406</t>
  </si>
  <si>
    <t>过志强 周斌 蒋庆斌</t>
  </si>
  <si>
    <t>978-7-111-70406-5</t>
  </si>
  <si>
    <t>http://www.cmpedu.com/books/book/5605816.htm</t>
  </si>
  <si>
    <t>73481</t>
  </si>
  <si>
    <t>可编程控制器系统应用编程（中级）（西门子版）</t>
  </si>
  <si>
    <r>
      <rPr>
        <sz val="11"/>
        <color rgb="FF000000"/>
        <rFont val="宋体"/>
        <charset val="134"/>
      </rPr>
      <t>周斌</t>
    </r>
    <r>
      <rPr>
        <sz val="11"/>
        <color rgb="FF000000"/>
        <rFont val="宋体"/>
        <charset val="0"/>
      </rPr>
      <t xml:space="preserve"> </t>
    </r>
    <r>
      <rPr>
        <sz val="11"/>
        <color rgb="FF000000"/>
        <rFont val="宋体"/>
        <charset val="134"/>
      </rPr>
      <t>王正堂</t>
    </r>
    <r>
      <rPr>
        <sz val="11"/>
        <color rgb="FF000000"/>
        <rFont val="宋体"/>
        <charset val="0"/>
      </rPr>
      <t xml:space="preserve"> </t>
    </r>
    <r>
      <rPr>
        <sz val="11"/>
        <color rgb="FF000000"/>
        <rFont val="宋体"/>
        <charset val="134"/>
      </rPr>
      <t>蒋庆斌</t>
    </r>
  </si>
  <si>
    <t>多媒体课件、模拟试卷及答案等</t>
  </si>
  <si>
    <t>978-7-111-73481-9</t>
  </si>
  <si>
    <t>http://www.cmpedu.com/books/book/5607372.htm</t>
  </si>
  <si>
    <t>可编程控制器技术项目化教程（第3版）（西门子S7-1200 PLC机型）</t>
  </si>
  <si>
    <t>72466</t>
  </si>
  <si>
    <t>钟苏丽 刘敏</t>
  </si>
  <si>
    <t>活页</t>
  </si>
  <si>
    <t>978-7-111-72466-7</t>
  </si>
  <si>
    <t>http://www.cmpedu.com/books/book/5606543.htm</t>
  </si>
  <si>
    <t>76783</t>
  </si>
  <si>
    <t>STM32单片机技术与应用项目教程</t>
  </si>
  <si>
    <t>王恩亮</t>
  </si>
  <si>
    <t>微课视频、习题解答、电子课件等</t>
  </si>
  <si>
    <t>978-7-111-76783-1</t>
  </si>
  <si>
    <t>http://www.cmpedu.com/books/book/5610131.htm</t>
  </si>
  <si>
    <t>CC2530单片机技术与应用（第2版）</t>
  </si>
  <si>
    <t>67967</t>
  </si>
  <si>
    <t>北京新大陆时代教育科技有限公司</t>
  </si>
  <si>
    <t>电子课件、教学视频、二维码</t>
  </si>
  <si>
    <t>978-7-111-67967-7</t>
  </si>
  <si>
    <t>http://www.cmpedu.com/books/book/5604551.htm</t>
  </si>
  <si>
    <t>MCS-51单片机原理及应用</t>
  </si>
  <si>
    <t>44599</t>
  </si>
  <si>
    <t>978-7-111-44599-9</t>
  </si>
  <si>
    <t>http://www.cmpedu.com/books/book/2025160.htm</t>
  </si>
  <si>
    <t>C51单片机技术应用与实践--基于Proteus仿真+实例、任务驱动式</t>
  </si>
  <si>
    <t>52710</t>
  </si>
  <si>
    <t>陆旭明</t>
  </si>
  <si>
    <t>978-7-111-52710-7</t>
  </si>
  <si>
    <t>http://www.cmpedu.com/books/book/5603798.htm</t>
  </si>
  <si>
    <t>基于Proteus的Arduino可视化编程应用技术</t>
  </si>
  <si>
    <t>66651</t>
  </si>
  <si>
    <t>石从刚 宋剑英 陈萌 编著</t>
  </si>
  <si>
    <t>仿真动画、电子课件、仿真源文件、任务拓展</t>
  </si>
  <si>
    <t>978-7-111-66651-6</t>
  </si>
  <si>
    <t>http://www.cmpedu.com/books/book/5603496.htm</t>
  </si>
  <si>
    <t>77076</t>
  </si>
  <si>
    <t>基于Arduino平台的单片机控制技术</t>
  </si>
  <si>
    <t>文平 方春晖 程威</t>
  </si>
  <si>
    <t>978-7-111-77076-3</t>
  </si>
  <si>
    <t>http://www.cmpedu.com/books/book/5609184.htm</t>
  </si>
  <si>
    <t>STC15系列可仿真单片机项目化应用教程（C语言）</t>
  </si>
  <si>
    <t>52901</t>
  </si>
  <si>
    <t>顾菊芬</t>
  </si>
  <si>
    <t>978-7-111-52901-9</t>
  </si>
  <si>
    <t>http://www.cmpedu.com/books/book/2052812.htm</t>
  </si>
  <si>
    <t>51单片机项目化教程</t>
  </si>
  <si>
    <t>60563</t>
  </si>
  <si>
    <t>汤荣生</t>
  </si>
  <si>
    <t>978-7-111-60563-8</t>
  </si>
  <si>
    <t>http://www.cmpedu.com/books/book/5521069.htm</t>
  </si>
  <si>
    <t>单片机实训项目解析（基于Proteus的汇编和C语言版）</t>
  </si>
  <si>
    <t>53689</t>
  </si>
  <si>
    <t>何用辉</t>
  </si>
  <si>
    <t>978-7-111-53689-5</t>
  </si>
  <si>
    <t>http://www.cmpedu.com/books/book/2053439.htm</t>
  </si>
  <si>
    <t>单片机控制技术-基于Arduino平台的项目式教程</t>
  </si>
  <si>
    <t>67263</t>
  </si>
  <si>
    <t>陈纪钦 谢智阳 周旭华 编著</t>
  </si>
  <si>
    <t>电子课件、示例程序源文件</t>
  </si>
  <si>
    <t>978-7-111-67263-0</t>
  </si>
  <si>
    <t>http://www.cmpedu.com/books/book/5604322.htm</t>
  </si>
  <si>
    <t>单片机控制技术</t>
  </si>
  <si>
    <t>70439</t>
  </si>
  <si>
    <t>戚本志</t>
  </si>
  <si>
    <t>978-7-111-70439-3</t>
  </si>
  <si>
    <t>http://www.cmpedu.com/books/book/5605675.htm</t>
  </si>
  <si>
    <t>单片机基础及应用项目式教程</t>
  </si>
  <si>
    <t>58550</t>
  </si>
  <si>
    <t>徐宏英</t>
  </si>
  <si>
    <t>978-7-111-58550-3</t>
  </si>
  <si>
    <t>http://www.cmpedu.com/books/book/2065544.htm</t>
  </si>
  <si>
    <t>单片机技术项目教程（C语言版）（第2版）</t>
  </si>
  <si>
    <t>61290</t>
  </si>
  <si>
    <t>徐萍</t>
  </si>
  <si>
    <t>978-7-111-61290-2</t>
  </si>
  <si>
    <t>http://www.cmpedu.com/books/book/5538627.htm</t>
  </si>
  <si>
    <t>单片机技术及项目实践</t>
  </si>
  <si>
    <t>59346</t>
  </si>
  <si>
    <t>王恩亮 陈洁</t>
  </si>
  <si>
    <t>978-7-111-59346-1</t>
  </si>
  <si>
    <t>http://www.cmpedu.com/books/book/2067022.htm</t>
  </si>
  <si>
    <t>78164</t>
  </si>
  <si>
    <t>单片机技术与应用</t>
  </si>
  <si>
    <t>侯爱霞 李慧</t>
  </si>
  <si>
    <t>电子课件、二维码、视频、教案、题库、习题答案、在线课程</t>
  </si>
  <si>
    <t>978-7-111-78164-6</t>
  </si>
  <si>
    <t>http://www.cmpedu.com/books/book/5609368.htm</t>
  </si>
  <si>
    <t>75026</t>
  </si>
  <si>
    <t>单片机技术与应用项目式教程（第2版）</t>
  </si>
  <si>
    <t>曹华 林勇坚</t>
  </si>
  <si>
    <t>电子课件、二维码、习题答案、模拟试卷答案</t>
  </si>
  <si>
    <t>978-7-111-75026-0</t>
  </si>
  <si>
    <t>http://www.cmpedu.com/books/book/5607662.htm</t>
  </si>
  <si>
    <t>单片机技术及应用（基于Proteus 的汇编和C语言版）</t>
  </si>
  <si>
    <t>44676</t>
  </si>
  <si>
    <t>电子课件、视频录像、仿真源码</t>
  </si>
  <si>
    <t>978-7-111-44676-7</t>
  </si>
  <si>
    <t>http://www.cmpedu.com/books/book/2025687.htm</t>
  </si>
  <si>
    <t>73901</t>
  </si>
  <si>
    <t>邓婷 范润宇 谭见君</t>
  </si>
  <si>
    <t>电子课件、习题解答、模拟试卷及答案等</t>
  </si>
  <si>
    <t>978-7-111-73901-2</t>
  </si>
  <si>
    <t>http://www.cmpedu.com/books/book/5607308.htm</t>
  </si>
  <si>
    <t>单片机应用技术（C语言）（任务驱动式）</t>
  </si>
  <si>
    <t>65087</t>
  </si>
  <si>
    <t>高玉泉 公茂金</t>
  </si>
  <si>
    <t>978-7-111-65087-4</t>
  </si>
  <si>
    <t>http://www.cmpedu.com/books/book/5602364.htm</t>
  </si>
  <si>
    <t>单片机应用技术（C51版）</t>
  </si>
  <si>
    <t>66800</t>
  </si>
  <si>
    <t>庄乾成</t>
  </si>
  <si>
    <t>二维码、课件、试卷、答案</t>
  </si>
  <si>
    <t>978-7-111-66800-8</t>
  </si>
  <si>
    <t>http://www.cmpedu.com/books/book/5603732.htm</t>
  </si>
  <si>
    <t>单片机应用技术（第3版）</t>
  </si>
  <si>
    <t>70993</t>
  </si>
  <si>
    <t>张文灼 胡雪花</t>
  </si>
  <si>
    <t>电子课件、视频、动画、源代码、拓展文本、教案、教学指南等</t>
  </si>
  <si>
    <t>978-7-111-70993-0</t>
  </si>
  <si>
    <t>http://www.cmpedu.com/books/book/5605888.htm</t>
  </si>
  <si>
    <t>单片机应用技术——汇编+C51项目教程（第2版）</t>
  </si>
  <si>
    <t>67531</t>
  </si>
  <si>
    <t>姚存治 黄峰亮</t>
  </si>
  <si>
    <t>978-7-111-67531-0</t>
  </si>
  <si>
    <t>http://www.cmpedu.com/books/book/5604312.htm</t>
  </si>
  <si>
    <t>76532</t>
  </si>
  <si>
    <t>单片机应用技术项目式教程（C语言版）（第3版）</t>
  </si>
  <si>
    <t>孟凤果</t>
  </si>
  <si>
    <t>电子课件、二维码、视频、模拟试卷及习题答案、超星学习通版混合式教学资源包</t>
  </si>
  <si>
    <r>
      <rPr>
        <sz val="11"/>
        <color rgb="FF000000"/>
        <rFont val="宋体"/>
        <charset val="134"/>
      </rPr>
      <t>首届全国机械行业职业教育精品教材</t>
    </r>
    <r>
      <rPr>
        <sz val="11"/>
        <color rgb="FF000000"/>
        <rFont val="宋体"/>
        <charset val="0"/>
      </rPr>
      <t>/</t>
    </r>
    <r>
      <rPr>
        <sz val="11"/>
        <color rgb="FF000000"/>
        <rFont val="宋体"/>
        <charset val="134"/>
      </rPr>
      <t>新形态教材</t>
    </r>
  </si>
  <si>
    <t>978-7-111-76532-5</t>
  </si>
  <si>
    <t>http://www.cmpedu.com/books/book/5608714.htm</t>
  </si>
  <si>
    <t>单片机应用技术项目教程（基于Proteus的C语言版)</t>
  </si>
  <si>
    <t>69683</t>
  </si>
  <si>
    <t>卓书芳 何用辉</t>
  </si>
  <si>
    <t>105个微课视频、电子课件、习题解答、源程序等</t>
  </si>
  <si>
    <t>978-7-111-69683-4</t>
  </si>
  <si>
    <t>http://www.cmpedu.com/books/book/5605272.htm</t>
  </si>
  <si>
    <t>单片机应用项目式教程——基于Keil和Proteus（第2版）</t>
  </si>
  <si>
    <t>74163</t>
  </si>
  <si>
    <t>电子教案、仿真文件</t>
  </si>
  <si>
    <t>978-7-111-74163-3</t>
  </si>
  <si>
    <t>http://www.cmpedu.com/books/book/5607389.htm</t>
  </si>
  <si>
    <t>单片机应用技术项目式教程</t>
  </si>
  <si>
    <t>66614</t>
  </si>
  <si>
    <t>孙旭日 倪志莲</t>
  </si>
  <si>
    <t>电子课件、 习题解答、模拟试卷</t>
  </si>
  <si>
    <t>978-7-111-66614-1</t>
  </si>
  <si>
    <t>http://www.cmpedu.com/books/book/5603676.htm</t>
  </si>
  <si>
    <t>单片机应用技术项目化教程（第2版）</t>
  </si>
  <si>
    <t>70292</t>
  </si>
  <si>
    <t>高松</t>
  </si>
  <si>
    <t>电子课件、拓展训练答案、模拟试卷及答案、二维码视频</t>
  </si>
  <si>
    <t>978-7-111-70292-4</t>
  </si>
  <si>
    <t>http://www.cmpedu.com/books/book/5605776.htm</t>
  </si>
  <si>
    <t>单片机应用与调试项目教程（C语言版）</t>
  </si>
  <si>
    <t>34632</t>
  </si>
  <si>
    <t>周正鼎</t>
  </si>
  <si>
    <t>978-7-111-34632-6</t>
  </si>
  <si>
    <t>http://www.cmpedu.com/books/book/169829.htm</t>
  </si>
  <si>
    <t>单片机应用系统设计与制作项目教程</t>
  </si>
  <si>
    <t>72043</t>
  </si>
  <si>
    <t>朱才荣 钱玲玲</t>
  </si>
  <si>
    <t>电子课件、二维码、电子教案、习题及答案等</t>
  </si>
  <si>
    <t>978-7-111-72043-0</t>
  </si>
  <si>
    <t>http://www.cmpedu.com/books/book/5606292.htm</t>
  </si>
  <si>
    <t>单片机原理与接口技术（C语言版）</t>
  </si>
  <si>
    <t>54006</t>
  </si>
  <si>
    <t>彭志刚</t>
  </si>
  <si>
    <t>978-7-111-54006-9</t>
  </si>
  <si>
    <t>http://www.cmpedu.com/books/book/2054118.htm</t>
  </si>
  <si>
    <t>单片机原理及应用（C51版）（第2版）</t>
  </si>
  <si>
    <t>61127</t>
  </si>
  <si>
    <t>赵全利 忽晓伟</t>
  </si>
  <si>
    <t>978-7-111-61127-1</t>
  </si>
  <si>
    <t>http://www.cmpedu.com/books/book/5545248.htm</t>
  </si>
  <si>
    <t>单片机原理及应用（第2版）</t>
  </si>
  <si>
    <t>62890</t>
  </si>
  <si>
    <t>佟云峰 杨宇</t>
  </si>
  <si>
    <t>978-7-111-62890-3</t>
  </si>
  <si>
    <t>http://www.cmpedu.com/books/book/5600565.htm</t>
  </si>
  <si>
    <t>单片机原理与应用项目化教程</t>
  </si>
  <si>
    <t>63326</t>
  </si>
  <si>
    <t>杨华 王雪丽</t>
  </si>
  <si>
    <t>978-7-111-63326-6</t>
  </si>
  <si>
    <t>http://www.cmpedu.com/books/book/5600680.htm</t>
  </si>
  <si>
    <t>高职高专教材&gt;装备制造大类&gt;自动化类&gt;专业基础课&gt;传感器和检测技术</t>
  </si>
  <si>
    <t>传感器应用技术项目实训教程</t>
  </si>
  <si>
    <t>65028</t>
  </si>
  <si>
    <t>浙江天煌科技实业有限公司 组编张梅 主编</t>
  </si>
  <si>
    <t>978-7-111-65028-7</t>
  </si>
  <si>
    <t>http://www.cmpedu.com/books/book/5602140.htm</t>
  </si>
  <si>
    <t>79190</t>
  </si>
  <si>
    <t>传感器应用技术</t>
  </si>
  <si>
    <t>洪顺利 陈超颖</t>
  </si>
  <si>
    <t>978-7-111-79190-4</t>
  </si>
  <si>
    <t>http://www.cmpedu.com/books/book/5609931.htm</t>
  </si>
  <si>
    <t>68199</t>
  </si>
  <si>
    <t>978-7-111-68199-1</t>
  </si>
  <si>
    <t>http://www.cmpedu.com/books/book/5604672.htm</t>
  </si>
  <si>
    <t>传感器应用基础（第2版）</t>
  </si>
  <si>
    <t>70012</t>
  </si>
  <si>
    <t>苗玲玉 田景峰</t>
  </si>
  <si>
    <t>PPT课件、习题答案及动画视频</t>
  </si>
  <si>
    <t>978-7-111-70012-8</t>
  </si>
  <si>
    <t>http://www.cmpedu.com/books/book/5605600.htm</t>
  </si>
  <si>
    <t>传感器技术及其应用（第3版）</t>
  </si>
  <si>
    <t>68179</t>
  </si>
  <si>
    <t>陈黎敏 李晴 朱俊</t>
  </si>
  <si>
    <t>微课视频、电子课件和习题答案</t>
  </si>
  <si>
    <t>978-7-111-68179-3</t>
  </si>
  <si>
    <t>http://www.cmpedu.com/books/book/5604782.htm</t>
  </si>
  <si>
    <t>传感器技术及应用项目教程（第2版）</t>
  </si>
  <si>
    <t>69472</t>
  </si>
  <si>
    <t>刘娇月 杨聚庆</t>
  </si>
  <si>
    <t>电子课件、二维码视频、自测题答案、实验指导书等</t>
  </si>
  <si>
    <t>978-7-111-69472-4</t>
  </si>
  <si>
    <t>http://www.cmpedu.com/books/book/5605242.htm</t>
  </si>
  <si>
    <t>77421</t>
  </si>
  <si>
    <t>传感器与测试技术</t>
  </si>
  <si>
    <t>穆龙涛 张文亭</t>
  </si>
  <si>
    <t>978-7-111-77421-1</t>
  </si>
  <si>
    <t>http://www.cmpedu.com/books/book/5609111.htm</t>
  </si>
  <si>
    <t>传感器与智能检测技术</t>
  </si>
  <si>
    <t>65262</t>
  </si>
  <si>
    <t>秦洪浪 郭俊杰</t>
  </si>
  <si>
    <t>微客视频</t>
  </si>
  <si>
    <t>978-7-111-65262-5</t>
  </si>
  <si>
    <t>http://www.cmpedu.com/books/book/5602361.htm</t>
  </si>
  <si>
    <t>传感器与检测技术项目教程</t>
  </si>
  <si>
    <t>48817</t>
  </si>
  <si>
    <t>梁森</t>
  </si>
  <si>
    <t>978-7-111-48817-0</t>
  </si>
  <si>
    <t>http://www.cmpedu.com/books/book/2063293.htm</t>
  </si>
  <si>
    <t>传感器与检测电路设计项目化教程（第2版）</t>
  </si>
  <si>
    <t>69010</t>
  </si>
  <si>
    <t>冯成龙</t>
  </si>
  <si>
    <t>微课视频，电子课件</t>
  </si>
  <si>
    <t>978-7-111-69010-8</t>
  </si>
  <si>
    <t>http://www.cmpedu.com/books/book/5604947.htm</t>
  </si>
  <si>
    <t>74007</t>
  </si>
  <si>
    <t>传感器技术与应用（第5版）</t>
  </si>
  <si>
    <t>金发庆</t>
  </si>
  <si>
    <t>978-7-111-74007-0</t>
  </si>
  <si>
    <t>http://www.cmpedu.com/books/book/5607421.htm</t>
  </si>
  <si>
    <t>传感器与自动检测技术（第3版）</t>
  </si>
  <si>
    <t>63815</t>
  </si>
  <si>
    <t>张玉莲</t>
  </si>
  <si>
    <t>课件、试卷、习题答案</t>
  </si>
  <si>
    <t>本书特色：
★“十四五”职业教育国家规划教材
★“十二五”职业教育国家规划教材
★机械工业出版社精品教材
★主要根据被测参数进行分类讲解，以便于使用者根据被测参数选取相应的传感器。
★赠电子课件。</t>
  </si>
  <si>
    <t>978-7-111-63815-5</t>
  </si>
  <si>
    <t>http://www.cmpedu.com/books/book/5601084.htm</t>
  </si>
  <si>
    <t>传感器与检测技术（第2版）</t>
  </si>
  <si>
    <t>66325</t>
  </si>
  <si>
    <t>牛百齐 董铭</t>
  </si>
  <si>
    <t>电子课件、习题答案、微课视频</t>
  </si>
  <si>
    <t>本书特色：
★符合认知规律，编写中压缩了烦琐的公式推导和计算，力图做到基本概念清楚，重点突出，方便课堂教学。
★注重能力培养。除安排了传感器基础实训外，还编选了几种典型传感器的应用制作，有利于培养学生的动手能力和职业素养。
★编写中融入新知识、新技术、新工艺和新方法。
★配有电子课件、习题答案、微课视频，扫描二维码即可观看。</t>
  </si>
  <si>
    <t>978-7-111-66325-6</t>
  </si>
  <si>
    <t>http://www.cmpedu.com/books/book/5603628.htm</t>
  </si>
  <si>
    <t>67856</t>
  </si>
  <si>
    <t>林锦实 张雯雯</t>
  </si>
  <si>
    <t>电子课件和相关实训实习资料等教学资源</t>
  </si>
  <si>
    <t>978-7-111-67856-4</t>
  </si>
  <si>
    <t>http://www.cmpedu.com/books/book/5604570.htm</t>
  </si>
  <si>
    <t>传感器与检测技术</t>
  </si>
  <si>
    <t>54103</t>
  </si>
  <si>
    <t>牛彩雯</t>
  </si>
  <si>
    <t>978-7-111-54103-5</t>
  </si>
  <si>
    <t>http://www.cmpedu.com/books/book/2066934.htm</t>
  </si>
  <si>
    <t>传感器与检测技术（第3版）</t>
  </si>
  <si>
    <t>70009</t>
  </si>
  <si>
    <t>董春利</t>
  </si>
  <si>
    <t>978-7-111-70009-8</t>
  </si>
  <si>
    <t>http://www.cmpedu.com/books/book/5605575.htm</t>
  </si>
  <si>
    <t>传感器与PLC应用技术</t>
  </si>
  <si>
    <t>34089</t>
  </si>
  <si>
    <t>李兴莲</t>
  </si>
  <si>
    <t>978-7-111-34089-8</t>
  </si>
  <si>
    <t>http://www.cmpedu.com/books/book/169290.htm</t>
  </si>
  <si>
    <t>传感与智能控制</t>
  </si>
  <si>
    <t>63568</t>
  </si>
  <si>
    <t>杨燕</t>
  </si>
  <si>
    <t>978-7-111-63568-0</t>
  </si>
  <si>
    <t>http://www.cmpedu.com/books/book/5601285.htm</t>
  </si>
  <si>
    <t>传感器原理及应用（第4版）</t>
  </si>
  <si>
    <t>71686</t>
  </si>
  <si>
    <t>于彤</t>
  </si>
  <si>
    <t>电子教案、多媒体课件、测试题及答案、实训指导书等教学资源</t>
  </si>
  <si>
    <t>本书特色：
★“十四五”职业教育国家规划教材
★“十二五”职业教育国家规划教材
★采用模块化的形式进行编写，使内容系统化；根据传感器技术新发展，增加了相应的教学案例；配套在线课程资源，以适应网络化教学需要；增加和更新了素养教育内容，以提升学生综合素质。
★将动画、视频等以二维码的形式插入到相关内容处，并配有丰富的教学资源。</t>
  </si>
  <si>
    <t>978-7-111-71686-0</t>
  </si>
  <si>
    <t>http://www.cmpedu.com/books/book/5606259.htm</t>
  </si>
  <si>
    <t>智能控制与检测技术</t>
  </si>
  <si>
    <t>73194</t>
  </si>
  <si>
    <t>于建明 叶茵</t>
  </si>
  <si>
    <t>动画、视频、电子课件、习题答案等</t>
  </si>
  <si>
    <t>978-7-111-73194-8</t>
  </si>
  <si>
    <t>http://www.cmpedu.com/books/book/5607297.htm</t>
  </si>
  <si>
    <t>75985</t>
  </si>
  <si>
    <t>自动检测技术及应用（第4版）</t>
  </si>
  <si>
    <t>武昌俊 刘瑞</t>
  </si>
  <si>
    <t>978-7-111-75985-0</t>
  </si>
  <si>
    <t>http://www.cmpedu.com/books/book/5608430.htm</t>
  </si>
  <si>
    <t>自动检测与转换技术（第4版）</t>
  </si>
  <si>
    <t>62119</t>
  </si>
  <si>
    <t>梁森 王侃夫 黄杭美 编著</t>
  </si>
  <si>
    <t>本书特色：
★“十四五”职业教育国家规划教材
★“十二五”职业教育国家规划教材
★2007年度普通高等教育国家级精品教材
★普通高等教育“十一五”国家级规划教材
★双色印刷，配有动画视频、电子课件、习题答案、模拟试卷及答案等。
★本有配有课程教学网站：http://www.liangsen.net，作者在线答疑。</t>
  </si>
  <si>
    <t>978-7-111-62119-5</t>
  </si>
  <si>
    <t>http://www.cmpedu.com/books/book/5600352.htm</t>
  </si>
  <si>
    <t>检测技术及仪表（第2版）</t>
  </si>
  <si>
    <t>56609</t>
  </si>
  <si>
    <t>林锦实 宋艳丽</t>
  </si>
  <si>
    <t>978-7-111-56609-0</t>
  </si>
  <si>
    <t>http://www.cmpedu.com/books/book/5603739.htm</t>
  </si>
  <si>
    <t>高职高专教材&gt;装备制造大类&gt;自动化类&gt;电气自动化技术</t>
  </si>
  <si>
    <t>自动化专业英语（第2版）</t>
  </si>
  <si>
    <t>57624</t>
  </si>
  <si>
    <t>徐存善</t>
  </si>
  <si>
    <t>978-7-111-57624-2</t>
  </si>
  <si>
    <t>http://www.cmpedu.com/books/book/2064169.htm</t>
  </si>
  <si>
    <t>变频器应用基础（第2版）</t>
  </si>
  <si>
    <t>40243</t>
  </si>
  <si>
    <t>石秋洁</t>
  </si>
  <si>
    <t>978-7-111-40243-5</t>
  </si>
  <si>
    <t>http://www.cmpedu.com/books/book/5603869.htm</t>
  </si>
  <si>
    <t>变频器技术及综合应用</t>
  </si>
  <si>
    <t>68228</t>
  </si>
  <si>
    <t>周奎 王玲  吴会琴</t>
  </si>
  <si>
    <t>二维码、电子课件、习题答案和源程序</t>
  </si>
  <si>
    <t>978-7-111-68228-8</t>
  </si>
  <si>
    <t>http://www.cmpedu.com/books/book/5604802.htm</t>
  </si>
  <si>
    <t>变频器技术及应用</t>
  </si>
  <si>
    <t>55503</t>
  </si>
  <si>
    <t>978-7-111-55503-2</t>
  </si>
  <si>
    <t>http://www.cmpedu.com/books/book/2062294.htm</t>
  </si>
  <si>
    <t>变频技术原理与应用（第3版）</t>
  </si>
  <si>
    <t>50410</t>
  </si>
  <si>
    <t>吕汀 石红梅</t>
  </si>
  <si>
    <t>978-7-111-50410-8</t>
  </si>
  <si>
    <t>http://www.cmpedu.com/books/book/2047686.htm</t>
  </si>
  <si>
    <t>变频技术及应用</t>
  </si>
  <si>
    <t>76492</t>
  </si>
  <si>
    <t>石磊 申利燕</t>
  </si>
  <si>
    <t>978-7-111-76492-2</t>
  </si>
  <si>
    <t>http://www.cmpedu.com/books/book/5608890.htm</t>
  </si>
  <si>
    <t>变频器技术与应用</t>
  </si>
  <si>
    <t>57180</t>
  </si>
  <si>
    <t>张小洁</t>
  </si>
  <si>
    <t>978-7-111-57180-3</t>
  </si>
  <si>
    <t>http://www.cmpedu.com/books/book/2063871.htm</t>
  </si>
  <si>
    <t>63866</t>
  </si>
  <si>
    <t>姜慧 张虹</t>
  </si>
  <si>
    <t>978-7-111-63866-7</t>
  </si>
  <si>
    <t>http://www.cmpedu.com/books/book/5601134.htm</t>
  </si>
  <si>
    <t>变频器及其控制技术（第2版）</t>
  </si>
  <si>
    <t>50918</t>
  </si>
  <si>
    <t>肖朋生</t>
  </si>
  <si>
    <t>978-7-111-50918-9</t>
  </si>
  <si>
    <t>http://www.cmpedu.com/books/book/2049454.htm</t>
  </si>
  <si>
    <t>变频器与伺服应用</t>
  </si>
  <si>
    <t>65086</t>
  </si>
  <si>
    <t>电子课件、变频器仿真软件和微课视频</t>
  </si>
  <si>
    <t>978-7-111-65086-7</t>
  </si>
  <si>
    <t>http://www.cmpedu.com/books/book/5602086.htm</t>
  </si>
  <si>
    <t>78191</t>
  </si>
  <si>
    <t>变频器原理及应用（第4版）</t>
  </si>
  <si>
    <t>王廷才 王崇文</t>
  </si>
  <si>
    <t>978-7-111-78191-2</t>
  </si>
  <si>
    <t>http://www.cmpedu.com/books/book/5609452.htm</t>
  </si>
  <si>
    <t>变频调速与伺服驱动技术</t>
  </si>
  <si>
    <t>72230</t>
  </si>
  <si>
    <t>郭艳萍</t>
  </si>
  <si>
    <t>978-7-111-72230-4</t>
  </si>
  <si>
    <t>http://www.cmpedu.com/books/book/5606504.htm</t>
  </si>
  <si>
    <t>78559</t>
  </si>
  <si>
    <t>变频器与伺服驱动技术</t>
  </si>
  <si>
    <t>孙丽君</t>
  </si>
  <si>
    <t>电子课件、二维码、视频、习题答案、试卷、在线精品课程</t>
  </si>
  <si>
    <t>978-7-111-78559-0</t>
  </si>
  <si>
    <t>http://www.cmpedu.com/books/book/5609595.htm</t>
  </si>
  <si>
    <t>78418</t>
  </si>
  <si>
    <t>变频与伺服控制技术</t>
  </si>
  <si>
    <t>魏翠琴 王荣扬 何彦虎</t>
  </si>
  <si>
    <t>电子课件、二维码、电子教案、模拟试卷及答案</t>
  </si>
  <si>
    <t>978-7-111-78418-0</t>
  </si>
  <si>
    <t>http://www.cmpedu.com/books/book/5609643.htm</t>
  </si>
  <si>
    <t>西门子 S120 变频器应用与实践</t>
  </si>
  <si>
    <t>75057</t>
  </si>
  <si>
    <t>梁岩 王泓潇 曹丹</t>
  </si>
  <si>
    <t>PPT课件、大纲、调试软件、编程软件、中文手册</t>
  </si>
  <si>
    <t>978-7-111-75057-4</t>
  </si>
  <si>
    <t>http://www.cmpedu.com/books/book/5608188.htm</t>
  </si>
  <si>
    <t>76445</t>
  </si>
  <si>
    <t>G120变频器技术及应用</t>
  </si>
  <si>
    <t>电子课件、二维码、视频、习题答案、源程序</t>
  </si>
  <si>
    <t>978-7-111-76445-8</t>
  </si>
  <si>
    <t>http://www.cmpedu.com/books/book/5608948.htm</t>
  </si>
  <si>
    <t>伺服与变频应用技术项目化教程</t>
  </si>
  <si>
    <t>68505</t>
  </si>
  <si>
    <t>陈晓军</t>
  </si>
  <si>
    <t>978-7-111-68505-0</t>
  </si>
  <si>
    <t>http://www.cmpedu.com/books/book/5604749.htm</t>
  </si>
  <si>
    <t>常用电力拖动控制线路安装与维修（微课视频版）</t>
  </si>
  <si>
    <t>67360</t>
  </si>
  <si>
    <t>冯志坚</t>
  </si>
  <si>
    <t>视频、动画</t>
  </si>
  <si>
    <t>978-7-111-67360-6</t>
  </si>
  <si>
    <t>http://www.cmpedu.com/books/book/5604277.htm</t>
  </si>
  <si>
    <t>电力拖动基本控制线路（任务驱动模式）</t>
  </si>
  <si>
    <t>65460</t>
  </si>
  <si>
    <t>徐铁 田伟 李卫国</t>
  </si>
  <si>
    <t>978-7-111-65460-5</t>
  </si>
  <si>
    <t>http://www.cmpedu.com/books/book/5602202.htm</t>
  </si>
  <si>
    <t>电力拖动技术项目教程</t>
  </si>
  <si>
    <t>71896</t>
  </si>
  <si>
    <t>周建清 邓玉良</t>
  </si>
  <si>
    <t>978-7-111-71896-3</t>
  </si>
  <si>
    <t>http://www.cmpedu.com/books/book/5606428.htm</t>
  </si>
  <si>
    <t>79445</t>
  </si>
  <si>
    <t>电力拖动控制线路安装与检修</t>
  </si>
  <si>
    <t>赵向阳 蔡方方</t>
  </si>
  <si>
    <t>电子课件、教学计划、教学大纲、课程标准、视频</t>
  </si>
  <si>
    <t>978-7-111-79445-5</t>
  </si>
  <si>
    <t>http://www.cmpedu.com/books/book/5610182.htm</t>
  </si>
  <si>
    <t>电动机继电控制电路安装与检修</t>
  </si>
  <si>
    <t>53458</t>
  </si>
  <si>
    <t>杨杰忠</t>
  </si>
  <si>
    <t>978-7-111-53458-7</t>
  </si>
  <si>
    <t>http://www.cmpedu.com/books/book/2053067.htm</t>
  </si>
  <si>
    <t>继电控制系统分析与装调</t>
  </si>
  <si>
    <t>64975</t>
  </si>
  <si>
    <t>张龙慧 方鸷翔</t>
  </si>
  <si>
    <t>978-7-111-64975-5</t>
  </si>
  <si>
    <t>http://www.cmpedu.com/books/book/5603746.htm</t>
  </si>
  <si>
    <t>74469</t>
  </si>
  <si>
    <t>电机与拖动技术项目化教程</t>
  </si>
  <si>
    <t>孙方霞 夏慧 郭宝宁</t>
  </si>
  <si>
    <t>978-7-111-74469-6</t>
  </si>
  <si>
    <t>http://www.cmpedu.com/books/book/5607510.htm</t>
  </si>
  <si>
    <t>电机与拖动基础</t>
  </si>
  <si>
    <t>42752</t>
  </si>
  <si>
    <t>978-7-111-42752-0</t>
  </si>
  <si>
    <t>http://www.cmpedu.com/books/book/2024060.htm</t>
  </si>
  <si>
    <t>75923</t>
  </si>
  <si>
    <t>电机及拖动基础（第5版）</t>
  </si>
  <si>
    <t>胡幸鸣</t>
  </si>
  <si>
    <t>电子课件、思考题与习题参考答案和模拟试卷</t>
  </si>
  <si>
    <t>第二届全国教材建设奖/“十四五”职业教育国家规划教材（修订版）</t>
  </si>
  <si>
    <t>978-7-111-75923-2</t>
  </si>
  <si>
    <t>http://www.cmpedu.com/books/book/5608284.htm</t>
  </si>
  <si>
    <t>电机及拖动基础（第2版）</t>
  </si>
  <si>
    <t>07098</t>
  </si>
  <si>
    <t>邵群涛</t>
  </si>
  <si>
    <t>978-7-111-07098-6</t>
  </si>
  <si>
    <t>http://www.cmpedu.com/books/book/168634.htm</t>
  </si>
  <si>
    <t>75060</t>
  </si>
  <si>
    <t>电机拖动与电气控制（第2版）</t>
  </si>
  <si>
    <t>葛芸萍 刘云潺</t>
  </si>
  <si>
    <t>电子课件、二维码、视频、习题解答、源程序</t>
  </si>
  <si>
    <t>本书特色：
★“十四五”职业教育国家规划教材
★“十三五”职业教育国家规划教材
★突出理论与实践相结合，给学生提供了一个真实的训练过程，通过反复训练，便于学生掌握电机拖动及电气控制技术方面的专业知识。
★配有二维码视频、电子课件、习题答案、源程序等。</t>
  </si>
  <si>
    <t>978-7-111-75060-4</t>
  </si>
  <si>
    <t>http://www.cmpedu.com/books/book/5608124.htm</t>
  </si>
  <si>
    <t>电机拖动与控制（第2版）</t>
  </si>
  <si>
    <t>53002</t>
  </si>
  <si>
    <t>张勇</t>
  </si>
  <si>
    <t>978-7-111-53002-2</t>
  </si>
  <si>
    <t>http://www.cmpedu.com/books/book/2052845.htm</t>
  </si>
  <si>
    <t>电机与拖动</t>
  </si>
  <si>
    <t>32115</t>
  </si>
  <si>
    <t>任艳君</t>
  </si>
  <si>
    <t>978-7-111-32115-6</t>
  </si>
  <si>
    <t>http://www.cmpedu.com/books/book/2065083.htm</t>
  </si>
  <si>
    <t>电机应用技术</t>
  </si>
  <si>
    <t>27739</t>
  </si>
  <si>
    <t>徐虎 吴加国</t>
  </si>
  <si>
    <t>习题详解、模拟书卷及解答、ppt</t>
  </si>
  <si>
    <t>978-7-111-27739-2</t>
  </si>
  <si>
    <t>http://www.cmpedu.com/books/book/2066261.htm</t>
  </si>
  <si>
    <t>电机及应用（第3版）</t>
  </si>
  <si>
    <t>63885</t>
  </si>
  <si>
    <t>李付亮 阮湘梅</t>
  </si>
  <si>
    <t>978-7-111-63885-8</t>
  </si>
  <si>
    <t>http://www.cmpedu.com/books/book/5601225.htm</t>
  </si>
  <si>
    <t>74317</t>
  </si>
  <si>
    <t>电机与变压器（含习题册）</t>
  </si>
  <si>
    <t>高玉泉 崔振男</t>
  </si>
  <si>
    <t>978-7-111-74317-0</t>
  </si>
  <si>
    <t>http://www.cmpedu.com/books/book/5607482.htm</t>
  </si>
  <si>
    <t>77607</t>
  </si>
  <si>
    <t>电机与电气控制技术</t>
  </si>
  <si>
    <t>赵淑娟</t>
  </si>
  <si>
    <t>电子课件、二维码、交互仿真资源</t>
  </si>
  <si>
    <t>978-7-111-77607-9</t>
  </si>
  <si>
    <t>http://www.cmpedu.com/books/book/5609244.htm</t>
  </si>
  <si>
    <t>73208</t>
  </si>
  <si>
    <t>许波</t>
  </si>
  <si>
    <t>978-7-111-73208-2</t>
  </si>
  <si>
    <t>http://www.cmpedu.com/books/book/5607009.htm</t>
  </si>
  <si>
    <t>71215</t>
  </si>
  <si>
    <t>张春丽 李建利</t>
  </si>
  <si>
    <t>978-7-111-71215-2</t>
  </si>
  <si>
    <t>http://www.cmpedu.com/books/book/5606146.htm</t>
  </si>
  <si>
    <t>75291</t>
  </si>
  <si>
    <t>电机与电气控制技术（第2版）</t>
  </si>
  <si>
    <t>李艳玲 朱光耀</t>
  </si>
  <si>
    <t>电子课件、二维码、练习题答案、模拟试卷答案</t>
  </si>
  <si>
    <t>978-7-111-75291-2</t>
  </si>
  <si>
    <t>http://www.cmpedu.com/books/book/5608143.htm</t>
  </si>
  <si>
    <t>66949</t>
  </si>
  <si>
    <t>王本轶</t>
  </si>
  <si>
    <t>978-7-111-66949-4</t>
  </si>
  <si>
    <t>http://www.cmpedu.com/books/book/5604254.htm</t>
  </si>
  <si>
    <t>电机与电气控制技术项目教程</t>
  </si>
  <si>
    <t>55275</t>
  </si>
  <si>
    <t>卓书芳</t>
  </si>
  <si>
    <t>978-7-111-55275-8</t>
  </si>
  <si>
    <t>http://www.cmpedu.com/books/book/2055467.htm</t>
  </si>
  <si>
    <t>50103</t>
  </si>
  <si>
    <t>978-7-111-50103-9</t>
  </si>
  <si>
    <t>http://www.cmpedu.com/books/book/2047061.htm</t>
  </si>
  <si>
    <t>电机与电气控制技术项目式教程（第2版）</t>
  </si>
  <si>
    <t>72190</t>
  </si>
  <si>
    <t>唐惠龙 牟宏均</t>
  </si>
  <si>
    <t>978-7-111-72190-1</t>
  </si>
  <si>
    <t>http://www.cmpedu.com/books/book/5606491.htm</t>
  </si>
  <si>
    <t>72935</t>
  </si>
  <si>
    <t>刘玉娟</t>
  </si>
  <si>
    <r>
      <rPr>
        <sz val="11"/>
        <color rgb="FF000000"/>
        <rFont val="宋体"/>
        <charset val="0"/>
      </rPr>
      <t>PPT</t>
    </r>
    <r>
      <rPr>
        <sz val="11"/>
        <color rgb="FF000000"/>
        <rFont val="宋体"/>
        <charset val="134"/>
      </rPr>
      <t>课件、电子教案、模拟试卷及答案等</t>
    </r>
  </si>
  <si>
    <t>978-7-111-72935-8</t>
  </si>
  <si>
    <t>http://www.cmpedu.com/books/book/5606815.htm</t>
  </si>
  <si>
    <t>电机与电气控制项目化教程</t>
  </si>
  <si>
    <t>58604</t>
  </si>
  <si>
    <t>庞丽芹</t>
  </si>
  <si>
    <t>978-7-111-58604-3</t>
  </si>
  <si>
    <t>http://www.cmpedu.com/books/book/2065549.htm</t>
  </si>
  <si>
    <t>电机与电气控制</t>
  </si>
  <si>
    <t>70555</t>
  </si>
  <si>
    <t>李楠 孙建</t>
  </si>
  <si>
    <t>电子课件、二维码、教案、模拟试卷等</t>
  </si>
  <si>
    <t>978-7-111-70555-0</t>
  </si>
  <si>
    <t>http://www.cmpedu.com/books/book/5605784.htm</t>
  </si>
  <si>
    <t>电机与电气控制（第2版）</t>
  </si>
  <si>
    <t>70915</t>
  </si>
  <si>
    <t>周元一 范次猛</t>
  </si>
  <si>
    <t>978-7-111-70915-2</t>
  </si>
  <si>
    <t>http://www.cmpedu.com/books/book/5606010.htm</t>
  </si>
  <si>
    <t>电机与电气控制技术（第3版）</t>
  </si>
  <si>
    <t>69384</t>
  </si>
  <si>
    <t>本书特色：
★讲练结合，突出实训便于教学。每章增加了检验理论学习的教学检测、配合实训的任务单及成绩评定。
★教学标准与职业标准对接，教学过程与生产过程对接，以能力为本位，以应用为特色，与考证紧密结合。
★结合生产实际，精选电机及电气控制的典型内容，内容精炼，实用性强。
★嵌入二维码，扫码可以观看微课视频，配有电子课件、习题答案等教学资源。</t>
  </si>
  <si>
    <t>978-7-111-69384-0</t>
  </si>
  <si>
    <t>http://www.cmpedu.com/books/book/5605235.htm</t>
  </si>
  <si>
    <t>74039</t>
  </si>
  <si>
    <t>电机与电气控制技术（第4版）</t>
  </si>
  <si>
    <t>许翏</t>
  </si>
  <si>
    <t>电子课件、章后习题详解、模拟试卷及答案</t>
  </si>
  <si>
    <r>
      <rPr>
        <sz val="11"/>
        <color rgb="FF000000"/>
        <rFont val="宋体"/>
        <charset val="0"/>
      </rPr>
      <t>“</t>
    </r>
    <r>
      <rPr>
        <sz val="11"/>
        <color rgb="FF000000"/>
        <rFont val="宋体"/>
        <charset val="134"/>
      </rPr>
      <t>十二五</t>
    </r>
    <r>
      <rPr>
        <sz val="11"/>
        <color rgb="FF000000"/>
        <rFont val="宋体"/>
        <charset val="0"/>
      </rPr>
      <t>”</t>
    </r>
    <r>
      <rPr>
        <sz val="11"/>
        <color rgb="FF000000"/>
        <rFont val="宋体"/>
        <charset val="134"/>
      </rPr>
      <t>职业教育国家规划教材（修订版）</t>
    </r>
  </si>
  <si>
    <t>本书特色：
★“十二五”职业教育国家规划教材
★普通高等教育"十一五"国家级规划教材
★内容融入思政元素。
★配有电子课件模拟试卷及习题答案。
★名师名作、畅销多年，备受教师认可。</t>
  </si>
  <si>
    <t>978-7-111-74039-1</t>
  </si>
  <si>
    <t>http://www.cmpedu.com/books/book/5607441.htm</t>
  </si>
  <si>
    <t>电机与电气控制项目教程（第2版）</t>
  </si>
  <si>
    <t>48406</t>
  </si>
  <si>
    <t>徐建俊</t>
  </si>
  <si>
    <t>978-7-111-48406-6</t>
  </si>
  <si>
    <t>http://www.cmpedu.com/books/book/2042549.htm</t>
  </si>
  <si>
    <t>电气自动化专业英语</t>
  </si>
  <si>
    <t>51874</t>
  </si>
  <si>
    <t>张澧生</t>
  </si>
  <si>
    <t>978-7-111-51874-7</t>
  </si>
  <si>
    <t>http://www.cmpedu.com/books/book/2051721.htm</t>
  </si>
  <si>
    <t>电气专业英语</t>
  </si>
  <si>
    <t>53944</t>
  </si>
  <si>
    <t>唐晖</t>
  </si>
  <si>
    <t>978-7-111-53944-5</t>
  </si>
  <si>
    <t>http://www.cmpedu.com/books/book/2054137.htm</t>
  </si>
  <si>
    <t>智能电气设计CAD——SEE Electrical</t>
  </si>
  <si>
    <t>65170</t>
  </si>
  <si>
    <t>刘韬 吕金华</t>
  </si>
  <si>
    <t>978-7-111-65170-3</t>
  </si>
  <si>
    <t>http://www.cmpedu.com/books/book/5602122.htm</t>
  </si>
  <si>
    <t>75633</t>
  </si>
  <si>
    <t>EPLAN电气设计</t>
  </si>
  <si>
    <t>PPT课件、二维码、视频、习题答案</t>
  </si>
  <si>
    <t>978-7-111-75633-0</t>
  </si>
  <si>
    <t>http://www.cmpedu.com/books/book/5608197.htm</t>
  </si>
  <si>
    <t>77466</t>
  </si>
  <si>
    <t>智能电气设计EPLAN（第2版）</t>
  </si>
  <si>
    <t>陈慧敏</t>
  </si>
  <si>
    <t>PPT课件、实操视频、源文件、中间文件、二维模型、机械模型、EDZ文件、PDF文件</t>
  </si>
  <si>
    <t>978-7-111-77466-2</t>
  </si>
  <si>
    <t>http://www.cmpedu.com/books/book/5609192.htm</t>
  </si>
  <si>
    <t>电气识图与CAD制图</t>
  </si>
  <si>
    <t>70087</t>
  </si>
  <si>
    <t>邵红硕</t>
  </si>
  <si>
    <t>电子课件、二维码、电子教案、微课视频,带工作页</t>
  </si>
  <si>
    <t>978-7-111-70087-6</t>
  </si>
  <si>
    <t>http://www.cmpedu.com/books/book/5605466.htm</t>
  </si>
  <si>
    <t>电气CAD技术</t>
  </si>
  <si>
    <t>68824</t>
  </si>
  <si>
    <t>颜晓河 陈荷荷</t>
  </si>
  <si>
    <t>浙江省“十三五”新形态教材</t>
  </si>
  <si>
    <t>978-7-111-68824-2</t>
  </si>
  <si>
    <t>http://www.cmpedu.com/books/book/5604862.htm</t>
  </si>
  <si>
    <t>电气CAD</t>
  </si>
  <si>
    <t>66950</t>
  </si>
  <si>
    <t>刘彦超</t>
  </si>
  <si>
    <t>978-7-111-66950-0</t>
  </si>
  <si>
    <t>http://www.cmpedu.com/books/book/5603724.htm</t>
  </si>
  <si>
    <t>AutoCAD电气工程制图（含工作页）</t>
  </si>
  <si>
    <t>72025</t>
  </si>
  <si>
    <t>刘长国 黄俊强 孔凡梅</t>
  </si>
  <si>
    <t>978-7-111-72025-6</t>
  </si>
  <si>
    <t>http://www.cmpedu.com/books/book/5606161.htm</t>
  </si>
  <si>
    <t>74360</t>
  </si>
  <si>
    <t>AutoCAD2014电气工程制图（第2版）</t>
  </si>
  <si>
    <t>王欣</t>
  </si>
  <si>
    <t>电子课件、源文件</t>
  </si>
  <si>
    <t>978-7-111-74360-6</t>
  </si>
  <si>
    <t>http://www.cmpedu.com/books/book/5607679.htm</t>
  </si>
  <si>
    <t>电气制图（第3版）</t>
  </si>
  <si>
    <t>63803</t>
  </si>
  <si>
    <t>朱献清 华红芳 李雁南 编著</t>
  </si>
  <si>
    <t>978-7-111-63803-2</t>
  </si>
  <si>
    <t>http://www.cmpedu.com/books/book/5601217.htm</t>
  </si>
  <si>
    <t>电子与电气CAD项目式教程</t>
  </si>
  <si>
    <t>70216</t>
  </si>
  <si>
    <t>张惠丽</t>
  </si>
  <si>
    <t>文档、视频、动画、习题库</t>
  </si>
  <si>
    <t>978-7-111-70216-0</t>
  </si>
  <si>
    <t>http://www.cmpedu.com/books/book/5605589.htm</t>
  </si>
  <si>
    <t>电气自动控制原理与系统（第3版）</t>
  </si>
  <si>
    <t>52245</t>
  </si>
  <si>
    <t>陈渝光</t>
  </si>
  <si>
    <t>978-7-111-52245-4</t>
  </si>
  <si>
    <t>http://www.cmpedu.com/books/book/5603955.htm</t>
  </si>
  <si>
    <t>工厂电气控制技术</t>
  </si>
  <si>
    <t>54165</t>
  </si>
  <si>
    <t>陈红</t>
  </si>
  <si>
    <t>978-7-111-54165-3</t>
  </si>
  <si>
    <t>http://www.cmpedu.com/books/book/2054065.htm</t>
  </si>
  <si>
    <t>65550</t>
  </si>
  <si>
    <t>张建 马明</t>
  </si>
  <si>
    <t>978-7-111-65550-3</t>
  </si>
  <si>
    <t>http://www.cmpedu.com/books/book/5602432.htm</t>
  </si>
  <si>
    <t>工厂电气控制设备及技能训练（第3版）</t>
  </si>
  <si>
    <t>64122</t>
  </si>
  <si>
    <t>978-7-111-64122-3</t>
  </si>
  <si>
    <t>http://www.cmpedu.com/books/book/5601306.htm</t>
  </si>
  <si>
    <t>工厂电气控制设备及技能训练</t>
  </si>
  <si>
    <t>59042</t>
  </si>
  <si>
    <t>张文红</t>
  </si>
  <si>
    <t>978-7-111-59042-2</t>
  </si>
  <si>
    <t>http://www.cmpedu.com/books/book/2066400.htm</t>
  </si>
  <si>
    <t>工厂电气控制设备（第3版）</t>
  </si>
  <si>
    <t>27646</t>
  </si>
  <si>
    <t>许翏 许欣</t>
  </si>
  <si>
    <t>978-7-111-27646-3</t>
  </si>
  <si>
    <t>http://www.cmpedu.com/books/book/63647.htm</t>
  </si>
  <si>
    <t>过程检测与控制技术应用</t>
  </si>
  <si>
    <t>50882</t>
  </si>
  <si>
    <t>金文兵</t>
  </si>
  <si>
    <t>978-7-111-50882-3</t>
  </si>
  <si>
    <t>http://www.cmpedu.com/books/book/2049363.htm</t>
  </si>
  <si>
    <t>过程控制技术及应用</t>
  </si>
  <si>
    <t>55386</t>
  </si>
  <si>
    <t>贺代芳</t>
  </si>
  <si>
    <t>978-7-111-55386-1</t>
  </si>
  <si>
    <t>http://www.cmpedu.com/books/book/2055744.htm</t>
  </si>
  <si>
    <t>过程控制与自动化仪表（第2版）</t>
  </si>
  <si>
    <t>63903</t>
  </si>
  <si>
    <t>倪志莲 龚素文</t>
  </si>
  <si>
    <t>电子课件、教案、视频、试题及答案</t>
  </si>
  <si>
    <t>978-7-111-63903-9</t>
  </si>
  <si>
    <t>http://www.cmpedu.com/books/book/5601200.htm</t>
  </si>
  <si>
    <t>集散控制系统及现场总线（第2版）</t>
  </si>
  <si>
    <t>52028</t>
  </si>
  <si>
    <t>张岳</t>
  </si>
  <si>
    <t>978-7-111-52028-3</t>
  </si>
  <si>
    <t>http://www.cmpedu.com/books/book/2051812.htm</t>
  </si>
  <si>
    <t>75028</t>
  </si>
  <si>
    <t>现场总线技术及其应用（第4版）</t>
  </si>
  <si>
    <t>郭琼 姚晓宁</t>
  </si>
  <si>
    <t>978-7-111-75028-4</t>
  </si>
  <si>
    <t>http://www.cmpedu.com/books/book/5607608.htm</t>
  </si>
  <si>
    <t>虚拟仪器开发与应用教程</t>
  </si>
  <si>
    <t>72367</t>
  </si>
  <si>
    <t>沙晶晶 夏玉果 董天天</t>
  </si>
  <si>
    <t>978-7-111-72367-7</t>
  </si>
  <si>
    <t>http://www.cmpedu.com/books/book/5606425.htm</t>
  </si>
  <si>
    <t>虚拟仪器技术（第2版）</t>
  </si>
  <si>
    <t>58789</t>
  </si>
  <si>
    <t>周冀馨</t>
  </si>
  <si>
    <t>978-7-111-58789-7</t>
  </si>
  <si>
    <t>http://www.cmpedu.com/books/book/2065584.htm</t>
  </si>
  <si>
    <t>74307</t>
  </si>
  <si>
    <t>虚拟仪器技术与应用</t>
  </si>
  <si>
    <t>刘科 张微</t>
  </si>
  <si>
    <t>978-7-111-74307-1</t>
  </si>
  <si>
    <t>http://www.cmpedu.com/books/book/5607406.htm</t>
  </si>
  <si>
    <t>LabVIEW虚拟仪器实训教程</t>
  </si>
  <si>
    <t>62018</t>
  </si>
  <si>
    <t>李江全</t>
  </si>
  <si>
    <t>978-7-111-62018-1</t>
  </si>
  <si>
    <t>http://www.cmpedu.com/books/book/5594108.htm</t>
  </si>
  <si>
    <t>计算机控制技术（第3版）</t>
  </si>
  <si>
    <t>71461</t>
  </si>
  <si>
    <t>101个微课视频、电子课件、习题解答、源程序等</t>
  </si>
  <si>
    <t>978-7-111-71461-3</t>
  </si>
  <si>
    <t>http://www.cmpedu.com/books/book/5606482.htm</t>
  </si>
  <si>
    <t>77352</t>
  </si>
  <si>
    <t>自动调速系统</t>
  </si>
  <si>
    <t>何姣 王伟</t>
  </si>
  <si>
    <t>电子课件、二维码、视频、电子教案、习题答案、试卷</t>
  </si>
  <si>
    <t>978-7-111-77352-8</t>
  </si>
  <si>
    <t>http://www.cmpedu.com/books/book/5609102.htm</t>
  </si>
  <si>
    <t>68899</t>
  </si>
  <si>
    <t>刘建华 张静之</t>
  </si>
  <si>
    <t>微课视频、电子课件、习题解答、习题库和试卷库</t>
  </si>
  <si>
    <t>978-7-111-68899-0</t>
  </si>
  <si>
    <t>http://www.cmpedu.com/books/book/5605641.htm</t>
  </si>
  <si>
    <t>交流调速系统（第2版）</t>
  </si>
  <si>
    <t>06855</t>
  </si>
  <si>
    <t>宋书中 常晓玲</t>
  </si>
  <si>
    <t>7-111-06855-6</t>
  </si>
  <si>
    <t>http://www.cmpedu.com/books/book/57346.htm</t>
  </si>
  <si>
    <t>交直流调速系统及其运行、维护、检修</t>
  </si>
  <si>
    <t>53591</t>
  </si>
  <si>
    <t>庄丽</t>
  </si>
  <si>
    <t>978-7-111-53591-1</t>
  </si>
  <si>
    <t>http://www.cmpedu.com/books/book/2053409.htm</t>
  </si>
  <si>
    <t>交流调速系统与变频器应用（第2版）</t>
  </si>
  <si>
    <t>52657</t>
  </si>
  <si>
    <t>978-7-111-52657-5</t>
  </si>
  <si>
    <t>http://www.cmpedu.com/books/book/5603845.htm</t>
  </si>
  <si>
    <t>维修电工技能实训项目教程（中级）</t>
  </si>
  <si>
    <t>34528</t>
  </si>
  <si>
    <t>陈亚南</t>
  </si>
  <si>
    <t>978-7-111-34528-2</t>
  </si>
  <si>
    <t>http://www.cmpedu.com/books/book/2004323.htm</t>
  </si>
  <si>
    <t>维修电工技能实战训练（高级）</t>
  </si>
  <si>
    <t>40816</t>
  </si>
  <si>
    <t>杨学坤</t>
  </si>
  <si>
    <t>任务驱动模式，全实景图片一步步解析</t>
  </si>
  <si>
    <t>978-7-111-40816-1</t>
  </si>
  <si>
    <t>http://www.cmpedu.com/books/book/2018417.htm</t>
  </si>
  <si>
    <t>维修电工工艺与技能训练</t>
  </si>
  <si>
    <t>65688</t>
  </si>
  <si>
    <t>刘宇新 贾鸿宇 刘科建 主 编</t>
  </si>
  <si>
    <t>978-7-111-65688-3</t>
  </si>
  <si>
    <t>http://www.cmpedu.com/books/book/5602449.htm</t>
  </si>
  <si>
    <t>中级维修电工技能综合实训</t>
  </si>
  <si>
    <t>55548</t>
  </si>
  <si>
    <t>李庆梅</t>
  </si>
  <si>
    <t>978-7-111-55548-3</t>
  </si>
  <si>
    <t>http://www.cmpedu.com/books/book/2065283.htm</t>
  </si>
  <si>
    <t>现代调速控制系统</t>
  </si>
  <si>
    <t>19881</t>
  </si>
  <si>
    <t>侯崇升</t>
  </si>
  <si>
    <t>7-111-19881-6</t>
  </si>
  <si>
    <t>http://www.cmpedu.com/books/book/57434.htm</t>
  </si>
  <si>
    <t>自动控制技术项目教程</t>
  </si>
  <si>
    <t>41087</t>
  </si>
  <si>
    <t>贺力克</t>
  </si>
  <si>
    <t>978-7-111-41087-4</t>
  </si>
  <si>
    <t>http://www.cmpedu.com/books/book/2067125.htm</t>
  </si>
  <si>
    <t>自动机与自动线</t>
  </si>
  <si>
    <t>17089</t>
  </si>
  <si>
    <t>丁加军</t>
  </si>
  <si>
    <t>7-111-17089-X/TP.4398课</t>
  </si>
  <si>
    <t>http://www.cmpedu.com/books/book/2065065.htm</t>
  </si>
  <si>
    <t>自动线安装与调试</t>
  </si>
  <si>
    <t>34844</t>
  </si>
  <si>
    <t>盛靖琪 陈永平</t>
  </si>
  <si>
    <t>978-7-111-34844-3</t>
  </si>
  <si>
    <t>http://www.cmpedu.com/books/book/5603911.htm</t>
  </si>
  <si>
    <t>生产线控制技术基础</t>
  </si>
  <si>
    <t>71696</t>
  </si>
  <si>
    <t>王京 李显</t>
  </si>
  <si>
    <t>978-7-111-71696-9</t>
  </si>
  <si>
    <t>http://www.cmpedu.com/books/book/5606334.htm</t>
  </si>
  <si>
    <t>78405</t>
  </si>
  <si>
    <t>自动化生产线典型应用项目教程</t>
  </si>
  <si>
    <t>姜颖</t>
  </si>
  <si>
    <t>电子课件、二维码、视频、习题答案、课程标准、源文件</t>
  </si>
  <si>
    <t>978-7-111-78405-0</t>
  </si>
  <si>
    <t>http://www.cmpedu.com/books/book/5609592.htm</t>
  </si>
  <si>
    <t>78771</t>
  </si>
  <si>
    <t>自动化生产线安装与调试</t>
  </si>
  <si>
    <t>李克培 明习凤 吴孝慧</t>
  </si>
  <si>
    <t>978-7-111-78771-6</t>
  </si>
  <si>
    <t>http://www.cmpedu.com/books/book/5609716.htm</t>
  </si>
  <si>
    <t>74155</t>
  </si>
  <si>
    <t>杨莉莉 李金亮</t>
  </si>
  <si>
    <t>多媒体课件、思考与练习答案、模拟试卷及答案等教学资源</t>
  </si>
  <si>
    <t>978-7-111-74155-8</t>
  </si>
  <si>
    <t>http://www.cmpedu.com/books/book/5607387.htm</t>
  </si>
  <si>
    <t>71723</t>
  </si>
  <si>
    <t>马冬宝 张赛昆</t>
  </si>
  <si>
    <t>978-7-111-71723-2</t>
  </si>
  <si>
    <t>http://www.cmpedu.com/books/book/5606427.htm</t>
  </si>
  <si>
    <t>自动化生产线安装与调试（西门子 S7-200 SMART系列）</t>
  </si>
  <si>
    <t>63668</t>
  </si>
  <si>
    <t>李志梅 张同苏</t>
  </si>
  <si>
    <t>978-7-111-63668-7</t>
  </si>
  <si>
    <t>http://www.cmpedu.com/books/book/5601077.htm</t>
  </si>
  <si>
    <t>西门子S7-200系列自动化生产线编程与调试</t>
  </si>
  <si>
    <t>66159</t>
  </si>
  <si>
    <t>卢静霞 熊邦宏</t>
  </si>
  <si>
    <t>978-7-111-66159-7</t>
  </si>
  <si>
    <t>http://www.cmpedu.com/books/book/5603355.htm</t>
  </si>
  <si>
    <t>60354</t>
  </si>
  <si>
    <t>张虹 方鸷翔</t>
  </si>
  <si>
    <t>978-7-111-60354-2</t>
  </si>
  <si>
    <t>http://www.cmpedu.com/books/book/5524777.htm</t>
  </si>
  <si>
    <t>71980</t>
  </si>
  <si>
    <t>自动化生产线安装与调试（第2版)</t>
  </si>
  <si>
    <t>杜丽萍</t>
  </si>
  <si>
    <t>电子课件、模拟试卷等</t>
  </si>
  <si>
    <t>978-7-111-71980-9</t>
  </si>
  <si>
    <t>http://www.cmpedu.com/books/book/5606895.htm</t>
  </si>
  <si>
    <t>78369</t>
  </si>
  <si>
    <t>自动化生产线安装、调试和维护技术（第2版）</t>
  </si>
  <si>
    <t>梁亮 梁玉文</t>
  </si>
  <si>
    <t>电子课件、二维码、视频、大纲、课程设计、考试试卷</t>
  </si>
  <si>
    <t>本书特色：
★“十四五”职业教育国家规划教材
★“十三五”职业教育国家规划教材。
★配套资源丰富，配有ppt课件、二维码视频。
★通过8个项目介绍了自动化生产线的必备知识和技能，采用了微视频讲解的全新教学模式，讲解由浅入深、循序渐进。</t>
  </si>
  <si>
    <t>978-7-111-78369-5</t>
  </si>
  <si>
    <t>http://www.cmpedu.com/books/book/5609577.htm</t>
  </si>
  <si>
    <t>自动化生产线装调与控制技术</t>
  </si>
  <si>
    <t>63599</t>
  </si>
  <si>
    <t>甄久军 编著</t>
  </si>
  <si>
    <t>978-7-111-63599-4</t>
  </si>
  <si>
    <t>http://www.cmpedu.com/books/book/5601135.htm</t>
  </si>
  <si>
    <t>自动化生产线装调综合实训教程（第2版）</t>
  </si>
  <si>
    <t>59313</t>
  </si>
  <si>
    <t>雷声勇</t>
  </si>
  <si>
    <t>978-7-111-59313-3</t>
  </si>
  <si>
    <t>http://www.cmpedu.com/books/book/2066324.htm</t>
  </si>
  <si>
    <t>78316</t>
  </si>
  <si>
    <t>自动化生产线拆装与调试（三菱FX3U机型）（第2版）</t>
  </si>
  <si>
    <t>王烈准  江玉才</t>
  </si>
  <si>
    <t>978-7-111-78316-9</t>
  </si>
  <si>
    <t>http://www.cmpedu.com/books/book/5609591.htm</t>
  </si>
  <si>
    <t>自动化生产线安装与调试（第3版）</t>
  </si>
  <si>
    <t>69557</t>
  </si>
  <si>
    <t>何用辉 等编著</t>
  </si>
  <si>
    <t>微课视频、电子课件、源程序等</t>
  </si>
  <si>
    <t>本书特色：
★“十二五”职业教育国家规划教材
★项目引领、任务驱动组织内容，融“教、学、做”于一体。
★内容覆盖面广，讲解循序渐进，具有极好的实用性和先进性。
★配备教学课件、微课视频、电子课件、源程序等资源，便于教与学。</t>
  </si>
  <si>
    <t>978-7-111-69557-8</t>
  </si>
  <si>
    <t>http://www.cmpedu.com/books/book/5605273.htm</t>
  </si>
  <si>
    <t>自动控制系统</t>
  </si>
  <si>
    <t>63925</t>
  </si>
  <si>
    <t>郝建豹 林子其</t>
  </si>
  <si>
    <t>978-7-111-63925-1</t>
  </si>
  <si>
    <t>http://www.cmpedu.com/books/book/5601137.htm</t>
  </si>
  <si>
    <t>自动控制系统--工作原理、性能分析与系统调试（第2版）</t>
  </si>
  <si>
    <t>11529</t>
  </si>
  <si>
    <t>孔凡才</t>
  </si>
  <si>
    <t>课件、辅导、解答</t>
  </si>
  <si>
    <t>978-7-111-11529-8</t>
  </si>
  <si>
    <t>http://www.cmpedu.com/books/book/2065230.htm</t>
  </si>
  <si>
    <t>自动控制原理与应用项目化教程</t>
  </si>
  <si>
    <t>51836</t>
  </si>
  <si>
    <t>于建明</t>
  </si>
  <si>
    <t>978-7-111-51836-5</t>
  </si>
  <si>
    <t>http://www.cmpedu.com/books/book/2051668.htm</t>
  </si>
  <si>
    <t>自动控制原理与系统</t>
  </si>
  <si>
    <t>56916</t>
  </si>
  <si>
    <t>刘丽 李斌</t>
  </si>
  <si>
    <t>978-7-111-56916-9</t>
  </si>
  <si>
    <t>http://www.cmpedu.com/books/book/2064014.htm</t>
  </si>
  <si>
    <t>72958</t>
  </si>
  <si>
    <t>自动控制原理与系统（第5版）</t>
  </si>
  <si>
    <t>陈渝光 孔凡才</t>
  </si>
  <si>
    <t>本书特色：
★“十四五”职业教育国家规划教材
★“十三五”职业教育国家规划教材/普通高等教育“十一五”国家级规划教材
★2007年度普通高等教育国家级精品教材
★机械工业出版社精品教材
★本书第1版获第二届全国高校机电类优秀教材一等奖 第2版获机械部科技进步三等奖。
★赠电子课件、教学指导、学习指导、疑难问题解答、自学辅导等。</t>
  </si>
  <si>
    <t>978-7-111-72958-7</t>
  </si>
  <si>
    <t>http://www.cmpedu.com/books/book/5607330.htm</t>
  </si>
  <si>
    <t>76432</t>
  </si>
  <si>
    <t>自动控制原理（第3版）</t>
  </si>
  <si>
    <t>陈铁牛</t>
  </si>
  <si>
    <t>978-7-111-76432-8</t>
  </si>
  <si>
    <t>http://www.cmpedu.com/books/book/5608658.htm</t>
  </si>
  <si>
    <t>工业网络控制技术</t>
  </si>
  <si>
    <t>75288</t>
  </si>
  <si>
    <t>张葵葵 张建林 朱双华 宁金州</t>
  </si>
  <si>
    <t>电子课件、电子教案、测试答案、模拟试卷及答案、配工作手册</t>
  </si>
  <si>
    <t>978-7-111-75288-2</t>
  </si>
  <si>
    <t>http://www.cmpedu.com/books/book/5607849.htm</t>
  </si>
  <si>
    <t>77280</t>
  </si>
  <si>
    <t>工业控制网络技术应用</t>
  </si>
  <si>
    <t>王春峰 朱铝芬</t>
  </si>
  <si>
    <t>978-7-111-77280-4</t>
  </si>
  <si>
    <t>http://www.cmpedu.com/books/book/5608930.htm</t>
  </si>
  <si>
    <t>77268</t>
  </si>
  <si>
    <t>工业控制网络与组态技术</t>
  </si>
  <si>
    <t>穆效江</t>
  </si>
  <si>
    <t>978-7-111-77268-2</t>
  </si>
  <si>
    <t>http://www.cmpedu.com/books/book/5608998.htm</t>
  </si>
  <si>
    <t>工业控制网络技术（第2版）</t>
  </si>
  <si>
    <t>51978</t>
  </si>
  <si>
    <t>张帆</t>
  </si>
  <si>
    <t>978-7-111-51978-2</t>
  </si>
  <si>
    <t>http://www.cmpedu.com/books/book/2051768.htm</t>
  </si>
  <si>
    <t>74792</t>
  </si>
  <si>
    <t>工业网络与现场总线技术及应用</t>
  </si>
  <si>
    <t>向晓汉</t>
  </si>
  <si>
    <t>978-7-111-74792-5</t>
  </si>
  <si>
    <t>http://www.cmpedu.com/books/book/5608103.htm</t>
  </si>
  <si>
    <t>工业现场控制系统的设计与调试</t>
  </si>
  <si>
    <t>74805</t>
  </si>
  <si>
    <t>王海涛</t>
  </si>
  <si>
    <t>978-7-111-74805-2</t>
  </si>
  <si>
    <t>http://www.cmpedu.com/books/book/5607879.htm</t>
  </si>
  <si>
    <t>工业现场总线通信技术</t>
  </si>
  <si>
    <t>76710</t>
  </si>
  <si>
    <t>丁文晖  徐晶</t>
  </si>
  <si>
    <t>电子课件、二维码、微课视频、源程序</t>
  </si>
  <si>
    <t>978-7-111-76710-7</t>
  </si>
  <si>
    <t>http://www.cmpedu.com/books/book/5608855.htm</t>
  </si>
  <si>
    <t>工业现场网络通信技术应用</t>
  </si>
  <si>
    <t>55570</t>
  </si>
  <si>
    <t>宋云艳</t>
  </si>
  <si>
    <t>978-7-111-55570-4</t>
  </si>
  <si>
    <t>http://www.cmpedu.com/books/book/2062341.htm</t>
  </si>
  <si>
    <t>工业网络通信及组态技术</t>
  </si>
  <si>
    <t>70800</t>
  </si>
  <si>
    <t>赵建伟 杨维</t>
  </si>
  <si>
    <t>978-7-111-70800-1</t>
  </si>
  <si>
    <t>http://www.cmpedu.com/books/book/5605873.htm</t>
  </si>
  <si>
    <t>工业组态控制技术项目化教程</t>
  </si>
  <si>
    <t>71104</t>
  </si>
  <si>
    <t>江珊珊  老盛林</t>
  </si>
  <si>
    <t>MCGS嵌入版组态软件安装包、工程案例、电子课件、源程序、仿真软件</t>
  </si>
  <si>
    <t>978-7-111-71104-9</t>
  </si>
  <si>
    <t>http://www.cmpedu.com/books/book/5606037.htm</t>
  </si>
  <si>
    <t>76454</t>
  </si>
  <si>
    <t>工业网络与组态技术</t>
  </si>
  <si>
    <t>鲁子卉 唐敏</t>
  </si>
  <si>
    <t>978-7-111-76454-0</t>
  </si>
  <si>
    <t>http://www.cmpedu.com/books/book/5608642.htm</t>
  </si>
  <si>
    <t>76108</t>
  </si>
  <si>
    <t>工控网络与组态技术</t>
  </si>
  <si>
    <t>刘媛媛 魏甜甜 付光怀</t>
  </si>
  <si>
    <t>978-7-111-76108-2</t>
  </si>
  <si>
    <t>http://www.cmpedu.com/books/book/5608412.htm</t>
  </si>
  <si>
    <t>人机界面组态与应用技术（西门子）</t>
  </si>
  <si>
    <t>72099</t>
  </si>
  <si>
    <t>陈慧敏 张静</t>
  </si>
  <si>
    <t>978-7-111-72099-7</t>
  </si>
  <si>
    <t>http://www.cmpedu.com/books/book/5606344.htm</t>
  </si>
  <si>
    <t>组态控制技术</t>
  </si>
  <si>
    <t>68103</t>
  </si>
  <si>
    <t>董玲娇 颜晓河</t>
  </si>
  <si>
    <t>二维码、微课教学视频，以及教学设计、电子课件、授课计划、MCGS通用版组态安装软</t>
  </si>
  <si>
    <t>978-7-111-68103-8</t>
  </si>
  <si>
    <t>http://www.cmpedu.com/books/book/5604481.htm</t>
  </si>
  <si>
    <t>组态控制技术与应用项目式教程</t>
  </si>
  <si>
    <t>57153</t>
  </si>
  <si>
    <t>赖永波</t>
  </si>
  <si>
    <t>“十三五”职业教育国家规划教材/江苏省“十四五”首批职业教育规划教材</t>
  </si>
  <si>
    <t>978-7-111-57153-7</t>
  </si>
  <si>
    <t>http://www.cmpedu.com/books/book/2063771.htm</t>
  </si>
  <si>
    <t>74343</t>
  </si>
  <si>
    <t>组态控制实用技术（第4版）</t>
  </si>
  <si>
    <t>陈志文 吴超</t>
  </si>
  <si>
    <t>电子课件、课程标准、教学录像、案例等</t>
  </si>
  <si>
    <t>978-7-111-74343-9</t>
  </si>
  <si>
    <t>http://www.cmpedu.com/books/book/5607363.htm</t>
  </si>
  <si>
    <t>组态控制技术实训教程（MCGS）（第2版）</t>
  </si>
  <si>
    <t>64883</t>
  </si>
  <si>
    <t>978-7-111-64883-3</t>
  </si>
  <si>
    <t>http://www.cmpedu.com/books/book/5602054.htm</t>
  </si>
  <si>
    <t>组态控制技术实训教程（KingView）</t>
  </si>
  <si>
    <t>51714</t>
  </si>
  <si>
    <t>978-7-111-51714-6</t>
  </si>
  <si>
    <t>http://www.cmpedu.com/books/book/2051468.htm</t>
  </si>
  <si>
    <t>组态软件应用技术项目式教程</t>
  </si>
  <si>
    <t>51493</t>
  </si>
  <si>
    <t>刘勇</t>
  </si>
  <si>
    <t>978-7-111-51493-0</t>
  </si>
  <si>
    <t>http://www.cmpedu.com/books/book/2051024.htm</t>
  </si>
  <si>
    <t>77162</t>
  </si>
  <si>
    <t>组态软件及应用项目式教程（第2版）</t>
  </si>
  <si>
    <t>张桂香</t>
  </si>
  <si>
    <t>978-7-111-77162-3</t>
  </si>
  <si>
    <t>http://www.cmpedu.com/books/book/5608955.htm</t>
  </si>
  <si>
    <t>组态软件应用技术（西门子WinCC）</t>
  </si>
  <si>
    <t>43596</t>
  </si>
  <si>
    <t>王如松</t>
  </si>
  <si>
    <t>978-7-111-43596-9</t>
  </si>
  <si>
    <t>http://www.cmpedu.com/books/book/2022793.htm</t>
  </si>
  <si>
    <t>79884</t>
  </si>
  <si>
    <t>MCGS嵌入版组态应用技术 （第3版）</t>
  </si>
  <si>
    <t>刘长国 黄俊强</t>
  </si>
  <si>
    <t>微课视频、电子教案、培训教程、组态模板、PLC源程序、电子课件、安装文件、案例源文</t>
  </si>
  <si>
    <t>本书特色：
★“十四五”职业教育国家规划教材
★“十三五”职业教育国家规划教材。
★以典型工控实训模块为主，由浅入深介绍了几十个组态工程案例。
★重视现场实践操作，手把手，面对面地教授。
★所有工程案例，都提供源程序下载，可移植到课程毕业设计。
★引入技能竞赛真题，并提供了解析。
★扫描书中二维码，可观看微课视频，配有电子教案、培训教程、组态模板、PLC源程序、电子课件、安装文件、案例源文件。</t>
  </si>
  <si>
    <t>978-7-111-79884-2</t>
  </si>
  <si>
    <t>http://www.cmpedu.com/books/book/5610571.htm</t>
  </si>
  <si>
    <t>高职高专教材&gt;装备制造大类&gt;自动化类&gt;机电一体化技术</t>
  </si>
  <si>
    <t>机电产品营销</t>
  </si>
  <si>
    <t>62822</t>
  </si>
  <si>
    <t>王宝敏 王雯 许云飞 王吴光</t>
  </si>
  <si>
    <t>978-7-111-62822-4</t>
  </si>
  <si>
    <t>http://www.cmpedu.com/books/book/5600443.htm</t>
  </si>
  <si>
    <t>电机与电器制造工艺学（第2版）</t>
  </si>
  <si>
    <t>51258</t>
  </si>
  <si>
    <t>徐君贤</t>
  </si>
  <si>
    <t>978-7-111-51258-5</t>
  </si>
  <si>
    <t>http://www.cmpedu.com/books/book/2050279.htm</t>
  </si>
  <si>
    <t>电机与变频器安装和维护</t>
  </si>
  <si>
    <t>74479</t>
  </si>
  <si>
    <t>王雪</t>
  </si>
  <si>
    <t>电子课件、二维码、模拟试卷</t>
  </si>
  <si>
    <t>978-7-111-74479-5</t>
  </si>
  <si>
    <t>http://www.cmpedu.com/books/book/5607941.htm</t>
  </si>
  <si>
    <t>76637</t>
  </si>
  <si>
    <t>机床电气控制（第2版）</t>
  </si>
  <si>
    <t>周建清</t>
  </si>
  <si>
    <t>电子课件、微课视频、仿真资源、高级电工拓展训练任务书、试卷及答案</t>
  </si>
  <si>
    <t>978-7-111-76637-7</t>
  </si>
  <si>
    <t>http://www.cmpedu.com/books/book/5608716.htm</t>
  </si>
  <si>
    <t>机床电气控制（第6版）</t>
  </si>
  <si>
    <t>71364</t>
  </si>
  <si>
    <t>王兰军</t>
  </si>
  <si>
    <t>978-7-111-71364-7</t>
  </si>
  <si>
    <t>http://www.cmpedu.com/books/book/5606138.htm</t>
  </si>
  <si>
    <t>机床电气控制技术</t>
  </si>
  <si>
    <t>70437</t>
  </si>
  <si>
    <t>978-7-111-70437-9</t>
  </si>
  <si>
    <t>http://www.cmpedu.com/books/book/5605674.htm</t>
  </si>
  <si>
    <t>机床电气控制线路装调与检修</t>
  </si>
  <si>
    <t>61484</t>
  </si>
  <si>
    <t>李静</t>
  </si>
  <si>
    <t>978-7-111-61484-5</t>
  </si>
  <si>
    <t>http://www.cmpedu.com/books/book/5541595.htm</t>
  </si>
  <si>
    <t>机床电气线路安装与维修</t>
  </si>
  <si>
    <t>63922</t>
  </si>
  <si>
    <t>张立梅 于立辉 张振华</t>
  </si>
  <si>
    <t>978-7-111-63922-0</t>
  </si>
  <si>
    <t>http://www.cmpedu.com/books/book/5601276.htm</t>
  </si>
  <si>
    <t>76678</t>
  </si>
  <si>
    <t>机床电气与PLC控制技术</t>
  </si>
  <si>
    <t>焦峥辉</t>
  </si>
  <si>
    <t>978-7-111-76678-0</t>
  </si>
  <si>
    <t>http://www.cmpedu.com/books/book/5608693.htm</t>
  </si>
  <si>
    <t>76506</t>
  </si>
  <si>
    <t>机床电气控制与PLC</t>
  </si>
  <si>
    <t>满莎 霍览宇</t>
  </si>
  <si>
    <t>978-7-111-76506-6</t>
  </si>
  <si>
    <t>http://www.cmpedu.com/books/book/5608957.htm</t>
  </si>
  <si>
    <t>64470</t>
  </si>
  <si>
    <t>项万明 苏超 高峰</t>
  </si>
  <si>
    <t>978-7-111-64470-5</t>
  </si>
  <si>
    <t>http://www.cmpedu.com/books/book/5601829.htm</t>
  </si>
  <si>
    <t>74081</t>
  </si>
  <si>
    <t>机床电气控制与PLC（第3版）</t>
  </si>
  <si>
    <t>王兰军 孙常华</t>
  </si>
  <si>
    <t>978-7-111-74081-0</t>
  </si>
  <si>
    <t>http://www.cmpedu.com/books/book/5607307.htm</t>
  </si>
  <si>
    <t>机床电气控制与PLC（第2版）</t>
  </si>
  <si>
    <t>61696</t>
  </si>
  <si>
    <t>王浩</t>
  </si>
  <si>
    <t>习题详解、模拟书卷及解答、ppt、电子教案、教学指导</t>
  </si>
  <si>
    <t>978-7-111-61696-2</t>
  </si>
  <si>
    <t>http://www.cmpedu.com/books/book/5548480.htm</t>
  </si>
  <si>
    <t>机床电气控制与PLC（三菱）（第2版）</t>
  </si>
  <si>
    <t>74822</t>
  </si>
  <si>
    <t>杜晋</t>
  </si>
  <si>
    <t>电子课件、习题答案 模拟试卷答案</t>
  </si>
  <si>
    <t>978-7-111-74822-9</t>
  </si>
  <si>
    <t>http://www.cmpedu.com/books/book/5607597.htm</t>
  </si>
  <si>
    <t>71515</t>
  </si>
  <si>
    <t>李向东  张广红</t>
  </si>
  <si>
    <t>电子课件、二维码、习题库、应用案例、课程学习步骤等</t>
  </si>
  <si>
    <t>978-7-111-71515-3</t>
  </si>
  <si>
    <t>http://www.cmpedu.com/books/book/5606274.htm</t>
  </si>
  <si>
    <t>常用机床电气控制系统安装与维修（第2版）</t>
  </si>
  <si>
    <t>57456</t>
  </si>
  <si>
    <t>刘丽萍 刘霞 宋云艳</t>
  </si>
  <si>
    <t>978-7-111-57456-9</t>
  </si>
  <si>
    <t>http://www.cmpedu.com/books/book/2064143.htm</t>
  </si>
  <si>
    <t>常用机床电气故障检修</t>
  </si>
  <si>
    <t>61478</t>
  </si>
  <si>
    <t>周惠芳</t>
  </si>
  <si>
    <t>978-7-111-61478-4</t>
  </si>
  <si>
    <t>http://www.cmpedu.com/books/book/5585219.htm</t>
  </si>
  <si>
    <t>机电传动与控制（第2版）</t>
  </si>
  <si>
    <t>61374</t>
  </si>
  <si>
    <t>张忠夫</t>
  </si>
  <si>
    <t>978-7-111-61374-9</t>
  </si>
  <si>
    <t>http://www.cmpedu.com/books/book/5546724.htm</t>
  </si>
  <si>
    <t>机电控制仿真技术应用</t>
  </si>
  <si>
    <t>67472</t>
  </si>
  <si>
    <t>李 坤 刘 辉</t>
  </si>
  <si>
    <t>教学视频（以二维码形式呈现）、电子课件及电子教案</t>
  </si>
  <si>
    <t>978-7-111-67472-6</t>
  </si>
  <si>
    <t>http://www.cmpedu.com/books/book/5604298.htm</t>
  </si>
  <si>
    <t>机电控制与PLC（第3版）</t>
  </si>
  <si>
    <t>71706</t>
  </si>
  <si>
    <t>“十二五”职业教育国家规划教材（修订版）/江苏省“十四五”首批高等职业教育规划教材</t>
  </si>
  <si>
    <t>978-7-111-71706-5</t>
  </si>
  <si>
    <t>http://www.cmpedu.com/books/book/5606420.htm</t>
  </si>
  <si>
    <t>机床电气控制与PLC技术项目教程（S7-1200）</t>
  </si>
  <si>
    <t>70747</t>
  </si>
  <si>
    <t>刘保朝 董青青</t>
  </si>
  <si>
    <t>二维码微课视频和动画，电子课件、课后测试题答案、模拟试卷及答案等</t>
  </si>
  <si>
    <t>本书特色：
★本书融入课程思政内容，深化岗课赛证融通理念。
★配有电子课件、习题答案和模拟试卷。
★扫描书中二维码可观看微课视频。
★在智慧职教平台配有线上课程《数控机床电气控制》。</t>
  </si>
  <si>
    <t>978-7-111-70747-9</t>
  </si>
  <si>
    <t>http://www.cmpedu.com/books/book/5605791.htm</t>
  </si>
  <si>
    <t>机床电气控制与PLC实践</t>
  </si>
  <si>
    <t>43364</t>
  </si>
  <si>
    <t>刘建功</t>
  </si>
  <si>
    <t>978-7-111-43364-4</t>
  </si>
  <si>
    <t>http://www.cmpedu.com/books/book/5520057.htm</t>
  </si>
  <si>
    <t>机电一体化技术概论</t>
  </si>
  <si>
    <t>63811</t>
  </si>
  <si>
    <t>梁广瑞 蒋兴加</t>
  </si>
  <si>
    <t>978-7-111-63811-7</t>
  </si>
  <si>
    <t>http://www.cmpedu.com/books/book/5601086.htm</t>
  </si>
  <si>
    <t>机电一体化技术与实训</t>
  </si>
  <si>
    <t>68858</t>
  </si>
  <si>
    <t>赵云伟 刘元永</t>
  </si>
  <si>
    <t>电子课件、知识点视频、技能点视频、能力测试答案、模拟试卷及答案</t>
  </si>
  <si>
    <t>978-7-111-68858-7</t>
  </si>
  <si>
    <t>http://www.cmpedu.com/books/book/5605079.htm</t>
  </si>
  <si>
    <t>79309</t>
  </si>
  <si>
    <t>机电一体化综合实训</t>
  </si>
  <si>
    <t>张宋文</t>
  </si>
  <si>
    <t>电子课件、操作视频、素材文件</t>
  </si>
  <si>
    <t>978-7-111-79309-0</t>
  </si>
  <si>
    <t>http://www.cmpedu.com/books/book/5609849.htm</t>
  </si>
  <si>
    <t>机电一体化应用技术与实践</t>
  </si>
  <si>
    <t>57772</t>
  </si>
  <si>
    <t>张建 何振俊</t>
  </si>
  <si>
    <t>978-7-111-57772-0</t>
  </si>
  <si>
    <t>http://www.cmpedu.com/books/book/2064461.htm</t>
  </si>
  <si>
    <t>机电一体化综合应用教程</t>
  </si>
  <si>
    <t>73928</t>
  </si>
  <si>
    <t>段彩云 郭奉凯</t>
  </si>
  <si>
    <t>978-7-111-73928-9</t>
  </si>
  <si>
    <t>http://www.cmpedu.com/books/book/5607298.htm</t>
  </si>
  <si>
    <t>机电一体化技术与系统</t>
  </si>
  <si>
    <t>47167</t>
  </si>
  <si>
    <t>978-7-111-47167-7</t>
  </si>
  <si>
    <t>http://www.cmpedu.com/books/book/2065386.htm</t>
  </si>
  <si>
    <t>机电一体化技术与系统（第2版）</t>
  </si>
  <si>
    <t>59189</t>
  </si>
  <si>
    <t>978-7-111-59189-4</t>
  </si>
  <si>
    <t>http://www.cmpedu.com/books/book/2066466.htm</t>
  </si>
  <si>
    <t>机电一体化系统设计（第2版）</t>
  </si>
  <si>
    <t>65059</t>
  </si>
  <si>
    <t>葛宜元 魏天路</t>
  </si>
  <si>
    <t>978-7-111-65059-1</t>
  </si>
  <si>
    <t>http://www.cmpedu.com/books/book/5602073.htm</t>
  </si>
  <si>
    <t>机电一体化系统设计</t>
  </si>
  <si>
    <t>65581</t>
  </si>
  <si>
    <t>杨俊伟</t>
  </si>
  <si>
    <t>978-7-111-65581-7</t>
  </si>
  <si>
    <t>http://www.cmpedu.com/books/book/5602469.htm</t>
  </si>
  <si>
    <t>79818</t>
  </si>
  <si>
    <t>机电一体化控制技术</t>
  </si>
  <si>
    <t>高海华</t>
  </si>
  <si>
    <t>世赛成果转化系列教材</t>
  </si>
  <si>
    <t>978-7-111-79818-7</t>
  </si>
  <si>
    <t>http://www.cmpedu.com/books/book/5610578.htm</t>
  </si>
  <si>
    <t>机电一体化子系统安装与调试</t>
  </si>
  <si>
    <t>68659</t>
  </si>
  <si>
    <t>莫晓瑾 周兰</t>
  </si>
  <si>
    <t>电子课件、教学视频、配套图样</t>
  </si>
  <si>
    <t>978-7-111-68659-0</t>
  </si>
  <si>
    <t>http://www.cmpedu.com/books/book/5604880.htm</t>
  </si>
  <si>
    <t>控制工程基础</t>
  </si>
  <si>
    <t>14614</t>
  </si>
  <si>
    <t>陈瑞华</t>
  </si>
  <si>
    <t>7-111-14614-X</t>
  </si>
  <si>
    <t>http://www.cmpedu.com/books/book/61278.htm</t>
  </si>
  <si>
    <t>特种电机与控制</t>
  </si>
  <si>
    <t>27680</t>
  </si>
  <si>
    <t>王铁成</t>
  </si>
  <si>
    <t>978-7-111-27680-7</t>
  </si>
  <si>
    <t>http://www.cmpedu.com/books/book/63710.htm</t>
  </si>
  <si>
    <t>高职高专教材&gt;装备制造大类&gt;自动化类&gt;智能机器人技术</t>
  </si>
  <si>
    <t>服务机器人实施与运维（初级）</t>
  </si>
  <si>
    <t>71619</t>
  </si>
  <si>
    <t>李适 熊友军 周龙彪</t>
  </si>
  <si>
    <t>978-7-111-71619-8</t>
  </si>
  <si>
    <t>http://www.cmpedu.com/books/book/5606211.htm</t>
  </si>
  <si>
    <t>服务机器人实施与运维（中级）</t>
  </si>
  <si>
    <t>70668</t>
  </si>
  <si>
    <t>余正泓 卢敦陆 熊友军</t>
  </si>
  <si>
    <t>978-7-111-70668-7</t>
  </si>
  <si>
    <t>http://www.cmpedu.com/books/book/5605701.htm</t>
  </si>
  <si>
    <t>服务机器人应用开发（初级）</t>
  </si>
  <si>
    <t>72457</t>
  </si>
  <si>
    <t>马亲民 彭艳 杨欧 钟永</t>
  </si>
  <si>
    <t>978-7-111-72457-5</t>
  </si>
  <si>
    <t>http://www.cmpedu.com/books/book/5606570.htm</t>
  </si>
  <si>
    <t>服务机器人应用开发（中级）</t>
  </si>
  <si>
    <t>75313</t>
  </si>
  <si>
    <t>杨懿竣 裴沛 刘小华 钟永</t>
  </si>
  <si>
    <t>978-7-111-75313-1</t>
  </si>
  <si>
    <t>http://www.cmpedu.com/books/book/5608151.htm</t>
  </si>
  <si>
    <t>78473</t>
  </si>
  <si>
    <t>服务机器人综合应用</t>
  </si>
  <si>
    <t>卜峰  吴倩</t>
  </si>
  <si>
    <t>电子课件、视频、课程标准、说明文档、素材文件、在线课程、活页式教材</t>
  </si>
  <si>
    <t>978-7-111-78473-9</t>
  </si>
  <si>
    <t>http://www.cmpedu.com/books/book/5609491.htm</t>
  </si>
  <si>
    <t>AI+智能服务机器人应用基础</t>
  </si>
  <si>
    <t>66174</t>
  </si>
  <si>
    <t>谢志坚 熊邦宏 庞春</t>
  </si>
  <si>
    <t>978-7-111-66174-0</t>
  </si>
  <si>
    <t>http://www.cmpedu.com/books/book/5603372.htm</t>
  </si>
  <si>
    <t>智能机器人创新设计</t>
  </si>
  <si>
    <t>77091</t>
  </si>
  <si>
    <t>李林琛 李淼</t>
  </si>
  <si>
    <t>978-7-111-77091-6</t>
  </si>
  <si>
    <t>http://www.cmpedu.com/books/book/5608864.htm</t>
  </si>
  <si>
    <t>智能机器人技术应用</t>
  </si>
  <si>
    <t>75593</t>
  </si>
  <si>
    <r>
      <rPr>
        <sz val="11"/>
        <color rgb="FF000000"/>
        <rFont val="宋体"/>
        <charset val="134"/>
      </rPr>
      <t>方惠蓉</t>
    </r>
    <r>
      <rPr>
        <sz val="11"/>
        <color rgb="FF000000"/>
        <rFont val="宋体"/>
        <charset val="0"/>
      </rPr>
      <t xml:space="preserve"> </t>
    </r>
    <r>
      <rPr>
        <sz val="11"/>
        <color rgb="FF000000"/>
        <rFont val="宋体"/>
        <charset val="134"/>
      </rPr>
      <t>罗芳</t>
    </r>
  </si>
  <si>
    <t>978-7-111-75593-7</t>
  </si>
  <si>
    <t>http://www.cmpedu.com/books/book/5607968.htm</t>
  </si>
  <si>
    <t>智能机器人技术基础</t>
  </si>
  <si>
    <t>66388</t>
  </si>
  <si>
    <t>张春芝 石志国</t>
  </si>
  <si>
    <t>978-7-111-66388-1</t>
  </si>
  <si>
    <t>http://www.cmpedu.com/books/book/5603463.htm</t>
  </si>
  <si>
    <t>智能机器人高级编程及应用（ABB机器人）</t>
  </si>
  <si>
    <t>64400</t>
  </si>
  <si>
    <t>张明文 王璐欢 编著</t>
  </si>
  <si>
    <t>978-7-111-64400-2</t>
  </si>
  <si>
    <t>http://www.cmpedu.com/books/book/5602059.htm</t>
  </si>
  <si>
    <t>智能协作机器人技术及应用（初级）</t>
  </si>
  <si>
    <t>71495</t>
  </si>
  <si>
    <t>遨博方源（北京）科技有限公司</t>
  </si>
  <si>
    <t>978-7-111-71495-8</t>
  </si>
  <si>
    <t>http://www.cmpedu.com/books/book/5606102.htm</t>
  </si>
  <si>
    <t>智能协作机器人技术及应用（中级）</t>
  </si>
  <si>
    <t>72195</t>
  </si>
  <si>
    <t>978-7-111-72195-6</t>
  </si>
  <si>
    <t>http://www.cmpedu.com/books/book/5606514.htm</t>
  </si>
  <si>
    <t>智能协作机器人入门实用教程（优傲机器人）</t>
  </si>
  <si>
    <t>64426</t>
  </si>
  <si>
    <r>
      <rPr>
        <sz val="11"/>
        <color rgb="FF000000"/>
        <rFont val="宋体"/>
        <charset val="134"/>
      </rPr>
      <t>张明文</t>
    </r>
    <r>
      <rPr>
        <sz val="11"/>
        <color rgb="FF000000"/>
        <rFont val="Arial"/>
        <charset val="134"/>
      </rPr>
      <t xml:space="preserve">	</t>
    </r>
    <r>
      <rPr>
        <sz val="11"/>
        <color rgb="FF000000"/>
        <rFont val="宋体"/>
        <charset val="134"/>
      </rPr>
      <t>王璐欢</t>
    </r>
  </si>
  <si>
    <t>教学视频、电子课件</t>
  </si>
  <si>
    <t>978-7-111-64426-2</t>
  </si>
  <si>
    <t>http://www.cmpedu.com/books/book/5601968.htm</t>
  </si>
  <si>
    <t>76603</t>
  </si>
  <si>
    <t>机器人操作系统ROS原理及应用</t>
  </si>
  <si>
    <t>余永洪</t>
  </si>
  <si>
    <t>978-7-111-76603-2</t>
  </si>
  <si>
    <t>http://www.cmpedu.com/books/book/5608635.htm</t>
  </si>
  <si>
    <t>73471</t>
  </si>
  <si>
    <t>牛杰 余正泓</t>
  </si>
  <si>
    <t>978-7-111-73471-0</t>
  </si>
  <si>
    <t>http://www.cmpedu.com/books/book/5607055.htm</t>
  </si>
  <si>
    <t>机器人技术及应用项目式教程</t>
  </si>
  <si>
    <t>66622</t>
  </si>
  <si>
    <t>杨维</t>
  </si>
  <si>
    <t>电子课件、习题答案、视频微课、模拟试卷及答案</t>
  </si>
  <si>
    <t>978-7-111-66622-6</t>
  </si>
  <si>
    <t>http://www.cmpedu.com/books/book/5603520.htm</t>
  </si>
  <si>
    <t>机器人技术基础</t>
  </si>
  <si>
    <t>58418</t>
  </si>
  <si>
    <t>杨立云</t>
  </si>
  <si>
    <t>978-7-111-58418-6</t>
  </si>
  <si>
    <t>http://www.cmpedu.com/books/book/2065344.htm</t>
  </si>
  <si>
    <t>机器人技术应用</t>
  </si>
  <si>
    <t>74762</t>
  </si>
  <si>
    <t>赵鹏举 谢光辉</t>
  </si>
  <si>
    <t>978-7-111-74762-8</t>
  </si>
  <si>
    <t>http://www.cmpedu.com/books/book/5607657.htm</t>
  </si>
  <si>
    <t>机器人技术与应用</t>
  </si>
  <si>
    <t>57343</t>
  </si>
  <si>
    <t>孙宏昌</t>
  </si>
  <si>
    <t>978-7-111-57343-2</t>
  </si>
  <si>
    <t>http://www.cmpedu.com/books/book/2064646.htm</t>
  </si>
  <si>
    <t>机器人应用技术（第2版）</t>
  </si>
  <si>
    <t>70291</t>
  </si>
  <si>
    <t>电子课件、教学视频</t>
  </si>
  <si>
    <t>978-7-111-70291-7</t>
  </si>
  <si>
    <t>http://www.cmpedu.com/books/book/5605614.htm</t>
  </si>
  <si>
    <t>76162</t>
  </si>
  <si>
    <t>移动机器人技术</t>
  </si>
  <si>
    <t>何永艳</t>
  </si>
  <si>
    <t>微课视频版</t>
  </si>
  <si>
    <t>978-7-111-76162-4</t>
  </si>
  <si>
    <t>http://www.cmpedu.com/books/book/5608454.htm</t>
  </si>
  <si>
    <t>80068</t>
  </si>
  <si>
    <t>移动机器人技术与应用（第2版）</t>
  </si>
  <si>
    <t>彭爱泉  宋麒麟</t>
  </si>
  <si>
    <t>978-7-111-80068-2</t>
  </si>
  <si>
    <t>http://www.cmpedu.com/books/book/5610695.htm</t>
  </si>
  <si>
    <t>移动机器人技术应用</t>
  </si>
  <si>
    <t>60826</t>
  </si>
  <si>
    <t>邓三鹏 岳刚 权利红 祁宇明 编著</t>
  </si>
  <si>
    <t>978-7-111-60826-4</t>
  </si>
  <si>
    <t>http://www.cmpedu.com/books/book/5523142.htm</t>
  </si>
  <si>
    <t>移动机器人编程技术与应用</t>
  </si>
  <si>
    <t>68146</t>
  </si>
  <si>
    <t>汪振中</t>
  </si>
  <si>
    <t>程序源代码和学习视频等资源</t>
  </si>
  <si>
    <t>978-7-111-68146-5</t>
  </si>
  <si>
    <t>http://www.cmpedu.com/books/book/5604642.htm</t>
  </si>
  <si>
    <t>高职高专教材&gt;装备制造大类&gt;自动化类&gt;工业机器人技术</t>
  </si>
  <si>
    <t>工业机器人基础</t>
  </si>
  <si>
    <t>73631</t>
  </si>
  <si>
    <t>张强</t>
  </si>
  <si>
    <t>电子课件、二维码、项目评测答案、模拟试卷及答案等</t>
  </si>
  <si>
    <t>978-7-111-73631-8</t>
  </si>
  <si>
    <t>http://www.cmpedu.com/books/book/5607261.htm</t>
  </si>
  <si>
    <t>工业机器人技术基础及应用</t>
  </si>
  <si>
    <t>66182</t>
  </si>
  <si>
    <t>田小静</t>
  </si>
  <si>
    <t>电子课件，教案</t>
  </si>
  <si>
    <t>978-7-111-66182-5</t>
  </si>
  <si>
    <t>http://www.cmpedu.com/books/book/5602623.htm</t>
  </si>
  <si>
    <t>77767</t>
  </si>
  <si>
    <t>工业机器人技术基础</t>
  </si>
  <si>
    <t>曾祥苹 王彩芳 朱旭义</t>
  </si>
  <si>
    <t>978-7-111-77767-0</t>
  </si>
  <si>
    <t>http://www.cmpedu.com/books/book/5609077.htm</t>
  </si>
  <si>
    <t>71333</t>
  </si>
  <si>
    <t>李峰 李伟</t>
  </si>
  <si>
    <t>微课、动画、课件和习题等数字教学资源</t>
  </si>
  <si>
    <t>978-7-111-71333-3</t>
  </si>
  <si>
    <t>http://www.cmpedu.com/books/book/5606017.htm</t>
  </si>
  <si>
    <t>67883</t>
  </si>
  <si>
    <t>袁海亮 邵帅</t>
  </si>
  <si>
    <t>978-7-111-67883-0</t>
  </si>
  <si>
    <t>http://www.cmpedu.com/books/book/5604488.htm</t>
  </si>
  <si>
    <t>66831</t>
  </si>
  <si>
    <t>钱丹浩</t>
  </si>
  <si>
    <t>978-7-111-66831-2</t>
  </si>
  <si>
    <t>http://www.cmpedu.com/books/book/5603736.htm</t>
  </si>
  <si>
    <t>68937</t>
  </si>
  <si>
    <t>程翔</t>
  </si>
  <si>
    <t>电子课件、微课视频、模拟试卷及答案</t>
  </si>
  <si>
    <t>978-7-111-68937-9</t>
  </si>
  <si>
    <t>http://www.cmpedu.com/books/book/5605097.htm</t>
  </si>
  <si>
    <t>57918</t>
  </si>
  <si>
    <t>杨杰忠 刘伟</t>
  </si>
  <si>
    <t>978-7-111-57918-2</t>
  </si>
  <si>
    <t>http://www.cmpedu.com/books/book/2064901.htm</t>
  </si>
  <si>
    <t>工业机器人技术基础（第2版）</t>
  </si>
  <si>
    <t>63883</t>
  </si>
  <si>
    <t>刘小波</t>
  </si>
  <si>
    <t>978-7-111-63883-4</t>
  </si>
  <si>
    <t>http://www.cmpedu.com/books/book/5601196.htm</t>
  </si>
  <si>
    <t>58380</t>
  </si>
  <si>
    <t>978-7-111-58380-6</t>
  </si>
  <si>
    <t>http://www.cmpedu.com/books/book/2065545.htm</t>
  </si>
  <si>
    <t>工业机器人技术基础（微课视频版）</t>
  </si>
  <si>
    <t>58267</t>
  </si>
  <si>
    <t>侯守军 金陵芳</t>
  </si>
  <si>
    <t>扫码看视频</t>
  </si>
  <si>
    <t>978-7-111-58267-0</t>
  </si>
  <si>
    <t>http://www.cmpedu.com/books/book/2065680.htm</t>
  </si>
  <si>
    <t>75829</t>
  </si>
  <si>
    <t>工业机器人技术及应用</t>
  </si>
  <si>
    <t>陈乾 刘静文 李志卿</t>
  </si>
  <si>
    <t>课件、视频、习题答案</t>
  </si>
  <si>
    <t>978-7-111-75829-7</t>
  </si>
  <si>
    <t>http://www.cmpedu.com/books/book/5608237.htm</t>
  </si>
  <si>
    <t>工业机器人技术及应用（第2版）</t>
  </si>
  <si>
    <t>75548</t>
  </si>
  <si>
    <t>夏金伟 宁秋平 郭海林</t>
  </si>
  <si>
    <t>电子课件、二维码、微课、实操视频</t>
  </si>
  <si>
    <t>978-7-111-75548-7</t>
  </si>
  <si>
    <t>http://www.cmpedu.com/books/book/5608141.htm</t>
  </si>
  <si>
    <t>79499</t>
  </si>
  <si>
    <t>工业机器人技术与应用（第2版）</t>
  </si>
  <si>
    <t>屈金星</t>
  </si>
  <si>
    <t>电子课件、习题答案、教案、试卷等</t>
  </si>
  <si>
    <t>978-7-111-79499-8</t>
  </si>
  <si>
    <t>http://www.cmpedu.com/books/book/5610153.htm</t>
  </si>
  <si>
    <t>73885</t>
  </si>
  <si>
    <t>郝建豹 黄健安</t>
  </si>
  <si>
    <t>电子课件、资源包、参考答案、模拟试卷等</t>
  </si>
  <si>
    <t>978-7-111-73885-5</t>
  </si>
  <si>
    <t>http://www.cmpedu.com/books/book/5607250.htm</t>
  </si>
  <si>
    <t>工业机器人技术应用</t>
  </si>
  <si>
    <t>65290</t>
  </si>
  <si>
    <t>邓三鹏 许怡赦 吕世霞</t>
  </si>
  <si>
    <t>978-7-111-65290-8</t>
  </si>
  <si>
    <t>http://www.cmpedu.com/books/book/5602458.htm</t>
  </si>
  <si>
    <t>工业机器人技术应用（信息页）</t>
  </si>
  <si>
    <t>71172</t>
  </si>
  <si>
    <t>陈安武  王亮亮</t>
  </si>
  <si>
    <t>978-7-111-71172-8</t>
  </si>
  <si>
    <t>http://www.cmpedu.com/books/book/5606197.htm</t>
  </si>
  <si>
    <t>工业机器人技术应用综合实训（工作页）</t>
  </si>
  <si>
    <t>71143</t>
  </si>
  <si>
    <t>978-7-111-71143-8</t>
  </si>
  <si>
    <t>http://www.cmpedu.com/books/book/5606196.htm</t>
  </si>
  <si>
    <t>工业机器人应用编程（华数）初级</t>
  </si>
  <si>
    <t>68164</t>
  </si>
  <si>
    <t>北京赛育达科教有限责任公司 组编  郑丽梅 左湘 宁柯</t>
  </si>
  <si>
    <t>教学视频</t>
  </si>
  <si>
    <t>“十四五”广东省规划教材/1+X教材</t>
  </si>
  <si>
    <t>978-7-111-68164-9</t>
  </si>
  <si>
    <t>http://www.cmpedu.com/books/book/5604587.htm</t>
  </si>
  <si>
    <t>工业机器人应用编程（华数）中级</t>
  </si>
  <si>
    <t>68893</t>
  </si>
  <si>
    <t>郑丽梅 卢青波 刘怀兰</t>
  </si>
  <si>
    <t>978-7-111-68893-8</t>
  </si>
  <si>
    <t>http://www.cmpedu.com/books/book/5604975.htm</t>
  </si>
  <si>
    <t>工业机器人应用编程（FANUC）初级</t>
  </si>
  <si>
    <t>68652</t>
  </si>
  <si>
    <t>北京赛育达科教有限责任公司   亚龙智能装备集团股份有限公司</t>
  </si>
  <si>
    <t>978-7-111-68652-1</t>
  </si>
  <si>
    <t>http://www.cmpedu.com/books/book/5604906.htm</t>
  </si>
  <si>
    <t>工业机器人应用编程（FANUC）中级</t>
  </si>
  <si>
    <t>70402</t>
  </si>
  <si>
    <t>北京赛育达科教有限责任公司 亚龙智能装备集团股份有限公司 组编 陈晓明 朱强 李玉爽</t>
  </si>
  <si>
    <t>978-7-111-70402-7</t>
  </si>
  <si>
    <t>http://www.cmpedu.com/books/book/5605587.htm</t>
  </si>
  <si>
    <t>工业机器人应用编程（KUKA）初级</t>
  </si>
  <si>
    <t>73054</t>
  </si>
  <si>
    <t>王志强 邓三鹏 张维津 陈辉煌</t>
  </si>
  <si>
    <t>978-7-111-73054-5</t>
  </si>
  <si>
    <t>http://www.cmpedu.com/books/book/5606793.htm</t>
  </si>
  <si>
    <t>工业机器人应用编程（KUKA）中高级</t>
  </si>
  <si>
    <t>73788</t>
  </si>
  <si>
    <t>王志强 邓三鹏 戴琨 刘铭</t>
  </si>
  <si>
    <t>978-7-111-73788-9</t>
  </si>
  <si>
    <t>http://www.cmpedu.com/books/book/5607228.htm</t>
  </si>
  <si>
    <t>工业机器人应用编程（博诺）初级</t>
  </si>
  <si>
    <t>72459</t>
  </si>
  <si>
    <t>郑丽梅 邓三鹏 徐春林 孙彩玲</t>
  </si>
  <si>
    <t>978-7-111-72459-9</t>
  </si>
  <si>
    <t>http://www.cmpedu.com/books/book/5606512.htm</t>
  </si>
  <si>
    <t>工业机器人应用编程（博诺） 中高级</t>
  </si>
  <si>
    <t>74030</t>
  </si>
  <si>
    <t>郑丽梅 邓三鹏 吴年祥 高月辉</t>
  </si>
  <si>
    <t>978-7-111-74030-8</t>
  </si>
  <si>
    <t>http://www.cmpedu.com/books/book/5607227.htm</t>
  </si>
  <si>
    <t>工业机器人应用基础</t>
  </si>
  <si>
    <t>73915</t>
  </si>
  <si>
    <t>韩智 李国勇 易正贵</t>
  </si>
  <si>
    <t>978-7-111-73915-9</t>
  </si>
  <si>
    <t>http://www.cmpedu.com/books/book/5607384.htm</t>
  </si>
  <si>
    <t>工业机器人应用案例教程</t>
  </si>
  <si>
    <t>73499</t>
  </si>
  <si>
    <t>杨宏帅</t>
  </si>
  <si>
    <t>978-7-111-73499-4</t>
  </si>
  <si>
    <t>http://www.cmpedu.com/books/book/5607137.htm</t>
  </si>
  <si>
    <t>80547</t>
  </si>
  <si>
    <t>工业机器人应用技术</t>
  </si>
  <si>
    <t>靖娟</t>
  </si>
  <si>
    <t>电子课件、视频、教学计划、教学大纲、任务作业页、配套习题及答案</t>
  </si>
  <si>
    <t>978-7-111-80547-2</t>
  </si>
  <si>
    <t>http://www.cmpedu.com/books/book/5610714.htm</t>
  </si>
  <si>
    <t>62789</t>
  </si>
  <si>
    <t>黄金梭 沈正华 杨第平</t>
  </si>
  <si>
    <t>978-7-111-62789-0</t>
  </si>
  <si>
    <t>http://www.cmpedu.com/books/book/5600442.htm</t>
  </si>
  <si>
    <t>79819</t>
  </si>
  <si>
    <t>工业机器人典型应用</t>
  </si>
  <si>
    <r>
      <rPr>
        <sz val="11"/>
        <color rgb="FF000000"/>
        <rFont val="宋体"/>
        <charset val="134"/>
      </rPr>
      <t>徐春妹</t>
    </r>
    <r>
      <rPr>
        <sz val="11"/>
        <color rgb="FF000000"/>
        <rFont val="宋体"/>
        <charset val="0"/>
      </rPr>
      <t xml:space="preserve">  </t>
    </r>
    <r>
      <rPr>
        <sz val="11"/>
        <color rgb="FF000000"/>
        <rFont val="宋体"/>
        <charset val="134"/>
      </rPr>
      <t>肖轶</t>
    </r>
  </si>
  <si>
    <t>978-7-111-79819-4</t>
  </si>
  <si>
    <t>http://www.cmpedu.com/books/book/5610193.htm</t>
  </si>
  <si>
    <t>工业机器人集成应用</t>
  </si>
  <si>
    <t>71879</t>
  </si>
  <si>
    <t>赵静静 侯艳霞 庄绩宏</t>
  </si>
  <si>
    <t>978-7-111-71879-6</t>
  </si>
  <si>
    <t>http://www.cmpedu.com/books/book/5606366.htm</t>
  </si>
  <si>
    <t>工业机器人装调教程（ABB）</t>
  </si>
  <si>
    <t>68373</t>
  </si>
  <si>
    <t>沈阳中德新松教育科技集团有限公司</t>
  </si>
  <si>
    <t>978-7-111-68373-5</t>
  </si>
  <si>
    <t>http://www.cmpedu.com/books/book/5604658.htm</t>
  </si>
  <si>
    <t>工业机器人装调教程（新松）</t>
  </si>
  <si>
    <t>68374</t>
  </si>
  <si>
    <t>978-7-111-68374-2</t>
  </si>
  <si>
    <t>http://www.cmpedu.com/books/book/5604640.htm</t>
  </si>
  <si>
    <t>工业机器人装调维修工（中级、高级）</t>
  </si>
  <si>
    <t>65307</t>
  </si>
  <si>
    <t>机械工业职业技能鉴定指导中心 组织编写</t>
  </si>
  <si>
    <t>机械行业职业技能鉴定培训教材</t>
  </si>
  <si>
    <t>978-7-111-65307-3</t>
  </si>
  <si>
    <t>http://www.cmpedu.com/books/book/5603290.htm</t>
  </si>
  <si>
    <t>工业机器人机械装配与调试（第2版）</t>
  </si>
  <si>
    <t>68673</t>
  </si>
  <si>
    <t>978-7-111-68673-6</t>
  </si>
  <si>
    <t>http://www.cmpedu.com/books/book/5604926.htm</t>
  </si>
  <si>
    <t>工业机器人自动化生产线集成与运维</t>
  </si>
  <si>
    <t>75359</t>
  </si>
  <si>
    <t>杨铨 曲宏远 辛华健</t>
  </si>
  <si>
    <t>电子课件、二维码、视频、习题答案、源程序、实训工作手册</t>
  </si>
  <si>
    <t>978-7-111-75359-9</t>
  </si>
  <si>
    <t>http://www.cmpedu.com/books/book/5608129.htm</t>
  </si>
  <si>
    <t>76948</t>
  </si>
  <si>
    <t>杨铨 黄洁</t>
  </si>
  <si>
    <t>电子课件、二维码、视频、在线测验自评</t>
  </si>
  <si>
    <t>978-7-111-76948-4</t>
  </si>
  <si>
    <t>http://www.cmpedu.com/books/book/5609109.htm</t>
  </si>
  <si>
    <t>79326</t>
  </si>
  <si>
    <t>生产线运行与监控技术</t>
  </si>
  <si>
    <t>王京  王楠</t>
  </si>
  <si>
    <t>978-7-111-79326-7</t>
  </si>
  <si>
    <t>http://www.cmpedu.com/books/book/5610041.htm</t>
  </si>
  <si>
    <t>79449</t>
  </si>
  <si>
    <t>工业机器人维护与维修（EFFORT）</t>
  </si>
  <si>
    <t>韩珂  邢玉凤  段有艳</t>
  </si>
  <si>
    <t>978-7-111-79449-3</t>
  </si>
  <si>
    <t>http://www.cmpedu.com/books/book/5609989.htm</t>
  </si>
  <si>
    <t>工业机器人机械结构与维护</t>
  </si>
  <si>
    <t>64913</t>
  </si>
  <si>
    <t>978-7-111-64913-7</t>
  </si>
  <si>
    <t>http://www.cmpedu.com/books/book/5602080.htm</t>
  </si>
  <si>
    <t>工业机器人编程与调试（ABB）</t>
  </si>
  <si>
    <t>62784</t>
  </si>
  <si>
    <t>敖冰峰</t>
  </si>
  <si>
    <t>978-7-111-62784-5</t>
  </si>
  <si>
    <t>http://www.cmpedu.com/books/book/5600438.htm</t>
  </si>
  <si>
    <t>78007</t>
  </si>
  <si>
    <t>工业机器人编程与调试（ABB）（第2版）</t>
  </si>
  <si>
    <t>熊隽 文清平</t>
  </si>
  <si>
    <t>电子课件、二维码、视频、仿真系统、程序代码、题库及答案、活页式任务工单</t>
  </si>
  <si>
    <t>本书特色：
★“十四五”职业教育国家规划教材
★基于工作过程的任务式教材，采用活页任务单形式，理实一体化。
★校企合作，遴选企业典型生产案例，根据典型工作环节设立工作任务。
★附微课视频二维码，扫一扫直接观看。
★配有在线课程、微课视频、电子课件、题库、教案、活页式任务工单、虚拟仿真系统及代码。</t>
  </si>
  <si>
    <t>978-7-111-78007-6</t>
  </si>
  <si>
    <t>http://www.cmpedu.com/books/book/5609315.htm</t>
  </si>
  <si>
    <t>多系统工业机器人基础实训设备操作与编程</t>
  </si>
  <si>
    <t>68828</t>
  </si>
  <si>
    <t>沈玲 刘竹林</t>
  </si>
  <si>
    <t>978-7-111-68828-0</t>
  </si>
  <si>
    <t>http://www.cmpedu.com/books/book/5604960.htm</t>
  </si>
  <si>
    <t>工业机器人离线编程仿真技术及应用</t>
  </si>
  <si>
    <t>70725</t>
  </si>
  <si>
    <t>于磊 王冰</t>
  </si>
  <si>
    <t>978-7-111-70725-7</t>
  </si>
  <si>
    <t>http://www.cmpedu.com/books/book/5605810.htm</t>
  </si>
  <si>
    <t>工业机器人离线编程与仿真（第2版）</t>
  </si>
  <si>
    <t>71967</t>
  </si>
  <si>
    <t>宋云艳 隋欣</t>
  </si>
  <si>
    <t>978-7-111-71967-0</t>
  </si>
  <si>
    <t>http://www.cmpedu.com/books/book/5606307.htm</t>
  </si>
  <si>
    <t>工业机器人离线编程与仿真</t>
  </si>
  <si>
    <t>70658</t>
  </si>
  <si>
    <t>陈乾 邱永松</t>
  </si>
  <si>
    <t>978-7-111-70658-8</t>
  </si>
  <si>
    <t>http://www.cmpedu.com/books/book/5605829.htm</t>
  </si>
  <si>
    <t>77114</t>
  </si>
  <si>
    <t>钟金  刘琦</t>
  </si>
  <si>
    <t>电子课件、动画视频</t>
  </si>
  <si>
    <t>978-7-111-77114-2</t>
  </si>
  <si>
    <t>http://www.cmpedu.com/books/book/5608814.htm</t>
  </si>
  <si>
    <t>79979</t>
  </si>
  <si>
    <t>工业机器人离线编程（第2版）</t>
  </si>
  <si>
    <t>何彩颖</t>
  </si>
  <si>
    <t>电子课件、仿真动画和工作站文件</t>
  </si>
  <si>
    <t>978-7-111-79979-5</t>
  </si>
  <si>
    <t>http://www.cmpedu.com/books/book/5610509.htm</t>
  </si>
  <si>
    <t>工业机器人基础操作与编程（ABB）</t>
  </si>
  <si>
    <t>65895</t>
  </si>
  <si>
    <t>权宁 纪海宾 詹国兵</t>
  </si>
  <si>
    <t>978-7-111-65895-5</t>
  </si>
  <si>
    <t>http://www.cmpedu.com/books/book/5602527.htm</t>
  </si>
  <si>
    <t>79502</t>
  </si>
  <si>
    <t>工业机器人操作与运维</t>
  </si>
  <si>
    <t>吉炜寰 徐瑞丽</t>
  </si>
  <si>
    <t>电子课件、电子教案、知识测评参考答案、动画、视频</t>
  </si>
  <si>
    <t>978-7-111-79502-5</t>
  </si>
  <si>
    <t>http://www.cmpedu.com/books/book/5610220.htm</t>
  </si>
  <si>
    <t>79602</t>
  </si>
  <si>
    <t>北京华航唯实机器人科技股份有限公司</t>
  </si>
  <si>
    <t>电子课件和项目测评答案</t>
  </si>
  <si>
    <t>978-7-111-79602-2</t>
  </si>
  <si>
    <t>http://www.cmpedu.com/books/book/5610150.htm</t>
  </si>
  <si>
    <t>工业机器人操作与编程</t>
  </si>
  <si>
    <t>66453</t>
  </si>
  <si>
    <t>高丹 田超</t>
  </si>
  <si>
    <t>电子课件、电子教案、二维码</t>
  </si>
  <si>
    <t>978-7-111-66453-6</t>
  </si>
  <si>
    <t>http://www.cmpedu.com/books/book/5603459.htm</t>
  </si>
  <si>
    <t>工业机器人操作与编程技术</t>
  </si>
  <si>
    <t>54179</t>
  </si>
  <si>
    <t>何成平 董诗绘</t>
  </si>
  <si>
    <t>978-7-111-54179-0</t>
  </si>
  <si>
    <t>http://www.cmpedu.com/books/book/5603954.htm</t>
  </si>
  <si>
    <t>72115</t>
  </si>
  <si>
    <t>高功臣</t>
  </si>
  <si>
    <t>在线开放课程，视频、PPT、动画或配套的机器人虚拟工作站</t>
  </si>
  <si>
    <t>978-7-111-72115-4</t>
  </si>
  <si>
    <t>http://www.cmpedu.com/books/book/5606230.htm</t>
  </si>
  <si>
    <t>工业机器人操作与编程（第2版）</t>
  </si>
  <si>
    <t>71649</t>
  </si>
  <si>
    <t>佘明洪 罗显东</t>
  </si>
  <si>
    <t>二维码、电子课件、课程标准、实验代码、教案、试卷及答案</t>
  </si>
  <si>
    <t>978-7-111-71649-5</t>
  </si>
  <si>
    <t>http://www.cmpedu.com/books/book/5606089.htm</t>
  </si>
  <si>
    <t>77514</t>
  </si>
  <si>
    <t>工业机器人编程与操作（FANUC）</t>
  </si>
  <si>
    <t>郭燕</t>
  </si>
  <si>
    <t>978-7-111-77514-0</t>
  </si>
  <si>
    <t>http://www.cmpedu.com/books/book/5609029.htm</t>
  </si>
  <si>
    <t>79618</t>
  </si>
  <si>
    <t>工业机器人现场编程（ABB）</t>
  </si>
  <si>
    <r>
      <rPr>
        <sz val="11"/>
        <color rgb="FF000000"/>
        <rFont val="宋体"/>
        <charset val="134"/>
      </rPr>
      <t>郭灿彬</t>
    </r>
    <r>
      <rPr>
        <sz val="11"/>
        <color rgb="FF000000"/>
        <rFont val="宋体"/>
        <charset val="0"/>
      </rPr>
      <t xml:space="preserve"> </t>
    </r>
    <r>
      <rPr>
        <sz val="11"/>
        <color rgb="FF000000"/>
        <rFont val="宋体"/>
        <charset val="134"/>
      </rPr>
      <t>王彩芳</t>
    </r>
  </si>
  <si>
    <t>子课件、二维码、项目拓展答案、模拟试卷及答案等</t>
  </si>
  <si>
    <t>978-7-111-79618-3</t>
  </si>
  <si>
    <t>http://www.cmpedu.com/books/book/5610167.htm</t>
  </si>
  <si>
    <t>56990</t>
  </si>
  <si>
    <t>田贵福 林燕文</t>
  </si>
  <si>
    <t>978-7-111-56990-9</t>
  </si>
  <si>
    <t>http://www.cmpedu.com/books/book/2063362.htm</t>
  </si>
  <si>
    <t>工业机器人现场编程（第2版）</t>
  </si>
  <si>
    <t>63915</t>
  </si>
  <si>
    <t>蒋庆斌 陈小艳</t>
  </si>
  <si>
    <t>978-7-111-63915-2</t>
  </si>
  <si>
    <t>http://www.cmpedu.com/books/book/5601207.htm</t>
  </si>
  <si>
    <t>77180</t>
  </si>
  <si>
    <t>工业机器人现场编程与操作</t>
  </si>
  <si>
    <t>王哲禄 董玲娇</t>
  </si>
  <si>
    <t>浙江省高职院校“十四五”重点教材</t>
  </si>
  <si>
    <t>978-7-111-77180-7</t>
  </si>
  <si>
    <t>http://www.cmpedu.com/books/book/5609030.htm</t>
  </si>
  <si>
    <t>77802</t>
  </si>
  <si>
    <t>工业机器人现场编程</t>
  </si>
  <si>
    <t>陈健 杨悦 陈鹏</t>
  </si>
  <si>
    <t>978-7-111-77802-8</t>
  </si>
  <si>
    <t>http://www.cmpedu.com/books/book/5609041.htm</t>
  </si>
  <si>
    <t>74761</t>
  </si>
  <si>
    <t>工业机器人专业英语</t>
  </si>
  <si>
    <t>范进桢 严楠</t>
  </si>
  <si>
    <t>978-7-111-74761-1</t>
  </si>
  <si>
    <t>http://www.cmpedu.com/books/book/5607464.htm</t>
  </si>
  <si>
    <t>67877</t>
  </si>
  <si>
    <t>吕亚男 温贻芳</t>
  </si>
  <si>
    <t>978-7-111-67877-9</t>
  </si>
  <si>
    <t>http://www.cmpedu.com/books/book/5604420.htm</t>
  </si>
  <si>
    <t>工业机器人工作站系统集成（第2版）</t>
  </si>
  <si>
    <t>63889</t>
  </si>
  <si>
    <t>汪励 陈小艳</t>
  </si>
  <si>
    <t>978-7-111-63889-6</t>
  </si>
  <si>
    <t>http://www.cmpedu.com/books/book/5601211.htm</t>
  </si>
  <si>
    <t>工业机器人工作站系统集成</t>
  </si>
  <si>
    <t>67054</t>
  </si>
  <si>
    <t>常辉 李峰</t>
  </si>
  <si>
    <t>978-7-111-67054-4</t>
  </si>
  <si>
    <t>http://www.cmpedu.com/books/book/5604248.htm</t>
  </si>
  <si>
    <t>工业机器人智能工作站实训教程——西门子S7-1200 PLC 应用篇</t>
  </si>
  <si>
    <t>69725</t>
  </si>
  <si>
    <t>王文斌 王振华</t>
  </si>
  <si>
    <t>978-7-111-69725-1</t>
  </si>
  <si>
    <t>http://www.cmpedu.com/books/book/5605556.htm</t>
  </si>
  <si>
    <t>工业机器人运动控制技术</t>
  </si>
  <si>
    <t>67167</t>
  </si>
  <si>
    <t>张明文 于霜 主编</t>
  </si>
  <si>
    <t>978-7-111-67167-1</t>
  </si>
  <si>
    <t>http://www.cmpedu.com/books/book/5604134.htm</t>
  </si>
  <si>
    <t>工业机器人实操与应用技巧（OmniCore版)</t>
  </si>
  <si>
    <t>72509</t>
  </si>
  <si>
    <t>叶晖</t>
  </si>
  <si>
    <t>978-7-111-72509-1</t>
  </si>
  <si>
    <t>http://www.cmpedu.com/books/book/5606502.htm</t>
  </si>
  <si>
    <t>73684</t>
  </si>
  <si>
    <t>工业机器人实操与应用技巧（第3版）</t>
  </si>
  <si>
    <r>
      <rPr>
        <sz val="11"/>
        <color rgb="FF000000"/>
        <rFont val="宋体"/>
        <charset val="134"/>
      </rPr>
      <t>叶晖</t>
    </r>
    <r>
      <rPr>
        <sz val="11"/>
        <color rgb="FF000000"/>
        <rFont val="宋体"/>
        <charset val="0"/>
      </rPr>
      <t xml:space="preserve"> </t>
    </r>
    <r>
      <rPr>
        <sz val="11"/>
        <color rgb="FF000000"/>
        <rFont val="宋体"/>
        <charset val="134"/>
      </rPr>
      <t>等编著</t>
    </r>
  </si>
  <si>
    <t>978-7-111-73684-4</t>
  </si>
  <si>
    <t>http://www.cmpedu.com/books/book/5607091.htm</t>
  </si>
  <si>
    <t>78059</t>
  </si>
  <si>
    <t>工业机器人三维建模（微课视频版）（第2版）</t>
  </si>
  <si>
    <t>吴芬   张一心</t>
  </si>
  <si>
    <t>电子课件、二维码、视频、源文件、建模拓展资料</t>
  </si>
  <si>
    <t>本书特色：
★“十四五”职业教育国家规划教材
★“十三五”职业教育国家规划教材，机械教育协会优秀教材一等奖。
★配有ppt课件，二维码微课视频，素材等资源。
★本书突出软件知识和工业机器人及相关设备零部件实例相结合，由浅入深、循序渐进。</t>
  </si>
  <si>
    <t>978-7-111-78059-5</t>
  </si>
  <si>
    <t>http://www.cmpedu.com/books/book/5609370.htm</t>
  </si>
  <si>
    <t>工业机器人三维建模（SolidWorks）</t>
  </si>
  <si>
    <t>72720</t>
  </si>
  <si>
    <t>978-7-111-72720-0</t>
  </si>
  <si>
    <t>http://www.cmpedu.com/books/book/5606611.htm</t>
  </si>
  <si>
    <t>工业机器人装调与维修技术（微课视频版）</t>
  </si>
  <si>
    <t>61611</t>
  </si>
  <si>
    <t>潘常春 刘朝华</t>
  </si>
  <si>
    <t>微客视频扫码观看</t>
  </si>
  <si>
    <t>978-7-111-61611-5</t>
  </si>
  <si>
    <t>http://www.cmpedu.com/books/book/5590561.htm</t>
  </si>
  <si>
    <t>79511</t>
  </si>
  <si>
    <t>工业机器人安装与调试（第2版）</t>
  </si>
  <si>
    <t>张小红 杨帅 张中辉</t>
  </si>
  <si>
    <t>电子课件、课程标准、习题参考答案</t>
  </si>
  <si>
    <t>978-7-111-79511-7</t>
  </si>
  <si>
    <t>http://www.cmpedu.com/books/book/5610100.htm</t>
  </si>
  <si>
    <t>77489</t>
  </si>
  <si>
    <t>工业机器人虚拟仿真技术应用（ABB）</t>
  </si>
  <si>
    <t>于霜 杨扬</t>
  </si>
  <si>
    <t>978-7-111-77489-1</t>
  </si>
  <si>
    <t>http://www.cmpedu.com/books/book/5609023.htm</t>
  </si>
  <si>
    <t>工业机器人虚拟仿真与离线编程（ABB）</t>
  </si>
  <si>
    <t>75738</t>
  </si>
  <si>
    <t>巫云</t>
  </si>
  <si>
    <t>视频教学</t>
  </si>
  <si>
    <t>978-7-111-75738-2</t>
  </si>
  <si>
    <t>http://www.cmpedu.com/books/book/5608291.htm</t>
  </si>
  <si>
    <t>75337</t>
  </si>
  <si>
    <t>工业机器人虚拟仿真技术及应用</t>
  </si>
  <si>
    <t>朱永丽 陈帅华</t>
  </si>
  <si>
    <t>978-7-111-75337-7</t>
  </si>
  <si>
    <t>http://www.cmpedu.com/books/book/5607960.htm</t>
  </si>
  <si>
    <t>74326</t>
  </si>
  <si>
    <t>工业机器人虚拟仿真技术（第2版）</t>
  </si>
  <si>
    <t>禹鑫燚 王振华 欧林林</t>
  </si>
  <si>
    <t>978-7-111-74326-2</t>
  </si>
  <si>
    <t>http://www.cmpedu.com/books/book/5607440.htm</t>
  </si>
  <si>
    <t>工业机器人应用与编程</t>
  </si>
  <si>
    <t>61577</t>
  </si>
  <si>
    <t>王承欣 宋凯</t>
  </si>
  <si>
    <t>978-7-111-61577-4</t>
  </si>
  <si>
    <t>http://www.cmpedu.com/books/book/5585355.htm</t>
  </si>
  <si>
    <t>工业机器人应用编程与集成技术</t>
  </si>
  <si>
    <t>71472</t>
  </si>
  <si>
    <t>王哲禄 何红军</t>
  </si>
  <si>
    <t>教学视频、教学设计、电子课件和授课计划等</t>
  </si>
  <si>
    <t>978-7-111-71472-9</t>
  </si>
  <si>
    <t>http://www.cmpedu.com/books/book/5606124.htm</t>
  </si>
  <si>
    <t>工业机器人应用编程</t>
  </si>
  <si>
    <t>68999</t>
  </si>
  <si>
    <t>陈丽 靳晨聪</t>
  </si>
  <si>
    <t>本书特色：
★以ABB公司六自由度工业机器人的应用为主线。
★融入“1+X”职业技能等级证书标准。
★将专业与思政相结合。
★配有电子课件。</t>
  </si>
  <si>
    <t>978-7-111-68999-7</t>
  </si>
  <si>
    <t>http://www.cmpedu.com/books/book/5605096.htm</t>
  </si>
  <si>
    <t>工业机器人应用系统建模（Tecnomatix）</t>
  </si>
  <si>
    <t>69418</t>
  </si>
  <si>
    <t>孟庆波</t>
  </si>
  <si>
    <t>978-7-111-69418-2</t>
  </si>
  <si>
    <t>http://www.cmpedu.com/books/book/5605179.htm</t>
  </si>
  <si>
    <t>工业机器人应用系统三维建模</t>
  </si>
  <si>
    <t>74061</t>
  </si>
  <si>
    <t>盖克荣   柴华</t>
  </si>
  <si>
    <t>978-7-111-74061-2</t>
  </si>
  <si>
    <t>http://www.cmpedu.com/books/book/5607454.htm</t>
  </si>
  <si>
    <t>77388</t>
  </si>
  <si>
    <t>工业机器人系统集成</t>
  </si>
  <si>
    <t>北京华航唯实机器人科技股份有限公司 李金亮 张明奎</t>
  </si>
  <si>
    <t>978-7-111-77388-7</t>
  </si>
  <si>
    <t>http://www.cmpedu.com/books/book/5609194.htm</t>
  </si>
  <si>
    <t>77772</t>
  </si>
  <si>
    <t>孙志平 郭俊杰 马宏林</t>
  </si>
  <si>
    <t>978-7-111-77772-4</t>
  </si>
  <si>
    <t>http://www.cmpedu.com/books/book/5609110.htm</t>
  </si>
  <si>
    <t>工业机器人系统集成与应用</t>
  </si>
  <si>
    <t>58718</t>
  </si>
  <si>
    <t>林燕文 魏志丽</t>
  </si>
  <si>
    <t>978-7-111-58718-7</t>
  </si>
  <si>
    <t>http://www.cmpedu.com/books/book/2065903.htm</t>
  </si>
  <si>
    <t>工业机器人系统集成技术应用</t>
  </si>
  <si>
    <t>66729</t>
  </si>
  <si>
    <t>许怡赦 冉成科</t>
  </si>
  <si>
    <t>二维码视频、多媒体课件、练习题答案、模拟试卷及答案等教学资源</t>
  </si>
  <si>
    <t>978-7-111-66729-2</t>
  </si>
  <si>
    <t>http://www.cmpedu.com/books/book/5604714.htm</t>
  </si>
  <si>
    <t>工业机器人系统安装调试与维护</t>
  </si>
  <si>
    <t>65032</t>
  </si>
  <si>
    <t>谢光辉</t>
  </si>
  <si>
    <t>978-7-111-65032-4</t>
  </si>
  <si>
    <t>http://www.cmpedu.com/books/book/5602174.htm</t>
  </si>
  <si>
    <t>工业机器人系统装调与诊断</t>
  </si>
  <si>
    <t>73264</t>
  </si>
  <si>
    <t>吕世霞</t>
  </si>
  <si>
    <t>978-7-111-73264-8</t>
  </si>
  <si>
    <t>http://www.cmpedu.com/books/book/5606884.htm</t>
  </si>
  <si>
    <t>79111</t>
  </si>
  <si>
    <t>工业视觉系统应用技术</t>
  </si>
  <si>
    <t>赵斌 张淑红</t>
  </si>
  <si>
    <t>电子课件、习题答案、模拟试卷及答案等</t>
  </si>
  <si>
    <t>978-7-111-79111-9</t>
  </si>
  <si>
    <t>http://www.cmpedu.com/books/book/5609927.htm</t>
  </si>
  <si>
    <t>78011</t>
  </si>
  <si>
    <t>工业视觉系统应用</t>
  </si>
  <si>
    <t>娄丽莎</t>
  </si>
  <si>
    <t>扫码看微课资源</t>
  </si>
  <si>
    <t>978-7-111-78011-3</t>
  </si>
  <si>
    <t>http://www.cmpedu.com/books/book/5609290.htm</t>
  </si>
  <si>
    <t>74718</t>
  </si>
  <si>
    <t>工业视觉系统编程及基础应用</t>
  </si>
  <si>
    <t>梁洪波 葛大伟</t>
  </si>
  <si>
    <t>978-7-111-74718-5</t>
  </si>
  <si>
    <t>http://www.cmpedu.com/books/book/5607656.htm</t>
  </si>
  <si>
    <t>工业视觉系统编程与调试（基于VBAI视觉系统）</t>
  </si>
  <si>
    <t>65211</t>
  </si>
  <si>
    <t>杨波</t>
  </si>
  <si>
    <t>下载在线教育视频（www.jcpeixun.com）</t>
  </si>
  <si>
    <t>978-7-111-65211-3</t>
  </si>
  <si>
    <t>http://www.cmpedu.com/books/book/5602111.htm</t>
  </si>
  <si>
    <t>工业机器人系统运维技术</t>
  </si>
  <si>
    <t>71203</t>
  </si>
  <si>
    <t>邓三鹏 程晓峰 孟广斐 王帅</t>
  </si>
  <si>
    <t>978-7-111-71203-9</t>
  </si>
  <si>
    <t>http://www.cmpedu.com/books/book/5606049.htm</t>
  </si>
  <si>
    <t>79057</t>
  </si>
  <si>
    <t>工业机器人系统运维与考证实训</t>
  </si>
  <si>
    <t>李志谦</t>
  </si>
  <si>
    <t>978-7-111-79057-0</t>
  </si>
  <si>
    <t>http://www.cmpedu.com/books/book/5609885.htm</t>
  </si>
  <si>
    <t>80299</t>
  </si>
  <si>
    <t>工业机器人维护与性能检测技术</t>
  </si>
  <si>
    <t>许文稼  吴梅  蒋庆斌</t>
  </si>
  <si>
    <t>电子课件、教案、交互式动画和交互式习题</t>
  </si>
  <si>
    <t>978-7-111-80299-0</t>
  </si>
  <si>
    <t>http://www.cmpedu.com/books/book/5610729.htm</t>
  </si>
  <si>
    <t>76004</t>
  </si>
  <si>
    <t>工业机器视觉技术应用</t>
  </si>
  <si>
    <t>李峰 李文龙</t>
  </si>
  <si>
    <t>978-7-111-76004-7</t>
  </si>
  <si>
    <t>http://www.cmpedu.com/books/book/5608445.htm</t>
  </si>
  <si>
    <t>工业机器视觉基础教程——HALCON篇</t>
  </si>
  <si>
    <t>69385</t>
  </si>
  <si>
    <t>郭森</t>
  </si>
  <si>
    <t>978-7-111-69385-7</t>
  </si>
  <si>
    <t>http://www.cmpedu.com/books/book/5605176.htm</t>
  </si>
  <si>
    <t>机器视觉检测技术及应用</t>
  </si>
  <si>
    <t>66593</t>
  </si>
  <si>
    <t>唐霞 主编</t>
  </si>
  <si>
    <t>电子教案、助教课件、微课视频、交互式学习平台</t>
  </si>
  <si>
    <t>978-7-111-66593-9</t>
  </si>
  <si>
    <t>http://www.cmpedu.com/books/book/5603672.htm</t>
  </si>
  <si>
    <t>ABB工业机器人离线编程与虚拟仿真</t>
  </si>
  <si>
    <t>72247</t>
  </si>
  <si>
    <t>李小忠 陈龙</t>
  </si>
  <si>
    <t>多媒体课件、思考与练习答案、模拟试卷及答案等</t>
  </si>
  <si>
    <t>978-7-111-72247-2</t>
  </si>
  <si>
    <t>http://www.cmpedu.com/books/book/5606649.htm</t>
  </si>
  <si>
    <t>ABB工业机器人在线编程</t>
  </si>
  <si>
    <t>69979</t>
  </si>
  <si>
    <t>高杉 巫国富</t>
  </si>
  <si>
    <t>978-7-111-69979-8</t>
  </si>
  <si>
    <t>http://www.cmpedu.com/books/book/5605307.htm</t>
  </si>
  <si>
    <t>ABB工业机器人操作与编程</t>
  </si>
  <si>
    <t>69419</t>
  </si>
  <si>
    <t>陈永刚 陈乾</t>
  </si>
  <si>
    <t>“十四五”广东省规划教材</t>
  </si>
  <si>
    <t>978-7-111-69419-9</t>
  </si>
  <si>
    <t>http://www.cmpedu.com/books/book/5605218.htm</t>
  </si>
  <si>
    <t>68086</t>
  </si>
  <si>
    <t>梁盈富</t>
  </si>
  <si>
    <t>电子课件、知识点视频、练习题答案、模拟试卷及答案</t>
  </si>
  <si>
    <t>978-7-111-68086-4</t>
  </si>
  <si>
    <t>http://www.cmpedu.com/books/book/5604449.htm</t>
  </si>
  <si>
    <t>ABB工业机器人现场编程（第2版）</t>
  </si>
  <si>
    <t>63908</t>
  </si>
  <si>
    <t>张超 王超</t>
  </si>
  <si>
    <t>978-7-111-63908-4</t>
  </si>
  <si>
    <t>http://www.cmpedu.com/books/book/5604489.htm</t>
  </si>
  <si>
    <t>ABB工业机器人编程与操作</t>
  </si>
  <si>
    <t>60143</t>
  </si>
  <si>
    <t>978-7-111-60143-2</t>
  </si>
  <si>
    <t>http://www.cmpedu.com/books/book/5519668.htm</t>
  </si>
  <si>
    <t>ABB工业机器人应用技术</t>
  </si>
  <si>
    <t>64911</t>
  </si>
  <si>
    <t>杨金鹏 李勇兵</t>
  </si>
  <si>
    <t>视频、微课、课件、习题</t>
  </si>
  <si>
    <t>978-7-111-64911-3</t>
  </si>
  <si>
    <t>http://www.cmpedu.com/books/book/5601932.htm</t>
  </si>
  <si>
    <t>KUKA工业机器人现场编程与系统集成</t>
  </si>
  <si>
    <t>70308</t>
  </si>
  <si>
    <t>崔连涛 国兵</t>
  </si>
  <si>
    <t>电子课件、视频、动画和工作站仿真文件</t>
  </si>
  <si>
    <t>978-7-111-70308-2</t>
  </si>
  <si>
    <t>http://www.cmpedu.com/books/book/5605660.htm</t>
  </si>
  <si>
    <t>KUKA工业机器人编程与操作</t>
  </si>
  <si>
    <t>61710</t>
  </si>
  <si>
    <t>许怡赦</t>
  </si>
  <si>
    <t>978-7-111-61710-5</t>
  </si>
  <si>
    <t>http://www.cmpedu.com/books/book/5546919.htm</t>
  </si>
  <si>
    <t>EASY-ROB机器人离线编程项目教程</t>
  </si>
  <si>
    <t>64484</t>
  </si>
  <si>
    <t>朱国云 王丽</t>
  </si>
  <si>
    <t>978-7-111-64484-2</t>
  </si>
  <si>
    <t>http://www.cmpedu.com/books/book/5601740.htm</t>
  </si>
  <si>
    <t>FANUC工业机器人离线编程与应用</t>
  </si>
  <si>
    <t>66131</t>
  </si>
  <si>
    <t>978-7-111-66131-3</t>
  </si>
  <si>
    <t>http://www.cmpedu.com/books/book/5603292.htm</t>
  </si>
  <si>
    <t>FANUC工业机器人系统集成与应用</t>
  </si>
  <si>
    <t>67688</t>
  </si>
  <si>
    <t>胡金华 孟庆波 程文峰</t>
  </si>
  <si>
    <t>电子课件、超星APP</t>
  </si>
  <si>
    <t>978-7-111-67688-1</t>
  </si>
  <si>
    <t>http://www.cmpedu.com/books/book/5604395.htm</t>
  </si>
  <si>
    <t>NACHI工业机器人编程与操作</t>
  </si>
  <si>
    <t>70708</t>
  </si>
  <si>
    <t>许怡赦 许孔联</t>
  </si>
  <si>
    <t>978-7-111-70708-0</t>
  </si>
  <si>
    <t>http://www.cmpedu.com/books/book/5605744.htm</t>
  </si>
  <si>
    <t>焊接机器人编程与维护（初级）</t>
  </si>
  <si>
    <t>71499</t>
  </si>
  <si>
    <t>宋星亮 兰虎 宋宁宁</t>
  </si>
  <si>
    <t>978-7-111-71499-6</t>
  </si>
  <si>
    <t>http://www.cmpedu.com/books/book/5606157.htm</t>
  </si>
  <si>
    <t>焊接机器人编程及应用（第2版）</t>
  </si>
  <si>
    <t>71132</t>
  </si>
  <si>
    <t>兰虎 张璞乐 孔祥霞</t>
  </si>
  <si>
    <t>课程大纲、多媒体课件、知识测评答案、仿真及微视频动画</t>
  </si>
  <si>
    <t>978-7-111-71132-2</t>
  </si>
  <si>
    <t>http://www.cmpedu.com/books/book/5606007.htm</t>
  </si>
  <si>
    <t>焊接机器人操作技术</t>
  </si>
  <si>
    <t>53836</t>
  </si>
  <si>
    <t>本书特色：
★“十二五”职业教育国家规划教材
★每章都有综合练习题，书末附有部分练习题答案。
★赠送电子课件、电子教案、实训视频、示教视频。</t>
  </si>
  <si>
    <t>978-7-111-53836-3</t>
  </si>
  <si>
    <t>http://www.cmpedu.com/books/book/5603973.htm</t>
  </si>
  <si>
    <t>焊接机器人编程与操作</t>
  </si>
  <si>
    <t>35936</t>
  </si>
  <si>
    <t>李荣雪</t>
  </si>
  <si>
    <t>978-7-111-35936-4</t>
  </si>
  <si>
    <t>http://www.cmpedu.com/books/book/2065007.htm</t>
  </si>
  <si>
    <t>焊接机器人操作与编程</t>
  </si>
  <si>
    <t>64563</t>
  </si>
  <si>
    <t>胡新德 刘晓辉</t>
  </si>
  <si>
    <t>978-7-111-64563-4</t>
  </si>
  <si>
    <t>http://www.cmpedu.com/books/book/5602487.htm</t>
  </si>
  <si>
    <t>激光焊机器人操作及应用</t>
  </si>
  <si>
    <t>72210</t>
  </si>
  <si>
    <t>刘伟</t>
  </si>
  <si>
    <t>978-7-111-72210-6</t>
  </si>
  <si>
    <t>http://www.cmpedu.com/books/book/5606496.htm</t>
  </si>
  <si>
    <t>高职高专教材&gt;装备制造大类&gt;自动化类&gt;智能机电技术</t>
  </si>
  <si>
    <t>智能制造系统集成应用（初级）</t>
  </si>
  <si>
    <t>71301</t>
  </si>
  <si>
    <t>山东栋梁科技设备有限公司 组编 曾照香 易贵平 刁秀珍 主编</t>
  </si>
  <si>
    <t>978-7-111-71301-2</t>
  </si>
  <si>
    <t>http://www.cmpedu.com/books/book/5606095.htm</t>
  </si>
  <si>
    <t>智能制造系统集成应用（中级）</t>
  </si>
  <si>
    <t>70319</t>
  </si>
  <si>
    <t>罗晓晔 薛彦登 刘敏</t>
  </si>
  <si>
    <t>978-7-111-70319-8</t>
  </si>
  <si>
    <t>http://www.cmpedu.com/books/book/5605539.htm</t>
  </si>
  <si>
    <t>78071</t>
  </si>
  <si>
    <t>智能制造技术概论</t>
  </si>
  <si>
    <t>钟波 李强 傅子霞</t>
  </si>
  <si>
    <t>978-7-111-78071-7</t>
  </si>
  <si>
    <t>http://www.cmpedu.com/books/book/5609442.htm</t>
  </si>
  <si>
    <t>智能制造概论</t>
  </si>
  <si>
    <t>75022</t>
  </si>
  <si>
    <t>陈强 李湾</t>
  </si>
  <si>
    <t>978-7-111-75022-2</t>
  </si>
  <si>
    <t>http://www.cmpedu.com/books/book/5607437.htm</t>
  </si>
  <si>
    <t>71072</t>
  </si>
  <si>
    <t>胡峥</t>
  </si>
  <si>
    <t>978-7-111-71072-1</t>
  </si>
  <si>
    <t>http://www.cmpedu.com/books/book/5605944.htm</t>
  </si>
  <si>
    <t>67833</t>
  </si>
  <si>
    <t>978-7-111-67833-5</t>
  </si>
  <si>
    <t>http://www.cmpedu.com/books/book/5604454.htm</t>
  </si>
  <si>
    <t>78793</t>
  </si>
  <si>
    <t>智能制造概论 （第2版）</t>
  </si>
  <si>
    <t>本书特色：
★从智能制造实践出发，系统介绍了智能制造的概念、基础知识、关键技术和企业应用。
★校企合作开发，为读者学习和掌握智能制造新知识、新技术提供了资源。
★深入浅出、图文并茂，且精心设计了30个教学视频，扫一扫直接观看。
★配有电子课件、习题答案、视频。</t>
  </si>
  <si>
    <t>978-7-111-78793-8</t>
  </si>
  <si>
    <t>http://www.cmpedu.com/books/book/5609762.htm</t>
  </si>
  <si>
    <t>67565</t>
  </si>
  <si>
    <t>任长春 舒平生</t>
  </si>
  <si>
    <t>978-7-111-67565-5</t>
  </si>
  <si>
    <t>http://www.cmpedu.com/books/book/5604490.htm</t>
  </si>
  <si>
    <t>73150</t>
  </si>
  <si>
    <t>智能制造机械设计基础</t>
  </si>
  <si>
    <t>张俭 付学敏</t>
  </si>
  <si>
    <t>978-7-111-73150-4</t>
  </si>
  <si>
    <t>http://www.cmpedu.com/books/book/5607185.htm</t>
  </si>
  <si>
    <t>74600</t>
  </si>
  <si>
    <t>智能制造现代夹具设计</t>
  </si>
  <si>
    <t>刘显龙</t>
  </si>
  <si>
    <t>978-7-111-74600-3</t>
  </si>
  <si>
    <t>http://www.cmpedu.com/books/book/5607762.htm</t>
  </si>
  <si>
    <t>78056</t>
  </si>
  <si>
    <t>智能制造工艺设计</t>
  </si>
  <si>
    <t>张伟博</t>
  </si>
  <si>
    <t>978-7-111-78056-4</t>
  </si>
  <si>
    <t>http://www.cmpedu.com/books/book/5609669.htm</t>
  </si>
  <si>
    <t>智能制造基础与应用（第2版）</t>
  </si>
  <si>
    <t>70678</t>
  </si>
  <si>
    <t>王芳 赵中宁</t>
  </si>
  <si>
    <t>本书特色：
★机械工业出版社精品教材
★目前是市面上同类书的唯一一本，内容比较全，双色印刷，学校师生反响很好。
★本书重新梳理了智能制造的基础内容，更新了相关知识和部分图示，体现了先进性和完整性。
★校企合作开展智能化人才培养实践内容对于高职教育具有很强的针对性。
★配有电子课件；下载高德e课APP可扫描书中二维码，观看微课视频。</t>
  </si>
  <si>
    <t>978-7-111-70678-6</t>
  </si>
  <si>
    <t>http://www.cmpedu.com/books/book/5605683.htm</t>
  </si>
  <si>
    <t>智能制造数字孪生机电一体化工程与虚拟调试</t>
  </si>
  <si>
    <t>65270</t>
  </si>
  <si>
    <t>郑维明</t>
  </si>
  <si>
    <t>电子课件、教学视频、案例模型</t>
  </si>
  <si>
    <t>978-7-111-65270-0</t>
  </si>
  <si>
    <t>http://www.cmpedu.com/books/book/5603333.htm</t>
  </si>
  <si>
    <t>79731</t>
  </si>
  <si>
    <t>智能制造单元应用技术</t>
  </si>
  <si>
    <t>赵仕元</t>
  </si>
  <si>
    <t>课件、实验指导书与实验报告</t>
  </si>
  <si>
    <t>978-7-111-79731-9</t>
  </si>
  <si>
    <t>http://www.cmpedu.com/books/book/5610204.htm</t>
  </si>
  <si>
    <t>数字化精密制造工程应用</t>
  </si>
  <si>
    <t>75617</t>
  </si>
  <si>
    <t>王建军 蔡锐龙</t>
  </si>
  <si>
    <t>电子课件、二维码、视频、实例素材源文件、思考题</t>
  </si>
  <si>
    <t>978-7-111-75617-0</t>
  </si>
  <si>
    <t>http://www.cmpedu.com/books/book/5608148.htm</t>
  </si>
  <si>
    <t>数字化精密制造基础</t>
  </si>
  <si>
    <t>73961</t>
  </si>
  <si>
    <t>赵明威 蔡锐龙</t>
  </si>
  <si>
    <t>978-7-111-73961-6</t>
  </si>
  <si>
    <t>http://www.cmpedu.com/books/book/5607259.htm</t>
  </si>
  <si>
    <t>数字化精密制造技术</t>
  </si>
  <si>
    <t>74766</t>
  </si>
  <si>
    <t>978-7-111-74766-6</t>
  </si>
  <si>
    <t>http://www.cmpedu.com/books/book/5607623.htm</t>
  </si>
  <si>
    <t>智能制造数字化注塑模具设计向导</t>
  </si>
  <si>
    <t>73528</t>
  </si>
  <si>
    <t>郑维明 李志 李大平  仰建武 张荣语</t>
  </si>
  <si>
    <t>电子课件、电子教案、工作手册和教学视频</t>
  </si>
  <si>
    <t>978-7-111-73528-1</t>
  </si>
  <si>
    <t>http://www.cmpedu.com/books/book/5607124.htm</t>
  </si>
  <si>
    <t>智能制造数字化数控编程与精密制造</t>
  </si>
  <si>
    <t>70147</t>
  </si>
  <si>
    <t>郑维明 张振亚 杜娟</t>
  </si>
  <si>
    <t>电子课件、实例模型</t>
  </si>
  <si>
    <t>978-7-111-70147-7</t>
  </si>
  <si>
    <t>http://www.cmpedu.com/books/book/5605531.htm</t>
  </si>
  <si>
    <t>智能制造数字化建模与产品设计</t>
  </si>
  <si>
    <t>66488</t>
  </si>
  <si>
    <t>978-7-111-66488-8</t>
  </si>
  <si>
    <t>http://www.cmpedu.com/books/book/5603646.htm</t>
  </si>
  <si>
    <t>智能制造数字化制造运营管理</t>
  </si>
  <si>
    <t>71181</t>
  </si>
  <si>
    <t>郑维明 方志刚 吕平</t>
  </si>
  <si>
    <t>978-7-111-71181-0</t>
  </si>
  <si>
    <t>http://www.cmpedu.com/books/book/5606046.htm</t>
  </si>
  <si>
    <t>智能制造数字化增材制造</t>
  </si>
  <si>
    <t>67475</t>
  </si>
  <si>
    <t>郑维明 李志 仰磊 程泽阳 陈虎</t>
  </si>
  <si>
    <t>978-7-111-67475-7</t>
  </si>
  <si>
    <t>http://www.cmpedu.com/books/book/5604270.htm</t>
  </si>
  <si>
    <t>智能制造数字化工艺仿真</t>
  </si>
  <si>
    <t>69274</t>
  </si>
  <si>
    <t>郑维明 黄恺 王玲</t>
  </si>
  <si>
    <t>电子课件、操作视频、实例模型源文件等</t>
  </si>
  <si>
    <t>978-7-111-69274-4</t>
  </si>
  <si>
    <t>http://www.cmpedu.com/books/book/5605149.htm</t>
  </si>
  <si>
    <t>76765</t>
  </si>
  <si>
    <t>智能制造生产线技术及应用</t>
  </si>
  <si>
    <t>郑秀丽 郑道友 李海清</t>
  </si>
  <si>
    <t>PPT课件、二维码、视频、电子教案</t>
  </si>
  <si>
    <t>978-7-111-76765-7</t>
  </si>
  <si>
    <t>http://www.cmpedu.com/books/book/5608759.htm</t>
  </si>
  <si>
    <t>智能制造生产线运营与维护</t>
  </si>
  <si>
    <t>65809</t>
  </si>
  <si>
    <t>刘怀兰 孙海亮</t>
  </si>
  <si>
    <t>金砖国家技能发展与技术创新大赛成果转化系列教材</t>
  </si>
  <si>
    <t>978-7-111-65809-2</t>
  </si>
  <si>
    <t>http://www.cmpedu.com/books/book/5602463.htm</t>
  </si>
  <si>
    <t>智能制造生产线装调与维护</t>
  </si>
  <si>
    <t>71540</t>
  </si>
  <si>
    <t>朱秀丽 李成伟 刘培超</t>
  </si>
  <si>
    <t>978-7-111-71540-5</t>
  </si>
  <si>
    <t>http://www.cmpedu.com/books/book/5606365.htm</t>
  </si>
  <si>
    <t>78113</t>
  </si>
  <si>
    <t>智能生产线数字化设计与仿真</t>
  </si>
  <si>
    <t>朱秀丽 李成伟 沈正寒</t>
  </si>
  <si>
    <t>978-7-111-78113-4</t>
  </si>
  <si>
    <t>http://www.cmpedu.com/books/book/5609453.htm</t>
  </si>
  <si>
    <t>智能生产线数字化设计与仿真——PLC程序设计与MCD机电联调</t>
  </si>
  <si>
    <t>71611</t>
  </si>
  <si>
    <t>羊荣金 蒋澄灿 杨国强</t>
  </si>
  <si>
    <t>二维码视频、电子课件、电子教案、习题答案</t>
  </si>
  <si>
    <t>本书特色：
★本书基于MCD机电一体化调试平台，根据真实智能生产线在NX软件中开发好的智能物流单元、智能仓储单元、智能加工单元、智能检测单元和智能装配单 元仿真模型编写。
★配有电子课件、电子教案、习题答案、工程文件、模拟试卷及答案。
★扫描书中二维码可观看微课视频。</t>
  </si>
  <si>
    <t>978-7-111-71611-2</t>
  </si>
  <si>
    <t>http://www.cmpedu.com/books/book/5606341.htm</t>
  </si>
  <si>
    <t>智能制造产品生命周期系统中的数据协同管理</t>
  </si>
  <si>
    <t>73099</t>
  </si>
  <si>
    <t>978-7-111-73099-6</t>
  </si>
  <si>
    <t>http://www.cmpedu.com/books/book/5606741.htm</t>
  </si>
  <si>
    <t>生产线数字化仿真与调试（NX MCD）</t>
  </si>
  <si>
    <t>71205</t>
  </si>
  <si>
    <t>广州高谱技术有限公司</t>
  </si>
  <si>
    <t>电子课件、模型文件、程序源代码等</t>
  </si>
  <si>
    <t>978-7-111-71205-3</t>
  </si>
  <si>
    <t>http://www.cmpedu.com/books/book/5605878.htm</t>
  </si>
  <si>
    <t>生产线数字化设计与仿真（NX MCD)</t>
  </si>
  <si>
    <t>64791</t>
  </si>
  <si>
    <t>978-7-111-64791-1</t>
  </si>
  <si>
    <t>http://www.cmpedu.com/books/book/5601931.htm</t>
  </si>
  <si>
    <t>73424</t>
  </si>
  <si>
    <t>生产线数字化设计与仿真</t>
  </si>
  <si>
    <t>张苗苗 李金亮</t>
  </si>
  <si>
    <t>电子课件、二维码、素材文件</t>
  </si>
  <si>
    <t>978-7-111-73424-6</t>
  </si>
  <si>
    <t>http://www.cmpedu.com/books/book/5606941.htm</t>
  </si>
  <si>
    <t>数字化制造生产线规划与工厂物流仿真</t>
  </si>
  <si>
    <t>66649</t>
  </si>
  <si>
    <t>978-7-111-66649-3</t>
  </si>
  <si>
    <t>http://www.cmpedu.com/books/book/5603625.htm</t>
  </si>
  <si>
    <t>智能制造技术与项目化应用</t>
  </si>
  <si>
    <t>72088</t>
  </si>
  <si>
    <t>978-7-111-72088-1</t>
  </si>
  <si>
    <t>http://www.cmpedu.com/books/book/5606458.htm</t>
  </si>
  <si>
    <t>智能制造与机器人应用技术</t>
  </si>
  <si>
    <t>65352</t>
  </si>
  <si>
    <t>张明文 王璐欢</t>
  </si>
  <si>
    <t>978-7-111-65352-3</t>
  </si>
  <si>
    <t>http://www.cmpedu.com/books/book/5602146.htm</t>
  </si>
  <si>
    <t>智能设备数字孪生应用</t>
  </si>
  <si>
    <t>75970</t>
  </si>
  <si>
    <t>卞化梅</t>
  </si>
  <si>
    <t>978-7-111-75970-6</t>
  </si>
  <si>
    <t>http://www.cmpedu.com/books/book/5608394.htm</t>
  </si>
  <si>
    <t>75378</t>
  </si>
  <si>
    <t>智能制造装备单元系统集成</t>
  </si>
  <si>
    <t>朱志亮 郑道友 陈传周</t>
  </si>
  <si>
    <t>电子课件、二维码、视频、理论试题</t>
  </si>
  <si>
    <t>978-7-111-75378-0</t>
  </si>
  <si>
    <t>http://www.cmpedu.com/books/book/5607938.htm</t>
  </si>
  <si>
    <t>智能制造装备故障诊断与技术改造</t>
  </si>
  <si>
    <t>72933</t>
  </si>
  <si>
    <t>周兰 武峰 吕洋 编著</t>
  </si>
  <si>
    <t>电子教案、PPT、微课、视频课件、实训工单等</t>
  </si>
  <si>
    <t>978-7-111-72933-4</t>
  </si>
  <si>
    <t>http://www.cmpedu.com/books/book/5606844.htm</t>
  </si>
  <si>
    <t>智能制造装备电气安装与调试</t>
  </si>
  <si>
    <t>72014</t>
  </si>
  <si>
    <t>翟志永 付强 陈兴</t>
  </si>
  <si>
    <t>电子课件、电子教案及动画视频（二维码形式）资源</t>
  </si>
  <si>
    <t>978-7-111-72014-0</t>
  </si>
  <si>
    <t>http://www.cmpedu.com/books/book/5606402.htm</t>
  </si>
  <si>
    <t>76188</t>
  </si>
  <si>
    <t>智能制造装备机械装配与调试</t>
  </si>
  <si>
    <t>朱强 吕洋 陈昌安</t>
  </si>
  <si>
    <t>978-7-111-76188-4</t>
  </si>
  <si>
    <t>http://www.cmpedu.com/books/book/5608540.htm</t>
  </si>
  <si>
    <t>76296</t>
  </si>
  <si>
    <t>激光设备装调与加工技术</t>
  </si>
  <si>
    <t>钟正根 华学兵 杨鹏</t>
  </si>
  <si>
    <t>978-7-111-76296-6</t>
  </si>
  <si>
    <t>http://www.cmpedu.com/books/book/5608482.htm</t>
  </si>
  <si>
    <t>77831</t>
  </si>
  <si>
    <t>智能控制系统安装与调试</t>
  </si>
  <si>
    <t>李时辉 王松能 陈传周</t>
  </si>
  <si>
    <t>978-7-111-77831-8</t>
  </si>
  <si>
    <t>http://www.cmpedu.com/books/book/5609283.htm</t>
  </si>
  <si>
    <t>综合自动化系统安装与调试</t>
  </si>
  <si>
    <t>73098</t>
  </si>
  <si>
    <t>熊国灿  董嘉伟 张豪</t>
  </si>
  <si>
    <t>978-7-111-73098-9</t>
  </si>
  <si>
    <t>http://www.cmpedu.com/books/book/5606802.htm</t>
  </si>
  <si>
    <t>切削加工智能制造单元应用</t>
  </si>
  <si>
    <t>71641</t>
  </si>
  <si>
    <t>李会荣 赵小宣</t>
  </si>
  <si>
    <t>978-7-111-71641-9</t>
  </si>
  <si>
    <t>http://www.cmpedu.com/books/book/5606236.htm</t>
  </si>
  <si>
    <t>VisualOne智能工厂仿真案例教程</t>
  </si>
  <si>
    <t>65656</t>
  </si>
  <si>
    <t>贺玮 徐安林</t>
  </si>
  <si>
    <t>案例、视频、素材</t>
  </si>
  <si>
    <t>978-7-111-65656-2</t>
  </si>
  <si>
    <t>http://www.cmpedu.com/books/book/5602409.htm</t>
  </si>
  <si>
    <t>77508</t>
  </si>
  <si>
    <t>工业UI开发技术</t>
  </si>
  <si>
    <t>刘祖武 简显锐</t>
  </si>
  <si>
    <t>978-7-111-77508-9</t>
  </si>
  <si>
    <t>http://www.cmpedu.com/books/book/5609312.htm</t>
  </si>
  <si>
    <t>工业仿真软件MIoT.VC培训教程--基础篇</t>
  </si>
  <si>
    <t>72613</t>
  </si>
  <si>
    <t>王寒里 朱秀丽</t>
  </si>
  <si>
    <t>978-7-111-72613-5</t>
  </si>
  <si>
    <t>http://www.cmpedu.com/books/book/5606581.htm</t>
  </si>
  <si>
    <t>77611</t>
  </si>
  <si>
    <t>机器视觉系统编程与开发</t>
  </si>
  <si>
    <t>李长春 黄华栋</t>
  </si>
  <si>
    <t>978-7-111-77611-6</t>
  </si>
  <si>
    <t>http://www.cmpedu.com/books/book/5609142.htm</t>
  </si>
  <si>
    <t>78548</t>
  </si>
  <si>
    <t>机器视觉系统应用</t>
  </si>
  <si>
    <t>殷慧</t>
  </si>
  <si>
    <t>978-7-111-78548-4</t>
  </si>
  <si>
    <t>http://www.cmpedu.com/books/book/5609677.htm</t>
  </si>
  <si>
    <t>机器视觉系统应用（初级）</t>
  </si>
  <si>
    <t>72742</t>
  </si>
  <si>
    <t>郑鹏飞 张永卫 黄大岳</t>
  </si>
  <si>
    <t>二维码视频、电子课件、引导问题答案、模拟试卷及答案等</t>
  </si>
  <si>
    <t>978-7-111-72742-2</t>
  </si>
  <si>
    <t>http://www.cmpedu.com/books/book/5606680.htm</t>
  </si>
  <si>
    <t>机器视觉系统应用（中级）</t>
  </si>
  <si>
    <t>72393</t>
  </si>
  <si>
    <t>马晓明 卢鑫 程文锋</t>
  </si>
  <si>
    <t>电子课件、二维码、引导问题答案、模拟试卷及答案等</t>
  </si>
  <si>
    <t>978-7-111-72393-6</t>
  </si>
  <si>
    <t>http://www.cmpedu.com/books/book/5606685.htm</t>
  </si>
  <si>
    <t>78708</t>
  </si>
  <si>
    <t>机器视觉及其应用技术（第3版）</t>
  </si>
  <si>
    <t>刘韬 徐胜</t>
  </si>
  <si>
    <t>电子课件、二维码、习题答案、模拟试卷及其答案</t>
  </si>
  <si>
    <t>978-7-111-78708-2</t>
  </si>
  <si>
    <t>http://www.cmpedu.com/books/book/5609715.htm</t>
  </si>
  <si>
    <t>人工智能控制技术</t>
  </si>
  <si>
    <t>64798</t>
  </si>
  <si>
    <t>关景新 高健 张中洲 编著</t>
  </si>
  <si>
    <t>微客视频，知识拓展，扫码观看</t>
  </si>
  <si>
    <t>978-7-111-64798-0</t>
  </si>
  <si>
    <t>http://www.cmpedu.com/books/book/5601904.htm</t>
  </si>
  <si>
    <t>79368</t>
  </si>
  <si>
    <t>智能控制技术概论</t>
  </si>
  <si>
    <t>吕亚男 章猛华 于泽鑫</t>
  </si>
  <si>
    <t>978-7-111-79368-7</t>
  </si>
  <si>
    <t>http://www.cmpedu.com/books/book/5610038.htm</t>
  </si>
  <si>
    <t>基于低代码工具的工业APP开发及应用</t>
  </si>
  <si>
    <t>73221</t>
  </si>
  <si>
    <t>魏仁胜 曹玉龙 孟淑丽</t>
  </si>
  <si>
    <t>978-7-111-73221-1</t>
  </si>
  <si>
    <t>http://www.cmpedu.com/books/book/5606883.htm</t>
  </si>
  <si>
    <t>基于MES的智能制造单元生产与管控</t>
  </si>
  <si>
    <t>70816</t>
  </si>
  <si>
    <t>马雪峰 史东丽 王翠凤</t>
  </si>
  <si>
    <t>978-7-111-70816-2</t>
  </si>
  <si>
    <t>http://www.cmpedu.com/books/book/5605839.htm</t>
  </si>
  <si>
    <t>MES开发与应用</t>
  </si>
  <si>
    <t>76205</t>
  </si>
  <si>
    <t>韩祎 廖永红</t>
  </si>
  <si>
    <t>二维码、微课资源</t>
  </si>
  <si>
    <t>978-7-111-76205-8</t>
  </si>
  <si>
    <t>http://www.cmpedu.com/books/book/5608505.htm</t>
  </si>
  <si>
    <t>MES基础与应用</t>
  </si>
  <si>
    <t>63822</t>
  </si>
  <si>
    <t>彭振云 高毅 唐昭琳</t>
  </si>
  <si>
    <t>本书特色：
★“十四五”职业教育国家规划教材
★“十三五”职业教育国家规划教材
★全国机械行业职业教育优质规划教材（高职高专）
★采用了项目牵引、任务驱动的方式；遵循现行的ISO/IEC 62264系列标准的基本框架。
★配有二维码、电子课件及相关教学资源。</t>
  </si>
  <si>
    <t>978-7-111-63822-3</t>
  </si>
  <si>
    <t>http://www.cmpedu.com/books/book/5600951.htm</t>
  </si>
  <si>
    <t>制造执行系统（MES）项目化教程</t>
  </si>
  <si>
    <t>72990</t>
  </si>
  <si>
    <t>肖国涛 丛兰强</t>
  </si>
  <si>
    <t>978-7-111-72990-7</t>
  </si>
  <si>
    <t>http://www.cmpedu.com/books/book/5606709.htm</t>
  </si>
  <si>
    <t>78813</t>
  </si>
  <si>
    <t>智能制造执行系统(MES)应用案例教程</t>
  </si>
  <si>
    <t>耿哲 石皋莲 韩念梅</t>
  </si>
  <si>
    <t>978-7-111-78813-3</t>
  </si>
  <si>
    <t>http://www.cmpedu.com/books/book/5609912.htm</t>
  </si>
  <si>
    <t>智能控制技术专业英语</t>
  </si>
  <si>
    <t>67253</t>
  </si>
  <si>
    <t>978-7-111-67253-1</t>
  </si>
  <si>
    <t>http://www.cmpedu.com/books/book/5604656.htm</t>
  </si>
  <si>
    <t>79829</t>
  </si>
  <si>
    <t>工业数字孪生技术</t>
  </si>
  <si>
    <r>
      <rPr>
        <sz val="11"/>
        <color rgb="FF000000"/>
        <rFont val="宋体"/>
        <charset val="134"/>
      </rPr>
      <t>李志斌</t>
    </r>
    <r>
      <rPr>
        <sz val="11"/>
        <color indexed="8"/>
        <rFont val="宋体"/>
        <charset val="0"/>
      </rPr>
      <t xml:space="preserve">  </t>
    </r>
    <r>
      <rPr>
        <sz val="11"/>
        <color rgb="FF000000"/>
        <rFont val="宋体"/>
        <charset val="134"/>
      </rPr>
      <t xml:space="preserve">刘佳琛 </t>
    </r>
    <r>
      <rPr>
        <sz val="11"/>
        <color indexed="8"/>
        <rFont val="宋体"/>
        <charset val="0"/>
      </rPr>
      <t xml:space="preserve"> </t>
    </r>
    <r>
      <rPr>
        <sz val="11"/>
        <color rgb="FF000000"/>
        <rFont val="宋体"/>
        <charset val="134"/>
      </rPr>
      <t>李现友</t>
    </r>
  </si>
  <si>
    <t>电子课件、教学计划、教学大纲和课程标准</t>
  </si>
  <si>
    <t>978-7-111-79829-3</t>
  </si>
  <si>
    <t>http://www.cmpedu.com/books/book/5610511.htm</t>
  </si>
  <si>
    <t>工业数字孪生建模与应用</t>
  </si>
  <si>
    <t>69721</t>
  </si>
  <si>
    <t>树根互联股份有限公司 组编 贺东东 叶菲 徐作栋 主编</t>
  </si>
  <si>
    <t>电子课件、习题以及教学视频、二维码</t>
  </si>
  <si>
    <t>978-7-111-69721-3</t>
  </si>
  <si>
    <t>http://www.cmpedu.com/books/book/5605257.htm</t>
  </si>
  <si>
    <t>数字孪生-产线工艺仿真</t>
  </si>
  <si>
    <t>72381</t>
  </si>
  <si>
    <r>
      <rPr>
        <sz val="11"/>
        <color rgb="FF000000"/>
        <rFont val="宋体"/>
        <charset val="134"/>
      </rPr>
      <t>何懂</t>
    </r>
    <r>
      <rPr>
        <sz val="11"/>
        <color rgb="FF000000"/>
        <rFont val="宋体"/>
        <charset val="0"/>
      </rPr>
      <t xml:space="preserve"> </t>
    </r>
    <r>
      <rPr>
        <sz val="11"/>
        <color rgb="FF000000"/>
        <rFont val="宋体"/>
        <charset val="134"/>
      </rPr>
      <t>肖琴琴</t>
    </r>
  </si>
  <si>
    <t>978-7-111-72381-3</t>
  </si>
  <si>
    <t>http://www.cmpedu.com/books/book/5606816.htm</t>
  </si>
  <si>
    <t>79386</t>
  </si>
  <si>
    <t>数字孪生虚拟仿真技术（NX MCD）</t>
  </si>
  <si>
    <t>张静    袁振文</t>
  </si>
  <si>
    <t>电子课件、模型文件</t>
  </si>
  <si>
    <t>978-7-111-79386-1</t>
  </si>
  <si>
    <t>http://www.cmpedu.com/books/book/5610030.htm</t>
  </si>
  <si>
    <t>78363</t>
  </si>
  <si>
    <t>数字孪生与虚拟调试技术应用</t>
  </si>
  <si>
    <t>王亮 张青波 李方园</t>
  </si>
  <si>
    <t>978-7-111-78363-3</t>
  </si>
  <si>
    <t>http://www.cmpedu.com/books/book/5609552.htm</t>
  </si>
  <si>
    <t>77860</t>
  </si>
  <si>
    <t>席鑫宁 徐金鹏</t>
  </si>
  <si>
    <t>工作手册式教材</t>
  </si>
  <si>
    <t>978-7-111-77860-8</t>
  </si>
  <si>
    <t>http://www.cmpedu.com/books/book/5609202.htm</t>
  </si>
  <si>
    <t>72412</t>
  </si>
  <si>
    <t>蒋庆斌 周斌</t>
  </si>
  <si>
    <t>仿真模型、真彩图片、电子课件、习题解答、动画仿真、微课视频、拓展阅读等</t>
  </si>
  <si>
    <t>978-7-111-72412-4</t>
  </si>
  <si>
    <t>http://www.cmpedu.com/books/book/5606603.htm</t>
  </si>
  <si>
    <t>数字孪生技术及应用——Process Simulate从入门到精通</t>
  </si>
  <si>
    <t>72304</t>
  </si>
  <si>
    <t>于福华 魏仁胜 董嘉伟</t>
  </si>
  <si>
    <t>978-7-111-72304-2</t>
  </si>
  <si>
    <t>http://www.cmpedu.com/books/book/5606459.htm</t>
  </si>
  <si>
    <t>数字孪生-机电概念设计与仿真</t>
  </si>
  <si>
    <t>72252</t>
  </si>
  <si>
    <t>廖强华 鲍清岩</t>
  </si>
  <si>
    <t>978-7-111-72252-6</t>
  </si>
  <si>
    <t>http://www.cmpedu.com/books/book/5606501.htm</t>
  </si>
  <si>
    <t>高职高专教材&gt;装备制造大类&gt;自动化类&gt;工业互联网应用</t>
  </si>
  <si>
    <t>74806</t>
  </si>
  <si>
    <t>工业互联网导论</t>
  </si>
  <si>
    <t>黄源 张婧慧 唐京瑞</t>
  </si>
  <si>
    <t>978-7-111-74806-9</t>
  </si>
  <si>
    <t>http://www.cmpedu.com/books/book/5607552.htm</t>
  </si>
  <si>
    <t>77401</t>
  </si>
  <si>
    <t>工业互联网基础</t>
  </si>
  <si>
    <t>张艳 陈君 郑栋梁</t>
  </si>
  <si>
    <t>978-7-111-77401-3</t>
  </si>
  <si>
    <t>http://www.cmpedu.com/books/book/5609012.htm</t>
  </si>
  <si>
    <t>79489</t>
  </si>
  <si>
    <t>工业互联网网络技术</t>
  </si>
  <si>
    <t>王春蜂 李小琴 李栋</t>
  </si>
  <si>
    <t>978-7-111-79489-9</t>
  </si>
  <si>
    <t>http://www.cmpedu.com/books/book/5610061.htm</t>
  </si>
  <si>
    <t>工业互联网技术基础</t>
  </si>
  <si>
    <t>75227</t>
  </si>
  <si>
    <t>彭振云 魏磊 张得煜</t>
  </si>
  <si>
    <t>978-7-111-75227-1</t>
  </si>
  <si>
    <t>http://www.cmpedu.com/books/book/5607758.htm</t>
  </si>
  <si>
    <t>工业互联网技术与应用</t>
  </si>
  <si>
    <t>69015</t>
  </si>
  <si>
    <t>刘昊 张玉萍</t>
  </si>
  <si>
    <t>电子课件、模拟试卷及答案、任务视频等</t>
  </si>
  <si>
    <t>978-7-111-69015-3</t>
  </si>
  <si>
    <t>http://www.cmpedu.com/books/book/5605169.htm</t>
  </si>
  <si>
    <t>71819</t>
  </si>
  <si>
    <t>邓春红 潘涛  何帮喜</t>
  </si>
  <si>
    <t>电子课件、素材、源代码、模拟试卷及答案等</t>
  </si>
  <si>
    <t>978-7-111-71819-2</t>
  </si>
  <si>
    <t>http://www.cmpedu.com/books/book/5607382.htm</t>
  </si>
  <si>
    <t>75218</t>
  </si>
  <si>
    <t>工业互联网平台综合应用</t>
  </si>
  <si>
    <t>徐作栋 李斌 傅子霞</t>
  </si>
  <si>
    <t>电子课件、二维码、视频、课程标准、教学计划、习题库</t>
  </si>
  <si>
    <t>978-7-111-75218-9</t>
  </si>
  <si>
    <t>http://www.cmpedu.com/books/book/5607845.htm</t>
  </si>
  <si>
    <t>79600</t>
  </si>
  <si>
    <t>工业互联网标识解析应用技术</t>
  </si>
  <si>
    <t>刘文军  倪国富</t>
  </si>
  <si>
    <t>978-7-111-79600-8</t>
  </si>
  <si>
    <t>http://www.cmpedu.com/books/book/5610170.htm</t>
  </si>
  <si>
    <t>80586</t>
  </si>
  <si>
    <t>工业互联网安全防护技术</t>
  </si>
  <si>
    <t>洪晟  王冲华</t>
  </si>
  <si>
    <t>电子课件、综合实践电子文档、微课视频</t>
  </si>
  <si>
    <t>978-7-111-80586-1</t>
  </si>
  <si>
    <t>http://www.cmpedu.com/books/book/5610732.htm</t>
  </si>
  <si>
    <t>75354</t>
  </si>
  <si>
    <t>工业数据采集</t>
  </si>
  <si>
    <t>肖国涛 高庆</t>
  </si>
  <si>
    <t>电子课件、二维码、视频、教案、实训任务单</t>
  </si>
  <si>
    <t>978-7-111-75354-4</t>
  </si>
  <si>
    <t>http://www.cmpedu.com/books/book/5608087.htm</t>
  </si>
  <si>
    <t>79497</t>
  </si>
  <si>
    <t>工业数据采集与标识解析</t>
  </si>
  <si>
    <t>王菲菲 李建朝 王芳主</t>
  </si>
  <si>
    <t>978-7-111-79497-4</t>
  </si>
  <si>
    <t>http://www.cmpedu.com/books/book/5610060.htm</t>
  </si>
  <si>
    <t>工业大数据采集、处理与应用</t>
  </si>
  <si>
    <t>71911</t>
  </si>
  <si>
    <t>彭振云 唐昭琳</t>
  </si>
  <si>
    <t>978-7-111-71911-3</t>
  </si>
  <si>
    <t>http://www.cmpedu.com/books/book/5606386.htm</t>
  </si>
  <si>
    <t>工业数据采集技术与应用</t>
  </si>
  <si>
    <t>72806</t>
  </si>
  <si>
    <t>白斌 王理想 葛晓华</t>
  </si>
  <si>
    <t>课程标准、教学计划、电子课件、习题库等</t>
  </si>
  <si>
    <t>978-7-111-72806-1</t>
  </si>
  <si>
    <t>http://www.cmpedu.com/books/book/5606620.htm</t>
  </si>
  <si>
    <t>工业数据处理与分析</t>
  </si>
  <si>
    <t>77311</t>
  </si>
  <si>
    <t>陈丹 王建平 赵丽微</t>
  </si>
  <si>
    <t>978-7-111-77311-5</t>
  </si>
  <si>
    <t>http://www.cmpedu.com/books/book/5608968.htm</t>
  </si>
  <si>
    <t>工业可视化应用</t>
  </si>
  <si>
    <t>76832</t>
  </si>
  <si>
    <r>
      <rPr>
        <sz val="11"/>
        <color rgb="FF000000"/>
        <rFont val="宋体"/>
        <charset val="134"/>
      </rPr>
      <t>贺良</t>
    </r>
    <r>
      <rPr>
        <sz val="11"/>
        <color rgb="FF000000"/>
        <rFont val="宋体"/>
        <charset val="0"/>
      </rPr>
      <t xml:space="preserve"> </t>
    </r>
    <r>
      <rPr>
        <sz val="11"/>
        <color rgb="FF000000"/>
        <rFont val="宋体"/>
        <charset val="134"/>
      </rPr>
      <t>卢飞跃</t>
    </r>
    <r>
      <rPr>
        <sz val="11"/>
        <color rgb="FF000000"/>
        <rFont val="宋体"/>
        <charset val="0"/>
      </rPr>
      <t xml:space="preserve"> </t>
    </r>
    <r>
      <rPr>
        <sz val="11"/>
        <color rgb="FF000000"/>
        <rFont val="宋体"/>
        <charset val="134"/>
      </rPr>
      <t>褚杰</t>
    </r>
  </si>
  <si>
    <t>978-7-111-76832-6</t>
  </si>
  <si>
    <t>http://www.cmpedu.com/books/book/5608709.htm</t>
  </si>
  <si>
    <t>高职高专教材&gt;装备制造大类&gt;自动化类&gt;液压与气动技术</t>
  </si>
  <si>
    <t>液压传动（第3版）</t>
  </si>
  <si>
    <t>64551</t>
  </si>
  <si>
    <t>刘会清 李芝</t>
  </si>
  <si>
    <t>电子课件，二维码，素材包，习题答案</t>
  </si>
  <si>
    <t>978-7-111-64551-1</t>
  </si>
  <si>
    <t>http://www.cmpedu.com/books/book/5601939.htm</t>
  </si>
  <si>
    <t>液压传动（第4版）</t>
  </si>
  <si>
    <t>63834</t>
  </si>
  <si>
    <t>丁问司 丁树模</t>
  </si>
  <si>
    <t>本书特色：
★机械工业出版社精品教材。
★畅销教材，被广泛采用做教材。
★本书部分知识点配有二维码资源链接，学生扫码即可观看视频资源。
★配有电子课件。</t>
  </si>
  <si>
    <t>978-7-111-63834-6</t>
  </si>
  <si>
    <t>http://www.cmpedu.com/books/book/5601278.htm</t>
  </si>
  <si>
    <t>75948</t>
  </si>
  <si>
    <t>液压与气动应用技术（第2版）</t>
  </si>
  <si>
    <t>赵永刚 柴艳荣</t>
  </si>
  <si>
    <t>978-7-111-75948-5</t>
  </si>
  <si>
    <t>http://www.cmpedu.com/books/book/5608498.htm</t>
  </si>
  <si>
    <t>79444</t>
  </si>
  <si>
    <t>液压与气动技术</t>
  </si>
  <si>
    <t>国树东   陶磊</t>
  </si>
  <si>
    <t>978-7-111-79444-8</t>
  </si>
  <si>
    <t>http://www.cmpedu.com/books/book/5610073.htm</t>
  </si>
  <si>
    <t>76099</t>
  </si>
  <si>
    <t>徐文琴</t>
  </si>
  <si>
    <t>978-7-111-76099-3</t>
  </si>
  <si>
    <t>http://www.cmpedu.com/books/book/5608510.htm</t>
  </si>
  <si>
    <t>75174</t>
  </si>
  <si>
    <t>张文亭 吴敏</t>
  </si>
  <si>
    <t>978-7-111-75174-8</t>
  </si>
  <si>
    <t>http://www.cmpedu.com/books/book/5607942.htm</t>
  </si>
  <si>
    <t>73815</t>
  </si>
  <si>
    <t>雍丽英 赵丹</t>
  </si>
  <si>
    <t>978-7-111-73815-2</t>
  </si>
  <si>
    <t>http://www.cmpedu.com/books/book/5607233.htm</t>
  </si>
  <si>
    <t>70942</t>
  </si>
  <si>
    <t>徐意 王记彩</t>
  </si>
  <si>
    <t>电子课件、视频、配套图样</t>
  </si>
  <si>
    <t>978-7-111-70942-8</t>
  </si>
  <si>
    <t>http://www.cmpedu.com/books/book/5605971.htm</t>
  </si>
  <si>
    <t>69994</t>
  </si>
  <si>
    <t>唐少琴 王瑜</t>
  </si>
  <si>
    <t>大量动画、视频资源、二维码</t>
  </si>
  <si>
    <t>978-7-111-69994-1</t>
  </si>
  <si>
    <t>http://www.cmpedu.com/books/book/5605762.htm</t>
  </si>
  <si>
    <t>70765</t>
  </si>
  <si>
    <t>周曲珠 江育波 徐根涛</t>
  </si>
  <si>
    <t>微课视频及电子课件</t>
  </si>
  <si>
    <t>978-7-111-70765-3</t>
  </si>
  <si>
    <t>http://www.cmpedu.com/books/book/5605778.htm</t>
  </si>
  <si>
    <t>77059</t>
  </si>
  <si>
    <t>液压与气动技术（第2版）</t>
  </si>
  <si>
    <t>李新德</t>
  </si>
  <si>
    <t>电子课件、二维码、微课视频、动画、习题答案、素材文件</t>
  </si>
  <si>
    <t>本书特色：
★“十四五”职业教育国家规划教材
★“十三五”职业教育国家规划教材
★立体化教材，配有大量动画视频，可直接扫描二维码观看。
★项目化编排，注重实践能力的培养。
★执行新的国家标准。
★配套有《液压与气动技术学习指南》、电子课件、二维码动画视频、习题解答、思政小课堂。</t>
  </si>
  <si>
    <t>978-7-111-77059-6</t>
  </si>
  <si>
    <t>http://www.cmpedu.com/books/book/5608854.htm</t>
  </si>
  <si>
    <t>70945</t>
  </si>
  <si>
    <t>许艳霞 姚玲峰 崔培雪</t>
  </si>
  <si>
    <t>电子课件、习题\岗课赛证模拟测试题及答案</t>
  </si>
  <si>
    <t>978-7-111-70945-9</t>
  </si>
  <si>
    <t>http://www.cmpedu.com/books/book/5605899.htm</t>
  </si>
  <si>
    <t>70786</t>
  </si>
  <si>
    <t>魏国江</t>
  </si>
  <si>
    <t>978-7-111-70786-8</t>
  </si>
  <si>
    <t>http://www.cmpedu.com/books/book/5605939.htm</t>
  </si>
  <si>
    <t>75602</t>
  </si>
  <si>
    <t>李秋芳 姜洪有</t>
  </si>
  <si>
    <t>978-7-111-75602-6</t>
  </si>
  <si>
    <t>http://www.cmpedu.com/books/book/5608178.htm</t>
  </si>
  <si>
    <t>74850</t>
  </si>
  <si>
    <t>曹燕 宋正和</t>
  </si>
  <si>
    <r>
      <rPr>
        <sz val="11"/>
        <color rgb="FF000000"/>
        <rFont val="宋体"/>
        <charset val="134"/>
      </rPr>
      <t>电子课件、教案、课程标准、实训报告、</t>
    </r>
    <r>
      <rPr>
        <sz val="11"/>
        <color rgb="FF000000"/>
        <rFont val="宋体"/>
        <charset val="0"/>
      </rPr>
      <t>Festo</t>
    </r>
    <r>
      <rPr>
        <sz val="11"/>
        <color rgb="FF000000"/>
        <rFont val="宋体"/>
        <charset val="134"/>
      </rPr>
      <t>仿真文件、视频动画</t>
    </r>
  </si>
  <si>
    <t>978-7-111-74850-2</t>
  </si>
  <si>
    <t>http://www.cmpedu.com/books/book/5608127.htm</t>
  </si>
  <si>
    <t>76587</t>
  </si>
  <si>
    <t>王宝敏 王新琴</t>
  </si>
  <si>
    <t>978-7-111-76587-5</t>
  </si>
  <si>
    <t>http://www.cmpedu.com/books/book/5608706.htm</t>
  </si>
  <si>
    <t>液压与气动技术项目式教程</t>
  </si>
  <si>
    <t>76576</t>
  </si>
  <si>
    <t>刘道寿 周志红</t>
  </si>
  <si>
    <t>978-7-111-76576-9</t>
  </si>
  <si>
    <t>http://www.cmpedu.com/books/book/5608653.htm</t>
  </si>
  <si>
    <t>液压与气动技术及应用</t>
  </si>
  <si>
    <t>60315</t>
  </si>
  <si>
    <t>龚肖新</t>
  </si>
  <si>
    <t>本书特色：
★江苏省“十三五”省级规划教材；全国机械行业职业教育优质规划教材（高职高专）
★双色印刷，版式生动。
★配有动画视频、电子课件、习题答案、模拟试卷及答案等。</t>
  </si>
  <si>
    <t>978-7-111-60315-3</t>
  </si>
  <si>
    <t>http://www.cmpedu.com/books/book/5519627.htm</t>
  </si>
  <si>
    <t>40261</t>
  </si>
  <si>
    <t>周进民</t>
  </si>
  <si>
    <t>电子课件、习题解答、视频</t>
  </si>
  <si>
    <t>978-7-111-40261-9</t>
  </si>
  <si>
    <t>http://www.cmpedu.com/books/book/2063809.htm</t>
  </si>
  <si>
    <t>75683</t>
  </si>
  <si>
    <t>液压与气动技术（第6版）</t>
  </si>
  <si>
    <t>赵波 王宏元 吴哲</t>
  </si>
  <si>
    <t>电子课件、二维码视频、大纲、习题答案</t>
  </si>
  <si>
    <t>本书特色：
★全国优秀教材二等奖
★“十四五”职业教育国家规划教材
★普通高等教育 “十一五”规划教材，“十二五”职业教育国家规划教材
★配有二维码视频，课件、大纲、习题答案等立体化配套资源。
★理论内容 必需、够用，应用实例贴近工程。</t>
  </si>
  <si>
    <t>978-7-111-75683-5</t>
  </si>
  <si>
    <t>http://www.cmpedu.com/books/book/5608353.htm</t>
  </si>
  <si>
    <t>液压与气动系统的使用与维护</t>
  </si>
  <si>
    <t>72387</t>
  </si>
  <si>
    <t>单淑梅</t>
  </si>
  <si>
    <t>978-7-111-72387-5</t>
  </si>
  <si>
    <t>http://www.cmpedu.com/books/book/5606735.htm</t>
  </si>
  <si>
    <t>73142</t>
  </si>
  <si>
    <t>气动与液压系统安装与调试</t>
  </si>
  <si>
    <t>俞婕</t>
  </si>
  <si>
    <t>978-7-111-73142-9</t>
  </si>
  <si>
    <t>http://www.cmpedu.com/books/book/5607170.htm</t>
  </si>
  <si>
    <t>液压与气动技术（第4版）</t>
  </si>
  <si>
    <t>72925</t>
  </si>
  <si>
    <t>左健民</t>
  </si>
  <si>
    <t>978-7-111-72925-9</t>
  </si>
  <si>
    <t>http://www.cmpedu.com/books/book/5606820.htm</t>
  </si>
  <si>
    <t>74140</t>
  </si>
  <si>
    <t>液压与气压传动（第5版）</t>
  </si>
  <si>
    <t>刘建明 孙杰</t>
  </si>
  <si>
    <t>978-7-111-74140-4</t>
  </si>
  <si>
    <t>http://www.cmpedu.com/books/book/5607600.htm</t>
  </si>
  <si>
    <t>73866</t>
  </si>
  <si>
    <t>液压与气压传动（第3版）</t>
  </si>
  <si>
    <t>白柳</t>
  </si>
  <si>
    <t>本书特色：
★“十四五”职业教育国家规划教材
★互联网+新形态教材，扫码观看动画资源。
★赠送内容丰富的电子课件、模拟题及答案。
★赠送动画、图片素材包。</t>
  </si>
  <si>
    <t>978-7-111-73866-4</t>
  </si>
  <si>
    <t>http://www.cmpedu.com/books/book/5607331.htm</t>
  </si>
  <si>
    <t>液压与气压传动（第2版）</t>
  </si>
  <si>
    <t>53763</t>
  </si>
  <si>
    <t>张福臣</t>
  </si>
  <si>
    <t>978-7-111-53763-2</t>
  </si>
  <si>
    <t>http://www.cmpedu.com/books/book/2053462.htm</t>
  </si>
  <si>
    <t>液压与气压传动（第4版）</t>
  </si>
  <si>
    <t>63876</t>
  </si>
  <si>
    <t>张群生</t>
  </si>
  <si>
    <t>本书特色：
★“十四五”职业教育国家规划教材
★"十二五"职业教育国家规划教材
★配有丰富的资源，包括多媒体课件、实操视频、教学PPT、电子教案与教学大纲、习题答案、两套模拟试卷及答案。
★根据最新教学标准修订，并将国家职业资格标准和1+X职业技能标准融入教材。
★采用现行国家标准规范全书的用词和用图；与现代生产实践相结合；校企合作编写。</t>
  </si>
  <si>
    <t>978-7-111-63876-6</t>
  </si>
  <si>
    <t>http://www.cmpedu.com/books/book/5601190.htm</t>
  </si>
  <si>
    <t>75711</t>
  </si>
  <si>
    <t>液压与气压传动技术（第2版）</t>
  </si>
  <si>
    <t>韩玉勇 郑庆强 韩波</t>
  </si>
  <si>
    <t>978-7-111-75711-5</t>
  </si>
  <si>
    <t>http://www.cmpedu.com/books/book/5608285.htm</t>
  </si>
  <si>
    <t>66672</t>
  </si>
  <si>
    <t>马振福</t>
  </si>
  <si>
    <t>电子课件、思考题和习题解答、模拟试卷及答案</t>
  </si>
  <si>
    <t>978-7-111-66672-1</t>
  </si>
  <si>
    <t>http://www.cmpedu.com/books/book/5603717.htm</t>
  </si>
  <si>
    <t>液压与气压传动技术</t>
  </si>
  <si>
    <t>53963</t>
  </si>
  <si>
    <t>马宪亭</t>
  </si>
  <si>
    <t>江苏省高等学校重点教材</t>
  </si>
  <si>
    <t>978-7-111-53963-6</t>
  </si>
  <si>
    <t>http://www.cmpedu.com/books/book/5603792.htm</t>
  </si>
  <si>
    <t>34388</t>
  </si>
  <si>
    <t>屈圭</t>
  </si>
  <si>
    <t>978-7-111-34388-2</t>
  </si>
  <si>
    <t>http://www.cmpedu.com/books/book/2025100.htm</t>
  </si>
  <si>
    <t>79311</t>
  </si>
  <si>
    <t>气动控制技术及应用</t>
  </si>
  <si>
    <t>林少玲  余丰</t>
  </si>
  <si>
    <t>动画、视频等</t>
  </si>
  <si>
    <t>978-7-111-79311-3</t>
  </si>
  <si>
    <t>http://www.cmpedu.com/books/book/5610080.htm</t>
  </si>
  <si>
    <t>气动控制及应用教程</t>
  </si>
  <si>
    <t>48505</t>
  </si>
  <si>
    <t>陈银燕 赵冉冉 张慧</t>
  </si>
  <si>
    <t>978-7-111-48505-6</t>
  </si>
  <si>
    <t>http://www.cmpedu.com/books/book/5604291.htm</t>
  </si>
  <si>
    <t>气动与液压实训（第2版）</t>
  </si>
  <si>
    <t>69458</t>
  </si>
  <si>
    <t>周建清 王金娟</t>
  </si>
  <si>
    <t>电子课件、二维码、电子教案、习题答案</t>
  </si>
  <si>
    <t>本书特色：
★“十四五”职业教育国家规划教材
★“十二五”职业教育国家规划教材
★模仿企业的作业指导书，将操作步骤、作业工艺图解化。
★教材不仅有气动、液压回路的操作指导，同样重视电气控制技术的应用，达到气、液、电技术的相互渗透，书中设计了十二个项目，其中手动控制、继电器控制项目占六个，PLC控制项目六个，充分体现了新技术的应用，更符合企业的实际生产，贴近企业的人才需求。
★配有电子课件、二维码、电子教案、习题答案。</t>
  </si>
  <si>
    <t>978-7-111-69458-8</t>
  </si>
  <si>
    <t>http://www.cmpedu.com/books/book/5605256.htm</t>
  </si>
  <si>
    <t>气液传动技术与应用</t>
  </si>
  <si>
    <t>57513</t>
  </si>
  <si>
    <t>单以才</t>
  </si>
  <si>
    <t>978-7-111-57513-9</t>
  </si>
  <si>
    <t>http://www.cmpedu.com/books/book/2064011.htm</t>
  </si>
  <si>
    <t>高职高专教材&gt;装备制造大类&gt;机电设备类</t>
  </si>
  <si>
    <t>高职高专教材&gt;装备制造大类&gt;机电设备类&gt;机电设备技术</t>
  </si>
  <si>
    <t>机电设备概论（第2版）</t>
  </si>
  <si>
    <t>67930</t>
  </si>
  <si>
    <t>刘成志</t>
  </si>
  <si>
    <t>视频（以二维码形式穿插于书中）、PPT课件、电子教案及习题答案</t>
  </si>
  <si>
    <t>978-7-111-67930-1</t>
  </si>
  <si>
    <t>http://www.cmpedu.com/books/book/5604514.htm</t>
  </si>
  <si>
    <t>机电设备安装与维修</t>
  </si>
  <si>
    <t>75635</t>
  </si>
  <si>
    <t>陈爽 万杰</t>
  </si>
  <si>
    <t>978-7-111-75635-4</t>
  </si>
  <si>
    <t>http://www.cmpedu.com/books/book/5608160.htm</t>
  </si>
  <si>
    <t>75620</t>
  </si>
  <si>
    <t>机电设备维护与管理（第2版）</t>
  </si>
  <si>
    <t>黄伟 杨真理 杨朝辉</t>
  </si>
  <si>
    <t>电子课件、二维码、视频、习题答案、试卷答案</t>
  </si>
  <si>
    <r>
      <rPr>
        <sz val="11"/>
        <color rgb="FF000000"/>
        <rFont val="宋体"/>
        <charset val="0"/>
      </rPr>
      <t>“</t>
    </r>
    <r>
      <rPr>
        <sz val="11"/>
        <color rgb="FF000000"/>
        <rFont val="宋体"/>
        <charset val="134"/>
      </rPr>
      <t>十三五</t>
    </r>
    <r>
      <rPr>
        <sz val="11"/>
        <color rgb="FF000000"/>
        <rFont val="宋体"/>
        <charset val="0"/>
      </rPr>
      <t>”</t>
    </r>
    <r>
      <rPr>
        <sz val="11"/>
        <color rgb="FF000000"/>
        <rFont val="宋体"/>
        <charset val="134"/>
      </rPr>
      <t>江苏省高等学校重点教材</t>
    </r>
    <r>
      <rPr>
        <sz val="11"/>
        <color rgb="FF000000"/>
        <rFont val="宋体"/>
        <charset val="0"/>
      </rPr>
      <t>/</t>
    </r>
    <r>
      <rPr>
        <sz val="11"/>
        <color rgb="FF000000"/>
        <rFont val="宋体"/>
        <charset val="134"/>
      </rPr>
      <t>新形态教材</t>
    </r>
  </si>
  <si>
    <t>978-7-111-75620-0</t>
  </si>
  <si>
    <t>http://www.cmpedu.com/books/book/5608096.htm</t>
  </si>
  <si>
    <t>78124</t>
  </si>
  <si>
    <t>机电设备安装技术（第2版）</t>
  </si>
  <si>
    <t>吴先文 黄琼</t>
  </si>
  <si>
    <t>978-7-111-78124-0</t>
  </si>
  <si>
    <t>http://www.cmpedu.com/books/book/5609498.htm</t>
  </si>
  <si>
    <t>机电设备装配安装与维修</t>
  </si>
  <si>
    <t>51824</t>
  </si>
  <si>
    <t>杨菊 徐建亮</t>
  </si>
  <si>
    <t>978-7-111-51824-2</t>
  </si>
  <si>
    <t>http://www.cmpedu.com/books/book/2051661.htm</t>
  </si>
  <si>
    <t>机构零件与装配调试</t>
  </si>
  <si>
    <t>46804</t>
  </si>
  <si>
    <t>978-7-111-46804-2</t>
  </si>
  <si>
    <t>http://www.cmpedu.com/books/book/2044540.htm</t>
  </si>
  <si>
    <t>机电设备故障诊断与维修</t>
  </si>
  <si>
    <t>71901</t>
  </si>
  <si>
    <t>赵亚英 张志军</t>
  </si>
  <si>
    <t>电子课件、知识测试答案、模拟试卷及答案</t>
  </si>
  <si>
    <t>978-7-111-71901-4</t>
  </si>
  <si>
    <t>http://www.cmpedu.com/books/book/5606283.htm</t>
  </si>
  <si>
    <t>53637</t>
  </si>
  <si>
    <t>978-7-111-53637-6</t>
  </si>
  <si>
    <t>http://www.cmpedu.com/books/book/2053421.htm</t>
  </si>
  <si>
    <t>76460</t>
  </si>
  <si>
    <t>机电设备故障诊断与维修（第3版）</t>
  </si>
  <si>
    <t>汪永华 贾芸</t>
  </si>
  <si>
    <t>978-7-111-76460-1</t>
  </si>
  <si>
    <t>http://www.cmpedu.com/books/book/5608632.htm</t>
  </si>
  <si>
    <t>机电设备控制基础（第2版）</t>
  </si>
  <si>
    <t>50743</t>
  </si>
  <si>
    <t>978-7-111-50743-7</t>
  </si>
  <si>
    <t>http://www.cmpedu.com/books/book/2048906.htm</t>
  </si>
  <si>
    <t>机电设备控制技术</t>
  </si>
  <si>
    <t>74537</t>
  </si>
  <si>
    <t>董建荣 李彩风</t>
  </si>
  <si>
    <t>978-7-111-74537-2</t>
  </si>
  <si>
    <t>http://www.cmpedu.com/books/book/5607939.htm</t>
  </si>
  <si>
    <t>55435</t>
  </si>
  <si>
    <t>刘丽 张诗淋 赵敏</t>
  </si>
  <si>
    <t>978-7-111-55435-6</t>
  </si>
  <si>
    <t>http://www.cmpedu.com/books/book/2055774.htm</t>
  </si>
  <si>
    <t>57746</t>
  </si>
  <si>
    <t>978-7-111-57746-1</t>
  </si>
  <si>
    <t>http://www.cmpedu.com/books/book/2064562.htm</t>
  </si>
  <si>
    <t>机电设备控制与检测</t>
  </si>
  <si>
    <t>67806</t>
  </si>
  <si>
    <t>978-7-111-67806-9</t>
  </si>
  <si>
    <t>http://www.cmpedu.com/books/book/5604548.htm</t>
  </si>
  <si>
    <t>机械设备修理工艺学（第3版）</t>
  </si>
  <si>
    <t>62285</t>
  </si>
  <si>
    <t>978-7-111-62285-7</t>
  </si>
  <si>
    <t>http://www.cmpedu.com/books/book/5600491.htm</t>
  </si>
  <si>
    <t>机械设备维修与安装（第2版）</t>
  </si>
  <si>
    <t>61362</t>
  </si>
  <si>
    <t>王丽芬 刘杰</t>
  </si>
  <si>
    <t>978-7-111-61362-6</t>
  </si>
  <si>
    <t>http://www.cmpedu.com/books/book/5585103.htm</t>
  </si>
  <si>
    <t>设备故障诊断与维修（第2版）</t>
  </si>
  <si>
    <t>59567</t>
  </si>
  <si>
    <t>978-7-111-59567-0</t>
  </si>
  <si>
    <t>http://www.cmpedu.com/books/book/2066682.htm</t>
  </si>
  <si>
    <t>设备管理与点检维修</t>
  </si>
  <si>
    <t>42671</t>
  </si>
  <si>
    <t>高志坚</t>
  </si>
  <si>
    <t>978-7-111-42671-4</t>
  </si>
  <si>
    <t>http://www.cmpedu.com/books/book/2066827.htm</t>
  </si>
  <si>
    <t>设备管理</t>
  </si>
  <si>
    <t>49610</t>
  </si>
  <si>
    <t>韦林</t>
  </si>
  <si>
    <t>978-7-111-49610-6</t>
  </si>
  <si>
    <t>http://www.cmpedu.com/books/book/2044718.htm</t>
  </si>
  <si>
    <t>设备管理（第2版）</t>
  </si>
  <si>
    <t>61960</t>
  </si>
  <si>
    <t>郁君平</t>
  </si>
  <si>
    <t>978-7-111-61960-4</t>
  </si>
  <si>
    <t>http://www.cmpedu.com/books/book/5585351.htm</t>
  </si>
  <si>
    <t>设备管理与维修</t>
  </si>
  <si>
    <t>34630</t>
  </si>
  <si>
    <t>刘宝权</t>
  </si>
  <si>
    <t>978-7-111-34630-2</t>
  </si>
  <si>
    <t>http://www.cmpedu.com/books/book/5519850.htm</t>
  </si>
  <si>
    <t>73865</t>
  </si>
  <si>
    <t>机电设备管理（第2版）</t>
  </si>
  <si>
    <t>刘江 徐皓</t>
  </si>
  <si>
    <t>978-7-111-73865-7</t>
  </si>
  <si>
    <t>http://www.cmpedu.com/books/book/5607177.htm</t>
  </si>
  <si>
    <t>76675</t>
  </si>
  <si>
    <t>通用机械设备（第3版）</t>
  </si>
  <si>
    <t>国树东 郑祖斌</t>
  </si>
  <si>
    <t>电子课件、书内扫码获取资源</t>
  </si>
  <si>
    <t>978-7-111-76675-9</t>
  </si>
  <si>
    <t>http://www.cmpedu.com/books/book/5608625.htm</t>
  </si>
  <si>
    <t>通用机械设备原理与结构</t>
  </si>
  <si>
    <t>53823</t>
  </si>
  <si>
    <t>孙春霞</t>
  </si>
  <si>
    <t>978-7-111-53823-3</t>
  </si>
  <si>
    <t>http://www.cmpedu.com/books/book/2053483.htm</t>
  </si>
  <si>
    <t>通用机电设备装调技术训练教程</t>
  </si>
  <si>
    <t>61562</t>
  </si>
  <si>
    <t>滕士雷 主编 侯佑宁 主审</t>
  </si>
  <si>
    <t>978-7-111-61562-0</t>
  </si>
  <si>
    <t>http://www.cmpedu.com/books/book/5585195.htm</t>
  </si>
  <si>
    <t>机械设备控制技术（第2版）</t>
  </si>
  <si>
    <t>58038</t>
  </si>
  <si>
    <t>王德发</t>
  </si>
  <si>
    <t>978-7-111-58038-6</t>
  </si>
  <si>
    <t>http://www.cmpedu.com/books/book/2064801.htm</t>
  </si>
  <si>
    <t>机电设备维修技术（第3版）</t>
  </si>
  <si>
    <t>76709</t>
  </si>
  <si>
    <t>978-7-111-76709-1</t>
  </si>
  <si>
    <t>http://www.cmpedu.com/books/book/5608685.htm</t>
  </si>
  <si>
    <t>机电设备维修（第3版）</t>
  </si>
  <si>
    <t>68440</t>
  </si>
  <si>
    <t>吴先文 冯锦春</t>
  </si>
  <si>
    <t>电子教案、助教课件、习题答案、实训视频、教学动画、试卷等</t>
  </si>
  <si>
    <t>本书特色：
★“十四五”职业教育国家规划教材
★“十二五”职业教育国家规划教材
★校企双元编写，将传统设备维修技术与现代维修新技术新工艺相结合，列举大量典型现场维修实例。
★融入课程思政内容。
★扫描书中二维码可观看动画、微课、视频；配有电子课件、习题答案、试卷。</t>
  </si>
  <si>
    <t>978-7-111-68440-4</t>
  </si>
  <si>
    <t>http://www.cmpedu.com/books/book/5604811.htm</t>
  </si>
  <si>
    <t>高职高专教材&gt;装备制造大类&gt;机电设备类&gt;电梯工程技术</t>
  </si>
  <si>
    <t>智能网联电梯维护（初、中级）</t>
  </si>
  <si>
    <t>71123</t>
  </si>
  <si>
    <t>刘勇 杨玉杰 李伟忠</t>
  </si>
  <si>
    <t>978-7-111-71123-0</t>
  </si>
  <si>
    <t>http://www.cmpedu.com/books/book/5605959.htm</t>
  </si>
  <si>
    <t>电梯营销</t>
  </si>
  <si>
    <t>70271</t>
  </si>
  <si>
    <t>魏宏玲 郭伟刚</t>
  </si>
  <si>
    <t>PPT课件、电子教案、教学视频及微课</t>
  </si>
  <si>
    <t>978-7-111-70271-9</t>
  </si>
  <si>
    <t>http://www.cmpedu.com/books/book/5605572.htm</t>
  </si>
  <si>
    <t>电梯技术</t>
  </si>
  <si>
    <t>46823</t>
  </si>
  <si>
    <t>刘勇 毛蕊  姚雅峰</t>
  </si>
  <si>
    <t>电子课件、二维码、习题答案 模拟试卷、活页手册</t>
  </si>
  <si>
    <t>978-7-111-46823-3</t>
  </si>
  <si>
    <t>http://www.cmpedu.com/books/book/5605458.htm</t>
  </si>
  <si>
    <t>电梯维修与保养</t>
  </si>
  <si>
    <t>67499</t>
  </si>
  <si>
    <t>阮广东</t>
  </si>
  <si>
    <t>978-7-111-67499-3</t>
  </si>
  <si>
    <t>http://www.cmpedu.com/books/book/5604516.htm</t>
  </si>
  <si>
    <t>电梯运行与维护</t>
  </si>
  <si>
    <t>62909</t>
  </si>
  <si>
    <t>孙文涛 张旭涛</t>
  </si>
  <si>
    <t>978-7-111-62909-2</t>
  </si>
  <si>
    <t>http://www.cmpedu.com/books/book/5600543.htm</t>
  </si>
  <si>
    <t>电梯安全技术</t>
  </si>
  <si>
    <t>61544</t>
  </si>
  <si>
    <t>刘勇 张菲菲</t>
  </si>
  <si>
    <t>978-7-111-61544-6</t>
  </si>
  <si>
    <t>http://www.cmpedu.com/books/book/5585423.htm</t>
  </si>
  <si>
    <t>电气安全（第2版）</t>
  </si>
  <si>
    <t>56410</t>
  </si>
  <si>
    <t>陈晓平 傅海军</t>
  </si>
  <si>
    <t>978-7-111-56410-2</t>
  </si>
  <si>
    <t>http://www.cmpedu.com/books/book/5519644.htm</t>
  </si>
  <si>
    <t>电梯维修项目教程</t>
  </si>
  <si>
    <t>41196</t>
  </si>
  <si>
    <t>孙文涛</t>
  </si>
  <si>
    <t>978-7-111-41196-3</t>
  </si>
  <si>
    <t>http://www.cmpedu.com/books/book/2065070.htm</t>
  </si>
  <si>
    <t>电梯控制设备安装与维护</t>
  </si>
  <si>
    <t>55369</t>
  </si>
  <si>
    <t>刘向勇 文娟</t>
  </si>
  <si>
    <t>978-7-111-55369-4</t>
  </si>
  <si>
    <t>http://www.cmpedu.com/books/book/2055704.htm</t>
  </si>
  <si>
    <t>电梯自动控制技术（第2版）</t>
  </si>
  <si>
    <t>70401</t>
  </si>
  <si>
    <t>常国兰</t>
  </si>
  <si>
    <t>电子教案、PPT课件</t>
  </si>
  <si>
    <t>978-7-111-70401-0</t>
  </si>
  <si>
    <t>http://www.cmpedu.com/books/book/5605781.htm</t>
  </si>
  <si>
    <t>78444</t>
  </si>
  <si>
    <t>电梯结构与原理</t>
  </si>
  <si>
    <t>曹庭文 冯增明</t>
  </si>
  <si>
    <t>978-7-111-78444-9</t>
  </si>
  <si>
    <t>http://www.cmpedu.com/books/book/5609636.htm</t>
  </si>
  <si>
    <t>77248</t>
  </si>
  <si>
    <t>姚薇 陈玉华</t>
  </si>
  <si>
    <t>电子课件、二维码、视频、教案、习题答案、试卷</t>
  </si>
  <si>
    <t>978-7-111-77248-4</t>
  </si>
  <si>
    <t>http://www.cmpedu.com/books/book/5608917.htm</t>
  </si>
  <si>
    <t>电梯结构及原理</t>
  </si>
  <si>
    <t>62591</t>
  </si>
  <si>
    <t>朱霞</t>
  </si>
  <si>
    <t>978-7-111-62591-9</t>
  </si>
  <si>
    <t>http://www.cmpedu.com/books/book/5600484.htm</t>
  </si>
  <si>
    <t>高职高专教材&gt;装备制造大类&gt;机电设备类&gt;制冷与空调技术</t>
  </si>
  <si>
    <t>小型制冷装置设计与制造</t>
  </si>
  <si>
    <t>57244</t>
  </si>
  <si>
    <t>李玉春 余华明</t>
  </si>
  <si>
    <t>978-7-111-57244-2</t>
  </si>
  <si>
    <t>http://www.cmpedu.com/books/book/2064224.htm</t>
  </si>
  <si>
    <t>小型制冷装置</t>
  </si>
  <si>
    <t>36961</t>
  </si>
  <si>
    <t>林钢</t>
  </si>
  <si>
    <t>978-7-111-36961-5</t>
  </si>
  <si>
    <t>http://www.cmpedu.com/books/book/2065066.htm</t>
  </si>
  <si>
    <t>制冷技术</t>
  </si>
  <si>
    <t>12462</t>
  </si>
  <si>
    <t>贺俊杰</t>
  </si>
  <si>
    <t>978-7-111-12462-7</t>
  </si>
  <si>
    <t>http://www.cmpedu.com/books/book/5603812.htm</t>
  </si>
  <si>
    <t>77723</t>
  </si>
  <si>
    <t>制冷原理与设备（第2版）</t>
  </si>
  <si>
    <t>戴路玲</t>
  </si>
  <si>
    <t>教学资源库免费使用</t>
  </si>
  <si>
    <t>“十四五”江苏省职业教育首批在线精品课程配套教材</t>
  </si>
  <si>
    <t>978-7-111-77723-6</t>
  </si>
  <si>
    <t>http://www.cmpedu.com/books/book/5609520.htm</t>
  </si>
  <si>
    <t>制冷原理与设备（第3版）</t>
  </si>
  <si>
    <t>67643</t>
  </si>
  <si>
    <t>李晓东</t>
  </si>
  <si>
    <t>本书特色：
★“十四五”职业教育国家规划教材
★“十二五”职业教育国家规划教材
★配备电子课件、电子教案、习题答案、考试试卷等教学资源。课件中包含大量动画资源。
★出版10年以来，深受一线教师好评。</t>
  </si>
  <si>
    <t>978-7-111-67643-0</t>
  </si>
  <si>
    <t>http://www.cmpedu.com/books/book/5604381.htm</t>
  </si>
  <si>
    <t>制冷压缩机与设备</t>
  </si>
  <si>
    <t>16380</t>
  </si>
  <si>
    <t>朱立</t>
  </si>
  <si>
    <t>7-111-16380-X/TB.450课</t>
  </si>
  <si>
    <t>http://www.cmpedu.com/books/book/5603780.htm</t>
  </si>
  <si>
    <t>制冷压缩机</t>
  </si>
  <si>
    <t>50766</t>
  </si>
  <si>
    <t>匡奕珍</t>
  </si>
  <si>
    <t>978-7-111-50766-6</t>
  </si>
  <si>
    <t>http://www.cmpedu.com/books/book/2048965.htm</t>
  </si>
  <si>
    <t>制冷与空调综合基础</t>
  </si>
  <si>
    <t>19787</t>
  </si>
  <si>
    <t>龙建佑 徐言生</t>
  </si>
  <si>
    <t>7-111-19787-9</t>
  </si>
  <si>
    <t>http://www.cmpedu.com/books/book/57318.htm</t>
  </si>
  <si>
    <t>制冷工艺设计</t>
  </si>
  <si>
    <t>42873</t>
  </si>
  <si>
    <t>朱颖</t>
  </si>
  <si>
    <t>978-7-111-42873-2</t>
  </si>
  <si>
    <t>http://www.cmpedu.com/books/book/2065016.htm</t>
  </si>
  <si>
    <t>制冷工艺设计（第3版）</t>
  </si>
  <si>
    <t>52799</t>
  </si>
  <si>
    <t>李建华</t>
  </si>
  <si>
    <t>978-7-111-52799-2</t>
  </si>
  <si>
    <t>http://www.cmpedu.com/books/book/2063756.htm</t>
  </si>
  <si>
    <t>制冷空调安装工程计价</t>
  </si>
  <si>
    <t>39461</t>
  </si>
  <si>
    <t>978-7-111-39461-7</t>
  </si>
  <si>
    <t>http://www.cmpedu.com/books/book/2067032.htm</t>
  </si>
  <si>
    <t>制冷与空调设备维修技能训练</t>
  </si>
  <si>
    <t>39053</t>
  </si>
  <si>
    <t>刘培琴</t>
  </si>
  <si>
    <t>978-7-111-39053-4</t>
  </si>
  <si>
    <t>http://www.cmpedu.com/books/book/2016921.htm</t>
  </si>
  <si>
    <t>制冷与空调专业英语（第3版）</t>
  </si>
  <si>
    <t>51114</t>
  </si>
  <si>
    <t>林慧珠</t>
  </si>
  <si>
    <t>978-7-111-51114-4</t>
  </si>
  <si>
    <t>http://www.cmpedu.com/books/book/2050053.htm</t>
  </si>
  <si>
    <t>制冷设备原理与维修</t>
  </si>
  <si>
    <t>44464</t>
  </si>
  <si>
    <t>吴敏</t>
  </si>
  <si>
    <t>978-7-111-44464-0</t>
  </si>
  <si>
    <t>http://www.cmpedu.com/books/book/2025549.htm</t>
  </si>
  <si>
    <t>制冷与空调设备</t>
  </si>
  <si>
    <t>37199</t>
  </si>
  <si>
    <t>魏龙</t>
  </si>
  <si>
    <t>978-7-111-37199-1</t>
  </si>
  <si>
    <t>http://www.cmpedu.com/books/book/2066929.htm</t>
  </si>
  <si>
    <t>制冷装置电气与控制技术</t>
  </si>
  <si>
    <t>62044</t>
  </si>
  <si>
    <t>何钦波</t>
  </si>
  <si>
    <t>978-7-111-62044-0</t>
  </si>
  <si>
    <t>http://www.cmpedu.com/books/book/5600192.htm</t>
  </si>
  <si>
    <t>高职高专教材&gt;装备制造大类&gt;汽车制造类</t>
  </si>
  <si>
    <t>高职高专教材&gt;装备制造大类&gt;汽车制造类&gt;汽车制造与试验技术</t>
  </si>
  <si>
    <t>77104</t>
  </si>
  <si>
    <t>汽车概论（第5版）</t>
  </si>
  <si>
    <t>郑锦汤 蔡兴旺</t>
  </si>
  <si>
    <t>电子课件、视频、题库、教学计划</t>
  </si>
  <si>
    <t>978-7-111-77104-3</t>
  </si>
  <si>
    <t>http://www.cmpedu.com/books/book/5608976.htm</t>
  </si>
  <si>
    <t>汽车概论（第3版）</t>
  </si>
  <si>
    <t>59431</t>
  </si>
  <si>
    <t>蔡兴旺</t>
  </si>
  <si>
    <t>978-7-111-59431-4</t>
  </si>
  <si>
    <t>http://www.cmpedu.com/books/book/5519741.htm</t>
  </si>
  <si>
    <t>汽车概论</t>
  </si>
  <si>
    <t>62635</t>
  </si>
  <si>
    <t>曹彬 卜珍波</t>
  </si>
  <si>
    <t>978-7-111-62635-0</t>
  </si>
  <si>
    <t>http://www.cmpedu.com/books/book/5600373.htm</t>
  </si>
  <si>
    <t>62700</t>
  </si>
  <si>
    <t>刘冬生 郭奇峰 韩松畴</t>
  </si>
  <si>
    <t>978-7-111-62700-5</t>
  </si>
  <si>
    <t>http://www.cmpedu.com/books/book/5600366.htm</t>
  </si>
  <si>
    <t>汽车机械基础一体化教程（彩色版配实训工作页）</t>
  </si>
  <si>
    <t>70422</t>
  </si>
  <si>
    <t>广东合赢教育科技股份有限公司</t>
  </si>
  <si>
    <t>电子课件、微课视频、教案</t>
  </si>
  <si>
    <t>978-7-111-70422-5</t>
  </si>
  <si>
    <t>http://www.cmpedu.com/books/book/5605686.htm</t>
  </si>
  <si>
    <t>75900</t>
  </si>
  <si>
    <t>汽车机械基础（第3版）</t>
  </si>
  <si>
    <t>韩庆国 刘冰</t>
  </si>
  <si>
    <t>二维码、微课动画、单独习题集</t>
  </si>
  <si>
    <t>978-7-111-75900-3</t>
  </si>
  <si>
    <t>http://www.cmpedu.com/books/book/5608440.htm</t>
  </si>
  <si>
    <t>67999</t>
  </si>
  <si>
    <t>王芳</t>
  </si>
  <si>
    <t>978-7-111-67999-8</t>
  </si>
  <si>
    <t>http://www.cmpedu.com/books/book/5604639.htm</t>
  </si>
  <si>
    <t>汽车机械基础</t>
  </si>
  <si>
    <t>72382</t>
  </si>
  <si>
    <t>李思思 周李洪 杨承阁</t>
  </si>
  <si>
    <t>978-7-111-72382-0</t>
  </si>
  <si>
    <t>http://www.cmpedu.com/books/book/5606688.htm</t>
  </si>
  <si>
    <t>67655</t>
  </si>
  <si>
    <t>郁志纯</t>
  </si>
  <si>
    <t>978-7-111-67655-3</t>
  </si>
  <si>
    <t>http://www.cmpedu.com/books/book/5604425.htm</t>
  </si>
  <si>
    <t>65593</t>
  </si>
  <si>
    <t>孙杰</t>
  </si>
  <si>
    <t>978-7-111-65593-0</t>
  </si>
  <si>
    <t>http://www.cmpedu.com/books/book/5602237.htm</t>
  </si>
  <si>
    <t>62517</t>
  </si>
  <si>
    <t>刘贵森 陈浩源 唐启贵</t>
  </si>
  <si>
    <t>978-7-111-62517-9</t>
  </si>
  <si>
    <t>http://www.cmpedu.com/books/book/5600351.htm</t>
  </si>
  <si>
    <t>65519</t>
  </si>
  <si>
    <t>吴笑伟</t>
  </si>
  <si>
    <t>电子课件、试卷及答案、二维码视频</t>
  </si>
  <si>
    <t>978-7-111-65519-0</t>
  </si>
  <si>
    <t>http://www.cmpedu.com/books/book/5602525.htm</t>
  </si>
  <si>
    <t>60710</t>
  </si>
  <si>
    <t>鲁诗淦</t>
  </si>
  <si>
    <t>978-7-111-60710-6</t>
  </si>
  <si>
    <t>http://www.cmpedu.com/books/book/5520355.htm</t>
  </si>
  <si>
    <t>60043</t>
  </si>
  <si>
    <t>张维军 张雯娣</t>
  </si>
  <si>
    <t>978-7-111-60043-5</t>
  </si>
  <si>
    <t>http://www.cmpedu.com/books/book/5519792.htm</t>
  </si>
  <si>
    <t>汽车机械基础（少学时）</t>
  </si>
  <si>
    <t>68566</t>
  </si>
  <si>
    <t>谢少芳 卢晓春</t>
  </si>
  <si>
    <t>任务单、电子课件、二维码</t>
  </si>
  <si>
    <t>978-7-111-68566-1</t>
  </si>
  <si>
    <t>http://www.cmpedu.com/books/book/5604999.htm</t>
  </si>
  <si>
    <t>57259</t>
  </si>
  <si>
    <t>戴宽强 谢超丽</t>
  </si>
  <si>
    <t>978-7-111-57259-6</t>
  </si>
  <si>
    <t>http://www.cmpedu.com/books/book/2064105.htm</t>
  </si>
  <si>
    <t>60095</t>
  </si>
  <si>
    <t>卢晓春</t>
  </si>
  <si>
    <t>978-7-111-60095-4</t>
  </si>
  <si>
    <t>http://www.cmpedu.com/books/book/5519786.htm</t>
  </si>
  <si>
    <t>54519</t>
  </si>
  <si>
    <t>978-7-111-54519-4</t>
  </si>
  <si>
    <t>http://www.cmpedu.com/books/book/2054310.htm</t>
  </si>
  <si>
    <t>65267</t>
  </si>
  <si>
    <t>詹建新 王秀敏</t>
  </si>
  <si>
    <t>978-7-111-65267-0</t>
  </si>
  <si>
    <t>http://www.cmpedu.com/books/book/5602392.htm</t>
  </si>
  <si>
    <t>汽车制造工艺设计（配任务工单）</t>
  </si>
  <si>
    <t>66592</t>
  </si>
  <si>
    <t>陈心赤 李慧</t>
  </si>
  <si>
    <t>任务工单,微课视频</t>
  </si>
  <si>
    <t>技工教育和职业培训“十四五”规划教材\新形态教材</t>
  </si>
  <si>
    <t>978-7-111-66592-2</t>
  </si>
  <si>
    <t>http://www.cmpedu.com/books/book/5603554.htm</t>
  </si>
  <si>
    <t>79262</t>
  </si>
  <si>
    <t>汽车制造工艺技术</t>
  </si>
  <si>
    <t>陈庭  李洪亮</t>
  </si>
  <si>
    <t>电子课件、二维码、实训工单</t>
  </si>
  <si>
    <t>978-7-111-79262-8</t>
  </si>
  <si>
    <t>http://www.cmpedu.com/books/book/5610133.htm</t>
  </si>
  <si>
    <t>74299</t>
  </si>
  <si>
    <t>张德虎 李冬冬</t>
  </si>
  <si>
    <t>电子课件、二维码、微课视频、习题答案、试卷、活页</t>
  </si>
  <si>
    <t>978-7-111-74299-9</t>
  </si>
  <si>
    <t>http://www.cmpedu.com/books/book/5607536.htm</t>
  </si>
  <si>
    <t>汽车制造工艺</t>
  </si>
  <si>
    <t>53666</t>
  </si>
  <si>
    <t>邢峰 黄超群</t>
  </si>
  <si>
    <t>978-7-111-53666-6</t>
  </si>
  <si>
    <t>http://www.cmpedu.com/books/book/2053428.htm</t>
  </si>
  <si>
    <t>汽车制造工艺学（第2版）</t>
  </si>
  <si>
    <t>64949</t>
  </si>
  <si>
    <t>宋新萍</t>
  </si>
  <si>
    <t>978-7-111-64949-6</t>
  </si>
  <si>
    <t>http://www.cmpedu.com/books/book/5602060.htm</t>
  </si>
  <si>
    <t>78151</t>
  </si>
  <si>
    <t>汽车制造工艺基础（第4版）</t>
  </si>
  <si>
    <t>谢永东</t>
  </si>
  <si>
    <t>电子课件、教学大纲、模拟试卷</t>
  </si>
  <si>
    <t>978-7-111-78151-6</t>
  </si>
  <si>
    <t>http://www.cmpedu.com/books/book/5609389.htm</t>
  </si>
  <si>
    <t>汽车制造工艺基础</t>
  </si>
  <si>
    <t>36742</t>
  </si>
  <si>
    <t>王永伦</t>
  </si>
  <si>
    <t>978-7-111-36742-0</t>
  </si>
  <si>
    <t>http://www.cmpedu.com/books/book/2009857.htm</t>
  </si>
  <si>
    <t>汽车制造物流技术</t>
  </si>
  <si>
    <t>76484</t>
  </si>
  <si>
    <t>陈义 张俊峰 谭周琴</t>
  </si>
  <si>
    <t>配任务工单</t>
  </si>
  <si>
    <t>978-7-111-76484-7</t>
  </si>
  <si>
    <t>http://www.cmpedu.com/books/book/5608590.htm</t>
  </si>
  <si>
    <t>75619</t>
  </si>
  <si>
    <t>汽车试验技术</t>
  </si>
  <si>
    <t>张宇 董俊红 陈卫东</t>
  </si>
  <si>
    <t>978-7-111-75619-4</t>
  </si>
  <si>
    <t>http://www.cmpedu.com/books/book/5608591.htm</t>
  </si>
  <si>
    <t>智能产线单机、单元仿真与调试</t>
  </si>
  <si>
    <t>73991</t>
  </si>
  <si>
    <t>胡登洲 张文祥</t>
  </si>
  <si>
    <t>978-7-111-73991-3</t>
  </si>
  <si>
    <t>http://www.cmpedu.com/books/book/5607260.htm</t>
  </si>
  <si>
    <t>75789</t>
  </si>
  <si>
    <t>汽车生产现场管理</t>
  </si>
  <si>
    <t>李亚杰 王立超 陈思</t>
  </si>
  <si>
    <t>电子课件、二维码、视频、双色印刷</t>
  </si>
  <si>
    <t>978-7-111-75789-4</t>
  </si>
  <si>
    <t>http://www.cmpedu.com/books/book/5608241.htm</t>
  </si>
  <si>
    <t>73519</t>
  </si>
  <si>
    <t>汽车生产现场管理（第2版）</t>
  </si>
  <si>
    <t>陈婷 毕方英 王立超</t>
  </si>
  <si>
    <t>978-7-111-73519-9</t>
  </si>
  <si>
    <t>http://www.cmpedu.com/books/book/5607131.htm</t>
  </si>
  <si>
    <t>汽车生产质量管理</t>
  </si>
  <si>
    <t>67375</t>
  </si>
  <si>
    <t>张俊峰 邓璘</t>
  </si>
  <si>
    <t>技工教育和职业培训“十四五”规划教材</t>
  </si>
  <si>
    <t>978-7-111-67375-0</t>
  </si>
  <si>
    <t>http://www.cmpedu.com/books/book/5604205.htm</t>
  </si>
  <si>
    <t>77596</t>
  </si>
  <si>
    <t>汽车总装技术（彩色版配实训工单）</t>
  </si>
  <si>
    <t>郝巧梅 刘玲 陆邦志</t>
  </si>
  <si>
    <t>PPT课件、视频、教案、实训工单</t>
  </si>
  <si>
    <t>978-7-111-77596-6</t>
  </si>
  <si>
    <t>http://www.cmpedu.com/books/book/5609363.htm</t>
  </si>
  <si>
    <t>73908</t>
  </si>
  <si>
    <t>汽车总装技术（第3版）</t>
  </si>
  <si>
    <t>杨志红 海争平</t>
  </si>
  <si>
    <t>978-7-111-73908-1</t>
  </si>
  <si>
    <t>http://www.cmpedu.com/books/book/5607230.htm</t>
  </si>
  <si>
    <t>汽车工程制图与CAD</t>
  </si>
  <si>
    <t>64540</t>
  </si>
  <si>
    <t>PPT电子课件、实物图片、动画等</t>
  </si>
  <si>
    <t>978-7-111-64540-5</t>
  </si>
  <si>
    <t>http://www.cmpedu.com/books/book/5601745.htm</t>
  </si>
  <si>
    <t>78832</t>
  </si>
  <si>
    <t>汽车机械制图</t>
  </si>
  <si>
    <r>
      <rPr>
        <sz val="11"/>
        <color rgb="FF000000"/>
        <rFont val="宋体"/>
        <charset val="134"/>
      </rPr>
      <t>张德虎</t>
    </r>
    <r>
      <rPr>
        <sz val="11"/>
        <color indexed="8"/>
        <rFont val="宋体"/>
        <charset val="0"/>
      </rPr>
      <t xml:space="preserve">  </t>
    </r>
    <r>
      <rPr>
        <sz val="11"/>
        <color rgb="FF000000"/>
        <rFont val="宋体"/>
        <charset val="134"/>
      </rPr>
      <t>李娇娇</t>
    </r>
  </si>
  <si>
    <t>电子课件、二维码、试卷及答案、任务工单</t>
  </si>
  <si>
    <t>978-7-111-78832-4</t>
  </si>
  <si>
    <t>http://www.cmpedu.com/books/book/5610524.htm</t>
  </si>
  <si>
    <t>61452</t>
  </si>
  <si>
    <t>杨小刚 柴彬堂 曹静</t>
  </si>
  <si>
    <t>978-7-111-61452-4</t>
  </si>
  <si>
    <t>http://www.cmpedu.com/books/book/5585226.htm</t>
  </si>
  <si>
    <t>汽车机械制图习题册</t>
  </si>
  <si>
    <t>61186</t>
  </si>
  <si>
    <t>谭红江 曹静</t>
  </si>
  <si>
    <t>978-7-111-61186-8</t>
  </si>
  <si>
    <t>http://www.cmpedu.com/books/book/5585283.htm</t>
  </si>
  <si>
    <t>52957</t>
  </si>
  <si>
    <t>曹静 李亚平</t>
  </si>
  <si>
    <t>978-7-111-52957-6</t>
  </si>
  <si>
    <t>http://www.cmpedu.com/books/book/2052833.htm</t>
  </si>
  <si>
    <t>汽车机械制图习题集</t>
  </si>
  <si>
    <t>55939</t>
  </si>
  <si>
    <t>曹静</t>
  </si>
  <si>
    <t>978-7-111-55939-9</t>
  </si>
  <si>
    <t>http://www.cmpedu.com/books/book/2062409.htm</t>
  </si>
  <si>
    <t>汽车机械识图</t>
  </si>
  <si>
    <t>67453</t>
  </si>
  <si>
    <t>陈连云 吴良军</t>
  </si>
  <si>
    <t>PPT、微课视频、动画、学生学习工作页题解、教学文件</t>
  </si>
  <si>
    <t>978-7-111-67453-5</t>
  </si>
  <si>
    <t>http://www.cmpedu.com/books/book/5604370.htm</t>
  </si>
  <si>
    <t>汽车机械识图（配习题册）（第2版）</t>
  </si>
  <si>
    <t>67693</t>
  </si>
  <si>
    <t>刘贵森</t>
  </si>
  <si>
    <t>978-7-111-67693-5</t>
  </si>
  <si>
    <t>http://www.cmpedu.com/books/book/5604458.htm</t>
  </si>
  <si>
    <t>汽车零部件识图（第2版）</t>
  </si>
  <si>
    <t>72827</t>
  </si>
  <si>
    <t>易波 黄金凤 胡敏</t>
  </si>
  <si>
    <t>纸质工作页</t>
  </si>
  <si>
    <t>978-7-111-72827-6</t>
  </si>
  <si>
    <t>http://www.cmpedu.com/books/book/5606818.htm</t>
  </si>
  <si>
    <t>汽车材料与金属加工（第2版）</t>
  </si>
  <si>
    <t>65554</t>
  </si>
  <si>
    <t>教学资源包</t>
  </si>
  <si>
    <t>978-7-111-65554-1</t>
  </si>
  <si>
    <t>http://www.cmpedu.com/books/book/5602431.htm</t>
  </si>
  <si>
    <t>汽车材料</t>
  </si>
  <si>
    <t>54216</t>
  </si>
  <si>
    <t>符旭</t>
  </si>
  <si>
    <t>978-7-111-54216-2</t>
  </si>
  <si>
    <t>http://www.cmpedu.com/books/book/2054036.htm</t>
  </si>
  <si>
    <t>汽车材料（第2版）</t>
  </si>
  <si>
    <t>66244</t>
  </si>
  <si>
    <t>李明惠 谢少芳</t>
  </si>
  <si>
    <t>978-7-111-66244-0</t>
  </si>
  <si>
    <t>http://www.cmpedu.com/books/book/5603410.htm</t>
  </si>
  <si>
    <t>汽车应用材料（第4版）</t>
  </si>
  <si>
    <t>63935</t>
  </si>
  <si>
    <t>谢少芳 李明惠</t>
  </si>
  <si>
    <t>978-7-111-63935-0</t>
  </si>
  <si>
    <t>http://www.cmpedu.com/books/book/5601281.htm</t>
  </si>
  <si>
    <t>汽车运行材料</t>
  </si>
  <si>
    <t>27223</t>
  </si>
  <si>
    <t>范海燕</t>
  </si>
  <si>
    <t>978-7-111-27223-6</t>
  </si>
  <si>
    <t>http://www.cmpedu.com/books/book/168871.htm</t>
  </si>
  <si>
    <t>汽车构造</t>
  </si>
  <si>
    <t>73925</t>
  </si>
  <si>
    <t>吴星 余志坤 胡胜</t>
  </si>
  <si>
    <t>电子课件、二维码、电子教案、工作页、测试题、动画视频和习题答案</t>
  </si>
  <si>
    <t>978-7-111-73925-8</t>
  </si>
  <si>
    <t>http://www.cmpedu.com/books/book/5607258.htm</t>
  </si>
  <si>
    <t>74134</t>
  </si>
  <si>
    <t>周佩秋 张莹莹</t>
  </si>
  <si>
    <t>978-7-111-74134-3</t>
  </si>
  <si>
    <t>http://www.cmpedu.com/books/book/5607332.htm</t>
  </si>
  <si>
    <t>72389</t>
  </si>
  <si>
    <t>程德宝</t>
  </si>
  <si>
    <t>978-7-111-72389-9</t>
  </si>
  <si>
    <t>http://www.cmpedu.com/books/book/5606732.htm</t>
  </si>
  <si>
    <t>汽车构造（上）</t>
  </si>
  <si>
    <t>60739</t>
  </si>
  <si>
    <t>徐利强</t>
  </si>
  <si>
    <t>978-7-111-60739-7</t>
  </si>
  <si>
    <t>http://www.cmpedu.com/books/book/5521981.htm</t>
  </si>
  <si>
    <t>汽车构造（下）</t>
  </si>
  <si>
    <t>61642</t>
  </si>
  <si>
    <t>王世超</t>
  </si>
  <si>
    <t>978-7-111-61642-9</t>
  </si>
  <si>
    <t>http://www.cmpedu.com/books/book/5585225.htm</t>
  </si>
  <si>
    <t>49102</t>
  </si>
  <si>
    <t>李婕</t>
  </si>
  <si>
    <t>978-7-111-49102-6</t>
  </si>
  <si>
    <t>http://www.cmpedu.com/books/book/2043126.htm</t>
  </si>
  <si>
    <t>63931</t>
  </si>
  <si>
    <t>李娇娇 张德虎</t>
  </si>
  <si>
    <t>电子课件、试卷、二维码</t>
  </si>
  <si>
    <t>978-7-111-63931-2</t>
  </si>
  <si>
    <t>http://www.cmpedu.com/books/book/5602447.htm</t>
  </si>
  <si>
    <t>67775</t>
  </si>
  <si>
    <t>张立新 侯建党 韩希国</t>
  </si>
  <si>
    <t>电子课件、电子教案、视频动画和习题答案等配套资源</t>
  </si>
  <si>
    <t>本书特色：
★本书根据教育部相关专业教学指导方案，经过市场调研，依据企业与汽车类专业毕业生的实际需求出发编写。
★书中图片均为彩图；配有电子课件、电子教案和习题答案。
★扫描书中二维码可观看视频与动画演示。</t>
  </si>
  <si>
    <t>978-7-111-67775-8</t>
  </si>
  <si>
    <t>http://www.cmpedu.com/books/book/5604520.htm</t>
  </si>
  <si>
    <t>汽车构造与原理（发动机）</t>
  </si>
  <si>
    <t>76966</t>
  </si>
  <si>
    <t>电子课件、二维码、配实训工单</t>
  </si>
  <si>
    <t>978-7-111-76966-8</t>
  </si>
  <si>
    <t>http://www.cmpedu.com/books/book/5608868.htm</t>
  </si>
  <si>
    <t>汽车构造与原理（底盘）</t>
  </si>
  <si>
    <t>76958</t>
  </si>
  <si>
    <t>范爱民 阮少宁</t>
  </si>
  <si>
    <t>978-7-111-76958-3</t>
  </si>
  <si>
    <t>http://www.cmpedu.com/books/book/5608830.htm</t>
  </si>
  <si>
    <t>75336</t>
  </si>
  <si>
    <t>汽车构造与原理</t>
  </si>
  <si>
    <t>杨健 沈志平 董光</t>
  </si>
  <si>
    <t>电子课件、精讲视频</t>
  </si>
  <si>
    <t>978-7-111-75336-0</t>
  </si>
  <si>
    <t>http://www.cmpedu.com/books/book/5608091.htm</t>
  </si>
  <si>
    <t>汽车构造与原理（彩色版）</t>
  </si>
  <si>
    <t>67889</t>
  </si>
  <si>
    <t>谢伟钢 范盈圻</t>
  </si>
  <si>
    <t>广东省第十届教育优秀科（教）成果一等奖</t>
  </si>
  <si>
    <t>978-7-111-67889-2</t>
  </si>
  <si>
    <t>http://www.cmpedu.com/books/book/5604463.htm</t>
  </si>
  <si>
    <t>彩色图解汽车构造与原理</t>
  </si>
  <si>
    <t>57159</t>
  </si>
  <si>
    <t>谢伟钢 陈伟来</t>
  </si>
  <si>
    <t>978-7-111-57159-9</t>
  </si>
  <si>
    <t>http://www.cmpedu.com/books/book/2064126.htm</t>
  </si>
  <si>
    <t>汽车拆装与调整</t>
  </si>
  <si>
    <t>63756</t>
  </si>
  <si>
    <t>赵玉梅</t>
  </si>
  <si>
    <t>978-7-111-63756-1</t>
  </si>
  <si>
    <t>http://www.cmpedu.com/books/book/5601079.htm</t>
  </si>
  <si>
    <t>61188</t>
  </si>
  <si>
    <t>张健</t>
  </si>
  <si>
    <t>978-7-111-61188-2</t>
  </si>
  <si>
    <t>http://www.cmpedu.com/books/book/5540328.htm</t>
  </si>
  <si>
    <t>73265</t>
  </si>
  <si>
    <t>汽车整车装配与调试（配任务工单）</t>
  </si>
  <si>
    <t>刘竞一 邓璘 汪随风</t>
  </si>
  <si>
    <t>978-7-111-73265-5</t>
  </si>
  <si>
    <t>http://www.cmpedu.com/books/book/5606935.htm</t>
  </si>
  <si>
    <t>74797</t>
  </si>
  <si>
    <t>汽车装配与调试技术</t>
  </si>
  <si>
    <t>杨正荣</t>
  </si>
  <si>
    <t>978-7-111-74797-0</t>
  </si>
  <si>
    <t>http://www.cmpedu.com/books/book/5607670.htm</t>
  </si>
  <si>
    <t>汽车构造与电气系统</t>
  </si>
  <si>
    <t>58283</t>
  </si>
  <si>
    <t>宋作军</t>
  </si>
  <si>
    <t>电子课件、视频二维码</t>
  </si>
  <si>
    <t>978-7-111-58283-0</t>
  </si>
  <si>
    <t>http://www.cmpedu.com/books/book/5519573.htm</t>
  </si>
  <si>
    <t>汽车新结构与新技术（第2版）</t>
  </si>
  <si>
    <t>47366</t>
  </si>
  <si>
    <t>邢忠义</t>
  </si>
  <si>
    <t>978-7-111-47366-4</t>
  </si>
  <si>
    <t>http://www.cmpedu.com/books/book/2063651.htm</t>
  </si>
  <si>
    <t>汽车新技术新配置与应用</t>
  </si>
  <si>
    <t>60643</t>
  </si>
  <si>
    <t>秦志刚</t>
  </si>
  <si>
    <t>978-7-111-60643-7</t>
  </si>
  <si>
    <t>http://www.cmpedu.com/books/book/5533350.htm</t>
  </si>
  <si>
    <t>汽车涂装技术（彩色版配实训工单）</t>
  </si>
  <si>
    <t>72716</t>
  </si>
  <si>
    <t>强兴运 贺延蒙 毕全国</t>
  </si>
  <si>
    <t>978-7-111-72716-3</t>
  </si>
  <si>
    <t>http://www.cmpedu.com/books/book/5606710.htm</t>
  </si>
  <si>
    <t>汽车涂装技术（书证融通版）</t>
  </si>
  <si>
    <t>70863</t>
  </si>
  <si>
    <t>葛胜升</t>
  </si>
  <si>
    <t>电子课件、教案</t>
  </si>
  <si>
    <t>978-7-111-70863-6</t>
  </si>
  <si>
    <t>http://www.cmpedu.com/books/book/5605799.htm</t>
  </si>
  <si>
    <t>汽车涂装技术</t>
  </si>
  <si>
    <t>49209</t>
  </si>
  <si>
    <t>李扬</t>
  </si>
  <si>
    <t>978-7-111-49209-2</t>
  </si>
  <si>
    <t>http://www.cmpedu.com/books/book/5519861.htm</t>
  </si>
  <si>
    <t>60875</t>
  </si>
  <si>
    <t>王建</t>
  </si>
  <si>
    <t>978-7-111-60875-2</t>
  </si>
  <si>
    <t>http://www.cmpedu.com/books/book/5529322.htm</t>
  </si>
  <si>
    <t>汽车焊装</t>
  </si>
  <si>
    <t>48313</t>
  </si>
  <si>
    <t>姚博瀚</t>
  </si>
  <si>
    <t>978-7-111-48313-7</t>
  </si>
  <si>
    <t>http://www.cmpedu.com/books/book/2042068.htm</t>
  </si>
  <si>
    <t>77946</t>
  </si>
  <si>
    <t>汽车焊装技术（彩色版配实训工单）</t>
  </si>
  <si>
    <t>李敏 姚永来</t>
  </si>
  <si>
    <t>PPT课件、二维码、视频、教案、实训工单</t>
  </si>
  <si>
    <t>978-7-111-77946-9</t>
  </si>
  <si>
    <t>http://www.cmpedu.com/books/book/5609549.htm</t>
  </si>
  <si>
    <t>汽车焊接工艺</t>
  </si>
  <si>
    <t>73023</t>
  </si>
  <si>
    <t>刘丽红 赵洪生</t>
  </si>
  <si>
    <t>978-7-111-73023-1</t>
  </si>
  <si>
    <t>http://www.cmpedu.com/books/book/5606760.htm</t>
  </si>
  <si>
    <t>65824</t>
  </si>
  <si>
    <t>郑烨珺 徐敏</t>
  </si>
  <si>
    <t>978-7-111-65824-5</t>
  </si>
  <si>
    <t>http://www.cmpedu.com/books/book/5602528.htm</t>
  </si>
  <si>
    <t>汽车拆装实训</t>
  </si>
  <si>
    <t>62603</t>
  </si>
  <si>
    <t>孙丽</t>
  </si>
  <si>
    <t>978-7-111-62603-9</t>
  </si>
  <si>
    <t>http://www.cmpedu.com/books/book/5600331.htm</t>
  </si>
  <si>
    <t>汽车发动机结构与原理</t>
  </si>
  <si>
    <t>57410</t>
  </si>
  <si>
    <t>尹力会</t>
  </si>
  <si>
    <t>978-7-111-57410-1</t>
  </si>
  <si>
    <t>http://www.cmpedu.com/books/book/2064364.htm</t>
  </si>
  <si>
    <t>78645</t>
  </si>
  <si>
    <t>汽车发动机拆装实训（第4版）</t>
  </si>
  <si>
    <t>孙 丽  刘新宇</t>
  </si>
  <si>
    <t>978-7-111-78645-0</t>
  </si>
  <si>
    <t>http://www.cmpedu.com/books/book/5609652.htm</t>
  </si>
  <si>
    <t>汽车机电技术（一）—学习领域1～4</t>
  </si>
  <si>
    <t>23287</t>
  </si>
  <si>
    <t>（德）Wilfried Staudt著 华晨宝马汽车有限公司组译</t>
  </si>
  <si>
    <t>国外职业教育优秀教材精选</t>
  </si>
  <si>
    <t>978-7-111-23287-2</t>
  </si>
  <si>
    <t>http://www.cmpedu.com/books/book/58425.htm</t>
  </si>
  <si>
    <t>汽车机电技术（二）—学习领域5～8</t>
  </si>
  <si>
    <t>27727</t>
  </si>
  <si>
    <t>978-7-111-27727-9</t>
  </si>
  <si>
    <t>http://www.cmpedu.com/books/book/63702.htm</t>
  </si>
  <si>
    <t>汽车机电技术（三）—学习领域9～14</t>
  </si>
  <si>
    <t>28768</t>
  </si>
  <si>
    <t>（德）StaucilBierschenkTomala著 华晨宝马汽车有限公司组译</t>
  </si>
  <si>
    <t>978-7-111-28768-1</t>
  </si>
  <si>
    <t>http://www.cmpedu.com/books/book/60858.htm</t>
  </si>
  <si>
    <t>汽车空调（第3版）</t>
  </si>
  <si>
    <t>65005</t>
  </si>
  <si>
    <t>张蕾</t>
  </si>
  <si>
    <t>电子课件、视频、试卷</t>
  </si>
  <si>
    <t>978-7-111-65005-8</t>
  </si>
  <si>
    <t>http://www.cmpedu.com/books/book/5602394.htm</t>
  </si>
  <si>
    <t>汽车零部件与总成识别</t>
  </si>
  <si>
    <t>28619</t>
  </si>
  <si>
    <t>梁代春</t>
  </si>
  <si>
    <t>978-7-111-28619-6</t>
  </si>
  <si>
    <t>http://www.cmpedu.com/books/book/2064042.htm</t>
  </si>
  <si>
    <t>75153</t>
  </si>
  <si>
    <t>汽车车身制造技术</t>
  </si>
  <si>
    <t>王青春 王黎</t>
  </si>
  <si>
    <t>978-7-111-75153-3</t>
  </si>
  <si>
    <t>http://www.cmpedu.com/books/book/5607678.htm</t>
  </si>
  <si>
    <t>汽车车身制造技术（配任务工单）</t>
  </si>
  <si>
    <t>65830</t>
  </si>
  <si>
    <t>李慧 陈心赤</t>
  </si>
  <si>
    <t>978-7-111-65830-6</t>
  </si>
  <si>
    <t>http://www.cmpedu.com/books/book/5602634.htm</t>
  </si>
  <si>
    <t>车身测量与校正</t>
  </si>
  <si>
    <t>65922</t>
  </si>
  <si>
    <t>牟凯 朱郁华副 王群</t>
  </si>
  <si>
    <t>二维码、课件</t>
  </si>
  <si>
    <t>978-7-111-65922-8</t>
  </si>
  <si>
    <t>http://www.cmpedu.com/books/book/5602558.htm</t>
  </si>
  <si>
    <t>汽车运用技术（第3版）</t>
  </si>
  <si>
    <t>76442</t>
  </si>
  <si>
    <t>赵英勋</t>
  </si>
  <si>
    <t>教学课件</t>
  </si>
  <si>
    <t>978-7-111-76442-7</t>
  </si>
  <si>
    <t>http://www.cmpedu.com/books/book/5608589.htm</t>
  </si>
  <si>
    <t>汽车专业英语</t>
  </si>
  <si>
    <t>72105</t>
  </si>
  <si>
    <t>陈佳 梁亚峰 王阳合</t>
  </si>
  <si>
    <t>978-7-111-72105-5</t>
  </si>
  <si>
    <t>http://www.cmpedu.com/books/book/5606358.htm</t>
  </si>
  <si>
    <t>78662</t>
  </si>
  <si>
    <t>汽车专业英语（第4版）</t>
  </si>
  <si>
    <t>朱列 王锦俞</t>
  </si>
  <si>
    <t>978-7-111-78662-7</t>
  </si>
  <si>
    <t>http://www.cmpedu.com/books/book/5609634.htm</t>
  </si>
  <si>
    <t>27582</t>
  </si>
  <si>
    <t>宋红英</t>
  </si>
  <si>
    <t>978-7-111-27582-4</t>
  </si>
  <si>
    <t>http://www.cmpedu.com/books/book/168843.htm</t>
  </si>
  <si>
    <t>汽车专业英语图解教程</t>
  </si>
  <si>
    <t>60071</t>
  </si>
  <si>
    <t>高扬</t>
  </si>
  <si>
    <t>978-7-111-60071-8</t>
  </si>
  <si>
    <t>http://www.cmpedu.com/books/book/5519721.htm</t>
  </si>
  <si>
    <t>79175</t>
  </si>
  <si>
    <t>汽车质量检验技术</t>
  </si>
  <si>
    <t>高小转  孙术华</t>
  </si>
  <si>
    <t>电子课件等资源</t>
  </si>
  <si>
    <t>978-7-111-79175-1</t>
  </si>
  <si>
    <t>http://www.cmpedu.com/books/book/5609938.htm</t>
  </si>
  <si>
    <t>汽车制造质量管理与控制</t>
  </si>
  <si>
    <t>71471</t>
  </si>
  <si>
    <t>赵娟妮 王青春</t>
  </si>
  <si>
    <t>天工讲堂获取随书视频</t>
  </si>
  <si>
    <t>978-7-111-71471-2</t>
  </si>
  <si>
    <t>http://www.cmpedu.com/books/book/5606071.htm</t>
  </si>
  <si>
    <t>汽车制造质量管理（配任务工单）（第2版）</t>
  </si>
  <si>
    <t>71815</t>
  </si>
  <si>
    <t>陈秀华 刘福尚</t>
  </si>
  <si>
    <t>978-7-111-71815-4</t>
  </si>
  <si>
    <t>http://www.cmpedu.com/books/book/5606241.htm</t>
  </si>
  <si>
    <t>汽车制造物流管理（配任务工单）</t>
  </si>
  <si>
    <t>47423</t>
  </si>
  <si>
    <t>曾新明  胡元庆</t>
  </si>
  <si>
    <t>978-7-111-47423-4</t>
  </si>
  <si>
    <t>http://www.cmpedu.com/books/book/5605511.htm</t>
  </si>
  <si>
    <t>高职高专教材&gt;装备制造大类&gt;汽车制造类&gt;新能源汽车技术</t>
  </si>
  <si>
    <t>走进新能源汽车</t>
  </si>
  <si>
    <t>55549</t>
  </si>
  <si>
    <t>景平利</t>
  </si>
  <si>
    <t>扫二维码获取相关资料</t>
  </si>
  <si>
    <t>978-7-111-55549-0</t>
  </si>
  <si>
    <t>http://www.cmpedu.com/books/book/2062370.htm</t>
  </si>
  <si>
    <t>走进新能源汽车工作页</t>
  </si>
  <si>
    <t>55777</t>
  </si>
  <si>
    <t>景平利 罗雪虎 高磊</t>
  </si>
  <si>
    <t>978-7-111-55777-7</t>
  </si>
  <si>
    <t>http://www.cmpedu.com/books/book/2062371.htm</t>
  </si>
  <si>
    <t>79186</t>
  </si>
  <si>
    <t>新能源汽车概论</t>
  </si>
  <si>
    <t>钟原  林校  田井贵</t>
  </si>
  <si>
    <t>课件、教案、微课视频</t>
  </si>
  <si>
    <t>978-7-111-79186-7</t>
  </si>
  <si>
    <t>http://www.cmpedu.com/books/book/5609967.htm</t>
  </si>
  <si>
    <t>78881</t>
  </si>
  <si>
    <r>
      <rPr>
        <sz val="11"/>
        <color rgb="FF000000"/>
        <rFont val="宋体"/>
        <charset val="134"/>
      </rPr>
      <t>崔宏巍</t>
    </r>
    <r>
      <rPr>
        <sz val="11"/>
        <color rgb="FF000000"/>
        <rFont val="宋体"/>
        <charset val="0"/>
      </rPr>
      <t xml:space="preserve"> </t>
    </r>
    <r>
      <rPr>
        <sz val="11"/>
        <color rgb="FF000000"/>
        <rFont val="宋体"/>
        <charset val="134"/>
      </rPr>
      <t>李健平</t>
    </r>
  </si>
  <si>
    <t>课件、视频、答案</t>
  </si>
  <si>
    <t>978-7-111-78881-2</t>
  </si>
  <si>
    <t>http://www.cmpedu.com/books/book/5609910.htm</t>
  </si>
  <si>
    <t>新能源汽车概论（第2版）</t>
  </si>
  <si>
    <t>72012</t>
  </si>
  <si>
    <t>孙旭  陈社会</t>
  </si>
  <si>
    <t>电子教案、电子课件、教学视频</t>
  </si>
  <si>
    <t>本书特色：
★“十四五”职业教育国家规划教材
★“十三五”职业教育国家规划教材修订版、江苏省高等学校重点教材
★以三纵“纯电动汽车、插电式混合动力（含增程式）汽车、燃料电池汽车”三横“动力电池与管理系统、驱动电机与电力电子、网联化与智能化技术”为依托。
★内容融入思政元素，更新我国新能源汽车品牌。
★配有电子课件、电子教案；扫描书中二维码可观看授课视频。</t>
  </si>
  <si>
    <t>978-7-111-72012-6</t>
  </si>
  <si>
    <t>http://www.cmpedu.com/books/book/5606308.htm</t>
  </si>
  <si>
    <t>75722</t>
  </si>
  <si>
    <t>朱恩洲 胡胜 曾渊</t>
  </si>
  <si>
    <t>电子课件、独立工作页</t>
  </si>
  <si>
    <t>978-7-111-75722-1</t>
  </si>
  <si>
    <t>http://www.cmpedu.com/books/book/5608224.htm</t>
  </si>
  <si>
    <t>61576</t>
  </si>
  <si>
    <t>广州合赢教学设备有限公司 组编 冯津 蔡春华</t>
  </si>
  <si>
    <t>978-7-111-61576-7</t>
  </si>
  <si>
    <t>http://www.cmpedu.com/books/book/5585315.htm</t>
  </si>
  <si>
    <t>57959</t>
  </si>
  <si>
    <t>贾利军 尹力卉</t>
  </si>
  <si>
    <t>978-7-111-57959-5</t>
  </si>
  <si>
    <t>http://www.cmpedu.com/books/book/2064485.htm</t>
  </si>
  <si>
    <t>59773</t>
  </si>
  <si>
    <t>王东光</t>
  </si>
  <si>
    <t>978-7-111-59773-5</t>
  </si>
  <si>
    <t>http://www.cmpedu.com/books/book/2067085.htm</t>
  </si>
  <si>
    <t>58811</t>
  </si>
  <si>
    <t>周梅芳 罗英</t>
  </si>
  <si>
    <t>扫二维码</t>
  </si>
  <si>
    <t>比亚迪官方授权</t>
  </si>
  <si>
    <t>978-7-111-58811-5</t>
  </si>
  <si>
    <t>http://www.cmpedu.com/books/book/2065963.htm</t>
  </si>
  <si>
    <t>48938</t>
  </si>
  <si>
    <t>严朝勇</t>
  </si>
  <si>
    <t>978-7-111-48938-2</t>
  </si>
  <si>
    <t>http://www.cmpedu.com/books/book/5605471.htm</t>
  </si>
  <si>
    <t>72513</t>
  </si>
  <si>
    <t>刘翠清 李懂</t>
  </si>
  <si>
    <t>电子课件等</t>
  </si>
  <si>
    <t>978-7-111-72513-8</t>
  </si>
  <si>
    <t>http://www.cmpedu.com/books/book/5606535.htm</t>
  </si>
  <si>
    <t>新能源汽车技术概论</t>
  </si>
  <si>
    <t>70716</t>
  </si>
  <si>
    <t>赵振宁</t>
  </si>
  <si>
    <t>978-7-111-70716-5</t>
  </si>
  <si>
    <t>http://www.cmpedu.com/books/book/5605926.htm</t>
  </si>
  <si>
    <t>78923</t>
  </si>
  <si>
    <t>新能源汽车技术（微课版）</t>
  </si>
  <si>
    <t>张金柱</t>
  </si>
  <si>
    <t>978-7-111-78923-9</t>
  </si>
  <si>
    <t>http://www.cmpedu.com/books/book/5610723.htm</t>
  </si>
  <si>
    <t>79658</t>
  </si>
  <si>
    <t>新能源汽车技术（配任务工单与习题）</t>
  </si>
  <si>
    <t>陈雷 周鑫</t>
  </si>
  <si>
    <t>电子课件、教案、视频、试题答案、题库、任务工单</t>
  </si>
  <si>
    <t>978-7-111-79658-9</t>
  </si>
  <si>
    <t>http://www.cmpedu.com/books/book/5610552.htm</t>
  </si>
  <si>
    <t>新能源汽车技术（第2版）</t>
  </si>
  <si>
    <t>71411</t>
  </si>
  <si>
    <t>关云霞 梁晨</t>
  </si>
  <si>
    <t>本书特色：
★“十四五”职业教育国家规划教材
★“十三五”职业教育国家规划教材修订版
★全书彩色印刷。
★附有独立学习工作页；配有电子课件。
★植入微课视频二维码。</t>
  </si>
  <si>
    <t>978-7-111-71411-8</t>
  </si>
  <si>
    <t>http://www.cmpedu.com/books/book/5606042.htm</t>
  </si>
  <si>
    <t>73700</t>
  </si>
  <si>
    <t>宋建桐</t>
  </si>
  <si>
    <t>978-7-111-73700-1</t>
  </si>
  <si>
    <t>http://www.cmpedu.com/books/book/5607167.htm</t>
  </si>
  <si>
    <t>75025</t>
  </si>
  <si>
    <t>董光 尹力卉</t>
  </si>
  <si>
    <t>电子课件、实训手册</t>
  </si>
  <si>
    <t>978-7-111-75025-3</t>
  </si>
  <si>
    <t>http://www.cmpedu.com/books/book/5608239.htm</t>
  </si>
  <si>
    <t>新能源汽车技术</t>
  </si>
  <si>
    <t>45719</t>
  </si>
  <si>
    <t>978-7-111-45719-0</t>
  </si>
  <si>
    <t>http://www.cmpedu.com/books/book/2028603.htm</t>
  </si>
  <si>
    <t>76596</t>
  </si>
  <si>
    <t>李蕊 吴勇</t>
  </si>
  <si>
    <t>产教融合教材</t>
  </si>
  <si>
    <t>978-7-111-76596-7</t>
  </si>
  <si>
    <t>http://www.cmpedu.com/books/book/5608719.htm</t>
  </si>
  <si>
    <t>77196</t>
  </si>
  <si>
    <t>新能源汽车轻量化技术</t>
  </si>
  <si>
    <r>
      <rPr>
        <sz val="11"/>
        <color rgb="FF000000"/>
        <rFont val="宋体"/>
        <charset val="134"/>
      </rPr>
      <t>龙海强</t>
    </r>
    <r>
      <rPr>
        <sz val="11"/>
        <color rgb="FF000000"/>
        <rFont val="宋体"/>
        <charset val="0"/>
      </rPr>
      <t xml:space="preserve"> </t>
    </r>
    <r>
      <rPr>
        <sz val="11"/>
        <color rgb="FF000000"/>
        <rFont val="宋体"/>
        <charset val="134"/>
      </rPr>
      <t>吕向飞</t>
    </r>
    <r>
      <rPr>
        <sz val="11"/>
        <color rgb="FF000000"/>
        <rFont val="宋体"/>
        <charset val="0"/>
      </rPr>
      <t xml:space="preserve">  </t>
    </r>
    <r>
      <rPr>
        <sz val="11"/>
        <color rgb="FF000000"/>
        <rFont val="宋体"/>
        <charset val="134"/>
      </rPr>
      <t>韩洋祺</t>
    </r>
  </si>
  <si>
    <t>978-7-111-77196-8</t>
  </si>
  <si>
    <t>http://www.cmpedu.com/books/book/5608893.htm</t>
  </si>
  <si>
    <t>新能源汽车安全作业规范与维护保养（彩色版配实训工单）</t>
  </si>
  <si>
    <t>70941</t>
  </si>
  <si>
    <t>吴海东 周广春 樊永强</t>
  </si>
  <si>
    <t>“1+X”课证融通</t>
  </si>
  <si>
    <t>本书特色：
★由具有一线工作经验的企业技术骨干和具备双师素质的“双高”校教师团队合作编写。
★“岗课赛证”新形态教材：贴近新能源汽车技术服务岗位职业技能，对接新能源汽车技术服务赛项赛点；符合课程思政、“1+X”。
★提供课程标准、教学设计、课件、实训工单、微课和视频等教学资源。</t>
  </si>
  <si>
    <t>978-7-111-70941-1</t>
  </si>
  <si>
    <t>http://www.cmpedu.com/books/book/5605948.htm</t>
  </si>
  <si>
    <t>新能源汽车电动空调、转向和制动系统检修（彩色版配实训工单）</t>
  </si>
  <si>
    <t>70758</t>
  </si>
  <si>
    <t>王景智 马博 王旭</t>
  </si>
  <si>
    <t>课程标准、教案、PPT课件、实训工单、习题答案、微课视频</t>
  </si>
  <si>
    <t>本书特色：
★融入课程思政元素。
★突出“岗课赛证”，“1+X”精品教材。
★编写团队均是“双高”校教师，与职教设备公司合作。
★配套资源丰富，教案、课程标准、课件、实训工单，并有在线教育平台可供选用。
★教材和实训工单分册都是彩色印刷，更精彩，学习更轻松。</t>
  </si>
  <si>
    <t>978-7-111-70758-5</t>
  </si>
  <si>
    <t>http://www.cmpedu.com/books/book/5605923.htm</t>
  </si>
  <si>
    <t>新能源汽车检测与故障诊断技术（彩色版配实训工单）</t>
  </si>
  <si>
    <t>71031</t>
  </si>
  <si>
    <t>吴海东 程章 刘世斌</t>
  </si>
  <si>
    <t>课程标准、教案、PPT 课件、任务工单、习题答案、微课及视频</t>
  </si>
  <si>
    <t>本书特色：
★“项目驱动”编排内容，结构合理完整。
★紧密贴合企业标准，典型工作任务导向教学，知识点与技能点结合，并设置有相应的考核环节。
★教学过程融入“课程思政”元素。
★教学模式突出“岗课赛证”综合育人。
★教学手段采用“微课”引领学生自主学习，所附任务工单都配有对应的微课二维码，提供每一典型工作任务的规范操作视频，便于学生自主学习。
★提供课程标准、教学设计、课件、实训工单、微课和视频等丰富的教学资源。</t>
  </si>
  <si>
    <t>978-7-111-71031-8</t>
  </si>
  <si>
    <t>http://www.cmpedu.com/books/book/5605922.htm</t>
  </si>
  <si>
    <t>新能源汽车高压安全防护与应急处理</t>
  </si>
  <si>
    <t>70083</t>
  </si>
  <si>
    <t>孙建俊 谭逸萍</t>
  </si>
  <si>
    <t>978-7-111-70083-8</t>
  </si>
  <si>
    <t>http://www.cmpedu.com/books/book/5605434.htm</t>
  </si>
  <si>
    <t>新能源汽车高压安全与防护</t>
  </si>
  <si>
    <t>68442</t>
  </si>
  <si>
    <t>吴荣辉 金朝昆</t>
  </si>
  <si>
    <t>978-7-111-68442-8</t>
  </si>
  <si>
    <t>http://www.cmpedu.com/books/book/5604710.htm</t>
  </si>
  <si>
    <t>新能源汽车高压防护与安全操作</t>
  </si>
  <si>
    <t>72196</t>
  </si>
  <si>
    <t>张杨</t>
  </si>
  <si>
    <t>国家精品课程配套教材\新形态教材</t>
  </si>
  <si>
    <t>978-7-111-72196-3</t>
  </si>
  <si>
    <t>http://www.cmpedu.com/books/book/5606530.htm</t>
  </si>
  <si>
    <t>新能源汽车电学基础与高压安全</t>
  </si>
  <si>
    <t>58828</t>
  </si>
  <si>
    <t>谭婷 尹爱华</t>
  </si>
  <si>
    <t>978-7-111-58828-3</t>
  </si>
  <si>
    <t>http://www.cmpedu.com/books/book/2065922.htm</t>
  </si>
  <si>
    <t>76319</t>
  </si>
  <si>
    <t>行云新能科技（深圳）有限公司</t>
  </si>
  <si>
    <t>富媒体资源</t>
  </si>
  <si>
    <r>
      <rPr>
        <sz val="11"/>
        <color rgb="FF000000"/>
        <rFont val="宋体"/>
        <charset val="0"/>
      </rPr>
      <t>“</t>
    </r>
    <r>
      <rPr>
        <sz val="11"/>
        <color rgb="FF000000"/>
        <rFont val="宋体"/>
        <charset val="134"/>
      </rPr>
      <t>岗课赛证</t>
    </r>
    <r>
      <rPr>
        <sz val="11"/>
        <color rgb="FF000000"/>
        <rFont val="宋体"/>
        <charset val="0"/>
      </rPr>
      <t>”</t>
    </r>
    <r>
      <rPr>
        <sz val="11"/>
        <color rgb="FF000000"/>
        <rFont val="宋体"/>
        <charset val="134"/>
      </rPr>
      <t>融通活页式教材</t>
    </r>
  </si>
  <si>
    <t>978-7-111-76319-2</t>
  </si>
  <si>
    <t>http://www.cmpedu.com/books/book/5608443.htm</t>
  </si>
  <si>
    <t>75740</t>
  </si>
  <si>
    <t>新能源汽车电学基础与高压安全（配任务工单）</t>
  </si>
  <si>
    <t>课件、二维码、视频、教案、习题答案、配任务工单</t>
  </si>
  <si>
    <t>978-7-111-75740-5</t>
  </si>
  <si>
    <t>http://www.cmpedu.com/books/book/5608429.htm</t>
  </si>
  <si>
    <t>新能源汽车认知与应用（第2版）</t>
  </si>
  <si>
    <t>68305</t>
  </si>
  <si>
    <t>吴荣辉 李颖</t>
  </si>
  <si>
    <t>978-7-111-68305-6</t>
  </si>
  <si>
    <t>http://www.cmpedu.com/books/book/5604581.htm</t>
  </si>
  <si>
    <t>新能源汽车综合故障诊断</t>
  </si>
  <si>
    <t>72767</t>
  </si>
  <si>
    <t>艾政华 王亚华</t>
  </si>
  <si>
    <t>978-7-111-72767-5</t>
  </si>
  <si>
    <t>http://www.cmpedu.com/books/book/5606779.htm</t>
  </si>
  <si>
    <t>73072</t>
  </si>
  <si>
    <t>新能源汽车控制系统及检修</t>
  </si>
  <si>
    <t>王会 邓宏业</t>
  </si>
  <si>
    <t>978-7-111-73072-9</t>
  </si>
  <si>
    <t>http://www.cmpedu.com/books/book/5607095.htm</t>
  </si>
  <si>
    <t>75613</t>
  </si>
  <si>
    <t>新能源汽车整车控制技术</t>
  </si>
  <si>
    <t>龚文资 李志军</t>
  </si>
  <si>
    <t>电子课件、二维码、视频、电子教案、工作手册式教材</t>
  </si>
  <si>
    <t>978-7-111-75613-2</t>
  </si>
  <si>
    <t>http://www.cmpedu.com/books/book/5608185.htm</t>
  </si>
  <si>
    <t>新能源汽车整车控制系统诊断</t>
  </si>
  <si>
    <t>70052</t>
  </si>
  <si>
    <t>微课二维码及课件</t>
  </si>
  <si>
    <t>978-7-111-70052-4</t>
  </si>
  <si>
    <t>http://www.cmpedu.com/books/book/5605411.htm</t>
  </si>
  <si>
    <t>新能源汽车整车控制系统检修（彩色版配实训工单）</t>
  </si>
  <si>
    <t>70293</t>
  </si>
  <si>
    <t>吴东盛 杨正荣 沐俊杰</t>
  </si>
  <si>
    <t>电子课件、微课视频、习题答案</t>
  </si>
  <si>
    <t>本书特色：
★融入课程思政元素。
★突出“岗课赛证”，“1+X”精品教材。
★编写团队均是“双高”校教师，与职教设备公司合作。
★配套资源丰富，教案、课程标准、课件、实训工单，并有在线教育平台可供选用。
★教材和实训工单分册都是彩色印刷，更精彩，学习更轻松。
★车型以吉利帝豪EV450为主，兼顾比亚迪、北汽。</t>
  </si>
  <si>
    <t>978-7-111-70293-1</t>
  </si>
  <si>
    <t>http://www.cmpedu.com/books/book/5605685.htm</t>
  </si>
  <si>
    <t>新能源汽车原理与检修（第2版）</t>
  </si>
  <si>
    <t>74277</t>
  </si>
  <si>
    <t>李卓 温承钦</t>
  </si>
  <si>
    <t>978-7-111-74277-7</t>
  </si>
  <si>
    <t>http://www.cmpedu.com/books/book/5607423.htm</t>
  </si>
  <si>
    <t>75373</t>
  </si>
  <si>
    <t>新能源汽车构造</t>
  </si>
  <si>
    <r>
      <rPr>
        <sz val="11"/>
        <color rgb="FF000000"/>
        <rFont val="宋体"/>
        <charset val="134"/>
      </rPr>
      <t>张力</t>
    </r>
    <r>
      <rPr>
        <sz val="11"/>
        <color rgb="FF000000"/>
        <rFont val="宋体"/>
        <charset val="0"/>
      </rPr>
      <t xml:space="preserve"> </t>
    </r>
    <r>
      <rPr>
        <sz val="11"/>
        <color rgb="FF000000"/>
        <rFont val="宋体"/>
        <charset val="134"/>
      </rPr>
      <t>于晓英</t>
    </r>
    <r>
      <rPr>
        <sz val="11"/>
        <color rgb="FF000000"/>
        <rFont val="宋体"/>
        <charset val="0"/>
      </rPr>
      <t xml:space="preserve"> </t>
    </r>
    <r>
      <rPr>
        <sz val="11"/>
        <color rgb="FF000000"/>
        <rFont val="宋体"/>
        <charset val="134"/>
      </rPr>
      <t>梁东确</t>
    </r>
  </si>
  <si>
    <t>配套富媒体资源</t>
  </si>
  <si>
    <t>978-7-111-75373-5</t>
  </si>
  <si>
    <t>http://www.cmpedu.com/books/book/5608138.htm</t>
  </si>
  <si>
    <t>73118</t>
  </si>
  <si>
    <t>刘尚达</t>
  </si>
  <si>
    <t>978-7-111-73118-4</t>
  </si>
  <si>
    <t>http://www.cmpedu.com/books/book/5606813.htm</t>
  </si>
  <si>
    <t>新能源汽车构造与检修</t>
  </si>
  <si>
    <t>72593</t>
  </si>
  <si>
    <r>
      <rPr>
        <sz val="11"/>
        <color rgb="FF000000"/>
        <rFont val="宋体"/>
        <charset val="134"/>
      </rPr>
      <t>北京新能源汽车营销有限公司</t>
    </r>
    <r>
      <rPr>
        <sz val="11"/>
        <color rgb="FF000000"/>
        <rFont val="宋体"/>
        <charset val="0"/>
      </rPr>
      <t xml:space="preserve"> </t>
    </r>
    <r>
      <rPr>
        <sz val="11"/>
        <color rgb="FF000000"/>
        <rFont val="宋体"/>
        <charset val="134"/>
      </rPr>
      <t>组编</t>
    </r>
    <r>
      <rPr>
        <sz val="11"/>
        <color rgb="FF000000"/>
        <rFont val="宋体"/>
        <charset val="0"/>
      </rPr>
      <t xml:space="preserve"> </t>
    </r>
    <r>
      <rPr>
        <sz val="11"/>
        <color rgb="FF000000"/>
        <rFont val="宋体"/>
        <charset val="134"/>
      </rPr>
      <t>于万海 周定武 主编</t>
    </r>
  </si>
  <si>
    <t>全彩活页、微课视频、线上习题</t>
  </si>
  <si>
    <t>978-7-111-72593-0</t>
  </si>
  <si>
    <t>http://www.cmpedu.com/books/book/5606580.htm</t>
  </si>
  <si>
    <t>79761</t>
  </si>
  <si>
    <t>吴笑伟  秦龙</t>
  </si>
  <si>
    <t>电子课件、任务工单、教案、试卷及答案</t>
  </si>
  <si>
    <t>978-7-111-79761-6</t>
  </si>
  <si>
    <t>http://www.cmpedu.com/books/book/5610725.htm</t>
  </si>
  <si>
    <t>79796</t>
  </si>
  <si>
    <t>新能源汽车结构原理与检修 （第2版）</t>
  </si>
  <si>
    <t>刘福华 蒋易强</t>
  </si>
  <si>
    <t>电子工作页课件习题</t>
  </si>
  <si>
    <t>978-7-111-79796-8</t>
  </si>
  <si>
    <t>http://www.cmpedu.com/books/book/5610620.htm</t>
  </si>
  <si>
    <t>新能源汽车结构与维修（第3版）</t>
  </si>
  <si>
    <t>74643</t>
  </si>
  <si>
    <t>电子课件、二维码、视频、动画、工作页题解、教学文件</t>
  </si>
  <si>
    <t>978-7-111-74643-0</t>
  </si>
  <si>
    <t>http://www.cmpedu.com/books/book/5607871.htm</t>
  </si>
  <si>
    <t>新能源汽车结构原理与检修</t>
  </si>
  <si>
    <t>70125</t>
  </si>
  <si>
    <t>深圳风向标教育资源股份有限公司</t>
  </si>
  <si>
    <t>学PPT、微课视频、动画、学习工作页、教学文件、二维码</t>
  </si>
  <si>
    <t>978-7-111-70125-5</t>
  </si>
  <si>
    <t>http://www.cmpedu.com/books/book/5605579.htm</t>
  </si>
  <si>
    <t>69808</t>
  </si>
  <si>
    <t>吴荣辉</t>
  </si>
  <si>
    <t>978-7-111-69808-1</t>
  </si>
  <si>
    <t>http://www.cmpedu.com/books/book/5605264.htm</t>
  </si>
  <si>
    <t>新能源汽车结构原理与检修（彩色版）</t>
  </si>
  <si>
    <t>67046</t>
  </si>
  <si>
    <t>康杰 李守纪 林振琨</t>
  </si>
  <si>
    <t>二维码、视频、动画</t>
  </si>
  <si>
    <t>978-7-111-67046-9</t>
  </si>
  <si>
    <t>http://www.cmpedu.com/books/book/5603614.htm</t>
  </si>
  <si>
    <t>视频图解新能源汽车构造与原理</t>
  </si>
  <si>
    <t>66504</t>
  </si>
  <si>
    <t>陈新亚 编著</t>
  </si>
  <si>
    <t>视频</t>
  </si>
  <si>
    <t>978-7-111-66504-5</t>
  </si>
  <si>
    <t>http://www.cmpedu.com/books/book/5603497.htm</t>
  </si>
  <si>
    <t>79795</t>
  </si>
  <si>
    <t>新能源汽车专业英语 （第2版）</t>
  </si>
  <si>
    <t>宋进桂 汤少岩</t>
  </si>
  <si>
    <t>课件 教案 习题 译文</t>
  </si>
  <si>
    <t>978-7-111-79795-1</t>
  </si>
  <si>
    <t>http://www.cmpedu.com/books/book/5610717.htm</t>
  </si>
  <si>
    <t>新能源汽车车身与电气系统检修</t>
  </si>
  <si>
    <t>74610</t>
  </si>
  <si>
    <t>北京新能源汽车营销有限公司</t>
  </si>
  <si>
    <t>电子课件、二维码、活页、微课视频、习题答案</t>
  </si>
  <si>
    <t>978-7-111-74610-2</t>
  </si>
  <si>
    <t>http://www.cmpedu.com/books/book/5607728.htm</t>
  </si>
  <si>
    <t>73891</t>
  </si>
  <si>
    <t>新能源汽车驱动电机及控制系统检修</t>
  </si>
  <si>
    <t>黄显祥 邱文波 雷建军</t>
  </si>
  <si>
    <t>978-7-111-73891-6</t>
  </si>
  <si>
    <t>http://www.cmpedu.com/books/book/5607356.htm</t>
  </si>
  <si>
    <t>73523</t>
  </si>
  <si>
    <t>吴常红</t>
  </si>
  <si>
    <t>978-7-111-73523-6</t>
  </si>
  <si>
    <t>http://www.cmpedu.com/books/book/5607061.htm</t>
  </si>
  <si>
    <t>新能源汽车驱动电机技术（第2版）</t>
  </si>
  <si>
    <t>68152</t>
  </si>
  <si>
    <t>何忆斌 侯志华</t>
  </si>
  <si>
    <t>本书特色：
★本书结合1+X职业技能证书的要求，为适应行业新发展进行了修订，内容选取了应用最广泛的几款新能源汽车驱动电机。
★配有电子课件和试卷及答案；扫描书中二维码可观看视频资源。</t>
  </si>
  <si>
    <t>978-7-111-68152-6</t>
  </si>
  <si>
    <t>http://www.cmpedu.com/books/book/5604666.htm</t>
  </si>
  <si>
    <t>新能源汽车驱动电机技术</t>
  </si>
  <si>
    <t>72029</t>
  </si>
  <si>
    <t>中车云商（北京）信息技术有限公司 广东凌泰教育资源股份有限公司</t>
  </si>
  <si>
    <t>978-7-111-72029-4</t>
  </si>
  <si>
    <t>http://www.cmpedu.com/books/book/5606407.htm</t>
  </si>
  <si>
    <t>新能源汽车驱动电机及控制技术</t>
  </si>
  <si>
    <t>72388</t>
  </si>
  <si>
    <t>郭化超 邸玉峰</t>
  </si>
  <si>
    <t>978-7-111-72388-2</t>
  </si>
  <si>
    <t>http://www.cmpedu.com/books/book/5606662.htm</t>
  </si>
  <si>
    <t>75832</t>
  </si>
  <si>
    <t>赵海宾 刘国新</t>
  </si>
  <si>
    <t>电子课件、电子教案及微课视频、工单</t>
  </si>
  <si>
    <t>978-7-111-75832-7</t>
  </si>
  <si>
    <t>http://www.cmpedu.com/books/book/5608320.htm</t>
  </si>
  <si>
    <t>新能源汽车驱动系统</t>
  </si>
  <si>
    <t>68037</t>
  </si>
  <si>
    <t>深圳风向标教育资源股份有限公司 组编  王章杰 黄鹏超 主编</t>
  </si>
  <si>
    <t>978-7-111-68037-6</t>
  </si>
  <si>
    <t>http://www.cmpedu.com/books/book/5604631.htm</t>
  </si>
  <si>
    <t>73816</t>
  </si>
  <si>
    <t>新能源汽车电机及控制系统检修</t>
  </si>
  <si>
    <t>岗课赛证活页式教材</t>
  </si>
  <si>
    <t>978-7-111-73816-9</t>
  </si>
  <si>
    <t>http://www.cmpedu.com/books/book/5607366.htm</t>
  </si>
  <si>
    <t>新能源汽车电机驱动系统检修</t>
  </si>
  <si>
    <t>61318</t>
  </si>
  <si>
    <t>978-7-111-61318-3</t>
  </si>
  <si>
    <t>http://www.cmpedu.com/books/book/5538909.htm</t>
  </si>
  <si>
    <t>71271</t>
  </si>
  <si>
    <t>李仕生 张科</t>
  </si>
  <si>
    <t>978-7-111-71271-8</t>
  </si>
  <si>
    <t>http://www.cmpedu.com/books/book/5606185.htm</t>
  </si>
  <si>
    <t>新能源汽车驱动电机及控制系统检修（彩色版配实训工单）</t>
  </si>
  <si>
    <t>72881</t>
  </si>
  <si>
    <t>王景智 梁东确 江军</t>
  </si>
  <si>
    <t>978-7-111-72881-8</t>
  </si>
  <si>
    <t>http://www.cmpedu.com/books/book/5606750.htm</t>
  </si>
  <si>
    <t>60286</t>
  </si>
  <si>
    <t>吴立新</t>
  </si>
  <si>
    <t>978-7-111-60286-6</t>
  </si>
  <si>
    <t>http://www.cmpedu.com/books/book/5519672.htm</t>
  </si>
  <si>
    <t>72207</t>
  </si>
  <si>
    <t>978-7-111-72207-6</t>
  </si>
  <si>
    <t>http://www.cmpedu.com/books/book/5606520.htm</t>
  </si>
  <si>
    <t>76192</t>
  </si>
  <si>
    <t>吉文哲 朱凯 李清徳</t>
  </si>
  <si>
    <t>教学课件、二维码、独立任务工单、习题</t>
  </si>
  <si>
    <t>978-7-111-76192-1</t>
  </si>
  <si>
    <t>http://www.cmpedu.com/books/book/5608289.htm</t>
  </si>
  <si>
    <t>新能源汽车电池及管理系统检修</t>
  </si>
  <si>
    <t>75749</t>
  </si>
  <si>
    <t>吉文哲 朱凯</t>
  </si>
  <si>
    <t>彩色印刷 独立任务工单</t>
  </si>
  <si>
    <t>978-7-111-75749-8</t>
  </si>
  <si>
    <t>http://www.cmpedu.com/books/book/5608222.htm</t>
  </si>
  <si>
    <t>72501</t>
  </si>
  <si>
    <t>978-7-111-72501-5</t>
  </si>
  <si>
    <t>http://www.cmpedu.com/books/book/5606576.htm</t>
  </si>
  <si>
    <t>61539</t>
  </si>
  <si>
    <t>李健平 吴金华 徐利强 李学友</t>
  </si>
  <si>
    <t>978-7-111-61539-2</t>
  </si>
  <si>
    <t>http://www.cmpedu.com/books/book/5585117.htm</t>
  </si>
  <si>
    <t>新能源汽车电子电气、空调技术</t>
  </si>
  <si>
    <t>71895</t>
  </si>
  <si>
    <t>“1+X”教材</t>
  </si>
  <si>
    <t>978-7-111-71895-6</t>
  </si>
  <si>
    <t>http://www.cmpedu.com/books/book/5606443.htm</t>
  </si>
  <si>
    <t>75036</t>
  </si>
  <si>
    <t>新能源汽车电力电子技术</t>
  </si>
  <si>
    <t>张建才</t>
  </si>
  <si>
    <t>978-7-111-75036-9</t>
  </si>
  <si>
    <t>http://www.cmpedu.com/books/book/5608263.htm</t>
  </si>
  <si>
    <t>73286</t>
  </si>
  <si>
    <t>祝倩倩 王亚华</t>
  </si>
  <si>
    <t>978-7-111-73286-0</t>
  </si>
  <si>
    <t>http://www.cmpedu.com/books/book/5607033.htm</t>
  </si>
  <si>
    <t>72194</t>
  </si>
  <si>
    <t>北京百通科信机械设备有限公司 组编 吴书龙 黄维娜 主编</t>
  </si>
  <si>
    <t>电子课件、电子教案、答案等</t>
  </si>
  <si>
    <t>978-7-111-72194-9</t>
  </si>
  <si>
    <t>http://www.cmpedu.com/books/book/5606494.htm</t>
  </si>
  <si>
    <t>73347</t>
  </si>
  <si>
    <t>赵艳</t>
  </si>
  <si>
    <t>978-7-111-73347-8</t>
  </si>
  <si>
    <t>http://www.cmpedu.com/books/book/5606999.htm</t>
  </si>
  <si>
    <t>64438</t>
  </si>
  <si>
    <t>广东合赢教育科技股份有限公司 组编 冯津 钟永刚</t>
  </si>
  <si>
    <t>二维码，课件</t>
  </si>
  <si>
    <t>978-7-111-64438-5</t>
  </si>
  <si>
    <t>http://www.cmpedu.com/books/book/5601789.htm</t>
  </si>
  <si>
    <t>76348</t>
  </si>
  <si>
    <t>新能源汽车电气技术</t>
  </si>
  <si>
    <t>李远军</t>
  </si>
  <si>
    <t>课件、二维码、视频、工作任务单</t>
  </si>
  <si>
    <t>活页教材</t>
  </si>
  <si>
    <t>978-7-111-76348-2</t>
  </si>
  <si>
    <t>http://www.cmpedu.com/books/book/5608783.htm</t>
  </si>
  <si>
    <t>75389</t>
  </si>
  <si>
    <r>
      <rPr>
        <sz val="11"/>
        <color rgb="FF000000"/>
        <rFont val="宋体"/>
        <charset val="134"/>
      </rPr>
      <t>张立荣</t>
    </r>
    <r>
      <rPr>
        <sz val="11"/>
        <color rgb="FF000000"/>
        <rFont val="宋体"/>
        <charset val="0"/>
      </rPr>
      <t xml:space="preserve"> </t>
    </r>
    <r>
      <rPr>
        <sz val="11"/>
        <color rgb="FF000000"/>
        <rFont val="宋体"/>
        <charset val="134"/>
      </rPr>
      <t>刘旭东</t>
    </r>
    <r>
      <rPr>
        <sz val="11"/>
        <color rgb="FF000000"/>
        <rFont val="宋体"/>
        <charset val="0"/>
      </rPr>
      <t xml:space="preserve"> </t>
    </r>
    <r>
      <rPr>
        <sz val="11"/>
        <color rgb="FF000000"/>
        <rFont val="宋体"/>
        <charset val="134"/>
      </rPr>
      <t>干文丽</t>
    </r>
  </si>
  <si>
    <t>978-7-111-75389-6</t>
  </si>
  <si>
    <t>http://www.cmpedu.com/books/book/5608120.htm</t>
  </si>
  <si>
    <t>72322</t>
  </si>
  <si>
    <t>宋广辉 张凤娇 苏忆</t>
  </si>
  <si>
    <t>二维码视频、电子课件、教案、答案等</t>
  </si>
  <si>
    <t>978-7-111-72322-6</t>
  </si>
  <si>
    <t>http://www.cmpedu.com/books/book/5606523.htm</t>
  </si>
  <si>
    <t>60017</t>
  </si>
  <si>
    <t>978-7-111-60017-6</t>
  </si>
  <si>
    <t>http://www.cmpedu.com/books/book/5519673.htm</t>
  </si>
  <si>
    <t>75568</t>
  </si>
  <si>
    <t>新能源汽车电控技术</t>
  </si>
  <si>
    <t>于星胜 赵宇</t>
  </si>
  <si>
    <t>电子课件、二维码、视频、试卷答案</t>
  </si>
  <si>
    <t>978-7-111-75568-5</t>
  </si>
  <si>
    <t>http://www.cmpedu.com/books/book/5607840.htm</t>
  </si>
  <si>
    <t>新能源汽车电控技术工作页</t>
  </si>
  <si>
    <t>61062</t>
  </si>
  <si>
    <t>邸玉峰</t>
  </si>
  <si>
    <t>978-7-111-61062-5</t>
  </si>
  <si>
    <t>http://www.cmpedu.com/books/book/5535621.htm</t>
  </si>
  <si>
    <t>新能源汽车电气系统检修</t>
  </si>
  <si>
    <t>73132</t>
  </si>
  <si>
    <t>董大伟</t>
  </si>
  <si>
    <t>978-7-111-73132-0</t>
  </si>
  <si>
    <t>http://www.cmpedu.com/books/book/5606819.htm</t>
  </si>
  <si>
    <t>72718</t>
  </si>
  <si>
    <t>杨学易 徐旭升</t>
  </si>
  <si>
    <t>978-7-111-72718-7</t>
  </si>
  <si>
    <t>http://www.cmpedu.com/books/book/5606694.htm</t>
  </si>
  <si>
    <t>78020</t>
  </si>
  <si>
    <t>新能源汽车电气设备检修</t>
  </si>
  <si>
    <t>罗和平 刘喜峰 刘伟</t>
  </si>
  <si>
    <t>PPT课件、电子教案、微课视频、项目测试题</t>
  </si>
  <si>
    <t>978-7-111-78020-5</t>
  </si>
  <si>
    <t>http://www.cmpedu.com/books/book/5609372.htm</t>
  </si>
  <si>
    <t>新能源汽车动力电池、电机及混合动力系统检修</t>
  </si>
  <si>
    <t>72612</t>
  </si>
  <si>
    <t>徐旭升 胡敏艺</t>
  </si>
  <si>
    <t>978-7-111-72612-8</t>
  </si>
  <si>
    <t>http://www.cmpedu.com/books/book/5606660.htm</t>
  </si>
  <si>
    <t>75751</t>
  </si>
  <si>
    <t>新能源汽车混合动力系统检修</t>
  </si>
  <si>
    <t>曹登华 丁芳</t>
  </si>
  <si>
    <t>课件、二维码、视频</t>
  </si>
  <si>
    <t>978-7-111-75751-1</t>
  </si>
  <si>
    <t>http://www.cmpedu.com/books/book/5608257.htm</t>
  </si>
  <si>
    <t>68706</t>
  </si>
  <si>
    <t>蔡泽光 等</t>
  </si>
  <si>
    <t>978-7-111-68706-1</t>
  </si>
  <si>
    <t>http://www.cmpedu.com/books/book/5604958.htm</t>
  </si>
  <si>
    <t>动力电池梯次利用技术</t>
  </si>
  <si>
    <t>73059</t>
  </si>
  <si>
    <t>胡敏艺 蒋光辉</t>
  </si>
  <si>
    <t>电子课件、电子教案、动画视频等</t>
  </si>
  <si>
    <t>978-7-111-73059-0</t>
  </si>
  <si>
    <t>http://www.cmpedu.com/books/book/5606814.htm</t>
  </si>
  <si>
    <t>新能源汽车动力电池技术</t>
  </si>
  <si>
    <t>68449</t>
  </si>
  <si>
    <t>杜慧起 李晶华</t>
  </si>
  <si>
    <t>978-7-111-68449-7</t>
  </si>
  <si>
    <t>http://www.cmpedu.com/books/book/5604931.htm</t>
  </si>
  <si>
    <t>79132</t>
  </si>
  <si>
    <t>新能源汽车动力电池及管理系统检修</t>
  </si>
  <si>
    <t>罗运鹏   卓越   林嘉玉</t>
  </si>
  <si>
    <t>978-7-111-79132-4</t>
  </si>
  <si>
    <t>http://www.cmpedu.com/books/book/5609895.htm</t>
  </si>
  <si>
    <t>73567</t>
  </si>
  <si>
    <t>天工讲堂</t>
  </si>
  <si>
    <t>978-7-111-73567-0</t>
  </si>
  <si>
    <t>http://www.cmpedu.com/books/book/5607287.htm</t>
  </si>
  <si>
    <t>73271</t>
  </si>
  <si>
    <t>解福泉 钟原 马丽</t>
  </si>
  <si>
    <t>978-7-111-73271-6</t>
  </si>
  <si>
    <t>http://www.cmpedu.com/books/book/5606978.htm</t>
  </si>
  <si>
    <t>72961</t>
  </si>
  <si>
    <t>魏星</t>
  </si>
  <si>
    <t>978-7-111-72961-7</t>
  </si>
  <si>
    <t>http://www.cmpedu.com/books/book/5606714.htm</t>
  </si>
  <si>
    <t>77148</t>
  </si>
  <si>
    <t>新能源汽车动力电池及管理系统检修（配实训工单）</t>
  </si>
  <si>
    <t>宁德时代新能源科技股份有限公司</t>
  </si>
  <si>
    <t>978-7-111-77148-7</t>
  </si>
  <si>
    <t>http://www.cmpedu.com/books/book/5608974.htm</t>
  </si>
  <si>
    <t>77272</t>
  </si>
  <si>
    <t>新能源汽车动力电池系统构造与检修（配实训工单）</t>
  </si>
  <si>
    <t>978-7-111-77272-9</t>
  </si>
  <si>
    <t>http://www.cmpedu.com/books/book/5608983.htm</t>
  </si>
  <si>
    <t>新能源汽车动力电池系统与充电系统</t>
  </si>
  <si>
    <t>67471</t>
  </si>
  <si>
    <t>深圳风向标教育资源股份有限公司 组编 王玉</t>
  </si>
  <si>
    <t>978-7-111-67471-9</t>
  </si>
  <si>
    <t>http://www.cmpedu.com/books/book/5604349.htm</t>
  </si>
  <si>
    <t>新能源汽车动力电池及充电系统检修</t>
  </si>
  <si>
    <t>61017</t>
  </si>
  <si>
    <t>978-7-111-61017-5</t>
  </si>
  <si>
    <t>http://www.cmpedu.com/books/book/5530569.htm</t>
  </si>
  <si>
    <t>新能源汽车动力电池结构与检修</t>
  </si>
  <si>
    <t>60942</t>
  </si>
  <si>
    <t>许建忠</t>
  </si>
  <si>
    <t>978-7-111-60942-1</t>
  </si>
  <si>
    <t>http://www.cmpedu.com/books/book/5529853.htm</t>
  </si>
  <si>
    <t>新能源汽车动力电池及管理系统检修（彩色版配实训工单）</t>
  </si>
  <si>
    <t>70163</t>
  </si>
  <si>
    <t>吴海东 袁牧 苏庆列</t>
  </si>
  <si>
    <t>PPT课件、全套电子版实训工单、微课视频、习题答案</t>
  </si>
  <si>
    <t>978-7-111-70163-7</t>
  </si>
  <si>
    <t>http://www.cmpedu.com/books/book/5605567.htm</t>
  </si>
  <si>
    <t>73753</t>
  </si>
  <si>
    <t>新能源汽车动力蓄电池及管理技术</t>
  </si>
  <si>
    <t>张甲瑞 税永波</t>
  </si>
  <si>
    <t>978-7-111-73753-7</t>
  </si>
  <si>
    <t>http://www.cmpedu.com/books/book/5607351.htm</t>
  </si>
  <si>
    <t>71469</t>
  </si>
  <si>
    <t>北京百通科信机械设备有限公司 组编陈静 吴书龙 牛伟 主编</t>
  </si>
  <si>
    <t>电子课件、实操视频、学习任务单及答案等</t>
  </si>
  <si>
    <t>978-7-111-71469-9</t>
  </si>
  <si>
    <t>http://www.cmpedu.com/books/book/5606104.htm</t>
  </si>
  <si>
    <t>75266</t>
  </si>
  <si>
    <t>李建明</t>
  </si>
  <si>
    <t>电子课件、二维码、视频、一体化活页式、工作任务单</t>
  </si>
  <si>
    <t>978-7-111-75266-0</t>
  </si>
  <si>
    <t>http://www.cmpedu.com/books/book/5607836.htm</t>
  </si>
  <si>
    <t>78669</t>
  </si>
  <si>
    <t>新能源汽车动力蓄电池与管理系统检修</t>
  </si>
  <si>
    <t>易娇 黄志勇 高云 高尚安</t>
  </si>
  <si>
    <t>配套课件、习题和习题答案</t>
  </si>
  <si>
    <t>978-7-111-78669-6</t>
  </si>
  <si>
    <t>http://www.cmpedu.com/books/book/5609994.htm</t>
  </si>
  <si>
    <t>79139</t>
  </si>
  <si>
    <t>新能源汽车动力蓄电池及管理系统检修</t>
  </si>
  <si>
    <t>北京智扬北方国际教育科技有限公司</t>
  </si>
  <si>
    <t>978-7-111-79139-3</t>
  </si>
  <si>
    <t>http://www.cmpedu.com/books/book/5610074.htm</t>
  </si>
  <si>
    <t>71269</t>
  </si>
  <si>
    <t>李仕生 张静</t>
  </si>
  <si>
    <t>任务工单、二维码</t>
  </si>
  <si>
    <t>978-7-111-71269-5</t>
  </si>
  <si>
    <t>http://www.cmpedu.com/books/book/5606179.htm</t>
  </si>
  <si>
    <t>75627</t>
  </si>
  <si>
    <t>楚晓婧 李晶华</t>
  </si>
  <si>
    <r>
      <rPr>
        <sz val="11"/>
        <color rgb="FF000000"/>
        <rFont val="宋体"/>
        <charset val="0"/>
      </rPr>
      <t>PPT</t>
    </r>
    <r>
      <rPr>
        <sz val="11"/>
        <color rgb="FF000000"/>
        <rFont val="宋体"/>
        <charset val="134"/>
      </rPr>
      <t>课件、微课视频、教案、习题答案</t>
    </r>
  </si>
  <si>
    <t>978-7-111-75627-9</t>
  </si>
  <si>
    <t>http://www.cmpedu.com/books/book/5608210.htm</t>
  </si>
  <si>
    <t>新能源汽车动力蓄电池与驱动电机系统结构原理及检修</t>
  </si>
  <si>
    <t>67537</t>
  </si>
  <si>
    <t>周旭 石未华 编著</t>
  </si>
  <si>
    <t>978-7-111-67537-2</t>
  </si>
  <si>
    <t>http://www.cmpedu.com/books/book/5604406.htm</t>
  </si>
  <si>
    <t>新能源汽车动力蓄电池技术</t>
  </si>
  <si>
    <t>61391</t>
  </si>
  <si>
    <t>吕江毅 成林</t>
  </si>
  <si>
    <t>978-7-111-61391-6</t>
  </si>
  <si>
    <t>http://www.cmpedu.com/books/book/5600899.htm</t>
  </si>
  <si>
    <t>新能源汽车动力蓄电池技术工作页</t>
  </si>
  <si>
    <t>61061</t>
  </si>
  <si>
    <t>汪赵强</t>
  </si>
  <si>
    <t>978-7-111-61061-8</t>
  </si>
  <si>
    <t>http://www.cmpedu.com/books/book/5535620.htm</t>
  </si>
  <si>
    <t>新能源汽车动力蓄电池系统构造与检修</t>
  </si>
  <si>
    <t>77071</t>
  </si>
  <si>
    <t>李晓华 郑军武</t>
  </si>
  <si>
    <t>电子课件、二维码、视频、电子教案、习题答案</t>
  </si>
  <si>
    <t>978-7-111-77071-8</t>
  </si>
  <si>
    <t>http://www.cmpedu.com/books/book/5608950.htm</t>
  </si>
  <si>
    <t>新能源汽车充电系统构造与检修</t>
  </si>
  <si>
    <t>71513</t>
  </si>
  <si>
    <t>李仕生 张杨</t>
  </si>
  <si>
    <t>978-7-111-71513-9</t>
  </si>
  <si>
    <t>http://www.cmpedu.com/books/book/5606362.htm</t>
  </si>
  <si>
    <t>75903</t>
  </si>
  <si>
    <t>新能源汽车充电技术</t>
  </si>
  <si>
    <t>978-7-111-75903-4</t>
  </si>
  <si>
    <t>http://www.cmpedu.com/books/book/5608393.htm</t>
  </si>
  <si>
    <t>71344</t>
  </si>
  <si>
    <t>王博 吴书龙</t>
  </si>
  <si>
    <t>电子课件、电子教案、学习任务单及答案等</t>
  </si>
  <si>
    <t>978-7-111-71344-9</t>
  </si>
  <si>
    <t>http://www.cmpedu.com/books/book/5606137.htm</t>
  </si>
  <si>
    <t>新能源汽车底盘技术</t>
  </si>
  <si>
    <t>71643</t>
  </si>
  <si>
    <t>北京百通科信机械设备有限公司 组编 袁牧 杨效军 王斌 主编</t>
  </si>
  <si>
    <t>电子课件、电子教案等</t>
  </si>
  <si>
    <t>978-7-111-71643-3</t>
  </si>
  <si>
    <t>http://www.cmpedu.com/books/book/5606114.htm</t>
  </si>
  <si>
    <t>76514</t>
  </si>
  <si>
    <t>新能源汽车底盘技术与检修（配实训工单与习题)</t>
  </si>
  <si>
    <t>陈雷 徐伟</t>
  </si>
  <si>
    <t>PPT课件、微课视频、题库、课程标准、配实训工单与习题</t>
  </si>
  <si>
    <t>978-7-111-76514-1</t>
  </si>
  <si>
    <t>http://www.cmpedu.com/books/book/5608668.htm</t>
  </si>
  <si>
    <t>新能源汽车底盘系统检修</t>
  </si>
  <si>
    <t>71854</t>
  </si>
  <si>
    <r>
      <rPr>
        <sz val="11"/>
        <color rgb="FF000000"/>
        <rFont val="宋体"/>
        <charset val="134"/>
      </rPr>
      <t>敖亚</t>
    </r>
    <r>
      <rPr>
        <sz val="11"/>
        <color rgb="FF000000"/>
        <rFont val="宋体"/>
        <charset val="0"/>
      </rPr>
      <t xml:space="preserve"> </t>
    </r>
    <r>
      <rPr>
        <sz val="11"/>
        <color rgb="FF000000"/>
        <rFont val="宋体"/>
        <charset val="134"/>
      </rPr>
      <t>祝倩倩</t>
    </r>
  </si>
  <si>
    <t>978-7-111-71854-3</t>
  </si>
  <si>
    <t>http://www.cmpedu.com/books/book/5606412.htm</t>
  </si>
  <si>
    <t>75293</t>
  </si>
  <si>
    <t>电子课件、二维码、视频、习题答案、双色活页</t>
  </si>
  <si>
    <t>978-7-111-75293-6</t>
  </si>
  <si>
    <t>http://www.cmpedu.com/books/book/5607918.htm</t>
  </si>
  <si>
    <t>新能源汽车辅助系统检修</t>
  </si>
  <si>
    <t>61320</t>
  </si>
  <si>
    <t>978-7-111-61320-6</t>
  </si>
  <si>
    <t>http://www.cmpedu.com/books/book/5537143.htm</t>
  </si>
  <si>
    <t>新能源汽车充电设施构造与检修</t>
  </si>
  <si>
    <t>64615</t>
  </si>
  <si>
    <t>刘海峰 费丽东</t>
  </si>
  <si>
    <t>978-7-111-64615-0</t>
  </si>
  <si>
    <t>http://www.cmpedu.com/books/book/5602357.htm</t>
  </si>
  <si>
    <t>59689</t>
  </si>
  <si>
    <t>978-7-111-59689-9</t>
  </si>
  <si>
    <t>http://www.cmpedu.com/books/book/5520145.htm</t>
  </si>
  <si>
    <t>59566</t>
  </si>
  <si>
    <t>978-7-111-59566-3</t>
  </si>
  <si>
    <t>http://www.cmpedu.com/books/book/5519755.htm</t>
  </si>
  <si>
    <t>新能源汽车认知与使用安全</t>
  </si>
  <si>
    <t>58930</t>
  </si>
  <si>
    <t>何泽刚</t>
  </si>
  <si>
    <t>彩色印刷</t>
  </si>
  <si>
    <t>978-7-111-58930-3</t>
  </si>
  <si>
    <t>http://www.cmpedu.com/books/book/2066191.htm</t>
  </si>
  <si>
    <t>新能源汽车使用与安全防护</t>
  </si>
  <si>
    <t>72494</t>
  </si>
  <si>
    <r>
      <rPr>
        <sz val="11"/>
        <color rgb="FF000000"/>
        <rFont val="宋体"/>
        <charset val="134"/>
      </rPr>
      <t>北京新能源汽车营销有限公司</t>
    </r>
    <r>
      <rPr>
        <sz val="11"/>
        <color rgb="FF000000"/>
        <rFont val="宋体"/>
        <charset val="0"/>
      </rPr>
      <t xml:space="preserve"> </t>
    </r>
    <r>
      <rPr>
        <sz val="11"/>
        <color rgb="FF000000"/>
        <rFont val="宋体"/>
        <charset val="134"/>
      </rPr>
      <t>组编</t>
    </r>
    <r>
      <rPr>
        <sz val="11"/>
        <color rgb="FF000000"/>
        <rFont val="宋体"/>
        <charset val="0"/>
      </rPr>
      <t xml:space="preserve"> </t>
    </r>
    <r>
      <rPr>
        <sz val="11"/>
        <color rgb="FF000000"/>
        <rFont val="宋体"/>
        <charset val="134"/>
      </rPr>
      <t>赵建明</t>
    </r>
    <r>
      <rPr>
        <sz val="11"/>
        <color rgb="FF000000"/>
        <rFont val="宋体"/>
        <charset val="0"/>
      </rPr>
      <t xml:space="preserve"> </t>
    </r>
    <r>
      <rPr>
        <sz val="11"/>
        <color rgb="FF000000"/>
        <rFont val="宋体"/>
        <charset val="134"/>
      </rPr>
      <t>高云</t>
    </r>
    <r>
      <rPr>
        <sz val="11"/>
        <color rgb="FF000000"/>
        <rFont val="宋体"/>
        <charset val="0"/>
      </rPr>
      <t xml:space="preserve"> </t>
    </r>
    <r>
      <rPr>
        <sz val="11"/>
        <color rgb="FF000000"/>
        <rFont val="宋体"/>
        <charset val="134"/>
      </rPr>
      <t>主编</t>
    </r>
  </si>
  <si>
    <t>活页、二维码、线上练习</t>
  </si>
  <si>
    <t>978-7-111-72494-0</t>
  </si>
  <si>
    <t>http://www.cmpedu.com/books/book/5606565.htm</t>
  </si>
  <si>
    <t>新能源汽车使用与维护</t>
  </si>
  <si>
    <t>71206</t>
  </si>
  <si>
    <t>978-7-111-71206-0</t>
  </si>
  <si>
    <t>http://www.cmpedu.com/books/book/5605973.htm</t>
  </si>
  <si>
    <t>59541</t>
  </si>
  <si>
    <t>978-7-111-59541-0</t>
  </si>
  <si>
    <t>http://www.cmpedu.com/books/book/5519757.htm</t>
  </si>
  <si>
    <t>新能源汽车维护与保养</t>
  </si>
  <si>
    <t>58935</t>
  </si>
  <si>
    <t>包丕利</t>
  </si>
  <si>
    <t>978-7-111-58935-8</t>
  </si>
  <si>
    <t>http://www.cmpedu.com/books/book/2066229.htm</t>
  </si>
  <si>
    <t>77573</t>
  </si>
  <si>
    <t>新能源汽车维护</t>
  </si>
  <si>
    <t>梁建伟</t>
  </si>
  <si>
    <t>978-7-111-77573-7</t>
  </si>
  <si>
    <t>http://www.cmpedu.com/books/book/5609090.htm</t>
  </si>
  <si>
    <t>75957</t>
  </si>
  <si>
    <t>吉文哲  朱凯</t>
  </si>
  <si>
    <t>电子课件、教案、二维码、工作页</t>
  </si>
  <si>
    <t>978-7-111-75957-7</t>
  </si>
  <si>
    <t>http://www.cmpedu.com/books/book/5608312.htm</t>
  </si>
  <si>
    <t>74611</t>
  </si>
  <si>
    <t>郑军武 谭婷</t>
  </si>
  <si>
    <t>电子课件、二维码、教案和答案</t>
  </si>
  <si>
    <t>978-7-111-74611-9</t>
  </si>
  <si>
    <t>http://www.cmpedu.com/books/book/5607750.htm</t>
  </si>
  <si>
    <t>72566</t>
  </si>
  <si>
    <r>
      <rPr>
        <sz val="11"/>
        <color rgb="FF000000"/>
        <rFont val="宋体"/>
        <charset val="134"/>
      </rPr>
      <t>北京新能源汽车营销有限公司</t>
    </r>
    <r>
      <rPr>
        <sz val="11"/>
        <color rgb="FF000000"/>
        <rFont val="宋体"/>
        <charset val="0"/>
      </rPr>
      <t xml:space="preserve"> </t>
    </r>
    <r>
      <rPr>
        <sz val="11"/>
        <color rgb="FF000000"/>
        <rFont val="宋体"/>
        <charset val="134"/>
      </rPr>
      <t>组编</t>
    </r>
    <r>
      <rPr>
        <sz val="11"/>
        <color rgb="FF000000"/>
        <rFont val="宋体"/>
        <charset val="0"/>
      </rPr>
      <t xml:space="preserve"> </t>
    </r>
    <r>
      <rPr>
        <sz val="11"/>
        <color rgb="FF000000"/>
        <rFont val="宋体"/>
        <charset val="134"/>
      </rPr>
      <t>周定武</t>
    </r>
    <r>
      <rPr>
        <sz val="11"/>
        <color rgb="FF000000"/>
        <rFont val="宋体"/>
        <charset val="0"/>
      </rPr>
      <t xml:space="preserve"> </t>
    </r>
    <r>
      <rPr>
        <sz val="11"/>
        <color rgb="FF000000"/>
        <rFont val="宋体"/>
        <charset val="134"/>
      </rPr>
      <t>赵建明</t>
    </r>
    <r>
      <rPr>
        <sz val="11"/>
        <color rgb="FF000000"/>
        <rFont val="宋体"/>
        <charset val="0"/>
      </rPr>
      <t xml:space="preserve"> </t>
    </r>
    <r>
      <rPr>
        <sz val="11"/>
        <color rgb="FF000000"/>
        <rFont val="宋体"/>
        <charset val="134"/>
      </rPr>
      <t>主编</t>
    </r>
  </si>
  <si>
    <t>活页、微课视频、线上习题</t>
  </si>
  <si>
    <t>978-7-111-72566-4</t>
  </si>
  <si>
    <t>http://www.cmpedu.com/books/book/5606579.htm</t>
  </si>
  <si>
    <t>80362</t>
  </si>
  <si>
    <t>新能源汽车维护与故障诊断</t>
  </si>
  <si>
    <t>罗富娟   刘仁杰  韩颖</t>
  </si>
  <si>
    <t>978-7-111-80362-1</t>
  </si>
  <si>
    <t>http://www.cmpedu.com/books/book/5610667.htm</t>
  </si>
  <si>
    <t>77190</t>
  </si>
  <si>
    <t>新能源汽车维护与故障诊断（配实训工单）</t>
  </si>
  <si>
    <t>978-7-111-77190-6</t>
  </si>
  <si>
    <t>http://www.cmpedu.com/books/book/5608984.htm</t>
  </si>
  <si>
    <t>60048</t>
  </si>
  <si>
    <t>978-7-111-60048-0</t>
  </si>
  <si>
    <t>http://www.cmpedu.com/books/book/5519674.htm</t>
  </si>
  <si>
    <t>70956</t>
  </si>
  <si>
    <t>林康 吴荣辉</t>
  </si>
  <si>
    <t>978-7-111-70956-5</t>
  </si>
  <si>
    <t>http://www.cmpedu.com/books/book/5605974.htm</t>
  </si>
  <si>
    <t>73810</t>
  </si>
  <si>
    <t>陈健健、兰斌富</t>
  </si>
  <si>
    <t>978-7-111-73810-7</t>
  </si>
  <si>
    <t>http://www.cmpedu.com/books/book/5607344.htm</t>
  </si>
  <si>
    <t>64624</t>
  </si>
  <si>
    <t>978-7-111-64624-2</t>
  </si>
  <si>
    <t>http://www.cmpedu.com/books/book/5602048.htm</t>
  </si>
  <si>
    <t>新能源汽车保养与故障诊断技术</t>
  </si>
  <si>
    <t>75360</t>
  </si>
  <si>
    <r>
      <rPr>
        <sz val="11"/>
        <color rgb="FF000000"/>
        <rFont val="宋体"/>
        <charset val="134"/>
      </rPr>
      <t>杨秀芳</t>
    </r>
    <r>
      <rPr>
        <sz val="11"/>
        <color rgb="FF000000"/>
        <rFont val="宋体"/>
        <charset val="0"/>
      </rPr>
      <t xml:space="preserve"> </t>
    </r>
    <r>
      <rPr>
        <sz val="11"/>
        <color rgb="FF000000"/>
        <rFont val="宋体"/>
        <charset val="134"/>
      </rPr>
      <t>刘锋</t>
    </r>
    <r>
      <rPr>
        <sz val="11"/>
        <color rgb="FF000000"/>
        <rFont val="宋体"/>
        <charset val="0"/>
      </rPr>
      <t xml:space="preserve"> </t>
    </r>
    <r>
      <rPr>
        <sz val="11"/>
        <color rgb="FF000000"/>
        <rFont val="宋体"/>
        <charset val="134"/>
      </rPr>
      <t>张永艳</t>
    </r>
  </si>
  <si>
    <t>978-7-111-75360-5</t>
  </si>
  <si>
    <t>http://www.cmpedu.com/books/book/5608233.htm</t>
  </si>
  <si>
    <t>新能源汽车故障诊断</t>
  </si>
  <si>
    <t>60488</t>
  </si>
  <si>
    <t>978-7-111-60488-4</t>
  </si>
  <si>
    <t>http://www.cmpedu.com/books/book/5519758.htm</t>
  </si>
  <si>
    <t>新能源汽车故障检修</t>
  </si>
  <si>
    <t>70307</t>
  </si>
  <si>
    <t>杨凤英</t>
  </si>
  <si>
    <t>978-7-111-70307-5</t>
  </si>
  <si>
    <t>http://www.cmpedu.com/books/book/5605676.htm</t>
  </si>
  <si>
    <t>77063</t>
  </si>
  <si>
    <t>新能源汽车故障诊断技术</t>
  </si>
  <si>
    <t>张利 宫英伟 高燕</t>
  </si>
  <si>
    <t>配工作页</t>
  </si>
  <si>
    <t>978-7-111-77063-3</t>
  </si>
  <si>
    <t>http://www.cmpedu.com/books/book/5608853.htm</t>
  </si>
  <si>
    <t>76274</t>
  </si>
  <si>
    <t>刘俊刚</t>
  </si>
  <si>
    <t>978-7-111-76274-4</t>
  </si>
  <si>
    <t>http://www.cmpedu.com/books/book/5608781.htm</t>
  </si>
  <si>
    <t>新能源汽车故障诊断技术（彩色版配工作页）</t>
  </si>
  <si>
    <t>71162</t>
  </si>
  <si>
    <t>刘存山 李楷 吉世岳 主编 冯津 主审</t>
  </si>
  <si>
    <t>978-7-111-71162-9</t>
  </si>
  <si>
    <t>http://www.cmpedu.com/books/book/5605981.htm</t>
  </si>
  <si>
    <t>73565</t>
  </si>
  <si>
    <t>孙志刚</t>
  </si>
  <si>
    <t>978-7-111-73565-6</t>
  </si>
  <si>
    <t>http://www.cmpedu.com/books/book/5607070.htm</t>
  </si>
  <si>
    <t>73211</t>
  </si>
  <si>
    <t>新能源汽车检测与故障诊断技术</t>
  </si>
  <si>
    <t>杨小荣</t>
  </si>
  <si>
    <t>978-7-111-73211-2</t>
  </si>
  <si>
    <t>http://www.cmpedu.com/books/book/5606874.htm</t>
  </si>
  <si>
    <t>新能源汽车网关控制与娱乐系统检修</t>
  </si>
  <si>
    <t>69205</t>
  </si>
  <si>
    <t>欧阳全胜 杨学易</t>
  </si>
  <si>
    <t>978-7-111-69205-8</t>
  </si>
  <si>
    <t>http://www.cmpedu.com/books/book/5605022.htm</t>
  </si>
  <si>
    <t>新能源汽车节能与结构轻量化</t>
  </si>
  <si>
    <t>65655</t>
  </si>
  <si>
    <t>袁煜材 吕国成</t>
  </si>
  <si>
    <t>978-7-111-65655-5</t>
  </si>
  <si>
    <t>http://www.cmpedu.com/books/book/5602543.htm</t>
  </si>
  <si>
    <t>新能源汽车服务企业经营与管理</t>
  </si>
  <si>
    <t>72907</t>
  </si>
  <si>
    <t>郑丽丽 刘勇 聂其英</t>
  </si>
  <si>
    <t>978-7-111-72907-5</t>
  </si>
  <si>
    <t>http://www.cmpedu.com/books/book/5606742.htm</t>
  </si>
  <si>
    <t>75897</t>
  </si>
  <si>
    <t>新能源汽车售后服务管理</t>
  </si>
  <si>
    <t>初宏伟、徐广琳</t>
  </si>
  <si>
    <t>二维码动画视频、活页式：独立任务实施工单</t>
  </si>
  <si>
    <t>978-7-111-75897-6</t>
  </si>
  <si>
    <t>http://www.cmpedu.com/books/book/5608380.htm</t>
  </si>
  <si>
    <t>电动汽车动力电池及电源管理</t>
  </si>
  <si>
    <t>48486</t>
  </si>
  <si>
    <t>徐艳民</t>
  </si>
  <si>
    <t>978-7-111-48486-8</t>
  </si>
  <si>
    <t>http://www.cmpedu.com/books/book/2044861.htm</t>
  </si>
  <si>
    <t>电动汽车动力电池管理系统原理与检修</t>
  </si>
  <si>
    <t>44838</t>
  </si>
  <si>
    <t>朱升高 王国涛 韩素芳</t>
  </si>
  <si>
    <t>978-7-111-44838-9</t>
  </si>
  <si>
    <t>http://www.cmpedu.com/books/book/5605532.htm</t>
  </si>
  <si>
    <t>电动汽车储能系统原理与维修（配实训工单）</t>
  </si>
  <si>
    <t>59478</t>
  </si>
  <si>
    <t>费丽东 闫力</t>
  </si>
  <si>
    <t>978-7-111-59478-9</t>
  </si>
  <si>
    <t>http://www.cmpedu.com/books/book/2066506.htm</t>
  </si>
  <si>
    <t>电动汽车电机控制与驱动技术</t>
  </si>
  <si>
    <t>59156</t>
  </si>
  <si>
    <t>陈黎明</t>
  </si>
  <si>
    <t>978-7-111-59156-6</t>
  </si>
  <si>
    <t>http://www.cmpedu.com/books/book/2066764.htm</t>
  </si>
  <si>
    <t>电动汽车使用与安全防护（配实训工单）</t>
  </si>
  <si>
    <t>60357</t>
  </si>
  <si>
    <t>简玉麟</t>
  </si>
  <si>
    <t>978-7-111-60357-3</t>
  </si>
  <si>
    <t>http://www.cmpedu.com/books/book/5519804.htm</t>
  </si>
  <si>
    <t>电动汽车维护保养（配实训工单）</t>
  </si>
  <si>
    <t>59065</t>
  </si>
  <si>
    <t>张珠让</t>
  </si>
  <si>
    <t>978-7-111-59065-1</t>
  </si>
  <si>
    <t>http://www.cmpedu.com/books/book/2066446.htm</t>
  </si>
  <si>
    <t>75623</t>
  </si>
  <si>
    <t>纯电动汽车构造与检修</t>
  </si>
  <si>
    <t>吉文哲 任琴 张怀英</t>
  </si>
  <si>
    <t>电子课件、二维码、任务工单</t>
  </si>
  <si>
    <t>978-7-111-75623-1</t>
  </si>
  <si>
    <t>http://www.cmpedu.com/books/book/5608177.htm</t>
  </si>
  <si>
    <t>74647</t>
  </si>
  <si>
    <t>纯电动汽车构造与检修（第2版）</t>
  </si>
  <si>
    <t>祝良荣 葛东东</t>
  </si>
  <si>
    <t>电子课件、二维码、电子教案、视频、任务工单答案</t>
  </si>
  <si>
    <t>978-7-111-74647-8</t>
  </si>
  <si>
    <t>http://www.cmpedu.com/books/book/5607637.htm</t>
  </si>
  <si>
    <t>纯电动汽车常见故障诊断与排除</t>
  </si>
  <si>
    <t>58931</t>
  </si>
  <si>
    <t>978-7-111-58931-0</t>
  </si>
  <si>
    <t>http://www.cmpedu.com/books/book/2066154.htm</t>
  </si>
  <si>
    <t>纯电动汽车电池及管理系统拆装与检测</t>
  </si>
  <si>
    <t>60029</t>
  </si>
  <si>
    <t>孔超</t>
  </si>
  <si>
    <t>978-7-111-60029-9</t>
  </si>
  <si>
    <t>http://www.cmpedu.com/books/book/2067165.htm</t>
  </si>
  <si>
    <t>纯电动汽车电机及传动系统拆装与检测</t>
  </si>
  <si>
    <t>59194</t>
  </si>
  <si>
    <t>周毅</t>
  </si>
  <si>
    <t>978-7-111-59194-8</t>
  </si>
  <si>
    <t>http://www.cmpedu.com/books/book/2066251.htm</t>
  </si>
  <si>
    <t>纯电动汽车辅助系统检测与修复</t>
  </si>
  <si>
    <t>59047</t>
  </si>
  <si>
    <t>978-7-111-59047-7</t>
  </si>
  <si>
    <t>http://www.cmpedu.com/books/book/2066250.htm</t>
  </si>
  <si>
    <t>纯电动汽车整车控制系统检测与修复</t>
  </si>
  <si>
    <t>59367</t>
  </si>
  <si>
    <t>天津职业技术师范大学汽车职业教育研究所 组编</t>
  </si>
  <si>
    <t>978-7-111-59367-6</t>
  </si>
  <si>
    <t>http://www.cmpedu.com/books/book/2066449.htm</t>
  </si>
  <si>
    <t>纯电动汽车构造原理与检修</t>
  </si>
  <si>
    <t>70671</t>
  </si>
  <si>
    <t>978-7-111-70671-7</t>
  </si>
  <si>
    <t>http://www.cmpedu.com/books/book/5605925.htm</t>
  </si>
  <si>
    <t>电动汽车动力系统原理与检修</t>
  </si>
  <si>
    <t>58834</t>
  </si>
  <si>
    <t>罗旭 李娟</t>
  </si>
  <si>
    <t>978-7-111-58834-4</t>
  </si>
  <si>
    <t>http://www.cmpedu.com/books/book/2066103.htm</t>
  </si>
  <si>
    <t>电动汽车结构与原理</t>
  </si>
  <si>
    <t>63469</t>
  </si>
  <si>
    <t>任少云 贺萍</t>
  </si>
  <si>
    <t>978-7-111-63469-0</t>
  </si>
  <si>
    <t>http://www.cmpedu.com/books/book/5600790.htm</t>
  </si>
  <si>
    <t>59017</t>
  </si>
  <si>
    <t>杨效军 朱小菊</t>
  </si>
  <si>
    <t>978-7-111-59017-0</t>
  </si>
  <si>
    <t>http://www.cmpedu.com/books/book/2066448.htm</t>
  </si>
  <si>
    <t>电动汽车结构原理与故障诊断（第2版）</t>
  </si>
  <si>
    <t>67299</t>
  </si>
  <si>
    <t>陈黎明 冯亚朋</t>
  </si>
  <si>
    <t>978-7-111-67299-9</t>
  </si>
  <si>
    <t>http://www.cmpedu.com/books/book/5604360.htm</t>
  </si>
  <si>
    <t>电动汽车结构原理与检修</t>
  </si>
  <si>
    <t>55856</t>
  </si>
  <si>
    <t>熬东光 宫英伟 陈荣梅</t>
  </si>
  <si>
    <t>978-7-111-55856-9</t>
  </si>
  <si>
    <t>http://www.cmpedu.com/books/book/2062374.htm</t>
  </si>
  <si>
    <t>电动汽车结构原理与检修工作页</t>
  </si>
  <si>
    <t>56105</t>
  </si>
  <si>
    <t>978-7-111-56105-7</t>
  </si>
  <si>
    <t>http://www.cmpedu.com/books/book/2062787.htm</t>
  </si>
  <si>
    <t>电动汽车构造原理与检修</t>
  </si>
  <si>
    <t>66036</t>
  </si>
  <si>
    <t>刘威 吴可</t>
  </si>
  <si>
    <t>978-7-111-66036-1</t>
  </si>
  <si>
    <t>http://www.cmpedu.com/books/book/5603422.htm</t>
  </si>
  <si>
    <t>电动汽车结构原理与维修</t>
  </si>
  <si>
    <t>62362</t>
  </si>
  <si>
    <t>朱升高 冯健 张德军 编著</t>
  </si>
  <si>
    <t>978-7-111-62362-5</t>
  </si>
  <si>
    <t>http://www.cmpedu.com/books/book/5600305.htm</t>
  </si>
  <si>
    <t>电动汽车检查与维护</t>
  </si>
  <si>
    <t>56599</t>
  </si>
  <si>
    <t>景平利 敖东光 薛菲</t>
  </si>
  <si>
    <t>978-7-111-56599-4</t>
  </si>
  <si>
    <t>http://www.cmpedu.com/books/book/2062902.htm</t>
  </si>
  <si>
    <t>电动汽车检查与维护工作页</t>
  </si>
  <si>
    <t>56702</t>
  </si>
  <si>
    <t>景平利 敖东 薛菲</t>
  </si>
  <si>
    <t>978-7-111-56702-8</t>
  </si>
  <si>
    <t>http://www.cmpedu.com/books/book/2063003.htm</t>
  </si>
  <si>
    <t>67363</t>
  </si>
  <si>
    <t>黎永键</t>
  </si>
  <si>
    <t>978-7-111-67363-7</t>
  </si>
  <si>
    <t>http://www.cmpedu.com/books/book/5604290.htm</t>
  </si>
  <si>
    <t>电动汽车总装技术</t>
  </si>
  <si>
    <t>55498</t>
  </si>
  <si>
    <t>罗雪虎、李倩龙、刘振博</t>
  </si>
  <si>
    <t>978-7-111-55498-1</t>
  </si>
  <si>
    <t>http://www.cmpedu.com/books/book/2062372.htm</t>
  </si>
  <si>
    <t>电动汽车总装技术工作页</t>
  </si>
  <si>
    <t>55778</t>
  </si>
  <si>
    <t>罗雪虎 李倩龙 刘振博</t>
  </si>
  <si>
    <t>978-7-111-55778-4</t>
  </si>
  <si>
    <t>http://www.cmpedu.com/books/book/2062373.htm</t>
  </si>
  <si>
    <t>纯电动/混合动力汽车结构原理与检修（配实训工单）</t>
  </si>
  <si>
    <t>58759</t>
  </si>
  <si>
    <t>金希计 吴荣辉</t>
  </si>
  <si>
    <t>电子课件、微课视频、实训工单</t>
  </si>
  <si>
    <t>978-7-111-58759-0</t>
  </si>
  <si>
    <t>http://www.cmpedu.com/books/book/5605499.htm</t>
  </si>
  <si>
    <t>80157</t>
  </si>
  <si>
    <t>混合动力汽车构造原理与故障检修</t>
  </si>
  <si>
    <t>尹少峰  骆启良  胡辉</t>
  </si>
  <si>
    <t>电子课件、电子教案、视频和习题答案</t>
  </si>
  <si>
    <t>978-7-111-80157-3</t>
  </si>
  <si>
    <t>http://www.cmpedu.com/books/book/5610719.htm</t>
  </si>
  <si>
    <t>混合动力汽车构造与维修（第2版）</t>
  </si>
  <si>
    <t>67900</t>
  </si>
  <si>
    <t>陈社会</t>
  </si>
  <si>
    <t>978-7-111-67900-4</t>
  </si>
  <si>
    <t>http://www.cmpedu.com/books/book/5604527.htm</t>
  </si>
  <si>
    <t>混合动力汽车结构与检修一体化教程（彩色版）</t>
  </si>
  <si>
    <t>67455</t>
  </si>
  <si>
    <t>汤茂银</t>
  </si>
  <si>
    <t>PPT、视频二维码、习题答案</t>
  </si>
  <si>
    <t>978-7-111-67455-9</t>
  </si>
  <si>
    <t>http://www.cmpedu.com/books/book/5604431.htm</t>
  </si>
  <si>
    <t>混合动力汽车拆装与检测</t>
  </si>
  <si>
    <t>61968</t>
  </si>
  <si>
    <t xml:space="preserve">天津职业技术师范大学汽车职业教育研究所 组编</t>
  </si>
  <si>
    <t>978-7-111-61968-0</t>
  </si>
  <si>
    <t>http://www.cmpedu.com/books/book/5590595.htm</t>
  </si>
  <si>
    <t>79259</t>
  </si>
  <si>
    <t>混合动力电动汽车结构原理与检修工作页（第2版）</t>
  </si>
  <si>
    <t>宫英伟 陈高峰 张利</t>
  </si>
  <si>
    <t>978-7-111-79259-8</t>
  </si>
  <si>
    <t>http://www.cmpedu.com/books/book/5609948.htm</t>
  </si>
  <si>
    <t>79335</t>
  </si>
  <si>
    <t>混合动力电动汽车结构原理与检修 （第2版）</t>
  </si>
  <si>
    <t>宫英伟  张利  陈高峰</t>
  </si>
  <si>
    <t>978-7-111-79335-9</t>
  </si>
  <si>
    <t>http://www.cmpedu.com/books/book/5610067.htm</t>
  </si>
  <si>
    <t>混合动力汽车构造原理与检修</t>
  </si>
  <si>
    <t>61909</t>
  </si>
  <si>
    <t>赵振宁 邱洁 刘凤珠</t>
  </si>
  <si>
    <t>978-7-111-61909-3</t>
  </si>
  <si>
    <t>http://www.cmpedu.com/books/book/5600229.htm</t>
  </si>
  <si>
    <t>高职高专教材&gt;装备制造大类&gt;汽车制造类&gt;汽车电子技术</t>
  </si>
  <si>
    <t>72416</t>
  </si>
  <si>
    <t>汽车计算机基础</t>
  </si>
  <si>
    <t>索明何 汪东明 邢海霞 盛婷钰 周德凯</t>
  </si>
  <si>
    <t>教学大纲、电子教案、电子课件、嵌入式技术资源、模拟试卷及答案</t>
  </si>
  <si>
    <t>978-7-111-72416-2</t>
  </si>
  <si>
    <t>http://www.cmpedu.com/books/book/5606963.htm</t>
  </si>
  <si>
    <t>汽车电工电子与电力电子基础</t>
  </si>
  <si>
    <t>61668</t>
  </si>
  <si>
    <t>赵振宁 侯丽春</t>
  </si>
  <si>
    <t>扫码 微课视频</t>
  </si>
  <si>
    <t>978-7-111-61668-9</t>
  </si>
  <si>
    <t>http://www.cmpedu.com/books/book/5600316.htm</t>
  </si>
  <si>
    <t>汽车电工电子基础（第2版）</t>
  </si>
  <si>
    <t>60542</t>
  </si>
  <si>
    <t>孔繁瑞 臧雪岩</t>
  </si>
  <si>
    <t>978-7-111-60542-3</t>
  </si>
  <si>
    <t>http://www.cmpedu.com/books/book/5519688.htm</t>
  </si>
  <si>
    <t>汽车电工电子技术基础</t>
  </si>
  <si>
    <t>67279</t>
  </si>
  <si>
    <t>刘江 王慧丽 张勇</t>
  </si>
  <si>
    <t>电子课件、配套习题册、习题答案</t>
  </si>
  <si>
    <t>978-7-111-67279-1</t>
  </si>
  <si>
    <t>http://www.cmpedu.com/books/book/5604108.htm</t>
  </si>
  <si>
    <t>71830</t>
  </si>
  <si>
    <t>林俊标 盛国超</t>
  </si>
  <si>
    <t>本书特色：
★“十四五”职业教育国家规划教材
★“十三五”职业教育国家规划教材
★彩色印刷；配有电子课件及教案。
★扫描书中二维码可观看微课视频；教材资源均已上传福建职业教育与终身教育网和超星学习通课程平台。
★聚焦“岗课赛证”综合育人，融入课程思政。</t>
  </si>
  <si>
    <t>978-7-111-71830-7</t>
  </si>
  <si>
    <t>http://www.cmpedu.com/books/book/5606410.htm</t>
  </si>
  <si>
    <t>62618</t>
  </si>
  <si>
    <t>白光泽 闫东伟</t>
  </si>
  <si>
    <t>978-7-111-62618-3</t>
  </si>
  <si>
    <t>http://www.cmpedu.com/books/book/5600436.htm</t>
  </si>
  <si>
    <t>汽车电工电子技术</t>
  </si>
  <si>
    <t>63851</t>
  </si>
  <si>
    <t>房毅卓</t>
  </si>
  <si>
    <t>978-7-111-63851-3</t>
  </si>
  <si>
    <t>http://www.cmpedu.com/books/book/5603393.htm</t>
  </si>
  <si>
    <t>79045</t>
  </si>
  <si>
    <t>汽车电工电子技术（第3版）</t>
  </si>
  <si>
    <t>侯丽春 郝俊 王立超</t>
  </si>
  <si>
    <t>微课视频、电子课件、习题解答、学习工单</t>
  </si>
  <si>
    <t>978-7-111-79045-7</t>
  </si>
  <si>
    <t>http://www.cmpedu.com/books/book/5610148.htm</t>
  </si>
  <si>
    <t>汽车电工电子技术（第2版）</t>
  </si>
  <si>
    <t>60651</t>
  </si>
  <si>
    <t>贾宝会 张文</t>
  </si>
  <si>
    <t>全国机械行业职业教育优秀教材</t>
  </si>
  <si>
    <t>978-7-111-60651-2</t>
  </si>
  <si>
    <t>http://www.cmpedu.com/books/book/5600349.htm</t>
  </si>
  <si>
    <t>58617</t>
  </si>
  <si>
    <t>王秋梅</t>
  </si>
  <si>
    <t>978-7-111-58617-3</t>
  </si>
  <si>
    <t>http://www.cmpedu.com/books/book/2065586.htm</t>
  </si>
  <si>
    <t>55571</t>
  </si>
  <si>
    <t>杨金玉</t>
  </si>
  <si>
    <t>978-7-111-55571-1</t>
  </si>
  <si>
    <t>http://www.cmpedu.com/books/book/2062601.htm</t>
  </si>
  <si>
    <t>汽车电工与电子技术基础（第3版）</t>
  </si>
  <si>
    <t>54521</t>
  </si>
  <si>
    <t>冯渊</t>
  </si>
  <si>
    <t>978-7-111-54521-7</t>
  </si>
  <si>
    <t>http://www.cmpedu.com/books/book/5603868.htm</t>
  </si>
  <si>
    <t>实用汽车电工电子技术（第2版）</t>
  </si>
  <si>
    <t>40885</t>
  </si>
  <si>
    <t>978-7-111-40885-7</t>
  </si>
  <si>
    <t>http://www.cmpedu.com/books/book/2018706.htm</t>
  </si>
  <si>
    <t>汽车电工电子基础</t>
  </si>
  <si>
    <t>54197</t>
  </si>
  <si>
    <t>978-7-111-54197-4</t>
  </si>
  <si>
    <t>http://www.cmpedu.com/books/book/2065997.htm</t>
  </si>
  <si>
    <t>汽车电工电子技术基础（第2版）</t>
  </si>
  <si>
    <t>64439</t>
  </si>
  <si>
    <t>万捷 编著</t>
  </si>
  <si>
    <t>978-7-111-64439-2</t>
  </si>
  <si>
    <t>http://www.cmpedu.com/books/book/5601928.htm</t>
  </si>
  <si>
    <t>79695</t>
  </si>
  <si>
    <t>汽车电工电子技术  （第2版）</t>
  </si>
  <si>
    <t>侯立芬</t>
  </si>
  <si>
    <t>978-7-111-79695-4</t>
  </si>
  <si>
    <t>http://www.cmpedu.com/books/book/5610678.htm</t>
  </si>
  <si>
    <t>71803</t>
  </si>
  <si>
    <t>郭三华 郭宏岩 李宏远</t>
  </si>
  <si>
    <t>电子课件、试卷及课后习题答案</t>
  </si>
  <si>
    <t>978-7-111-71803-1</t>
  </si>
  <si>
    <t>http://www.cmpedu.com/books/book/5606437.htm</t>
  </si>
  <si>
    <t>汽车电子技术基础</t>
  </si>
  <si>
    <t>69349</t>
  </si>
  <si>
    <t>白光泽 闫东伟 郭旭</t>
  </si>
  <si>
    <t>微课、视频、动画等 超星APP</t>
  </si>
  <si>
    <t>978-7-111-69349-9</t>
  </si>
  <si>
    <t>http://www.cmpedu.com/books/book/5605182.htm</t>
  </si>
  <si>
    <t>汽车电器实训（第3版）</t>
  </si>
  <si>
    <t>49497</t>
  </si>
  <si>
    <t>徐景波</t>
  </si>
  <si>
    <t>978-7-111-49497-3</t>
  </si>
  <si>
    <t>http://www.cmpedu.com/books/book/2044167.htm</t>
  </si>
  <si>
    <t>汽车电路分析</t>
  </si>
  <si>
    <t>69265</t>
  </si>
  <si>
    <t>王辉 代素珍</t>
  </si>
  <si>
    <t>电子课件、试卷及答案等</t>
  </si>
  <si>
    <t>978-7-111-69265-2</t>
  </si>
  <si>
    <t>http://www.cmpedu.com/books/book/5605221.htm</t>
  </si>
  <si>
    <t>汽车电路分析（第2版）</t>
  </si>
  <si>
    <t>58548</t>
  </si>
  <si>
    <t>娄云</t>
  </si>
  <si>
    <t>978-7-111-58548-0</t>
  </si>
  <si>
    <t>http://www.cmpedu.com/books/book/2065985.htm</t>
  </si>
  <si>
    <t>汽车单片机技术</t>
  </si>
  <si>
    <t>77314</t>
  </si>
  <si>
    <t>王楠 吕江毅</t>
  </si>
  <si>
    <t>978-7-111-77314-6</t>
  </si>
  <si>
    <t>http://www.cmpedu.com/books/book/5609016.htm</t>
  </si>
  <si>
    <t>72392</t>
  </si>
  <si>
    <t>彭勇 冉成科</t>
  </si>
  <si>
    <t>978-7-111-72392-9</t>
  </si>
  <si>
    <t>http://www.cmpedu.com/books/book/5606686.htm</t>
  </si>
  <si>
    <t>汽车单片机应用技术</t>
  </si>
  <si>
    <t>66111</t>
  </si>
  <si>
    <t>李晓艳</t>
  </si>
  <si>
    <t>电子课件、教案、任务工单</t>
  </si>
  <si>
    <t>978-7-111-66111-5</t>
  </si>
  <si>
    <t>http://www.cmpedu.com/books/book/5603992.htm</t>
  </si>
  <si>
    <t>汽车单片机应用技术（第2版）</t>
  </si>
  <si>
    <t>62850</t>
  </si>
  <si>
    <t>黄鹏 编著</t>
  </si>
  <si>
    <t>978-7-111-62850-7</t>
  </si>
  <si>
    <t>http://www.cmpedu.com/books/book/5600492.htm</t>
  </si>
  <si>
    <t>车用柴油机电控技术（第2版）</t>
  </si>
  <si>
    <t>69955</t>
  </si>
  <si>
    <t>郭建樑 赵培全 赵洁</t>
  </si>
  <si>
    <t>978-7-111-69955-2</t>
  </si>
  <si>
    <t>http://www.cmpedu.com/books/book/5605578.htm</t>
  </si>
  <si>
    <t>汽车发动机电控技术（第4版）</t>
  </si>
  <si>
    <t>63933</t>
  </si>
  <si>
    <t>黄艳玲 张西振</t>
  </si>
  <si>
    <t>课件、试卷、作业单、教学活动设计</t>
  </si>
  <si>
    <t>本书特色：
★全国优秀教材一等奖
★“十四五”职业教育国家规划教材
★“十三五”职业教育国家规划教材
★“十二五”职业教育国家规划教材
★赠送电子课件、二维码视频、试题及答案。</t>
  </si>
  <si>
    <t>978-7-111-63933-6</t>
  </si>
  <si>
    <t>http://www.cmpedu.com/books/book/5601220.htm</t>
  </si>
  <si>
    <t>汽车电子控制技术</t>
  </si>
  <si>
    <t>68726</t>
  </si>
  <si>
    <t>978-7-111-68726-9</t>
  </si>
  <si>
    <t>http://www.cmpedu.com/books/book/5605163.htm</t>
  </si>
  <si>
    <t>汽车电子控制基础（第2版）</t>
  </si>
  <si>
    <t>50697</t>
  </si>
  <si>
    <t>万霞</t>
  </si>
  <si>
    <t>978-7-111-50697-3</t>
  </si>
  <si>
    <t>http://www.cmpedu.com/books/book/2048845.htm</t>
  </si>
  <si>
    <t>汽车电控技术</t>
  </si>
  <si>
    <t>43534</t>
  </si>
  <si>
    <t>付百学</t>
  </si>
  <si>
    <t>978-7-111-43534-1</t>
  </si>
  <si>
    <t>http://www.cmpedu.com/books/book/2063891.htm</t>
  </si>
  <si>
    <t>高职高专教材&gt;装备制造大类&gt;汽车制造类&gt;智能网联汽车技术</t>
  </si>
  <si>
    <t>79098</t>
  </si>
  <si>
    <t>人工智能+汽车技术与应用（高职汽车类专业通用）</t>
  </si>
  <si>
    <r>
      <rPr>
        <sz val="11"/>
        <color rgb="FF000000"/>
        <rFont val="宋体"/>
        <charset val="134"/>
      </rPr>
      <t>徐念峰</t>
    </r>
    <r>
      <rPr>
        <sz val="11"/>
        <color rgb="FF000000"/>
        <rFont val="宋体"/>
        <charset val="0"/>
      </rPr>
      <t xml:space="preserve"> </t>
    </r>
    <r>
      <rPr>
        <sz val="11"/>
        <color rgb="FF000000"/>
        <rFont val="宋体"/>
        <charset val="134"/>
      </rPr>
      <t>王进士</t>
    </r>
  </si>
  <si>
    <t>课件、教案、视频、试题答案</t>
  </si>
  <si>
    <t>978-7-111-79098-3</t>
  </si>
  <si>
    <t>http://www.cmpedu.com/books/book/5609769.htm</t>
  </si>
  <si>
    <t>76013</t>
  </si>
  <si>
    <t>智能网联汽车技术</t>
  </si>
  <si>
    <t>邹涯梅  梁颖</t>
  </si>
  <si>
    <t>电子课件、视频、二维码</t>
  </si>
  <si>
    <t>978-7-111-76013-9</t>
  </si>
  <si>
    <t>http://www.cmpedu.com/books/book/5608330.htm</t>
  </si>
  <si>
    <t>75672</t>
  </si>
  <si>
    <t>赵晓敏 刘小平 罗全财</t>
  </si>
  <si>
    <t>PPT课件、二维码、视频、教案、工作页</t>
  </si>
  <si>
    <t>978-7-111-75672-9</t>
  </si>
  <si>
    <t>http://www.cmpedu.com/books/book/5608203.htm</t>
  </si>
  <si>
    <t>76350</t>
  </si>
  <si>
    <t>曾鑫</t>
  </si>
  <si>
    <t>动画、视频、微课、拓展阅读等数字资源</t>
  </si>
  <si>
    <t>978-7-111-76350-5</t>
  </si>
  <si>
    <t>http://www.cmpedu.com/books/book/5608895.htm</t>
  </si>
  <si>
    <t>智能网联汽车技术原理与应用（彩色版配实训工单）</t>
  </si>
  <si>
    <t>77574</t>
  </si>
  <si>
    <r>
      <rPr>
        <sz val="11"/>
        <color rgb="FF000000"/>
        <rFont val="宋体"/>
        <charset val="134"/>
      </rPr>
      <t>北京智扬北方国际教育科技有限公司</t>
    </r>
    <r>
      <rPr>
        <sz val="11"/>
        <color rgb="FF000000"/>
        <rFont val="宋体"/>
        <charset val="0"/>
      </rPr>
      <t xml:space="preserve"> </t>
    </r>
    <r>
      <rPr>
        <sz val="11"/>
        <color rgb="FF000000"/>
        <rFont val="宋体"/>
        <charset val="134"/>
      </rPr>
      <t>申保志</t>
    </r>
    <r>
      <rPr>
        <sz val="11"/>
        <color rgb="FF000000"/>
        <rFont val="宋体"/>
        <charset val="0"/>
      </rPr>
      <t xml:space="preserve"> </t>
    </r>
    <r>
      <rPr>
        <sz val="11"/>
        <color rgb="FF000000"/>
        <rFont val="宋体"/>
        <charset val="134"/>
      </rPr>
      <t>王书龙</t>
    </r>
    <r>
      <rPr>
        <sz val="11"/>
        <color rgb="FF000000"/>
        <rFont val="宋体"/>
        <charset val="0"/>
      </rPr>
      <t xml:space="preserve"> </t>
    </r>
    <r>
      <rPr>
        <sz val="11"/>
        <color rgb="FF000000"/>
        <rFont val="宋体"/>
        <charset val="134"/>
      </rPr>
      <t>蔡海红</t>
    </r>
  </si>
  <si>
    <t>PPT课件、微课视频、题库、习题答案、教案、配实训工单</t>
  </si>
  <si>
    <t>978-7-111-77574-4</t>
  </si>
  <si>
    <t>http://www.cmpedu.com/books/book/5608954.htm</t>
  </si>
  <si>
    <t>77984</t>
  </si>
  <si>
    <t>智能网联汽车技术概论（含实训任务书）</t>
  </si>
  <si>
    <t>赵春田 徐振 李春超</t>
  </si>
  <si>
    <t>教学课件、含实训任务书</t>
  </si>
  <si>
    <t>978-7-111-77984-1</t>
  </si>
  <si>
    <t>http://www.cmpedu.com/books/book/5609300.htm</t>
  </si>
  <si>
    <t>75765</t>
  </si>
  <si>
    <t>智能网联汽车技术概论（第2版）</t>
  </si>
  <si>
    <r>
      <rPr>
        <sz val="11"/>
        <color rgb="FF000000"/>
        <rFont val="宋体"/>
        <charset val="134"/>
      </rPr>
      <t>邹德伟</t>
    </r>
    <r>
      <rPr>
        <sz val="11"/>
        <color rgb="FF000000"/>
        <rFont val="宋体"/>
        <charset val="0"/>
      </rPr>
      <t xml:space="preserve"> </t>
    </r>
    <r>
      <rPr>
        <sz val="11"/>
        <color rgb="FF000000"/>
        <rFont val="宋体"/>
        <charset val="134"/>
      </rPr>
      <t>李妙然</t>
    </r>
  </si>
  <si>
    <t>电子课件、二维码、视频、习题、试卷</t>
  </si>
  <si>
    <t>本书特色：
★紧密结合当前智能网联汽车技术发展及其应用，循序渐进深入浅出地阐述了智能网联汽车这个复杂的技术体系。
★我们携手智能网联汽车技术专家、课程研发专家与教育专家、学者，共同探讨了智能网联汽车专业人才培养中的能力形成因素与相关技术学习中的必知必会开发了这本适合职业院校使用的教材。
★提供操作视频、课程讲解、电子教案、练习及答案等丰富的配套教学资源。</t>
  </si>
  <si>
    <t>978-7-111-75765-8</t>
  </si>
  <si>
    <t>http://www.cmpedu.com/books/book/5608095.htm</t>
  </si>
  <si>
    <t>76854</t>
  </si>
  <si>
    <t>智能网联汽车技术概论（彩色版配视频）（第2版）</t>
  </si>
  <si>
    <t>谭武明 程增木 丁娟</t>
  </si>
  <si>
    <t>PPT课件、视频、习题、答案</t>
  </si>
  <si>
    <t>978-7-111-76854-8</t>
  </si>
  <si>
    <t>http://www.cmpedu.com/books/book/5608676.htm</t>
  </si>
  <si>
    <t>智能网联汽车技术与应用（配习题集）</t>
  </si>
  <si>
    <t>68337</t>
  </si>
  <si>
    <t>李晶华 弋国鹏</t>
  </si>
  <si>
    <t>978-7-111-68337-7</t>
  </si>
  <si>
    <t>http://www.cmpedu.com/books/book/5604598.htm</t>
  </si>
  <si>
    <t>76418</t>
  </si>
  <si>
    <t>智能网联汽车技术概论</t>
  </si>
  <si>
    <t>朱凯 刘海洋 王仁群</t>
  </si>
  <si>
    <t>电子课件、二维码、单独任务工单</t>
  </si>
  <si>
    <t>978-7-111-76418-2</t>
  </si>
  <si>
    <t>http://www.cmpedu.com/books/book/5608484.htm</t>
  </si>
  <si>
    <t>73420</t>
  </si>
  <si>
    <t>智能网联汽车概论</t>
  </si>
  <si>
    <t>978-7-111-73420-8</t>
  </si>
  <si>
    <t>http://www.cmpedu.com/books/book/5607154.htm</t>
  </si>
  <si>
    <t>智能网联汽车概论（配实训工单）</t>
  </si>
  <si>
    <t>65225</t>
  </si>
  <si>
    <t>孙慧芝 张潇月</t>
  </si>
  <si>
    <t>本书特色：
★“十四五”职业教育国家规划教材
★校企合作开发，权威、适用。
★采用理论+实训模式。
★扫描书中二维码观看微课及动画。
★配电子课件、教案、实训工单答案。</t>
  </si>
  <si>
    <t>978-7-111-65225-0</t>
  </si>
  <si>
    <t>http://www.cmpedu.com/books/book/5601983.htm</t>
  </si>
  <si>
    <t>72384</t>
  </si>
  <si>
    <t>姚小勇</t>
  </si>
  <si>
    <t>978-7-111-72384-4</t>
  </si>
  <si>
    <t>http://www.cmpedu.com/books/book/5606637.htm</t>
  </si>
  <si>
    <t>69954</t>
  </si>
  <si>
    <t>吴荣辉 吴论生</t>
  </si>
  <si>
    <t>978-7-111-69954-5</t>
  </si>
  <si>
    <t>http://www.cmpedu.com/books/book/5605335.htm</t>
  </si>
  <si>
    <t>75733</t>
  </si>
  <si>
    <t>张鹏</t>
  </si>
  <si>
    <t>978-7-111-75733-7</t>
  </si>
  <si>
    <t>http://www.cmpedu.com/books/book/5608260.htm</t>
  </si>
  <si>
    <t>智能网联汽车感知系统装调与故障诊断</t>
  </si>
  <si>
    <t>75392</t>
  </si>
  <si>
    <t>易飒（广州）智能科技有限公司 张红伟 罗锡才</t>
  </si>
  <si>
    <t>PPT课件、二维码、视频、教案、习题答案</t>
  </si>
  <si>
    <t>978-7-111-75392-6</t>
  </si>
  <si>
    <t>http://www.cmpedu.com/books/book/5608304.htm</t>
  </si>
  <si>
    <t>智能网联汽车环境感知技术</t>
  </si>
  <si>
    <t>69348</t>
  </si>
  <si>
    <t>陈宁 邹德伟</t>
  </si>
  <si>
    <t>978-7-111-69348-2</t>
  </si>
  <si>
    <t>http://www.cmpedu.com/books/book/5605133.htm</t>
  </si>
  <si>
    <t>76256</t>
  </si>
  <si>
    <t>朱凯 吉文哲</t>
  </si>
  <si>
    <t>电子课件、二维码视频、任务工单</t>
  </si>
  <si>
    <t>978-7-111-76256-0</t>
  </si>
  <si>
    <t>http://www.cmpedu.com/books/book/5608456.htm</t>
  </si>
  <si>
    <t>79868</t>
  </si>
  <si>
    <t>智能网联汽车环境感知系统装调与维修</t>
  </si>
  <si>
    <t>何仁基 李欣欣</t>
  </si>
  <si>
    <t>电子课件、视频等</t>
  </si>
  <si>
    <t>978-7-111-79868-2</t>
  </si>
  <si>
    <t>http://www.cmpedu.com/books/book/5610529.htm</t>
  </si>
  <si>
    <t>79972</t>
  </si>
  <si>
    <t>智能网联汽车感知技术与应用</t>
  </si>
  <si>
    <t>詹华</t>
  </si>
  <si>
    <t>电子课件、教案、题库、活页</t>
  </si>
  <si>
    <t>978-7-111-79972-6</t>
  </si>
  <si>
    <t>http://www.cmpedu.com/books/book/5610540.htm</t>
  </si>
  <si>
    <t>78149</t>
  </si>
  <si>
    <t>智能网联汽车故障诊断技术</t>
  </si>
  <si>
    <t>朱升高</t>
  </si>
  <si>
    <t>978-7-111-78149-3</t>
  </si>
  <si>
    <t>http://www.cmpedu.com/books/book/5609366.htm</t>
  </si>
  <si>
    <t>智能网联汽车数据采集</t>
  </si>
  <si>
    <t>74571</t>
  </si>
  <si>
    <t>钱良辉 刘晓攀 徐旭升</t>
  </si>
  <si>
    <t>978-7-111-74571-6</t>
  </si>
  <si>
    <t>http://www.cmpedu.com/books/book/5607426.htm</t>
  </si>
  <si>
    <t>66321</t>
  </si>
  <si>
    <t>崔胜民 卞合善</t>
  </si>
  <si>
    <t>本书特色：
★按照智能网联汽车新的知识和技术体系，同时考虑了《智能网联汽车测试装调职业技能等级标准》涉及的知识编写。
★每章开始都给出教学目标、教学要求和导入案例，末尾配有练习题。
★配有电子课件辅助教学。</t>
  </si>
  <si>
    <t>978-7-111-66321-8</t>
  </si>
  <si>
    <t>http://www.cmpedu.com/books/book/5603320.htm</t>
  </si>
  <si>
    <t>智能网联汽车技术基础</t>
  </si>
  <si>
    <t>66353</t>
  </si>
  <si>
    <t xml:space="preserve">中汽数据有限公司 组编主编 陈晓明  杜志彬 侯海晶</t>
  </si>
  <si>
    <t>978-7-111-66353-9</t>
  </si>
  <si>
    <t>http://www.cmpedu.com/books/book/5603352.htm</t>
  </si>
  <si>
    <t>75598</t>
  </si>
  <si>
    <t>智能网联汽车计算机基础</t>
  </si>
  <si>
    <r>
      <rPr>
        <sz val="11"/>
        <color rgb="FF000000"/>
        <rFont val="宋体"/>
        <charset val="134"/>
      </rPr>
      <t>成伟华</t>
    </r>
    <r>
      <rPr>
        <sz val="11"/>
        <color rgb="FF000000"/>
        <rFont val="宋体"/>
        <charset val="0"/>
      </rPr>
      <t xml:space="preserve"> </t>
    </r>
    <r>
      <rPr>
        <sz val="11"/>
        <color rgb="FF000000"/>
        <rFont val="宋体"/>
        <charset val="134"/>
      </rPr>
      <t>陈相</t>
    </r>
  </si>
  <si>
    <t>电子课件、二维码、教案、习题答案</t>
  </si>
  <si>
    <t>978-7-111-75598-2</t>
  </si>
  <si>
    <t>http://www.cmpedu.com/books/book/5608088.htm</t>
  </si>
  <si>
    <t>智能网联汽车改装与测试技术</t>
  </si>
  <si>
    <t>72380</t>
  </si>
  <si>
    <t>中汽数据有限公司</t>
  </si>
  <si>
    <t>978-7-111-72380-6</t>
  </si>
  <si>
    <t>http://www.cmpedu.com/books/book/5606726.htm</t>
  </si>
  <si>
    <t>74770</t>
  </si>
  <si>
    <t>智能网联汽车装配与调试</t>
  </si>
  <si>
    <t>陈晓明</t>
  </si>
  <si>
    <t>电子课件、二维码、视频、实训工单</t>
  </si>
  <si>
    <t>978-7-111-74770-3</t>
  </si>
  <si>
    <t>http://www.cmpedu.com/books/book/5607902.htm</t>
  </si>
  <si>
    <t>智能网联汽车装调与测试（彩色版配实训工单）</t>
  </si>
  <si>
    <t>72992</t>
  </si>
  <si>
    <t>冯亚朋 徐艳民</t>
  </si>
  <si>
    <t>978-7-111-72992-1</t>
  </si>
  <si>
    <t>http://www.cmpedu.com/books/book/5606801.htm</t>
  </si>
  <si>
    <t>智能网联汽车底盘线控系统装调与检修（附任务工单）</t>
  </si>
  <si>
    <t>69328</t>
  </si>
  <si>
    <t>李东兵 杨连福</t>
  </si>
  <si>
    <t>教学课件、任务工单、微课等</t>
  </si>
  <si>
    <t>978-7-111-69328-4</t>
  </si>
  <si>
    <t>http://www.cmpedu.com/books/book/5605146.htm</t>
  </si>
  <si>
    <t>78400</t>
  </si>
  <si>
    <t>智能网联汽车底盘线控技术</t>
  </si>
  <si>
    <t>李晓艳 刘强</t>
  </si>
  <si>
    <t>电子课件、二维码、视频、配任务工单</t>
  </si>
  <si>
    <t>978-7-111-78400-5</t>
  </si>
  <si>
    <t>http://www.cmpedu.com/books/book/5609717.htm</t>
  </si>
  <si>
    <t>智能网联汽车先进驾驶辅助系统原理及应用</t>
  </si>
  <si>
    <t>70346</t>
  </si>
  <si>
    <t>中汽数据有限公司 组编 张宇飞 王春波 段佳冬 主编</t>
  </si>
  <si>
    <t>978-7-111-70346-4</t>
  </si>
  <si>
    <t>http://www.cmpedu.com/books/book/5605585.htm</t>
  </si>
  <si>
    <t>77835</t>
  </si>
  <si>
    <t>智能网联汽车底盘线控执行系统测试与调试</t>
  </si>
  <si>
    <t>和豪涛 魏玲</t>
  </si>
  <si>
    <t>课件、教案</t>
  </si>
  <si>
    <t>978-7-111-77835-6</t>
  </si>
  <si>
    <t>http://www.cmpedu.com/books/book/5609301.htm</t>
  </si>
  <si>
    <t>智能网联汽车底盘线控执行系统安装与调试</t>
  </si>
  <si>
    <t>71248</t>
  </si>
  <si>
    <t>中国汽车工程学会 国家智能网联汽车创新中心</t>
  </si>
  <si>
    <t>978-7-111-71248-0</t>
  </si>
  <si>
    <t>http://www.cmpedu.com/books/book/5606033.htm</t>
  </si>
  <si>
    <t>智能网联汽车底盘线控系统检修</t>
  </si>
  <si>
    <t>77136</t>
  </si>
  <si>
    <t>彭德豹 张树峰 高培金</t>
  </si>
  <si>
    <t>含实训工单</t>
  </si>
  <si>
    <t>978-7-111-77136-4</t>
  </si>
  <si>
    <t>http://www.cmpedu.com/books/book/5608882.htm</t>
  </si>
  <si>
    <t>79929</t>
  </si>
  <si>
    <t>智能网联汽车线控底盘系统装调与维修</t>
  </si>
  <si>
    <t>何仁基 沈梅</t>
  </si>
  <si>
    <t>978-7-111-79929-0</t>
  </si>
  <si>
    <t>智能网联汽车计算平台测试与装调</t>
  </si>
  <si>
    <t>77085</t>
  </si>
  <si>
    <t>北京和绪科技有限公司</t>
  </si>
  <si>
    <t>978-7-111-77085-5</t>
  </si>
  <si>
    <t>http://www.cmpedu.com/books/book/5608857.htm</t>
  </si>
  <si>
    <t>智能网联汽车计算平台测试装调</t>
  </si>
  <si>
    <t>70980</t>
  </si>
  <si>
    <t>978-7-111-70980-0</t>
  </si>
  <si>
    <t>http://www.cmpedu.com/books/book/5606034.htm</t>
  </si>
  <si>
    <t>76938</t>
  </si>
  <si>
    <t>智能网联汽车计算平台部署与测试</t>
  </si>
  <si>
    <t>刘浩丰 刘旭 张荣福</t>
  </si>
  <si>
    <r>
      <rPr>
        <sz val="11"/>
        <color rgb="FF000000"/>
        <rFont val="宋体"/>
        <charset val="0"/>
      </rPr>
      <t>PPT</t>
    </r>
    <r>
      <rPr>
        <sz val="11"/>
        <color rgb="FF000000"/>
        <rFont val="宋体"/>
        <charset val="134"/>
      </rPr>
      <t>课件、二维码、视频、课程标准、任务工单</t>
    </r>
  </si>
  <si>
    <t>978-7-111-76938-5</t>
  </si>
  <si>
    <t>http://www.cmpedu.com/books/book/5608779.htm</t>
  </si>
  <si>
    <t>智能驾驶计算平台应用技术</t>
  </si>
  <si>
    <t>74577</t>
  </si>
  <si>
    <r>
      <rPr>
        <sz val="11"/>
        <color rgb="FF000000"/>
        <rFont val="宋体"/>
        <charset val="134"/>
      </rPr>
      <t>邹海鑫</t>
    </r>
    <r>
      <rPr>
        <sz val="11"/>
        <color rgb="FF000000"/>
        <rFont val="宋体"/>
        <charset val="0"/>
      </rPr>
      <t xml:space="preserve"> </t>
    </r>
    <r>
      <rPr>
        <sz val="11"/>
        <color rgb="FF000000"/>
        <rFont val="宋体"/>
        <charset val="134"/>
      </rPr>
      <t>吴海东</t>
    </r>
    <r>
      <rPr>
        <sz val="11"/>
        <color rgb="FF000000"/>
        <rFont val="宋体"/>
        <charset val="0"/>
      </rPr>
      <t xml:space="preserve"> </t>
    </r>
    <r>
      <rPr>
        <sz val="11"/>
        <color rgb="FF000000"/>
        <rFont val="宋体"/>
        <charset val="134"/>
      </rPr>
      <t>宋志良</t>
    </r>
  </si>
  <si>
    <t>978-7-111-74577-8</t>
  </si>
  <si>
    <t>http://www.cmpedu.com/books/book/5608158.htm</t>
  </si>
  <si>
    <t>77448</t>
  </si>
  <si>
    <t>智能停车系统集成与维护</t>
  </si>
  <si>
    <t>潘屹 胡琰 陈媛</t>
  </si>
  <si>
    <t>电子课件、二维码、拓展案例、活页式任务工单</t>
  </si>
  <si>
    <t>978-7-111-77448-8</t>
  </si>
  <si>
    <t>http://www.cmpedu.com/books/book/5609190.htm</t>
  </si>
  <si>
    <t>75186</t>
  </si>
  <si>
    <t>于万海 刘彦博 袁立栋</t>
  </si>
  <si>
    <t>978-7-111-75186-1</t>
  </si>
  <si>
    <t>http://www.cmpedu.com/books/book/5608102.htm</t>
  </si>
  <si>
    <t>智能网联汽车智能传感器安装与调试</t>
  </si>
  <si>
    <t>71028</t>
  </si>
  <si>
    <t>本书特色：
★岗课衔接：行业、企业、职教，三方专家联合审纲定稿。
★课证融通：工作过程导向设计，衔接职业技能等级证书。
★赛证结合：对标国赛评判标准，优化实操任务考评工单。
★指导教学：符合专业教学标准，构建理实一体教学范式。</t>
  </si>
  <si>
    <t>978-7-111-71028-8</t>
  </si>
  <si>
    <t>http://www.cmpedu.com/books/book/5605966.htm</t>
  </si>
  <si>
    <t>智能网联汽车智能座舱系统测试装调</t>
  </si>
  <si>
    <t>71171</t>
  </si>
  <si>
    <t>978-7-111-71171-1</t>
  </si>
  <si>
    <t>http://www.cmpedu.com/books/book/5606002.htm</t>
  </si>
  <si>
    <t>75739</t>
  </si>
  <si>
    <t>智能网联汽车智能座舱系统装调与测试</t>
  </si>
  <si>
    <r>
      <rPr>
        <sz val="11"/>
        <color rgb="FF000000"/>
        <rFont val="宋体"/>
        <charset val="134"/>
      </rPr>
      <t>吴海东</t>
    </r>
    <r>
      <rPr>
        <sz val="11"/>
        <color rgb="FF000000"/>
        <rFont val="宋体"/>
        <charset val="0"/>
      </rPr>
      <t xml:space="preserve"> </t>
    </r>
    <r>
      <rPr>
        <sz val="11"/>
        <color rgb="FF000000"/>
        <rFont val="宋体"/>
        <charset val="134"/>
      </rPr>
      <t>刘学军</t>
    </r>
  </si>
  <si>
    <t>978-7-111-75739-9</t>
  </si>
  <si>
    <t>http://www.cmpedu.com/books/book/5608192.htm</t>
  </si>
  <si>
    <t>75873</t>
  </si>
  <si>
    <t>智能网联汽车底盘线控系统装调与测试</t>
  </si>
  <si>
    <t>易飒（广州）智能科技有限公司</t>
  </si>
  <si>
    <t>PPT课件、教案、习题答案</t>
  </si>
  <si>
    <t>978-7-111-75873-0</t>
  </si>
  <si>
    <t>http://www.cmpedu.com/books/book/5608341.htm</t>
  </si>
  <si>
    <t>76220</t>
  </si>
  <si>
    <t>李琤 王建 王爱国</t>
  </si>
  <si>
    <r>
      <rPr>
        <sz val="11"/>
        <color rgb="FF000000"/>
        <rFont val="宋体"/>
        <charset val="0"/>
      </rPr>
      <t>PPT</t>
    </r>
    <r>
      <rPr>
        <sz val="11"/>
        <color rgb="FF000000"/>
        <rFont val="宋体"/>
        <charset val="134"/>
      </rPr>
      <t>课件、微课视频、任务工单、项目测试答案</t>
    </r>
  </si>
  <si>
    <t>978-7-111-76220-1</t>
  </si>
  <si>
    <t>http://www.cmpedu.com/books/book/5608604.htm</t>
  </si>
  <si>
    <t>77400</t>
  </si>
  <si>
    <t>智能座舱系统开发应用与测试</t>
  </si>
  <si>
    <t xml:space="preserve">刘杰 罗秋实 </t>
  </si>
  <si>
    <t>PPT课件、微课视频、任务工单、习题答案</t>
  </si>
  <si>
    <t>978-7-111-77400-6</t>
  </si>
  <si>
    <t>http://www.cmpedu.com/books/book/5609072.htm</t>
  </si>
  <si>
    <t>75502</t>
  </si>
  <si>
    <t>汽车智能座舱系统与应用</t>
  </si>
  <si>
    <r>
      <rPr>
        <sz val="11"/>
        <color rgb="FF000000"/>
        <rFont val="宋体"/>
        <charset val="134"/>
      </rPr>
      <t>于晓英</t>
    </r>
    <r>
      <rPr>
        <sz val="11"/>
        <color rgb="FF000000"/>
        <rFont val="宋体"/>
        <charset val="0"/>
      </rPr>
      <t xml:space="preserve"> </t>
    </r>
    <r>
      <rPr>
        <sz val="11"/>
        <color rgb="FF000000"/>
        <rFont val="宋体"/>
        <charset val="134"/>
      </rPr>
      <t>陈道泉</t>
    </r>
    <r>
      <rPr>
        <sz val="11"/>
        <color rgb="FF000000"/>
        <rFont val="宋体"/>
        <charset val="0"/>
      </rPr>
      <t xml:space="preserve"> </t>
    </r>
    <r>
      <rPr>
        <sz val="11"/>
        <color rgb="FF000000"/>
        <rFont val="宋体"/>
        <charset val="134"/>
      </rPr>
      <t>张朝山</t>
    </r>
  </si>
  <si>
    <t>978-7-111-75502-9</t>
  </si>
  <si>
    <t>http://www.cmpedu.com/books/book/5608232.htm</t>
  </si>
  <si>
    <t>79362</t>
  </si>
  <si>
    <t>智能网联汽车车路协同系统装调与测试</t>
  </si>
  <si>
    <t>梁洪波 刘云鹏</t>
  </si>
  <si>
    <t>岗课赛证</t>
  </si>
  <si>
    <t>978-7-111-79362-5</t>
  </si>
  <si>
    <t>http://www.cmpedu.com/books/book/5609953.htm</t>
  </si>
  <si>
    <t>74083</t>
  </si>
  <si>
    <t>李东兵 王春波 刘云鹏</t>
  </si>
  <si>
    <t>978-7-111-74083-4</t>
  </si>
  <si>
    <t>http://www.cmpedu.com/books/book/5607442.htm</t>
  </si>
  <si>
    <t>79985</t>
  </si>
  <si>
    <t>车路协同系统装调与测试</t>
  </si>
  <si>
    <t>李茂沛  吴冬升</t>
  </si>
  <si>
    <t>电子课件、教案、视频、试题答案、实训工单</t>
  </si>
  <si>
    <t>978-7-111-79985-6</t>
  </si>
  <si>
    <t>http://www.cmpedu.com/books/book/5610548.htm</t>
  </si>
  <si>
    <t>智能汽车传感器检测</t>
  </si>
  <si>
    <t>73022</t>
  </si>
  <si>
    <t>黄汉军</t>
  </si>
  <si>
    <t>978-7-111-73022-4</t>
  </si>
  <si>
    <t>http://www.cmpedu.com/books/book/5607219.htm</t>
  </si>
  <si>
    <t>智能汽车传感器技术</t>
  </si>
  <si>
    <t>64906</t>
  </si>
  <si>
    <t>陈宁 徐树杰</t>
  </si>
  <si>
    <t>二维码、课件、任务单</t>
  </si>
  <si>
    <t>978-7-111-64906-9</t>
  </si>
  <si>
    <t>http://www.cmpedu.com/books/book/5601972.htm</t>
  </si>
  <si>
    <t>71119</t>
  </si>
  <si>
    <t>李荣 刘助春</t>
  </si>
  <si>
    <t>任务工单、电子课件、试卷及答案、二维码</t>
  </si>
  <si>
    <t>978-7-111-71119-3</t>
  </si>
  <si>
    <t>http://www.cmpedu.com/books/book/5606047.htm</t>
  </si>
  <si>
    <t>75960</t>
  </si>
  <si>
    <t>智能网联汽车传感器技术</t>
  </si>
  <si>
    <t>978-7-111-75960-7</t>
  </si>
  <si>
    <t>http://www.cmpedu.com/books/book/5608571.htm</t>
  </si>
  <si>
    <t>智能网联汽车传感器技术与应用</t>
  </si>
  <si>
    <t>73395</t>
  </si>
  <si>
    <r>
      <rPr>
        <sz val="11"/>
        <color rgb="FF000000"/>
        <rFont val="宋体"/>
        <charset val="134"/>
      </rPr>
      <t>天工讲堂</t>
    </r>
    <r>
      <rPr>
        <sz val="11"/>
        <color rgb="FF000000"/>
        <rFont val="宋体"/>
        <charset val="0"/>
      </rPr>
      <t>APP</t>
    </r>
    <r>
      <rPr>
        <sz val="11"/>
        <color rgb="FF000000"/>
        <rFont val="宋体"/>
        <charset val="134"/>
      </rPr>
      <t>、活页</t>
    </r>
  </si>
  <si>
    <t>978-7-111-73395-9</t>
  </si>
  <si>
    <t>http://www.cmpedu.com/books/book/5607135.htm</t>
  </si>
  <si>
    <t>75709</t>
  </si>
  <si>
    <t>智能汽车传感器技术与应用</t>
  </si>
  <si>
    <t>张军 孟祥文</t>
  </si>
  <si>
    <t>978-7-111-75709-2</t>
  </si>
  <si>
    <t>http://www.cmpedu.com/books/book/5608275.htm</t>
  </si>
  <si>
    <t>智能网联汽车传感技术与应用</t>
  </si>
  <si>
    <t>75256</t>
  </si>
  <si>
    <t>高晓琛 胡忠义 王一</t>
  </si>
  <si>
    <t>二维码、独立实训工单</t>
  </si>
  <si>
    <t>978-7-111-75256-1</t>
  </si>
  <si>
    <t>http://www.cmpedu.com/books/book/5608247.htm</t>
  </si>
  <si>
    <t>75908</t>
  </si>
  <si>
    <t>智能网联汽车仿真与测试</t>
  </si>
  <si>
    <t>行云新能科技（深圳）有限公司 张朝山 张胜宾 李兰友</t>
  </si>
  <si>
    <t>天工讲堂获取随书配套资源</t>
  </si>
  <si>
    <t>978-7-111-75908-9</t>
  </si>
  <si>
    <t>http://www.cmpedu.com/books/book/5608293.htm</t>
  </si>
  <si>
    <t>75931</t>
  </si>
  <si>
    <t>汽车线控底盘与智能控制</t>
  </si>
  <si>
    <t>978-7-111-75931-7</t>
  </si>
  <si>
    <t>http://www.cmpedu.com/books/book/5608294.htm</t>
  </si>
  <si>
    <t>73135</t>
  </si>
  <si>
    <t>汽车车载网络及总线技术</t>
  </si>
  <si>
    <t>邢海波</t>
  </si>
  <si>
    <t>978-7-111-73135-1</t>
  </si>
  <si>
    <t>http://www.cmpedu.com/books/book/5606915.htm</t>
  </si>
  <si>
    <t>75376</t>
  </si>
  <si>
    <t>汽车车载网络控制技术（第3版）</t>
  </si>
  <si>
    <t>吴海东</t>
  </si>
  <si>
    <t>本书特色：
★“十四五”职业教育国家规划教材
★“十三五”职业教育国家规划教材
★有一定的理论深度，又贴合生产实际，将对应知、应会知识的学习在“教、学、做”理实一体化的学习情境中展开。
★赠送电子课件、二维码视频、试卷及答案。</t>
  </si>
  <si>
    <t>978-7-111-75376-6</t>
  </si>
  <si>
    <t>http://www.cmpedu.com/books/book/5608142.htm</t>
  </si>
  <si>
    <t>汽车车载网络系统检修</t>
  </si>
  <si>
    <t>72434</t>
  </si>
  <si>
    <t>楚晓婧 李振兴</t>
  </si>
  <si>
    <t>教学课件、结构原理动画、标准操作视频等</t>
  </si>
  <si>
    <t>978-7-111-72434-6</t>
  </si>
  <si>
    <t>http://www.cmpedu.com/books/book/5606557.htm</t>
  </si>
  <si>
    <t>74054</t>
  </si>
  <si>
    <t>车载网络系统诊断与检修</t>
  </si>
  <si>
    <t>魏显坤 杨兴国 彭思仑</t>
  </si>
  <si>
    <t>电子课件、习题答案 电子教案、微课视频</t>
  </si>
  <si>
    <t>978-7-111-74054-4</t>
  </si>
  <si>
    <t>http://www.cmpedu.com/books/book/5607379.htm</t>
  </si>
  <si>
    <t>汽车智能终端的安装与调试（配实训工单）</t>
  </si>
  <si>
    <t>66506</t>
  </si>
  <si>
    <t>舒望 刘小兵</t>
  </si>
  <si>
    <t>978-7-111-66506-9</t>
  </si>
  <si>
    <t>http://www.cmpedu.com/books/book/5603536.htm</t>
  </si>
  <si>
    <t>汽车智能技术</t>
  </si>
  <si>
    <t>75850</t>
  </si>
  <si>
    <t>李占平 李波 董光</t>
  </si>
  <si>
    <t>课件、视频</t>
  </si>
  <si>
    <t>978-7-111-75850-1</t>
  </si>
  <si>
    <t>http://www.cmpedu.com/books/book/5608195.htm</t>
  </si>
  <si>
    <t>汽车智能技术与应用</t>
  </si>
  <si>
    <t>70928</t>
  </si>
  <si>
    <t>978-7-111-70928-2</t>
  </si>
  <si>
    <t>http://www.cmpedu.com/books/book/5605994.htm</t>
  </si>
  <si>
    <t>74777</t>
  </si>
  <si>
    <t>车联网技术与应用</t>
  </si>
  <si>
    <t>陈宁 赵帅 黄晓延</t>
  </si>
  <si>
    <t>电子课件、二维码、视频、工单、习题</t>
  </si>
  <si>
    <t>978-7-111-74777-2</t>
  </si>
  <si>
    <t>http://www.cmpedu.com/books/book/5607847.htm</t>
  </si>
  <si>
    <t>67606</t>
  </si>
  <si>
    <t>978-7-111-67606-5</t>
  </si>
  <si>
    <t>http://www.cmpedu.com/books/book/5604375.htm</t>
  </si>
  <si>
    <t>73485</t>
  </si>
  <si>
    <t>Arduino编程控制与应用</t>
  </si>
  <si>
    <t>978-7-111-73485-7</t>
  </si>
  <si>
    <t>http://www.cmpedu.com/books/book/5607162.htm</t>
  </si>
  <si>
    <t>73508</t>
  </si>
  <si>
    <t>ROS原理与技术应用</t>
  </si>
  <si>
    <t>978-7-111-73508-3</t>
  </si>
  <si>
    <t>http://www.cmpedu.com/books/book/5607153.htm</t>
  </si>
  <si>
    <t>73406</t>
  </si>
  <si>
    <t>978-7-111-73406-2</t>
  </si>
  <si>
    <t>http://www.cmpedu.com/books/book/5607152.htm</t>
  </si>
  <si>
    <t>73472</t>
  </si>
  <si>
    <t>车辆自动驾驶系统应用</t>
  </si>
  <si>
    <t>天工讲堂APP活页</t>
  </si>
  <si>
    <t>978-7-111-73472-7</t>
  </si>
  <si>
    <t>http://www.cmpedu.com/books/book/5607134.htm</t>
  </si>
  <si>
    <t>高职高专教材&gt;装备制造大类&gt;汽车制造类&gt;农业机械应用技术</t>
  </si>
  <si>
    <t>农机机械基础</t>
  </si>
  <si>
    <t>46200</t>
  </si>
  <si>
    <t>傅华娟</t>
  </si>
  <si>
    <t>978-7-111-46200-2</t>
  </si>
  <si>
    <t>http://www.cmpedu.com/books/book/2042061.htm</t>
  </si>
  <si>
    <t>农业机械应用技术</t>
  </si>
  <si>
    <t>34581</t>
  </si>
  <si>
    <t>胡霞</t>
  </si>
  <si>
    <t>“十二五”职业教育国家规划教材/北京市高等教育精品教材立项项目</t>
  </si>
  <si>
    <t>978-7-111-34581-7</t>
  </si>
  <si>
    <t>http://www.cmpedu.com/books/book/2015361.htm</t>
  </si>
  <si>
    <t>拖拉机底盘构造与维修</t>
  </si>
  <si>
    <t>46196</t>
  </si>
  <si>
    <t>王胜山</t>
  </si>
  <si>
    <t>978-7-111-46196-8</t>
  </si>
  <si>
    <t>http://www.cmpedu.com/books/book/2066889.htm</t>
  </si>
  <si>
    <t>插秧机构造与维修</t>
  </si>
  <si>
    <t>46199</t>
  </si>
  <si>
    <t>高芳</t>
  </si>
  <si>
    <t>978-7-111-46199-9</t>
  </si>
  <si>
    <t>http://www.cmpedu.com/books/book/2041741.htm</t>
  </si>
  <si>
    <t>联合收割机构造与维修</t>
  </si>
  <si>
    <t>46197</t>
  </si>
  <si>
    <t>杨宏图</t>
  </si>
  <si>
    <t>978-7-111-46197-5</t>
  </si>
  <si>
    <t>http://www.cmpedu.com/books/book/2040000.htm</t>
  </si>
  <si>
    <t>农用发动机构造与维修</t>
  </si>
  <si>
    <t>46201</t>
  </si>
  <si>
    <t>卢华</t>
  </si>
  <si>
    <t>978-7-111-46201-9</t>
  </si>
  <si>
    <t>http://www.cmpedu.com/books/book/2038350.htm</t>
  </si>
  <si>
    <t>高职高专教材&gt;装备制造大类&gt;航空装备类</t>
  </si>
  <si>
    <t>高职高专教材&gt;装备制造大类&gt;航空装备类&gt;无人机应用技术</t>
  </si>
  <si>
    <t>79333</t>
  </si>
  <si>
    <t>中国低空经济与管理</t>
  </si>
  <si>
    <t>中国航空学会</t>
  </si>
  <si>
    <t>978-7-111-79333-5</t>
  </si>
  <si>
    <t>http://www.cmpedu.com/books/book/5610047.htm</t>
  </si>
  <si>
    <t>中国民用无人机管理</t>
  </si>
  <si>
    <t>74703</t>
  </si>
  <si>
    <t>978-7-111-74703-1</t>
  </si>
  <si>
    <t>http://www.cmpedu.com/books/book/5607390.htm</t>
  </si>
  <si>
    <t>73200</t>
  </si>
  <si>
    <t>无人机系统理论基础</t>
  </si>
  <si>
    <t>山东步云航空科技有限公司</t>
  </si>
  <si>
    <t>978-7-111-73200-6</t>
  </si>
  <si>
    <t>http://www.cmpedu.com/books/book/5607022.htm</t>
  </si>
  <si>
    <t>75246</t>
  </si>
  <si>
    <t>无人机技术概论（第2版）</t>
  </si>
  <si>
    <t>深圳市无人机行业协会 贾恒旦 杨升平</t>
  </si>
  <si>
    <t>电子课件、二维码、应用案例、视频</t>
  </si>
  <si>
    <t>978-7-111-75246-2</t>
  </si>
  <si>
    <t>http://www.cmpedu.com/books/book/5607783.htm</t>
  </si>
  <si>
    <t>无人机概论（第2版）</t>
  </si>
  <si>
    <t>69882</t>
  </si>
  <si>
    <t>于坤林</t>
  </si>
  <si>
    <t>电子课件、习题及答案等资源</t>
  </si>
  <si>
    <t>978-7-111-69882-1</t>
  </si>
  <si>
    <t>http://www.cmpedu.com/books/book/5605380.htm</t>
  </si>
  <si>
    <t>75571</t>
  </si>
  <si>
    <t>无人机飞行原理</t>
  </si>
  <si>
    <r>
      <rPr>
        <sz val="11"/>
        <color rgb="FF000000"/>
        <rFont val="宋体"/>
        <charset val="134"/>
      </rPr>
      <t>范福亮</t>
    </r>
    <r>
      <rPr>
        <sz val="11"/>
        <color rgb="FF000000"/>
        <rFont val="宋体"/>
        <charset val="0"/>
      </rPr>
      <t xml:space="preserve"> </t>
    </r>
    <r>
      <rPr>
        <sz val="11"/>
        <color rgb="FF000000"/>
        <rFont val="宋体"/>
        <charset val="134"/>
      </rPr>
      <t>马培玖</t>
    </r>
    <r>
      <rPr>
        <sz val="11"/>
        <color rgb="FF000000"/>
        <rFont val="宋体"/>
        <charset val="0"/>
      </rPr>
      <t xml:space="preserve"> </t>
    </r>
    <r>
      <rPr>
        <sz val="11"/>
        <color rgb="FF000000"/>
        <rFont val="宋体"/>
        <charset val="134"/>
      </rPr>
      <t>赵兴录</t>
    </r>
  </si>
  <si>
    <t>电子课件、二维码、视频、教案、工作页</t>
  </si>
  <si>
    <t>978-7-111-75571-5</t>
  </si>
  <si>
    <t>http://www.cmpedu.com/books/book/5608145.htm</t>
  </si>
  <si>
    <t>无人机技术基础与技能训练</t>
  </si>
  <si>
    <t>66069</t>
  </si>
  <si>
    <t>于坤林 施德江 许为</t>
  </si>
  <si>
    <t>电子课件、习题答案、微客</t>
  </si>
  <si>
    <t>978-7-111-66069-9</t>
  </si>
  <si>
    <t>http://www.cmpedu.com/books/book/5602548.htm</t>
  </si>
  <si>
    <t>78398</t>
  </si>
  <si>
    <t>无人机反制技术概论</t>
  </si>
  <si>
    <t>深圳市无人机行业协会 贾恒旦</t>
  </si>
  <si>
    <t>电子课件、二维码、应用案例、电子教案</t>
  </si>
  <si>
    <t>978-7-111-78398-5</t>
  </si>
  <si>
    <t>http://www.cmpedu.com/books/book/5609467.htm</t>
  </si>
  <si>
    <t>79442</t>
  </si>
  <si>
    <t>无人机反制技术及应用</t>
  </si>
  <si>
    <t>倪君杰  孙永生  郑征</t>
  </si>
  <si>
    <t>978-7-111-79442-4</t>
  </si>
  <si>
    <t>http://www.cmpedu.com/books/book/5610022.htm</t>
  </si>
  <si>
    <t>74720</t>
  </si>
  <si>
    <t>无人机维护技术</t>
  </si>
  <si>
    <t>刘星 宋建堂</t>
  </si>
  <si>
    <t>978-7-111-74720-8</t>
  </si>
  <si>
    <t>http://www.cmpedu.com/books/book/5607449.htm</t>
  </si>
  <si>
    <t>73708</t>
  </si>
  <si>
    <t>无人机法律法规与安全飞行（第2版）</t>
  </si>
  <si>
    <t>朱菲菲 宋建堂</t>
  </si>
  <si>
    <t>课件、视频、电子教案</t>
  </si>
  <si>
    <t>978-7-111-73708-7</t>
  </si>
  <si>
    <t>http://www.cmpedu.com/books/book/5607122.htm</t>
  </si>
  <si>
    <t>75695</t>
  </si>
  <si>
    <t>无人机实操技术</t>
  </si>
  <si>
    <t>高桥 董光 刘占波</t>
  </si>
  <si>
    <t>978-7-111-75695-8</t>
  </si>
  <si>
    <t>http://www.cmpedu.com/books/book/5608139.htm</t>
  </si>
  <si>
    <t>无人机操控飞行</t>
  </si>
  <si>
    <t>72621</t>
  </si>
  <si>
    <t>马明芳 应世杰 杨苡</t>
  </si>
  <si>
    <t>教学设计、PPT课件、微课视频、工作页答案</t>
  </si>
  <si>
    <t>978-7-111-72621-0</t>
  </si>
  <si>
    <t>http://www.cmpedu.com/books/book/5606672.htm</t>
  </si>
  <si>
    <t>77784</t>
  </si>
  <si>
    <t>无人机操控技术</t>
  </si>
  <si>
    <t>孙春洁 陈伟 黄晓祥</t>
  </si>
  <si>
    <t>978-7-111-77784-7</t>
  </si>
  <si>
    <t>http://www.cmpedu.com/books/book/5609158.htm</t>
  </si>
  <si>
    <t>70201</t>
  </si>
  <si>
    <t>吴道明 刘霞</t>
  </si>
  <si>
    <t>本书特色：
★校企合作开发，内容参考相应职业资格标准。
★从实用出发，满足当下市场保有量较多的无人机机型——多旋翼无人机。
★配有电子课件。</t>
  </si>
  <si>
    <t>978-7-111-70201-6</t>
  </si>
  <si>
    <t>http://www.cmpedu.com/books/book/5605493.htm</t>
  </si>
  <si>
    <t>64290</t>
  </si>
  <si>
    <t>杨苡 戴长靖 孙俊田</t>
  </si>
  <si>
    <t>978-7-111-64290-9</t>
  </si>
  <si>
    <t>http://www.cmpedu.com/books/book/5601817.htm</t>
  </si>
  <si>
    <t>74047</t>
  </si>
  <si>
    <t>无人机操控技术（项目式 · 含工作页）</t>
  </si>
  <si>
    <t>高中华 胡乔生 李文君</t>
  </si>
  <si>
    <t>电子课件、二维码、工作页</t>
  </si>
  <si>
    <t>978-7-111-74047-6</t>
  </si>
  <si>
    <t>http://www.cmpedu.com/books/book/5607353.htm</t>
  </si>
  <si>
    <t>75216</t>
  </si>
  <si>
    <t>无人机操控与竞技（第2版）</t>
  </si>
  <si>
    <t>深圳市无人机行业协会 贾恒旦 何苏博 杨刚</t>
  </si>
  <si>
    <t>电子课件、二维码、应用案例</t>
  </si>
  <si>
    <t>978-7-111-75216-5</t>
  </si>
  <si>
    <t>http://www.cmpedu.com/books/book/5607766.htm</t>
  </si>
  <si>
    <t>79675</t>
  </si>
  <si>
    <t>无人机集群飞行与表演</t>
  </si>
  <si>
    <t>王琪  张翔宇  黄胜勇</t>
  </si>
  <si>
    <t>978-7-111-79675-6</t>
  </si>
  <si>
    <t>http://www.cmpedu.com/books/book/5610071.htm</t>
  </si>
  <si>
    <t>75788</t>
  </si>
  <si>
    <t>无人机检测与维修</t>
  </si>
  <si>
    <t>李亚东 曹明兰 秦英杰</t>
  </si>
  <si>
    <t>电子课件、二维码看微课</t>
  </si>
  <si>
    <t>978-7-111-75788-7</t>
  </si>
  <si>
    <t>http://www.cmpedu.com/books/book/5608322.htm</t>
  </si>
  <si>
    <t>73722</t>
  </si>
  <si>
    <t>无人机装调与维修</t>
  </si>
  <si>
    <t>王铨 顾小冬</t>
  </si>
  <si>
    <t>978-7-111-73722-3</t>
  </si>
  <si>
    <t>http://www.cmpedu.com/books/book/5607196.htm</t>
  </si>
  <si>
    <t>无人机组装与调试</t>
  </si>
  <si>
    <t>63923</t>
  </si>
  <si>
    <t>鹿秀凤 冯建雨</t>
  </si>
  <si>
    <t>课件、电子教案</t>
  </si>
  <si>
    <t>本书特色：
★“十四五”职业教育国家规划教材
★“十三五”职业教育国家规划教材
★理论篇包括无人机概述、无人机结构与系统组成、无人机组装工艺基础、无人机调试基础四章内容；实践篇包括多旋翼无人机的组装与调试、固定翼航模及无人机的组装与调试、无人直升机的组装与调试三个实践项目。
★配套资源丰富，包含电子教案、助教课件、试卷教学视频等。</t>
  </si>
  <si>
    <t>978-7-111-63923-7</t>
  </si>
  <si>
    <t>http://www.cmpedu.com/books/book/5601173.htm</t>
  </si>
  <si>
    <t>无人机组装调试</t>
  </si>
  <si>
    <t>70918</t>
  </si>
  <si>
    <t>马明芳  应世杰</t>
  </si>
  <si>
    <t>978-7-111-70918-3</t>
  </si>
  <si>
    <t>http://www.cmpedu.com/books/book/5605867.htm</t>
  </si>
  <si>
    <t>无人机装调检修技术与人工智能应用</t>
  </si>
  <si>
    <t>71428</t>
  </si>
  <si>
    <t>贾恒旦 杨刚</t>
  </si>
  <si>
    <t>978-7-111-71428-6</t>
  </si>
  <si>
    <t>http://www.cmpedu.com/books/book/5605985.htm</t>
  </si>
  <si>
    <t>无人机传感器与检测技术</t>
  </si>
  <si>
    <t>71479</t>
  </si>
  <si>
    <t>张鹏高</t>
  </si>
  <si>
    <t>978-7-111-71479-8</t>
  </si>
  <si>
    <t>http://www.cmpedu.com/books/book/5606135.htm</t>
  </si>
  <si>
    <t>无人机驾驶基础及应用</t>
  </si>
  <si>
    <t>61766</t>
  </si>
  <si>
    <t>朱圣洁</t>
  </si>
  <si>
    <t>978-7-111-61766-2</t>
  </si>
  <si>
    <t>http://www.cmpedu.com/books/book/5585528.htm</t>
  </si>
  <si>
    <t>80182</t>
  </si>
  <si>
    <t>无人机结构与系统（第2版）</t>
  </si>
  <si>
    <t>冯秀 高水娟</t>
  </si>
  <si>
    <t>电子教案、助教课件、教学视频、习题答案等</t>
  </si>
  <si>
    <t>978-7-111-80182-5</t>
  </si>
  <si>
    <t>http://www.cmpedu.com/books/book/5610736.htm</t>
  </si>
  <si>
    <t>73723</t>
  </si>
  <si>
    <t>无人机系统结构与设计</t>
  </si>
  <si>
    <t>李宏达 张毅</t>
  </si>
  <si>
    <t>978-7-111-73723-0</t>
  </si>
  <si>
    <t>http://www.cmpedu.com/books/book/5607172.htm</t>
  </si>
  <si>
    <t>无人机工作系统实用技术（项目式·含活页）</t>
  </si>
  <si>
    <t>68461</t>
  </si>
  <si>
    <t>远洋航空教材编写委员会</t>
  </si>
  <si>
    <t>978-7-111-68461-9</t>
  </si>
  <si>
    <t>http://www.cmpedu.com/books/book/5604576.htm</t>
  </si>
  <si>
    <t>无人机行业应用典型项目教程</t>
  </si>
  <si>
    <t>73079</t>
  </si>
  <si>
    <t>石磊 冯秀</t>
  </si>
  <si>
    <t>电子课件、教学视频等</t>
  </si>
  <si>
    <t>978-7-111-73079-8</t>
  </si>
  <si>
    <t>http://www.cmpedu.com/books/book/5606755.htm</t>
  </si>
  <si>
    <t>76559</t>
  </si>
  <si>
    <t>无人机维保检修</t>
  </si>
  <si>
    <r>
      <rPr>
        <sz val="11"/>
        <color rgb="FF000000"/>
        <rFont val="宋体"/>
        <charset val="0"/>
      </rPr>
      <t>PPT</t>
    </r>
    <r>
      <rPr>
        <sz val="11"/>
        <color rgb="FF000000"/>
        <rFont val="宋体"/>
        <charset val="134"/>
      </rPr>
      <t>课件、微课视频、工作页答案、教学设计</t>
    </r>
  </si>
  <si>
    <t>978-7-111-76559-2</t>
  </si>
  <si>
    <t>http://www.cmpedu.com/books/book/5608587.htm</t>
  </si>
  <si>
    <t>76483</t>
  </si>
  <si>
    <t>无人机农林植保技术及应用</t>
  </si>
  <si>
    <t>姜宽  于泓</t>
  </si>
  <si>
    <t>978-7-111-76483-0</t>
  </si>
  <si>
    <t>http://www.cmpedu.com/books/book/5608609.htm</t>
  </si>
  <si>
    <t>77483</t>
  </si>
  <si>
    <t>无人飞机农业植保应用技术</t>
  </si>
  <si>
    <t>蒋三生</t>
  </si>
  <si>
    <t>电子课件、微课视频、操作视频、教案</t>
  </si>
  <si>
    <t>978-7-111-77483-9</t>
  </si>
  <si>
    <t>http://www.cmpedu.com/books/book/5609168.htm</t>
  </si>
  <si>
    <t>植保无人飞机应用（初级）</t>
  </si>
  <si>
    <t>71667</t>
  </si>
  <si>
    <t>北京韦加科创技术有限公司</t>
  </si>
  <si>
    <t>978-7-111-71667-9</t>
  </si>
  <si>
    <t>http://www.cmpedu.com/books/book/5606217.htm</t>
  </si>
  <si>
    <t>植保无人机操控技术（项目式·含工作页）</t>
  </si>
  <si>
    <t>72579</t>
  </si>
  <si>
    <t>陈红伟</t>
  </si>
  <si>
    <t>配有网络学习平台</t>
  </si>
  <si>
    <t>978-7-111-72579-4</t>
  </si>
  <si>
    <t>http://www.cmpedu.com/books/book/5606452.htm</t>
  </si>
  <si>
    <t>78481</t>
  </si>
  <si>
    <t>无人机植保技术（第2版）</t>
  </si>
  <si>
    <t>赵中营  赵浩然</t>
  </si>
  <si>
    <t>978-7-111-78481-4</t>
  </si>
  <si>
    <t>http://www.cmpedu.com/books/book/5610124.htm</t>
  </si>
  <si>
    <t>无人机植保技术</t>
  </si>
  <si>
    <t>65127</t>
  </si>
  <si>
    <t>杨苡</t>
  </si>
  <si>
    <t>978-7-111-65127-7</t>
  </si>
  <si>
    <t>http://www.cmpedu.com/books/book/5602017.htm</t>
  </si>
  <si>
    <t>74021</t>
  </si>
  <si>
    <t>无人机航拍技术（第2版）</t>
  </si>
  <si>
    <t>陈伟 黄佳 孙春洁</t>
  </si>
  <si>
    <t>978-7-111-74021-6</t>
  </si>
  <si>
    <t>http://www.cmpedu.com/books/book/5607417.htm</t>
  </si>
  <si>
    <t>74095</t>
  </si>
  <si>
    <t>无人机影视航拍及后期制作</t>
  </si>
  <si>
    <t>付强 彭浩</t>
  </si>
  <si>
    <t>978-7-111-74095-7</t>
  </si>
  <si>
    <t>http://www.cmpedu.com/books/book/5607337.htm</t>
  </si>
  <si>
    <t>74305</t>
  </si>
  <si>
    <t>无人机航空测绘及后期制作</t>
  </si>
  <si>
    <t>王靖超 李发财</t>
  </si>
  <si>
    <t>电子课件、视频、活页</t>
  </si>
  <si>
    <t>978-7-111-74305-7</t>
  </si>
  <si>
    <t>http://www.cmpedu.com/books/book/5607530.htm</t>
  </si>
  <si>
    <t>无人机航测技术与应用</t>
  </si>
  <si>
    <t>66113</t>
  </si>
  <si>
    <t>刘含海</t>
  </si>
  <si>
    <t>978-7-111-66113-9</t>
  </si>
  <si>
    <t>http://www.cmpedu.com/books/book/5602529.htm</t>
  </si>
  <si>
    <t>79610</t>
  </si>
  <si>
    <t>无人机测绘技术</t>
  </si>
  <si>
    <t>曹明兰</t>
  </si>
  <si>
    <t>978-7-111-79610-7</t>
  </si>
  <si>
    <t>http://www.cmpedu.com/books/book/5610682.htm</t>
  </si>
  <si>
    <t>77851</t>
  </si>
  <si>
    <t>空气动力学与飞行原理</t>
  </si>
  <si>
    <t>高水娟 冯秀</t>
  </si>
  <si>
    <t>978-7-111-77851-6</t>
  </si>
  <si>
    <t>http://www.cmpedu.com/books/book/5609189.htm</t>
  </si>
  <si>
    <t>67678</t>
  </si>
  <si>
    <t>胡强 朱妮 屈峰 孙迪</t>
  </si>
  <si>
    <t>978-7-111-67678-2</t>
  </si>
  <si>
    <t>http://www.cmpedu.com/books/book/5604432.htm</t>
  </si>
  <si>
    <t>77140</t>
  </si>
  <si>
    <t>物流无人机操作与运维（初级）</t>
  </si>
  <si>
    <t>北京京东乾石科技有限公司 组编 易美 莫桂芳 李傲寒 主编</t>
  </si>
  <si>
    <t>978-7-111-77140-1</t>
  </si>
  <si>
    <t>http://www.cmpedu.com/books/book/5609052.htm</t>
  </si>
  <si>
    <t>高职高专教材&gt;装备制造大类&gt;航空装备类&gt;飞行器维修技术</t>
  </si>
  <si>
    <t>78987</t>
  </si>
  <si>
    <t>航空工程制图</t>
  </si>
  <si>
    <t>邵伟芹 王丽芳</t>
  </si>
  <si>
    <t>978-7-111-78987-1</t>
  </si>
  <si>
    <t>http://www.cmpedu.com/books/book/5609854.htm</t>
  </si>
  <si>
    <t>78998</t>
  </si>
  <si>
    <t>航空工程制图习题集</t>
  </si>
  <si>
    <t>邵伟芹  王丽芳</t>
  </si>
  <si>
    <t>978-7-111-78998-7</t>
  </si>
  <si>
    <t>http://www.cmpedu.com/books/book/5609850.htm</t>
  </si>
  <si>
    <t>78062</t>
  </si>
  <si>
    <t>飞机系统与部件维护（活页式）</t>
  </si>
  <si>
    <t>高春瑾 王钢</t>
  </si>
  <si>
    <t>校企共建、实景呈现、虚拟仿真、微课视频</t>
  </si>
  <si>
    <t>978-7-111-78062-5</t>
  </si>
  <si>
    <t>http://www.cmpedu.com/books/book/5609518.htm</t>
  </si>
  <si>
    <t>75898</t>
  </si>
  <si>
    <t>飞机原理与构造</t>
  </si>
  <si>
    <t>王俊高 程楠</t>
  </si>
  <si>
    <t>978-7-111-75898-3</t>
  </si>
  <si>
    <t>http://www.cmpedu.com/books/book/5608462.htm</t>
  </si>
  <si>
    <t>75517</t>
  </si>
  <si>
    <t>CATIA航空产品设计与制造</t>
  </si>
  <si>
    <t>孔琳 张超 张爱琴</t>
  </si>
  <si>
    <t>电子课件、二维码、习题答案、在线课程</t>
  </si>
  <si>
    <t>978-7-111-75517-3</t>
  </si>
  <si>
    <t>http://www.cmpedu.com/books/book/5608150.htm</t>
  </si>
  <si>
    <t>73183</t>
  </si>
  <si>
    <t>航空机械基础</t>
  </si>
  <si>
    <t>肖启敏  李罡  彭建华</t>
  </si>
  <si>
    <t>978-7-111-73183-2</t>
  </si>
  <si>
    <t>http://www.cmpedu.com/books/book/5607036.htm</t>
  </si>
  <si>
    <t>航空电气设备维修</t>
  </si>
  <si>
    <t>68488</t>
  </si>
  <si>
    <t>牛武</t>
  </si>
  <si>
    <t>电子课件、微课视频、模拟试卷及习题解答等</t>
  </si>
  <si>
    <t>978-7-111-68488-6</t>
  </si>
  <si>
    <t>http://www.cmpedu.com/books/book/5604751.htm</t>
  </si>
  <si>
    <t>高职高专教材&gt;交通运输大类</t>
  </si>
  <si>
    <t>高职高专教材&gt;交通运输大类&gt;铁道运输类</t>
  </si>
  <si>
    <t>79615</t>
  </si>
  <si>
    <t>铁路行车安全管理</t>
  </si>
  <si>
    <t>哈云霞  刘志强</t>
  </si>
  <si>
    <t>978-7-111-79615-2</t>
  </si>
  <si>
    <t>http://www.cmpedu.com/books/book/5610174.htm</t>
  </si>
  <si>
    <t>77986</t>
  </si>
  <si>
    <t>铁路客运服务礼仪</t>
  </si>
  <si>
    <t>赵静 刘志强</t>
  </si>
  <si>
    <t>978-7-111-77986-5</t>
  </si>
  <si>
    <t>http://www.cmpedu.com/books/book/5609256.htm</t>
  </si>
  <si>
    <t>高职高专教材&gt;交通运输大类&gt;道路运输类</t>
  </si>
  <si>
    <t>高职高专教材&gt;交通运输大类&gt;道路运输类&gt;道路桥梁工程技术</t>
  </si>
  <si>
    <t>道路工程概论（第2版）</t>
  </si>
  <si>
    <t>73078</t>
  </si>
  <si>
    <t>邓超 吴琼 吴继锋</t>
  </si>
  <si>
    <t>“十二五”职业教育国家规划教材/新形态教材</t>
  </si>
  <si>
    <t>978-7-111-73078-1</t>
  </si>
  <si>
    <t>http://www.cmpedu.com/books/book/5606850.htm</t>
  </si>
  <si>
    <t>道路工程制图（第2版）</t>
  </si>
  <si>
    <t>61628</t>
  </si>
  <si>
    <t>谭伟建</t>
  </si>
  <si>
    <t>978-7-111-61628-3</t>
  </si>
  <si>
    <t>http://www.cmpedu.com/books/book/5585455.htm</t>
  </si>
  <si>
    <t>78312</t>
  </si>
  <si>
    <t>道路工程制图 （第5版）</t>
  </si>
  <si>
    <t>赵云华 刘璇</t>
  </si>
  <si>
    <t>电子课件、微课视频、三维仿真讲解版</t>
  </si>
  <si>
    <t>本书特色：
★“十四五”职业教育国家规划教材
★“十二五”职业教育国家规划教材
★双师型团队编写，对接企业一线先进技术。
★融入课程思政元素；扫描书中二维码可观看微课视频或三维仿真模型
★助学课件包括：cad图、彩色立体图、仿真三维实体模型、配有立体图的整套道路、桥涵、隧道工程图。</t>
  </si>
  <si>
    <t>978-7-111-78312-1</t>
  </si>
  <si>
    <t>http://www.cmpedu.com/books/book/5609676.htm</t>
  </si>
  <si>
    <t>道路工程制图习题集（第3版）</t>
  </si>
  <si>
    <t>69236</t>
  </si>
  <si>
    <t>赵云华</t>
  </si>
  <si>
    <t>978-7-111-69236-2</t>
  </si>
  <si>
    <t>http://www.cmpedu.com/books/book/5605864.htm</t>
  </si>
  <si>
    <t>道路工程测量</t>
  </si>
  <si>
    <t>67572</t>
  </si>
  <si>
    <t>周海峰</t>
  </si>
  <si>
    <t>978-7-111-67572-3</t>
  </si>
  <si>
    <t>http://www.cmpedu.com/books/book/5604297.htm</t>
  </si>
  <si>
    <t>79780</t>
  </si>
  <si>
    <t>道桥BIM建模应用技术</t>
  </si>
  <si>
    <t>张郃生  吴琼</t>
  </si>
  <si>
    <t>978-7-111-79780-7</t>
  </si>
  <si>
    <t>http://www.cmpedu.com/books/book/5610586.htm</t>
  </si>
  <si>
    <t>79095</t>
  </si>
  <si>
    <t>道路工程施工技术</t>
  </si>
  <si>
    <t>郭雅</t>
  </si>
  <si>
    <t>978-7-111-79095-2</t>
  </si>
  <si>
    <t>http://www.cmpedu.com/books/book/5609928.htm</t>
  </si>
  <si>
    <t>道路建筑材料</t>
  </si>
  <si>
    <t>40754</t>
  </si>
  <si>
    <t>付巧云</t>
  </si>
  <si>
    <t>978-7-111-40754-6</t>
  </si>
  <si>
    <t>http://www.cmpedu.com/books/book/2018704.htm</t>
  </si>
  <si>
    <t>道路建筑材料检测与应用（第2版）</t>
  </si>
  <si>
    <t>68517</t>
  </si>
  <si>
    <t>蒋玲</t>
  </si>
  <si>
    <t>本书特色：
★全国优秀教材二等奖
★“十四五”职业教育国家规划教材
★“十二五”职业教育国家规划教材
★以“工学结合 德技并修”培养为核心，将知识能力和正确价值观有机结合。
★保持教材内容的先进性，实现“岗课证”融通。
★配有电子课件、教案，活页式试验实训手册。
★扫描书中二维码可观看微课视频。</t>
  </si>
  <si>
    <t>978-7-111-68517-3</t>
  </si>
  <si>
    <t>http://www.cmpedu.com/books/book/5604854.htm</t>
  </si>
  <si>
    <t>77582</t>
  </si>
  <si>
    <t>公路CAD（第5版）</t>
  </si>
  <si>
    <t>张郃生 孙琳</t>
  </si>
  <si>
    <t>本书特色：
★全国优秀教材二等奖
★“十四五”职业教育国家规划教材
★“十二五”职业教育国家规划教材
★配套视频课程、电子课件、上机试卷、授课视频、CAD图纸。</t>
  </si>
  <si>
    <t>978-7-111-77582-9</t>
  </si>
  <si>
    <t>http://www.cmpedu.com/books/book/5609575.htm</t>
  </si>
  <si>
    <t>公路工程检测技术</t>
  </si>
  <si>
    <t>46354</t>
  </si>
  <si>
    <t>谢松平</t>
  </si>
  <si>
    <t>978-7-111-46354-2</t>
  </si>
  <si>
    <t>http://www.cmpedu.com/books/book/2063725.htm</t>
  </si>
  <si>
    <t>公路工程检测技术（第2版）</t>
  </si>
  <si>
    <t>70503</t>
  </si>
  <si>
    <t>龙兴灿</t>
  </si>
  <si>
    <t>电子课件、二维码、可撕活页式</t>
  </si>
  <si>
    <t>978-7-111-70503-1</t>
  </si>
  <si>
    <t>http://www.cmpedu.com/books/book/5605969.htm</t>
  </si>
  <si>
    <t>公路工程施工监理</t>
  </si>
  <si>
    <t>40483</t>
  </si>
  <si>
    <t>徐猛勇</t>
  </si>
  <si>
    <t>978-7-111-40483-5</t>
  </si>
  <si>
    <t>http://www.cmpedu.com/books/book/2063720.htm</t>
  </si>
  <si>
    <t>76830</t>
  </si>
  <si>
    <t>公路工程监理（第2版）</t>
  </si>
  <si>
    <t>王月华 丁汉飞 刘如兵</t>
  </si>
  <si>
    <t>978-7-111-76830-2</t>
  </si>
  <si>
    <t>http://www.cmpedu.com/books/book/5608909.htm</t>
  </si>
  <si>
    <t>77578</t>
  </si>
  <si>
    <t>公路施工组织与概预算（第2版）</t>
  </si>
  <si>
    <t>杨卫红</t>
  </si>
  <si>
    <t>978-7-111-77578-2</t>
  </si>
  <si>
    <t>http://www.cmpedu.com/books/book/5609458.htm</t>
  </si>
  <si>
    <t>公路工程造价</t>
  </si>
  <si>
    <t>55604</t>
  </si>
  <si>
    <t>王娟玲</t>
  </si>
  <si>
    <t>978-7-111-55604-6</t>
  </si>
  <si>
    <t>http://www.cmpedu.com/books/book/2064900.htm</t>
  </si>
  <si>
    <t>公路勘测技术</t>
  </si>
  <si>
    <t>60981</t>
  </si>
  <si>
    <t>叶伟</t>
  </si>
  <si>
    <t>978-7-111-60981-0</t>
  </si>
  <si>
    <t>http://www.cmpedu.com/books/book/5585281.htm</t>
  </si>
  <si>
    <t>公路养护技术与管理（第4版）</t>
  </si>
  <si>
    <t>67903</t>
  </si>
  <si>
    <t>周传林 王淑娟</t>
  </si>
  <si>
    <t>978-7-111-67903-5</t>
  </si>
  <si>
    <t>http://www.cmpedu.com/books/book/5604545.htm</t>
  </si>
  <si>
    <t>公路客运站务管理</t>
  </si>
  <si>
    <t>46432</t>
  </si>
  <si>
    <t>王凌艳</t>
  </si>
  <si>
    <t>978-7-111-46432-7</t>
  </si>
  <si>
    <t>http://www.cmpedu.com/books/book/2029592.htm</t>
  </si>
  <si>
    <t>道路客运服务与组织</t>
  </si>
  <si>
    <t>70023</t>
  </si>
  <si>
    <t>盛梅</t>
  </si>
  <si>
    <t>电子课件、教学视频、课程标准、二维码、电子教案、习题答案</t>
  </si>
  <si>
    <t>978-7-111-70023-4</t>
  </si>
  <si>
    <t>http://www.cmpedu.com/books/book/5605385.htm</t>
  </si>
  <si>
    <t>路基路面工程</t>
  </si>
  <si>
    <t>17257</t>
  </si>
  <si>
    <t>李维勋</t>
  </si>
  <si>
    <t>7-111-17257-4/U.858课</t>
  </si>
  <si>
    <t>http://www.cmpedu.com/books/book/56447.htm</t>
  </si>
  <si>
    <t>路面施工技术</t>
  </si>
  <si>
    <t>47116</t>
  </si>
  <si>
    <t>罗云军</t>
  </si>
  <si>
    <t>“十二五”江苏省高等学校重点教材</t>
  </si>
  <si>
    <t>978-7-111-47116-5</t>
  </si>
  <si>
    <t>http://www.cmpedu.com/books/book/2035081.htm</t>
  </si>
  <si>
    <t>路桥工程检测技术</t>
  </si>
  <si>
    <t>60976</t>
  </si>
  <si>
    <t>孙舒 贺新春</t>
  </si>
  <si>
    <t>978-7-111-60976-6</t>
  </si>
  <si>
    <t>http://www.cmpedu.com/books/book/5599174.htm</t>
  </si>
  <si>
    <t>78792</t>
  </si>
  <si>
    <t>路桥养护技术 （第2版）</t>
  </si>
  <si>
    <t>王知乐  朱加军</t>
  </si>
  <si>
    <t>978-7-111-78792-1</t>
  </si>
  <si>
    <t>http://www.cmpedu.com/books/book/5609799.htm</t>
  </si>
  <si>
    <t>桥涵施工技术</t>
  </si>
  <si>
    <t>53626</t>
  </si>
  <si>
    <t>程青现</t>
  </si>
  <si>
    <t>978-7-111-53626-0</t>
  </si>
  <si>
    <t>http://www.cmpedu.com/books/book/2065310.htm</t>
  </si>
  <si>
    <t>桥梁结构与识图</t>
  </si>
  <si>
    <t>48906</t>
  </si>
  <si>
    <t>洪英</t>
  </si>
  <si>
    <t>978-7-111-48906-1</t>
  </si>
  <si>
    <t>http://www.cmpedu.com/books/book/2042384.htm</t>
  </si>
  <si>
    <t>结构设计原理（第2版）</t>
  </si>
  <si>
    <t>68338</t>
  </si>
  <si>
    <t>胡兴福</t>
  </si>
  <si>
    <t>978-7-111-68338-4</t>
  </si>
  <si>
    <t>http://www.cmpedu.com/books/book/5604754.htm</t>
  </si>
  <si>
    <t>工程地质与桥涵水文（第3版）</t>
  </si>
  <si>
    <t>71228</t>
  </si>
  <si>
    <t>盛海洋</t>
  </si>
  <si>
    <t>视频、课件、技能训练</t>
  </si>
  <si>
    <t>978-7-111-71228-2</t>
  </si>
  <si>
    <t>http://www.cmpedu.com/books/book/5606098.htm</t>
  </si>
  <si>
    <t>土工技术与应用（第2版）</t>
  </si>
  <si>
    <t>70957</t>
  </si>
  <si>
    <t>胡雪梅</t>
  </si>
  <si>
    <t>978-7-111-70957-2</t>
  </si>
  <si>
    <t>http://www.cmpedu.com/books/book/5605964.htm</t>
  </si>
  <si>
    <t>高职高专教材&gt;交通运输大类&gt;道路运输类&gt;智能工程机械运用技术</t>
  </si>
  <si>
    <t>工程机械运用基础（第2版）</t>
  </si>
  <si>
    <t>52831</t>
  </si>
  <si>
    <t>刘朝红</t>
  </si>
  <si>
    <t>978-7-111-52831-9</t>
  </si>
  <si>
    <t>http://www.cmpedu.com/books/book/2065967.htm</t>
  </si>
  <si>
    <t>工程机械液压系统检修</t>
  </si>
  <si>
    <t>72148</t>
  </si>
  <si>
    <t>陈立创 刘世琪 孙定华</t>
  </si>
  <si>
    <t>978-7-111-72148-2</t>
  </si>
  <si>
    <t>http://www.cmpedu.com/books/book/5606625.htm</t>
  </si>
  <si>
    <t>工程机械液电一体化技术（第2版）</t>
  </si>
  <si>
    <t>74438</t>
  </si>
  <si>
    <t>冯跃虹 李超</t>
  </si>
  <si>
    <t>电子课件、思考题</t>
  </si>
  <si>
    <t>978-7-111-74438-2</t>
  </si>
  <si>
    <t>http://www.cmpedu.com/books/book/5607572.htm</t>
  </si>
  <si>
    <t>工程机械发动机构造与维修（第2版）</t>
  </si>
  <si>
    <t>53275</t>
  </si>
  <si>
    <t>杜运普</t>
  </si>
  <si>
    <t>978-7-111-53275-0</t>
  </si>
  <si>
    <t>http://www.cmpedu.com/books/book/2053006.htm</t>
  </si>
  <si>
    <t>工程机械柴油发动机构造与维修</t>
  </si>
  <si>
    <t>44576</t>
  </si>
  <si>
    <t>卢明</t>
  </si>
  <si>
    <t>978-7-111-44576-0</t>
  </si>
  <si>
    <t>http://www.cmpedu.com/books/book/2025159.htm</t>
  </si>
  <si>
    <t>装载机维修与服务（中英双语）</t>
  </si>
  <si>
    <t>74799</t>
  </si>
  <si>
    <t>韦茂志 陈立创 彭智峰</t>
  </si>
  <si>
    <t>电子课件、在线课程、工作页</t>
  </si>
  <si>
    <t>978-7-111-74799-4</t>
  </si>
  <si>
    <t>http://www.cmpedu.com/books/book/5608183.htm</t>
  </si>
  <si>
    <t>采掘机械设备使用与维护</t>
  </si>
  <si>
    <t>43086</t>
  </si>
  <si>
    <t>978-7-111-43086-5</t>
  </si>
  <si>
    <t>http://www.cmpedu.com/books/book/2023264.htm</t>
  </si>
  <si>
    <t>工程机械底盘构造与维修</t>
  </si>
  <si>
    <t>34631</t>
  </si>
  <si>
    <t>978-7-111-34631-9</t>
  </si>
  <si>
    <t>http://www.cmpedu.com/books/book/2065849.htm</t>
  </si>
  <si>
    <t>工程机械检测与故障诊断</t>
  </si>
  <si>
    <t>34603</t>
  </si>
  <si>
    <t>赵常复</t>
  </si>
  <si>
    <t>978-7-111-34603-6</t>
  </si>
  <si>
    <t>http://www.cmpedu.com/books/book/169032.htm</t>
  </si>
  <si>
    <t>工程机械液压系统分析及故障诊断与排除</t>
  </si>
  <si>
    <t>44690</t>
  </si>
  <si>
    <t>孙立峰</t>
  </si>
  <si>
    <t>978-7-111-44690-3</t>
  </si>
  <si>
    <t>http://www.cmpedu.com/books/book/5519851.htm</t>
  </si>
  <si>
    <t>工程机械柴油机结构与检修</t>
  </si>
  <si>
    <t>67287</t>
  </si>
  <si>
    <t>毛昆立</t>
  </si>
  <si>
    <t>978-7-111-67287-6</t>
  </si>
  <si>
    <t>http://www.cmpedu.com/books/book/5604335.htm</t>
  </si>
  <si>
    <t>工程起重机械</t>
  </si>
  <si>
    <t>73081</t>
  </si>
  <si>
    <t>郑兰霞 郝好峰</t>
  </si>
  <si>
    <t>978-7-111-73081-1</t>
  </si>
  <si>
    <t>http://www.cmpedu.com/books/book/5607019.htm</t>
  </si>
  <si>
    <t>高职高专教材&gt;交通运输大类&gt;道路运输类&gt;道路运输管理</t>
  </si>
  <si>
    <t>智能交通监控系统安装与维护</t>
  </si>
  <si>
    <t>71664</t>
  </si>
  <si>
    <t>何芸 赵竹</t>
  </si>
  <si>
    <t>978-7-111-71664-8</t>
  </si>
  <si>
    <t>http://www.cmpedu.com/books/book/5606209.htm</t>
  </si>
  <si>
    <t>智能交通系统概论</t>
  </si>
  <si>
    <t>71464</t>
  </si>
  <si>
    <t>李正东 何艳 李秀玲</t>
  </si>
  <si>
    <t>978-7-111-71464-4</t>
  </si>
  <si>
    <t>http://www.cmpedu.com/books/book/5606139.htm</t>
  </si>
  <si>
    <t>智能交通地理信息系统</t>
  </si>
  <si>
    <t>71897</t>
  </si>
  <si>
    <t>胡琰 段潇乐 陈媛</t>
  </si>
  <si>
    <t>电子课件、工单答案、数据包等</t>
  </si>
  <si>
    <t>978-7-111-71897-0</t>
  </si>
  <si>
    <t>http://www.cmpedu.com/books/book/5606339.htm</t>
  </si>
  <si>
    <t>道路交通法规（第3版）</t>
  </si>
  <si>
    <t>59894</t>
  </si>
  <si>
    <t>曾宪培</t>
  </si>
  <si>
    <t>978-7-111-59894-7</t>
  </si>
  <si>
    <t>http://www.cmpedu.com/books/book/2067107.htm</t>
  </si>
  <si>
    <t>道路交通安全管理</t>
  </si>
  <si>
    <t>51168</t>
  </si>
  <si>
    <t>王昆元</t>
  </si>
  <si>
    <t>978-7-111-51168-7</t>
  </si>
  <si>
    <t>http://www.cmpedu.com/books/book/2063385.htm</t>
  </si>
  <si>
    <t>道路交通控制技术</t>
  </si>
  <si>
    <t>72055</t>
  </si>
  <si>
    <t>刘喜敏 成晟</t>
  </si>
  <si>
    <t>978-7-111-72055-3</t>
  </si>
  <si>
    <t>http://www.cmpedu.com/books/book/5606345.htm</t>
  </si>
  <si>
    <t>运输经济学（第3版）</t>
  </si>
  <si>
    <t>63942</t>
  </si>
  <si>
    <t>李永生</t>
  </si>
  <si>
    <t>978-7-111-63942-8</t>
  </si>
  <si>
    <t>http://www.cmpedu.com/books/book/5601126.htm</t>
  </si>
  <si>
    <t>高速公路运营管理</t>
  </si>
  <si>
    <t>14911</t>
  </si>
  <si>
    <t>刘万里</t>
  </si>
  <si>
    <t>7-111-14911-4</t>
  </si>
  <si>
    <t>http://www.cmpedu.com/books/book/58173.htm</t>
  </si>
  <si>
    <t>公路路政管理学（第2版）</t>
  </si>
  <si>
    <t>54452</t>
  </si>
  <si>
    <t>王进思</t>
  </si>
  <si>
    <t>978-7-111-54452-4</t>
  </si>
  <si>
    <t>http://www.cmpedu.com/books/book/2054287.htm</t>
  </si>
  <si>
    <t>高职高专教材&gt;交通运输大类&gt;道路运输类&gt;汽车检测与维修技术</t>
  </si>
  <si>
    <t>80522</t>
  </si>
  <si>
    <t>重型车辆维修（第2版）</t>
  </si>
  <si>
    <t>李清德   汪超</t>
  </si>
  <si>
    <t>PPT课件</t>
  </si>
  <si>
    <t>978-7-111-80522-9</t>
  </si>
  <si>
    <t>http://www.cmpedu.com/books/book/5610740.htm</t>
  </si>
  <si>
    <t>商用车构造与维修</t>
  </si>
  <si>
    <t>76448</t>
  </si>
  <si>
    <t>马伟 陈东 赵艳杰</t>
  </si>
  <si>
    <t>二维码、视频、活页式创新教材</t>
  </si>
  <si>
    <r>
      <rPr>
        <sz val="11"/>
        <color rgb="FF000000"/>
        <rFont val="宋体"/>
        <charset val="0"/>
      </rPr>
      <t>“1+X”</t>
    </r>
    <r>
      <rPr>
        <sz val="11"/>
        <color rgb="FF000000"/>
        <rFont val="宋体"/>
        <charset val="134"/>
      </rPr>
      <t>教材</t>
    </r>
  </si>
  <si>
    <t>978-7-111-76448-9</t>
  </si>
  <si>
    <t>http://www.cmpedu.com/books/book/5608742.htm</t>
  </si>
  <si>
    <t>78772</t>
  </si>
  <si>
    <t>商用车底盘构造与维修</t>
  </si>
  <si>
    <t>杨长征 马伟</t>
  </si>
  <si>
    <t>二维码、视频、活页式</t>
  </si>
  <si>
    <t>978-7-111-78772-3</t>
  </si>
  <si>
    <t>http://www.cmpedu.com/books/book/5609853.htm</t>
  </si>
  <si>
    <t>78021</t>
  </si>
  <si>
    <t>汽车车身修复与涂装技术（第2版）</t>
  </si>
  <si>
    <t>徐峰</t>
  </si>
  <si>
    <t>本书特色：
★全国优秀教材二等奖
★“十四五”职业教育国家规划教材
★“十三五”职业教育国家规划教材。
★配习题答案、电子课件、维修计划答案。
★彩色印刷。</t>
  </si>
  <si>
    <t>978-7-111-78021-2</t>
  </si>
  <si>
    <t>http://www.cmpedu.com/books/book/5609358.htm</t>
  </si>
  <si>
    <t>79372</t>
  </si>
  <si>
    <t>汽车车身修复技术</t>
  </si>
  <si>
    <t>孟永帅 徐兆宽</t>
  </si>
  <si>
    <t>978-7-111-79372-4</t>
  </si>
  <si>
    <t>http://www.cmpedu.com/books/book/5610057.htm</t>
  </si>
  <si>
    <t>57227</t>
  </si>
  <si>
    <t>和豪涛</t>
  </si>
  <si>
    <t>978-7-111-57227-5</t>
  </si>
  <si>
    <t>http://www.cmpedu.com/books/book/2064003.htm</t>
  </si>
  <si>
    <t>汽车车身涂装一体化教程</t>
  </si>
  <si>
    <t>68209</t>
  </si>
  <si>
    <t>韦邦令</t>
  </si>
  <si>
    <t>978-7-111-68209-7</t>
  </si>
  <si>
    <t>http://www.cmpedu.com/books/book/5604591.htm</t>
  </si>
  <si>
    <t>轿车车身构造与维修（第2版）</t>
  </si>
  <si>
    <t>47656</t>
  </si>
  <si>
    <t>刘建华</t>
  </si>
  <si>
    <t>978-7-111-47656-6</t>
  </si>
  <si>
    <t>http://www.cmpedu.com/books/book/2041126.htm</t>
  </si>
  <si>
    <t>汽车车身覆盖件和结构件修复</t>
  </si>
  <si>
    <t>68334</t>
  </si>
  <si>
    <t>朱升高 韩素芳</t>
  </si>
  <si>
    <t>978-7-111-68334-6</t>
  </si>
  <si>
    <t>http://www.cmpedu.com/books/book/5604773.htm</t>
  </si>
  <si>
    <t>汽车传动系统的构造与检修</t>
  </si>
  <si>
    <t>62634</t>
  </si>
  <si>
    <t>刁维芹</t>
  </si>
  <si>
    <t>978-7-111-62634-3</t>
  </si>
  <si>
    <t>http://www.cmpedu.com/books/book/5600336.htm</t>
  </si>
  <si>
    <t>汽车传动系统原理与检修</t>
  </si>
  <si>
    <t>72411</t>
  </si>
  <si>
    <t>王旭斌</t>
  </si>
  <si>
    <t>978-7-111-72411-7</t>
  </si>
  <si>
    <t>http://www.cmpedu.com/books/book/5606687.htm</t>
  </si>
  <si>
    <t>汽车传动系统检修</t>
  </si>
  <si>
    <t>76607</t>
  </si>
  <si>
    <t>赵海宾 董彦晓</t>
  </si>
  <si>
    <t>课件、二维码、视频、教案、侧栏笔记线、项目任务式评价反馈</t>
  </si>
  <si>
    <t>978-7-111-76607-0</t>
  </si>
  <si>
    <t>http://www.cmpedu.com/books/book/5608704.htm</t>
  </si>
  <si>
    <t>65774</t>
  </si>
  <si>
    <t>天津职业技术师范大学汽车职业教育研究所 组编 主编：周毅</t>
  </si>
  <si>
    <t>978-7-111-65774-3</t>
  </si>
  <si>
    <t>http://www.cmpedu.com/books/book/5602609.htm</t>
  </si>
  <si>
    <t>汽车传动系统故障诊断与维修</t>
  </si>
  <si>
    <t>68035</t>
  </si>
  <si>
    <t>PPT、微课视频、动画、学生学习工作页题解、教学文件等</t>
  </si>
  <si>
    <t>978-7-111-68035-2</t>
  </si>
  <si>
    <t>http://www.cmpedu.com/books/book/5604775.htm</t>
  </si>
  <si>
    <t>汽车底盘构造与维修一体化教程（配实训工作页）</t>
  </si>
  <si>
    <t>72216</t>
  </si>
  <si>
    <t>杨智勇 逄吉玲 张义</t>
  </si>
  <si>
    <r>
      <rPr>
        <sz val="11"/>
        <color rgb="FF000000"/>
        <rFont val="宋体"/>
        <charset val="0"/>
      </rPr>
      <t xml:space="preserve">PPT </t>
    </r>
    <r>
      <rPr>
        <sz val="11"/>
        <color rgb="FF000000"/>
        <rFont val="宋体"/>
        <charset val="134"/>
      </rPr>
      <t>课件、实训工作页、复习题答案、课程标准、电子教案、视频</t>
    </r>
  </si>
  <si>
    <t>978-7-111-72216-8</t>
  </si>
  <si>
    <t>http://www.cmpedu.com/books/book/5606516.htm</t>
  </si>
  <si>
    <t>汽车底盘系统与故障诊断技术</t>
  </si>
  <si>
    <t>70912</t>
  </si>
  <si>
    <t>活页\天工讲堂APP</t>
  </si>
  <si>
    <t>978-7-111-70912-1</t>
  </si>
  <si>
    <t>http://www.cmpedu.com/books/book/5606194.htm</t>
  </si>
  <si>
    <t>汽车底盘构造与维修（彩色版配实训工单）</t>
  </si>
  <si>
    <t>77001</t>
  </si>
  <si>
    <t>陈东锋  闫菲菲</t>
  </si>
  <si>
    <t>PPT课件、二维码、视频、习题答案、配实训工单</t>
  </si>
  <si>
    <t>978-7-111-77001-5</t>
  </si>
  <si>
    <t>http://www.cmpedu.com/books/book/5608861.htm</t>
  </si>
  <si>
    <t>76138</t>
  </si>
  <si>
    <t>汽车底盘构造与维修</t>
  </si>
  <si>
    <t>王小娟</t>
  </si>
  <si>
    <r>
      <rPr>
        <sz val="11"/>
        <color rgb="FF000000"/>
        <rFont val="宋体"/>
        <charset val="0"/>
      </rPr>
      <t>PPT</t>
    </r>
    <r>
      <rPr>
        <sz val="11"/>
        <color rgb="FF000000"/>
        <rFont val="宋体"/>
        <charset val="134"/>
      </rPr>
      <t>课件、微课视频、实训工单、习题答案、知识图谱</t>
    </r>
  </si>
  <si>
    <t>活页式+工作手册式</t>
  </si>
  <si>
    <t>978-7-111-76138-9</t>
  </si>
  <si>
    <t>http://www.cmpedu.com/books/book/5608561.htm</t>
  </si>
  <si>
    <t>汽车底盘构造与检修（书证融通版）</t>
  </si>
  <si>
    <t>70726</t>
  </si>
  <si>
    <t>盛国超 冯林涛 叶鹏筠</t>
  </si>
  <si>
    <t>978-7-111-70726-4</t>
  </si>
  <si>
    <t>http://www.cmpedu.com/books/book/5605772.htm</t>
  </si>
  <si>
    <t>73294</t>
  </si>
  <si>
    <t>王芳 雷琼红</t>
  </si>
  <si>
    <t>978-7-111-73294-5</t>
  </si>
  <si>
    <t>http://www.cmpedu.com/books/book/5606943.htm</t>
  </si>
  <si>
    <t>汽车底盘构造与检修</t>
  </si>
  <si>
    <t>68309</t>
  </si>
  <si>
    <t>马才伏 沈锦</t>
  </si>
  <si>
    <t>978-7-111-68309-4</t>
  </si>
  <si>
    <t>http://www.cmpedu.com/books/book/5604998.htm</t>
  </si>
  <si>
    <t>66997</t>
  </si>
  <si>
    <t>冯建新 李卓</t>
  </si>
  <si>
    <t>电子课件、电子教案、工作页</t>
  </si>
  <si>
    <t>978-7-111-66997-5</t>
  </si>
  <si>
    <t>http://www.cmpedu.com/books/book/5604210.htm</t>
  </si>
  <si>
    <t>汽车底盘构造与维修（第2版）</t>
  </si>
  <si>
    <t>58757</t>
  </si>
  <si>
    <t>贺大松</t>
  </si>
  <si>
    <t>978-7-111-58757-6</t>
  </si>
  <si>
    <t>http://www.cmpedu.com/books/book/2066145.htm</t>
  </si>
  <si>
    <t>汽车底盘构造与检修（第2版）</t>
  </si>
  <si>
    <t>45180</t>
  </si>
  <si>
    <t>沈锦</t>
  </si>
  <si>
    <t>978-7-111-45180-8</t>
  </si>
  <si>
    <t>http://www.cmpedu.com/books/book/2025945.htm</t>
  </si>
  <si>
    <t>70842</t>
  </si>
  <si>
    <t>胡胜 徐炬 张体龙</t>
  </si>
  <si>
    <t>本书特色：
★本书四色印刷。
★为适应1+X职业技能等级证书考试需要的课证融通教材；校企合作开发。
★附有独立的工作页。
★配有电子课件、电子教案、工作页、习题答案等。
★扫描书中二维码可观看相关视频及动画。</t>
  </si>
  <si>
    <t>978-7-111-70842-1</t>
  </si>
  <si>
    <t>http://www.cmpedu.com/books/book/5605907.htm</t>
  </si>
  <si>
    <t>57715</t>
  </si>
  <si>
    <t>曹乃悦</t>
  </si>
  <si>
    <t>本书特色：
★“十二五”职业教育国家规划教材
★突出了理论与实践相结合，教学与生产相结合的特点，内容丰富，知识面广，实用性强。
★赠送教学课件、电子教案、作业单、实训指导课件、维修案例、实验指导书、维修手册。
★赠送动画资源、实操视频、微课资源。</t>
  </si>
  <si>
    <t>978-7-111-57715-7</t>
  </si>
  <si>
    <t>http://www.cmpedu.com/books/book/2065301.htm</t>
  </si>
  <si>
    <t>汽车底盘构造与维修（含1CD）</t>
  </si>
  <si>
    <t>20850</t>
  </si>
  <si>
    <t>孔令来</t>
  </si>
  <si>
    <t>电子课件、自动出题系统</t>
  </si>
  <si>
    <t>978-7-111-20850-1</t>
  </si>
  <si>
    <t>http://www.cmpedu.com/books/book/5603915.htm</t>
  </si>
  <si>
    <t>73325</t>
  </si>
  <si>
    <t>汽车底盘结构拆装与检修（配实训工单与习题）</t>
  </si>
  <si>
    <t>陈雷 章磊 许栋</t>
  </si>
  <si>
    <t>978-7-111-73325-6</t>
  </si>
  <si>
    <t>http://www.cmpedu.com/books/book/5607075.htm</t>
  </si>
  <si>
    <t>76693</t>
  </si>
  <si>
    <t>汽车底盘机械系统检测与修复（第3版）</t>
  </si>
  <si>
    <t>张立新 孟淑娟</t>
  </si>
  <si>
    <t>978-7-111-76693-3</t>
  </si>
  <si>
    <t>http://www.cmpedu.com/books/book/5608736.htm</t>
  </si>
  <si>
    <t>汽车底盘机械系统构造与检修一体化教程</t>
  </si>
  <si>
    <t>67683</t>
  </si>
  <si>
    <t>杨智勇 黄艳玲 李培军</t>
  </si>
  <si>
    <t>扫描二维码观看动画、视频,配工作页</t>
  </si>
  <si>
    <t>978-7-111-67683-6</t>
  </si>
  <si>
    <t>http://www.cmpedu.com/books/book/5604572.htm</t>
  </si>
  <si>
    <t>汽车底盘及车身电控系统维修（第2版）</t>
  </si>
  <si>
    <t>61672</t>
  </si>
  <si>
    <t>栾琪文</t>
  </si>
  <si>
    <t>978-7-111-61672-6</t>
  </si>
  <si>
    <t>http://www.cmpedu.com/books/book/5585183.htm</t>
  </si>
  <si>
    <t>汽车底盘检测与维修实训（第3版）</t>
  </si>
  <si>
    <t>70530</t>
  </si>
  <si>
    <t>吉武俊 娄学辉</t>
  </si>
  <si>
    <t>978-7-111-70530-7</t>
  </si>
  <si>
    <t>http://www.cmpedu.com/books/book/5605717.htm</t>
  </si>
  <si>
    <t>汽车运用与维修专业学习辅导与训练</t>
  </si>
  <si>
    <t>47364</t>
  </si>
  <si>
    <t>汪建华</t>
  </si>
  <si>
    <t>978-7-111-47364-0</t>
  </si>
  <si>
    <t>http://www.cmpedu.com/books/book/2036991.htm</t>
  </si>
  <si>
    <t>汽车空调构造与维修</t>
  </si>
  <si>
    <t>60126</t>
  </si>
  <si>
    <t>王伟波</t>
  </si>
  <si>
    <t>978-7-111-60126-5</t>
  </si>
  <si>
    <t>http://www.cmpedu.com/books/book/5519746.htm</t>
  </si>
  <si>
    <t>汽车空调原理与检修一体化教程</t>
  </si>
  <si>
    <t>61166</t>
  </si>
  <si>
    <t>冯松 郭建英</t>
  </si>
  <si>
    <t>配二维码视频资源</t>
  </si>
  <si>
    <t>978-7-111-61166-0</t>
  </si>
  <si>
    <t>http://www.cmpedu.com/books/book/5542020.htm</t>
  </si>
  <si>
    <t>汽车空调系统检修</t>
  </si>
  <si>
    <t>73252</t>
  </si>
  <si>
    <t>王新艳 李江江</t>
  </si>
  <si>
    <t>978-7-111-73252-5</t>
  </si>
  <si>
    <t>http://www.cmpedu.com/books/book/5606902.htm</t>
  </si>
  <si>
    <t>汽车空调系统检修（第2版）</t>
  </si>
  <si>
    <t>62702</t>
  </si>
  <si>
    <t>刘春晖 刘宝君</t>
  </si>
  <si>
    <t>978-7-111-62702-9</t>
  </si>
  <si>
    <t>http://www.cmpedu.com/books/book/5600406.htm</t>
  </si>
  <si>
    <t>车载网络系统诊断维修（学习领域10）</t>
  </si>
  <si>
    <t>56032</t>
  </si>
  <si>
    <t>吉利 马明芳</t>
  </si>
  <si>
    <t>978-7-111-56032-6</t>
  </si>
  <si>
    <t>http://www.cmpedu.com/books/book/2062420.htm</t>
  </si>
  <si>
    <t>汽车动力控制系统检测与维修</t>
  </si>
  <si>
    <t>69965</t>
  </si>
  <si>
    <t>丁宪伟 高幸绪</t>
  </si>
  <si>
    <t>978-7-111-69965-1</t>
  </si>
  <si>
    <t>http://www.cmpedu.com/books/book/5605647.htm</t>
  </si>
  <si>
    <t>77432</t>
  </si>
  <si>
    <t>汽车发动机构造原理与检修（彩色版配实训工单）</t>
  </si>
  <si>
    <t>喻怀斌 梁郑岳</t>
  </si>
  <si>
    <t>PPT课件、视频、习题、答案、配实训工单</t>
  </si>
  <si>
    <t>978-7-111-77432-7</t>
  </si>
  <si>
    <t>http://www.cmpedu.com/books/book/5609289.htm</t>
  </si>
  <si>
    <t>76248</t>
  </si>
  <si>
    <t>汽车发动机构造与维修</t>
  </si>
  <si>
    <t>刘智婷 左晨旭 马才伏</t>
  </si>
  <si>
    <t>课件、视频、数字资源</t>
  </si>
  <si>
    <t>978-7-111-76248-5</t>
  </si>
  <si>
    <t>http://www.cmpedu.com/books/book/5608563.htm</t>
  </si>
  <si>
    <t>72310</t>
  </si>
  <si>
    <t>李卓  潘越广 姚立泽</t>
  </si>
  <si>
    <t>978-7-111-72310-3</t>
  </si>
  <si>
    <t>http://www.cmpedu.com/books/book/5606569.htm</t>
  </si>
  <si>
    <t>汽车发动机构造与维修（第2版）</t>
  </si>
  <si>
    <t>72965</t>
  </si>
  <si>
    <t>刘冬生 金荣 袁涛生</t>
  </si>
  <si>
    <t>电子课件、学习任务单答案、电子教案等资源</t>
  </si>
  <si>
    <t>978-7-111-72965-5</t>
  </si>
  <si>
    <t>http://www.cmpedu.com/books/book/5606678.htm</t>
  </si>
  <si>
    <t>汽车发动机构造与检修</t>
  </si>
  <si>
    <t>67920</t>
  </si>
  <si>
    <t>贾燕红 房宏威 侯立芬</t>
  </si>
  <si>
    <t>978-7-111-67920-2</t>
  </si>
  <si>
    <t>http://www.cmpedu.com/books/book/5604621.htm</t>
  </si>
  <si>
    <t>62901</t>
  </si>
  <si>
    <t>郇延建 付清洁</t>
  </si>
  <si>
    <t>978-7-111-62901-6</t>
  </si>
  <si>
    <t>http://www.cmpedu.com/books/book/5600716.htm</t>
  </si>
  <si>
    <t>79798</t>
  </si>
  <si>
    <t>汽车发动机构造与检修（书证融通版）（第2版）</t>
  </si>
  <si>
    <t>盛国超  张勃  刘晶</t>
  </si>
  <si>
    <t>978-7-111-79798-2</t>
  </si>
  <si>
    <t>http://www.cmpedu.com/books/book/5610113.htm</t>
  </si>
  <si>
    <t>汽车发动机构造与检修（彩色版）</t>
  </si>
  <si>
    <t>61687</t>
  </si>
  <si>
    <t>谢伟钢 韩鑫</t>
  </si>
  <si>
    <t>978-7-111-61687-0</t>
  </si>
  <si>
    <t>http://www.cmpedu.com/books/book/5585328.htm</t>
  </si>
  <si>
    <t>65275</t>
  </si>
  <si>
    <t>李庆军 王月雷</t>
  </si>
  <si>
    <t>978-7-111-65275-5</t>
  </si>
  <si>
    <t>http://www.cmpedu.com/books/book/5602503.htm</t>
  </si>
  <si>
    <t>57338</t>
  </si>
  <si>
    <t>邰敬明 王维先</t>
  </si>
  <si>
    <t>978-7-111-57338-8</t>
  </si>
  <si>
    <t>http://www.cmpedu.com/books/book/2064166.htm</t>
  </si>
  <si>
    <t>汽车发动机构造与维修（第4版）</t>
  </si>
  <si>
    <t>67387</t>
  </si>
  <si>
    <t>仇雅莉</t>
  </si>
  <si>
    <t>978-7-111-67387-3</t>
  </si>
  <si>
    <t>http://www.cmpedu.com/books/book/5604333.htm</t>
  </si>
  <si>
    <t>汽车发动机机械系统检测与修复（第3版）</t>
  </si>
  <si>
    <t>67866</t>
  </si>
  <si>
    <t>黄艳玲 田有为</t>
  </si>
  <si>
    <t>综合布线实训指导书</t>
  </si>
  <si>
    <t>978-7-111-67866-3</t>
  </si>
  <si>
    <t>http://www.cmpedu.com/books/book/5604552.htm</t>
  </si>
  <si>
    <t>汽车发动机机械构造与维修一体化教程</t>
  </si>
  <si>
    <t>68204</t>
  </si>
  <si>
    <t>刘宜 石启军 刘勇兰</t>
  </si>
  <si>
    <t>电子课件、教案、大纲、习题答案、教学标准</t>
  </si>
  <si>
    <t>978-7-111-68204-2</t>
  </si>
  <si>
    <t>http://www.cmpedu.com/books/book/5604789.htm</t>
  </si>
  <si>
    <t>汽车发动机机械系统检修</t>
  </si>
  <si>
    <t>61122</t>
  </si>
  <si>
    <t>闫寒乙</t>
  </si>
  <si>
    <t>陕西省优秀教材/新形态教材</t>
  </si>
  <si>
    <t>978-7-111-61122-6</t>
  </si>
  <si>
    <t>http://www.cmpedu.com/books/book/5535639.htm</t>
  </si>
  <si>
    <t>汽车发动机机械系统检修实训工作页</t>
  </si>
  <si>
    <t>61123</t>
  </si>
  <si>
    <t>闫寒乙 于涛</t>
  </si>
  <si>
    <t>978-7-111-61123-3</t>
  </si>
  <si>
    <t>http://www.cmpedu.com/books/book/5533570.htm</t>
  </si>
  <si>
    <t>汽车发动机故障诊断与排除</t>
  </si>
  <si>
    <t>72541</t>
  </si>
  <si>
    <t>董光</t>
  </si>
  <si>
    <t>天工讲堂APP、活页</t>
  </si>
  <si>
    <t>978-7-111-72541-1</t>
  </si>
  <si>
    <t>http://www.cmpedu.com/books/book/5606657.htm</t>
  </si>
  <si>
    <t>78135</t>
  </si>
  <si>
    <t>汽车发动机故障诊断与排除（彩色版配实训工单）</t>
  </si>
  <si>
    <t>姜龙青</t>
  </si>
  <si>
    <t>PPT课件、二维码、视频、习题、答案、配实训工单</t>
  </si>
  <si>
    <t>978-7-111-78135-6</t>
  </si>
  <si>
    <t>http://www.cmpedu.com/books/book/5609443.htm</t>
  </si>
  <si>
    <t>汽车发动机检测与维修</t>
  </si>
  <si>
    <t>70648</t>
  </si>
  <si>
    <t>谢先树 姚恺宁</t>
  </si>
  <si>
    <t>978-7-111-70648-9</t>
  </si>
  <si>
    <t>http://www.cmpedu.com/books/book/5605626.htm</t>
  </si>
  <si>
    <t>汽车综合故障诊断与检测</t>
  </si>
  <si>
    <t>72433</t>
  </si>
  <si>
    <t>刘敏杰 付贻玮</t>
  </si>
  <si>
    <t>文本、彩图、动画、视频等</t>
  </si>
  <si>
    <t>978-7-111-72433-9</t>
  </si>
  <si>
    <t>http://www.cmpedu.com/books/book/5606547.htm</t>
  </si>
  <si>
    <t>汽车综合故障诊断（配任务工单）</t>
  </si>
  <si>
    <t>66571</t>
  </si>
  <si>
    <t>邓璘 张俊峰</t>
  </si>
  <si>
    <t>工单</t>
  </si>
  <si>
    <t>978-7-111-66571-7</t>
  </si>
  <si>
    <t>http://www.cmpedu.com/books/book/5603529.htm</t>
  </si>
  <si>
    <t>78222</t>
  </si>
  <si>
    <t>汽车故障检修技能竞赛案例教程</t>
  </si>
  <si>
    <t>高吕和  弋国鹏</t>
  </si>
  <si>
    <t>978-7-111-78222-3</t>
  </si>
  <si>
    <t>http://www.cmpedu.com/books/book/5609373.htm</t>
  </si>
  <si>
    <t>汽车故障诊断与维修技术</t>
  </si>
  <si>
    <t>71424</t>
  </si>
  <si>
    <t>978-7-111-71424-8</t>
  </si>
  <si>
    <t>http://www.cmpedu.com/books/book/5606237.htm</t>
  </si>
  <si>
    <t>汽车故障诊断与排除</t>
  </si>
  <si>
    <t>54001</t>
  </si>
  <si>
    <t>罗新闻</t>
  </si>
  <si>
    <t>978-7-111-54001-4</t>
  </si>
  <si>
    <t>http://www.cmpedu.com/books/book/5603795.htm</t>
  </si>
  <si>
    <t>汽车故障诊断与排除实训</t>
  </si>
  <si>
    <t>24029</t>
  </si>
  <si>
    <t>罗富坤</t>
  </si>
  <si>
    <t>978-7-111-24029-7</t>
  </si>
  <si>
    <t>http://www.cmpedu.com/books/book/58592.htm</t>
  </si>
  <si>
    <t>72880</t>
  </si>
  <si>
    <t>汽车钣金喷涂技术（彩色版配任务工单）</t>
  </si>
  <si>
    <t>烟台瑞达汽车科技有限公司</t>
  </si>
  <si>
    <t>978-7-111-72880-1</t>
  </si>
  <si>
    <t>http://www.cmpedu.com/books/book/5607005.htm</t>
  </si>
  <si>
    <t>汽车钣金维修一体化彩色教程</t>
  </si>
  <si>
    <t>52864</t>
  </si>
  <si>
    <t>吴军</t>
  </si>
  <si>
    <t>978-7-111-52864-7</t>
  </si>
  <si>
    <t>http://www.cmpedu.com/books/book/2052805.htm</t>
  </si>
  <si>
    <t>汽车钣金</t>
  </si>
  <si>
    <t>58325</t>
  </si>
  <si>
    <t>张启森</t>
  </si>
  <si>
    <t>978-7-111-58325-7</t>
  </si>
  <si>
    <t>http://www.cmpedu.com/books/book/2065247.htm</t>
  </si>
  <si>
    <t>80352</t>
  </si>
  <si>
    <t>汽车装配与试验技术</t>
  </si>
  <si>
    <t>黄堪丰 涂祥 李华英</t>
  </si>
  <si>
    <t>电子课件、电子教案、教学视频等</t>
  </si>
  <si>
    <t>978-7-111-80352-2</t>
  </si>
  <si>
    <t>http://www.cmpedu.com/books/book/5610677.htm</t>
  </si>
  <si>
    <t>汽车装配与检测</t>
  </si>
  <si>
    <t>53667</t>
  </si>
  <si>
    <t>邢峰</t>
  </si>
  <si>
    <t>978-7-111-53667-3</t>
  </si>
  <si>
    <t>http://www.cmpedu.com/books/book/2053429.htm</t>
  </si>
  <si>
    <t>汽车检测设备与维修工具</t>
  </si>
  <si>
    <t>61939</t>
  </si>
  <si>
    <t>谭克诚 杨玲玲</t>
  </si>
  <si>
    <t>978-7-111-61939-0</t>
  </si>
  <si>
    <t>http://www.cmpedu.com/books/book/5585118.htm</t>
  </si>
  <si>
    <t>汽车检测技术（第2版）</t>
  </si>
  <si>
    <t>43703</t>
  </si>
  <si>
    <t>978-7-111-43703-1</t>
  </si>
  <si>
    <t>http://www.cmpedu.com/books/book/5603807.htm</t>
  </si>
  <si>
    <t>汽车检测技术（配任务工单）</t>
  </si>
  <si>
    <t>66815</t>
  </si>
  <si>
    <t>徐计 李成</t>
  </si>
  <si>
    <t>978-7-111-66815-2</t>
  </si>
  <si>
    <t>http://www.cmpedu.com/books/book/5603591.htm</t>
  </si>
  <si>
    <t>汽车检测技术</t>
  </si>
  <si>
    <t>61010</t>
  </si>
  <si>
    <t>曾凡灵</t>
  </si>
  <si>
    <t>978-7-111-61010-6</t>
  </si>
  <si>
    <t>http://www.cmpedu.com/books/book/5531485.htm</t>
  </si>
  <si>
    <t>汽车检测与故障诊断</t>
  </si>
  <si>
    <t>60801</t>
  </si>
  <si>
    <t>刘良</t>
  </si>
  <si>
    <t>978-7-111-60801-1</t>
  </si>
  <si>
    <t>http://www.cmpedu.com/books/book/5529491.htm</t>
  </si>
  <si>
    <t>40047</t>
  </si>
  <si>
    <t>于志友</t>
  </si>
  <si>
    <t>978-7-111-40047-9</t>
  </si>
  <si>
    <t>http://www.cmpedu.com/books/book/2017722.htm</t>
  </si>
  <si>
    <t>汽车检测与故障诊断一体化教程（彩色版配工作页）</t>
  </si>
  <si>
    <t>69809</t>
  </si>
  <si>
    <t>秦志刚　梁卫强</t>
  </si>
  <si>
    <t>978-7-111-69809-8</t>
  </si>
  <si>
    <t>http://www.cmpedu.com/books/book/5605361.htm</t>
  </si>
  <si>
    <t>汽车维修常用工具与仪器设备的使用</t>
  </si>
  <si>
    <t>61488</t>
  </si>
  <si>
    <t>黄景鹏 张永栋</t>
  </si>
  <si>
    <t>978-7-111-61488-3</t>
  </si>
  <si>
    <t>http://www.cmpedu.com/books/book/5600334.htm</t>
  </si>
  <si>
    <t>汽车维修常用工具及设备使用（第2版）</t>
  </si>
  <si>
    <t>66181</t>
  </si>
  <si>
    <t>王怀建</t>
  </si>
  <si>
    <t>978-7-111-66181-8</t>
  </si>
  <si>
    <t>http://www.cmpedu.com/books/book/5603371.htm</t>
  </si>
  <si>
    <t>汽车维修工量具使用及钳工基础技能训练</t>
  </si>
  <si>
    <t>62979</t>
  </si>
  <si>
    <t>广东合赢教育科技股份有限公司 组编 高宏超 冯津 主编</t>
  </si>
  <si>
    <t>978-7-111-62979-5</t>
  </si>
  <si>
    <t>http://www.cmpedu.com/books/book/5600480.htm</t>
  </si>
  <si>
    <t>汽车维修质量检验</t>
  </si>
  <si>
    <t>34695</t>
  </si>
  <si>
    <t>978-7-111-34695-1</t>
  </si>
  <si>
    <t>http://www.cmpedu.com/books/book/5603913.htm</t>
  </si>
  <si>
    <t>汽车维修质量检验（第4版）</t>
  </si>
  <si>
    <t>72851</t>
  </si>
  <si>
    <t>陈长春 陈晴</t>
  </si>
  <si>
    <t>978-7-111-72851-1</t>
  </si>
  <si>
    <t>http://www.cmpedu.com/books/book/5606853.htm</t>
  </si>
  <si>
    <t>78811</t>
  </si>
  <si>
    <t>汽车性能与检测技术</t>
  </si>
  <si>
    <t>谢祖通  颜传武</t>
  </si>
  <si>
    <t>978-7-111-78811-9</t>
  </si>
  <si>
    <t>http://www.cmpedu.com/books/book/5609694.htm</t>
  </si>
  <si>
    <t>汽车性能检测技术（第2版）</t>
  </si>
  <si>
    <t>50699</t>
  </si>
  <si>
    <t>高谋荣</t>
  </si>
  <si>
    <t>978-7-111-50699-7</t>
  </si>
  <si>
    <t>http://www.cmpedu.com/books/book/5603840.htm</t>
  </si>
  <si>
    <t>汽车性能检测与故障诊断一体化教程</t>
  </si>
  <si>
    <t>44615</t>
  </si>
  <si>
    <t>刘宜</t>
  </si>
  <si>
    <t>978-7-111-44615-6</t>
  </si>
  <si>
    <t>http://www.cmpedu.com/books/book/2025162.htm</t>
  </si>
  <si>
    <t>汽车整车性能检测（第2版）</t>
  </si>
  <si>
    <t>50822</t>
  </si>
  <si>
    <t>吴兴敏</t>
  </si>
  <si>
    <t>978-7-111-50822-9</t>
  </si>
  <si>
    <t>http://www.cmpedu.com/books/book/2049206.htm</t>
  </si>
  <si>
    <t>77300</t>
  </si>
  <si>
    <t>汽车自动变速器构造与维修（第2版）</t>
  </si>
  <si>
    <t>赵海波 崔永刚</t>
  </si>
  <si>
    <t>978-7-111-77300-9</t>
  </si>
  <si>
    <t>http://www.cmpedu.com/books/book/5609031.htm</t>
  </si>
  <si>
    <t>自动变速器维护与维修（第3版）</t>
  </si>
  <si>
    <t>68026</t>
  </si>
  <si>
    <t>赵计平 张晋源</t>
  </si>
  <si>
    <t>本书特色：
★全国优秀教材二等奖
★“十四五”职业教育国家规划教材
★“十二五”职业教育国家规划教材
★赠送电子课件、视频、动画、教案、试题及答案。
★书内插入二维码扫码观看视频。</t>
  </si>
  <si>
    <t>978-7-111-68026-0</t>
  </si>
  <si>
    <t>http://www.cmpedu.com/books/book/5605032.htm</t>
  </si>
  <si>
    <t>汽车自动变速器构造与维修</t>
  </si>
  <si>
    <t>63583</t>
  </si>
  <si>
    <t>郇延建</t>
  </si>
  <si>
    <t>978-7-111-63583-3</t>
  </si>
  <si>
    <t>http://www.cmpedu.com/books/book/5600921.htm</t>
  </si>
  <si>
    <t>汽车自动变速器故障诊断与排除一体化教程</t>
  </si>
  <si>
    <t>58214</t>
  </si>
  <si>
    <t>王正旭</t>
  </si>
  <si>
    <t>978-7-111-58214-4</t>
  </si>
  <si>
    <t>http://www.cmpedu.com/books/book/2065189.htm</t>
  </si>
  <si>
    <t>汽车自动变速器原理与诊断维修（彩色版）</t>
  </si>
  <si>
    <t>68735</t>
  </si>
  <si>
    <t>张月相 张雾琳</t>
  </si>
  <si>
    <t>978-7-111-68735-1</t>
  </si>
  <si>
    <t>http://www.cmpedu.com/books/book/5605054.htm</t>
  </si>
  <si>
    <t>汽车自动变速器原理与检修（第3版）</t>
  </si>
  <si>
    <t>62836</t>
  </si>
  <si>
    <t>龙志军 徐家顺</t>
  </si>
  <si>
    <t>978-7-111-62836-1</t>
  </si>
  <si>
    <t>http://www.cmpedu.com/books/book/5600518.htm</t>
  </si>
  <si>
    <t>汽车传感器原理与检修（第2版）</t>
  </si>
  <si>
    <t>68077</t>
  </si>
  <si>
    <t>梁金赟 吴文琳</t>
  </si>
  <si>
    <t>配备教学课件、习题答案、任务工单样章</t>
  </si>
  <si>
    <t>978-7-111-68077-2</t>
  </si>
  <si>
    <t>http://www.cmpedu.com/books/book/5604618.htm</t>
  </si>
  <si>
    <t>73457</t>
  </si>
  <si>
    <t>汽车行驶、转向与制动系统检修（第2版）</t>
  </si>
  <si>
    <t>武忠 曹勋 韩卫国</t>
  </si>
  <si>
    <t>978-7-111-73457-4</t>
  </si>
  <si>
    <t>http://www.cmpedu.com/books/book/5607048.htm</t>
  </si>
  <si>
    <t>汽车舒适与安全系统故障诊断与维修</t>
  </si>
  <si>
    <t>67015</t>
  </si>
  <si>
    <t>毛峰</t>
  </si>
  <si>
    <t>978-7-111-67015-5</t>
  </si>
  <si>
    <t>http://www.cmpedu.com/books/book/5604321.htm</t>
  </si>
  <si>
    <t>汽车舒适与安全系统检修</t>
  </si>
  <si>
    <t>60901</t>
  </si>
  <si>
    <t>张秋华</t>
  </si>
  <si>
    <t>978-7-111-60901-8</t>
  </si>
  <si>
    <t>http://www.cmpedu.com/books/book/5533349.htm</t>
  </si>
  <si>
    <t>汽车安全与舒适系统检测与修复（第2版）</t>
  </si>
  <si>
    <t>54586</t>
  </si>
  <si>
    <t>孙连伟 曲昌辉 毛峰</t>
  </si>
  <si>
    <t>978-7-111-54586-6</t>
  </si>
  <si>
    <t>http://www.cmpedu.com/books/book/2054630.htm</t>
  </si>
  <si>
    <t>汽车舒适与安全系统原理检修一体化教程（配任务工单）</t>
  </si>
  <si>
    <t>69993</t>
  </si>
  <si>
    <t>978-7-111-69993-4</t>
  </si>
  <si>
    <t>http://www.cmpedu.com/books/book/5605518.htm</t>
  </si>
  <si>
    <t>汽车安全舒适系统检修</t>
  </si>
  <si>
    <t>60465</t>
  </si>
  <si>
    <t>武忠</t>
  </si>
  <si>
    <t>978-7-111-60465-5</t>
  </si>
  <si>
    <t>http://www.cmpedu.com/books/book/5520177.htm</t>
  </si>
  <si>
    <t>汽车车身控制与舒适性系统检修</t>
  </si>
  <si>
    <t>41093</t>
  </si>
  <si>
    <t>陈天训</t>
  </si>
  <si>
    <t>978-7-111-41093-5</t>
  </si>
  <si>
    <t>http://www.cmpedu.com/books/book/5603912.htm</t>
  </si>
  <si>
    <t>汽车改装技术（第2版）</t>
  </si>
  <si>
    <t>71992</t>
  </si>
  <si>
    <t>李吉海 苏晓楠</t>
  </si>
  <si>
    <t>978-7-111-71992-2</t>
  </si>
  <si>
    <t>http://www.cmpedu.com/books/book/5606348.htm</t>
  </si>
  <si>
    <t>汽车改装技术实务（配任务工单及习题）</t>
  </si>
  <si>
    <t>76533</t>
  </si>
  <si>
    <r>
      <rPr>
        <sz val="11"/>
        <color rgb="FF000000"/>
        <rFont val="宋体"/>
        <charset val="134"/>
      </rPr>
      <t>于府平</t>
    </r>
    <r>
      <rPr>
        <sz val="11"/>
        <color rgb="FF000000"/>
        <rFont val="宋体"/>
        <charset val="0"/>
      </rPr>
      <t xml:space="preserve"> </t>
    </r>
    <r>
      <rPr>
        <sz val="11"/>
        <color rgb="FF000000"/>
        <rFont val="宋体"/>
        <charset val="134"/>
      </rPr>
      <t>纪建平</t>
    </r>
    <r>
      <rPr>
        <sz val="11"/>
        <color rgb="FF000000"/>
        <rFont val="宋体"/>
        <charset val="0"/>
      </rPr>
      <t xml:space="preserve"> </t>
    </r>
    <r>
      <rPr>
        <sz val="11"/>
        <color rgb="FF000000"/>
        <rFont val="宋体"/>
        <charset val="134"/>
      </rPr>
      <t>蔡汉奇</t>
    </r>
  </si>
  <si>
    <r>
      <rPr>
        <sz val="11"/>
        <color rgb="FF000000"/>
        <rFont val="宋体"/>
        <charset val="0"/>
      </rPr>
      <t>PPT</t>
    </r>
    <r>
      <rPr>
        <sz val="11"/>
        <color rgb="FF000000"/>
        <rFont val="宋体"/>
        <charset val="134"/>
      </rPr>
      <t>课件、视频、习题、答案</t>
    </r>
  </si>
  <si>
    <t>978-7-111-76533-2</t>
  </si>
  <si>
    <t>http://www.cmpedu.com/books/book/5608617.htm</t>
  </si>
  <si>
    <t>汽车底盘电控系统检修</t>
  </si>
  <si>
    <t>76102</t>
  </si>
  <si>
    <t>电子课件、二维码、试卷、配任务工单</t>
  </si>
  <si>
    <t>978-7-111-76102-0</t>
  </si>
  <si>
    <t>http://www.cmpedu.com/books/book/5608636.htm</t>
  </si>
  <si>
    <t>汽车底盘电控系统检测与维修（活页式）</t>
  </si>
  <si>
    <t>71892</t>
  </si>
  <si>
    <t>王新 李晶华</t>
  </si>
  <si>
    <t>活页、二维码</t>
  </si>
  <si>
    <t>978-7-111-71892-5</t>
  </si>
  <si>
    <t>http://www.cmpedu.com/books/book/5606568.htm</t>
  </si>
  <si>
    <t>77227</t>
  </si>
  <si>
    <t>汽车底盘电控系统构造原理与检修（第2版）</t>
  </si>
  <si>
    <t xml:space="preserve">谭小锋  </t>
  </si>
  <si>
    <t>电子课件、学习工作页</t>
  </si>
  <si>
    <t>978-7-111-77227-9</t>
  </si>
  <si>
    <t>http://www.cmpedu.com/books/book/5609079.htm</t>
  </si>
  <si>
    <t>54199</t>
  </si>
  <si>
    <t>李海青 董丽丽</t>
  </si>
  <si>
    <t>978-7-111-54199-8</t>
  </si>
  <si>
    <t>http://www.cmpedu.com/books/book/2054045.htm</t>
  </si>
  <si>
    <t>汽车底盘电控系统检测与修复（第3版）</t>
  </si>
  <si>
    <t>74630</t>
  </si>
  <si>
    <t>李培军 孟淑娟 沈沉</t>
  </si>
  <si>
    <t>978-7-111-74630-0</t>
  </si>
  <si>
    <t>http://www.cmpedu.com/books/book/5607898.htm</t>
  </si>
  <si>
    <t>汽车底盘电控系统原理与检修一体化教程（彩色版）</t>
  </si>
  <si>
    <t>68921</t>
  </si>
  <si>
    <t>杨智勇 金艳秋 翟静</t>
  </si>
  <si>
    <t>978-7-111-68921-8</t>
  </si>
  <si>
    <t>http://www.cmpedu.com/books/book/5605151.htm</t>
  </si>
  <si>
    <t>汽车总线系统检修</t>
  </si>
  <si>
    <t>52496</t>
  </si>
  <si>
    <t>978-7-111-52496-0</t>
  </si>
  <si>
    <t>http://www.cmpedu.com/books/book/5603810.htm</t>
  </si>
  <si>
    <t>74964</t>
  </si>
  <si>
    <t>柴油发动机构造与检修</t>
  </si>
  <si>
    <t>机械行业商用车产教联盟</t>
  </si>
  <si>
    <t>电子课件、视频、彩色印刷、活页式创新教材</t>
  </si>
  <si>
    <t>978-7-111-74964-6</t>
  </si>
  <si>
    <t>http://www.cmpedu.com/books/book/5607925.htm</t>
  </si>
  <si>
    <t>柴油发动机电控系统检修</t>
  </si>
  <si>
    <t>75259</t>
  </si>
  <si>
    <t>课件、彩色印刷、活页式创新教材</t>
  </si>
  <si>
    <t>978-7-111-75259-2</t>
  </si>
  <si>
    <t>http://www.cmpedu.com/books/book/5607924.htm</t>
  </si>
  <si>
    <t>电控柴油发动机结构原理与维修（第2版）</t>
  </si>
  <si>
    <t>65857</t>
  </si>
  <si>
    <t>杨维俊</t>
  </si>
  <si>
    <t>978-7-111-65857-3</t>
  </si>
  <si>
    <t>http://www.cmpedu.com/books/book/5603461.htm</t>
  </si>
  <si>
    <t>电控发动机维修（第3版）</t>
  </si>
  <si>
    <t>67810</t>
  </si>
  <si>
    <t>李雷</t>
  </si>
  <si>
    <t>978-7-111-67810-6</t>
  </si>
  <si>
    <t>http://www.cmpedu.com/books/book/5604585.htm</t>
  </si>
  <si>
    <t>78707</t>
  </si>
  <si>
    <t>汽车发动机电控系统  （第3版）</t>
  </si>
  <si>
    <t>刁维芹 侯勇</t>
  </si>
  <si>
    <t>978-7-111-78707-5</t>
  </si>
  <si>
    <t>http://www.cmpedu.com/books/book/5609748.htm</t>
  </si>
  <si>
    <t>78286</t>
  </si>
  <si>
    <t>汽车发动机电控系统故障检修</t>
  </si>
  <si>
    <t>高吕和 侯勇 弋国鹏</t>
  </si>
  <si>
    <t>二维码、可撕装订</t>
  </si>
  <si>
    <t>978-7-111-78286-5</t>
  </si>
  <si>
    <t>http://www.cmpedu.com/books/book/5609477.htm</t>
  </si>
  <si>
    <t>79467</t>
  </si>
  <si>
    <t>汽车发动机电控系统检修（第2版）</t>
  </si>
  <si>
    <t>侯红宾   李卓   谢焕</t>
  </si>
  <si>
    <t>课件、二维码、工作页</t>
  </si>
  <si>
    <t>978-7-111-79467-7</t>
  </si>
  <si>
    <t>http://www.cmpedu.com/books/book/5609999.htm</t>
  </si>
  <si>
    <t>79065</t>
  </si>
  <si>
    <t>汽车发动机电控系统检修</t>
  </si>
  <si>
    <t>房宏威</t>
  </si>
  <si>
    <t>活页、二维码、任务工单</t>
  </si>
  <si>
    <t>978-7-111-79065-5</t>
  </si>
  <si>
    <t>http://www.cmpedu.com/books/book/5610083.htm</t>
  </si>
  <si>
    <t>65730</t>
  </si>
  <si>
    <t>申荣卫</t>
  </si>
  <si>
    <t>978-7-111-65730-9</t>
  </si>
  <si>
    <t>http://www.cmpedu.com/books/book/5602597.htm</t>
  </si>
  <si>
    <t>64541</t>
  </si>
  <si>
    <t>刁秀明 刘海涛 张立新</t>
  </si>
  <si>
    <t>978-7-111-64541-2</t>
  </si>
  <si>
    <t>http://www.cmpedu.com/books/book/5601742.htm</t>
  </si>
  <si>
    <t>69049</t>
  </si>
  <si>
    <t>王毅 薛远水</t>
  </si>
  <si>
    <t>微课视频、动画等</t>
  </si>
  <si>
    <t>978-7-111-69049-8</t>
  </si>
  <si>
    <t>http://www.cmpedu.com/books/book/5605055.htm</t>
  </si>
  <si>
    <t>61086</t>
  </si>
  <si>
    <t>吴志强</t>
  </si>
  <si>
    <t>978-7-111-61086-1</t>
  </si>
  <si>
    <t>http://www.cmpedu.com/books/book/5535640.htm</t>
  </si>
  <si>
    <t>汽车发动机电控系统检修实训工作页</t>
  </si>
  <si>
    <t>61277</t>
  </si>
  <si>
    <t>978-7-111-61277-3</t>
  </si>
  <si>
    <t>http://www.cmpedu.com/books/book/5535641.htm</t>
  </si>
  <si>
    <t>72763</t>
  </si>
  <si>
    <t>张忠伟 余元强</t>
  </si>
  <si>
    <t>电子课件、电子教案、动画或视频、实训工单</t>
  </si>
  <si>
    <t>978-7-111-72763-7</t>
  </si>
  <si>
    <t>http://www.cmpedu.com/books/book/5606938.htm</t>
  </si>
  <si>
    <t>汽车发动机电控系统原理与检修（微课视频版）（第2版）</t>
  </si>
  <si>
    <t>75641</t>
  </si>
  <si>
    <t>刘佳 马志民</t>
  </si>
  <si>
    <t>978-7-111-75641-5</t>
  </si>
  <si>
    <t>http://www.cmpedu.com/books/book/5607887.htm</t>
  </si>
  <si>
    <t>汽车发动机电控系统结构原理与检修（彩色版配实训工单）</t>
  </si>
  <si>
    <t>71166</t>
  </si>
  <si>
    <t>李先伟 吴荣辉</t>
  </si>
  <si>
    <t>电子课件、视频、课程标准、习题答案</t>
  </si>
  <si>
    <t>978-7-111-71166-7</t>
  </si>
  <si>
    <t>http://www.cmpedu.com/books/book/5606054.htm</t>
  </si>
  <si>
    <t>汽车电控系统诊断与调试（配任务工单）</t>
  </si>
  <si>
    <t>65685</t>
  </si>
  <si>
    <t>刘云云 张俊峰</t>
  </si>
  <si>
    <t>978-7-111-65685-2</t>
  </si>
  <si>
    <t>http://www.cmpedu.com/books/book/5602635.htm</t>
  </si>
  <si>
    <t>汽车发动机电控系统维修实训（第2版）</t>
  </si>
  <si>
    <t>53043</t>
  </si>
  <si>
    <t>吴宗保</t>
  </si>
  <si>
    <t>978-7-111-53043-5</t>
  </si>
  <si>
    <t>http://www.cmpedu.com/books/book/2052859.htm</t>
  </si>
  <si>
    <t>汽车发动机电控技术原理与维修（第3版）</t>
  </si>
  <si>
    <t>73015</t>
  </si>
  <si>
    <t>曹红兵</t>
  </si>
  <si>
    <t>978-7-111-73015-6</t>
  </si>
  <si>
    <t>http://www.cmpedu.com/books/book/5606869.htm</t>
  </si>
  <si>
    <t>汽车发动机电控系统原理与检修一体化教程（第2版）</t>
  </si>
  <si>
    <t>67232</t>
  </si>
  <si>
    <t>明光星 李晗</t>
  </si>
  <si>
    <t>978-7-111-67232-6</t>
  </si>
  <si>
    <t>http://www.cmpedu.com/books/book/5604219.htm</t>
  </si>
  <si>
    <t>78306</t>
  </si>
  <si>
    <t>汽车电气系统检测与维修</t>
  </si>
  <si>
    <t>吴敏 罗运鹏 姚旺</t>
  </si>
  <si>
    <t>PPT课件、微课视频</t>
  </si>
  <si>
    <t>978-7-111-78306-0</t>
  </si>
  <si>
    <t>http://www.cmpedu.com/books/book/5609492.htm</t>
  </si>
  <si>
    <t>汽车电控系统的结构与维修</t>
  </si>
  <si>
    <t>58089</t>
  </si>
  <si>
    <t>张吉国</t>
  </si>
  <si>
    <t>978-7-111-58089-8</t>
  </si>
  <si>
    <t>http://www.cmpedu.com/books/book/2064865.htm</t>
  </si>
  <si>
    <t>79196</t>
  </si>
  <si>
    <t>汽车电气系统检修</t>
  </si>
  <si>
    <r>
      <rPr>
        <sz val="11"/>
        <color rgb="FF000000"/>
        <rFont val="宋体"/>
        <charset val="134"/>
      </rPr>
      <t>房宏威</t>
    </r>
    <r>
      <rPr>
        <sz val="11"/>
        <color rgb="FF000000"/>
        <rFont val="宋体"/>
        <charset val="0"/>
      </rPr>
      <t xml:space="preserve">  </t>
    </r>
    <r>
      <rPr>
        <sz val="11"/>
        <color rgb="FF000000"/>
        <rFont val="宋体"/>
        <charset val="134"/>
      </rPr>
      <t>李臣华</t>
    </r>
    <r>
      <rPr>
        <sz val="11"/>
        <color rgb="FF000000"/>
        <rFont val="宋体"/>
        <charset val="0"/>
      </rPr>
      <t xml:space="preserve">   </t>
    </r>
    <r>
      <rPr>
        <sz val="11"/>
        <color rgb="FF000000"/>
        <rFont val="宋体"/>
        <charset val="134"/>
      </rPr>
      <t>白秀秀</t>
    </r>
  </si>
  <si>
    <t>978-7-111-79196-6</t>
  </si>
  <si>
    <t>http://www.cmpedu.com/books/book/5610180.htm</t>
  </si>
  <si>
    <t>汽车电气系统维修（含实训工作页）</t>
  </si>
  <si>
    <t>70922</t>
  </si>
  <si>
    <t>程丽群</t>
  </si>
  <si>
    <t>978-7-111-70922-0</t>
  </si>
  <si>
    <t>http://www.cmpedu.com/books/book/5606097.htm</t>
  </si>
  <si>
    <t>65731</t>
  </si>
  <si>
    <t>978-7-111-65731-6</t>
  </si>
  <si>
    <t>http://www.cmpedu.com/books/book/5602598.htm</t>
  </si>
  <si>
    <t>64538</t>
  </si>
  <si>
    <t>张少洪 王晓 韩卫国</t>
  </si>
  <si>
    <t>978-7-111-64538-2</t>
  </si>
  <si>
    <t>http://www.cmpedu.com/books/book/5601707.htm</t>
  </si>
  <si>
    <t>汽车电气系统检测与维修（活页式）</t>
  </si>
  <si>
    <t>73403</t>
  </si>
  <si>
    <t>李振兴 于文涛</t>
  </si>
  <si>
    <t>978-7-111-73403-1</t>
  </si>
  <si>
    <t>http://www.cmpedu.com/books/book/5607004.htm</t>
  </si>
  <si>
    <t>汽车电器构造与维修</t>
  </si>
  <si>
    <t>59460</t>
  </si>
  <si>
    <t>978-7-111-59460-4</t>
  </si>
  <si>
    <t>http://www.cmpedu.com/books/book/5519694.htm</t>
  </si>
  <si>
    <t>汽车电器设备构造与检修</t>
  </si>
  <si>
    <t>69501</t>
  </si>
  <si>
    <t>胡光辉</t>
  </si>
  <si>
    <t>978-7-111-69501-1</t>
  </si>
  <si>
    <t>http://www.cmpedu.com/books/book/5605117.htm</t>
  </si>
  <si>
    <t>80259</t>
  </si>
  <si>
    <t>汽车电气设备构造与维修</t>
  </si>
  <si>
    <t>李卓  周栋   徐矩</t>
  </si>
  <si>
    <t>电子课件、电子教案及习题答案</t>
  </si>
  <si>
    <t>978-7-111-80259-4</t>
  </si>
  <si>
    <t>http://www.cmpedu.com/books/book/5610753.htm</t>
  </si>
  <si>
    <t>汽车电气设备构造与检修（书证融通版）</t>
  </si>
  <si>
    <t>69374</t>
  </si>
  <si>
    <t>盛国超 徐腾达</t>
  </si>
  <si>
    <t>电子课件、电子教案、工单答案等资源。</t>
  </si>
  <si>
    <t>978-7-111-69374-1</t>
  </si>
  <si>
    <t>http://www.cmpedu.com/books/book/5605177.htm</t>
  </si>
  <si>
    <t>78187</t>
  </si>
  <si>
    <t>汽车电气设备构造与维修（第3版）</t>
  </si>
  <si>
    <t>王升平 杨乐 胡胜</t>
  </si>
  <si>
    <t>978-7-111-78187-5</t>
  </si>
  <si>
    <t>http://www.cmpedu.com/books/book/5609345.htm</t>
  </si>
  <si>
    <t>汽车电气设备构造与维修（第2版）</t>
  </si>
  <si>
    <t>70611</t>
  </si>
  <si>
    <t>刘冬生 黄国平 黄华文</t>
  </si>
  <si>
    <t>PPT课件、电子教案、任务单答案</t>
  </si>
  <si>
    <t>本书特色：
★全国优秀教材二等奖
★“十四五”职业教育国家规划教材
★“十三五”职业教育国家规划教材
★彩色印刷；“岗、课、赛、证”融通编写。
★可在超星学习通上实现“一键建课”，方便混合式教学。
★配有电子课件、学习任务单答案、工作任务单答案。
★植入二维码实操视频。</t>
  </si>
  <si>
    <t>978-7-111-70611-3</t>
  </si>
  <si>
    <t>http://www.cmpedu.com/books/book/5605666.htm</t>
  </si>
  <si>
    <t>汽车电气设备结构原理与检修（配实训工单）</t>
  </si>
  <si>
    <t>69963</t>
  </si>
  <si>
    <t>管伟雄 吴荣辉</t>
  </si>
  <si>
    <t>二维码、教学视频、PPT课件、可修改的实训工单等</t>
  </si>
  <si>
    <t>978-7-111-69963-7</t>
  </si>
  <si>
    <t>http://www.cmpedu.com/books/book/5605472.htm</t>
  </si>
  <si>
    <t>汽车电器设备原理与检修一体化教程（第3版）</t>
  </si>
  <si>
    <t>76243</t>
  </si>
  <si>
    <t>杨洪庆 郭明华</t>
  </si>
  <si>
    <t>PPT课件、视频、教案</t>
  </si>
  <si>
    <t>978-7-111-76243-0</t>
  </si>
  <si>
    <t>http://www.cmpedu.com/books/book/5608527.htm</t>
  </si>
  <si>
    <t>73357</t>
  </si>
  <si>
    <t>汽车电器设备与维修（第4版）</t>
  </si>
  <si>
    <t>978-7-111-73357-7</t>
  </si>
  <si>
    <t>http://www.cmpedu.com/books/book/5607007.htm</t>
  </si>
  <si>
    <t>79131</t>
  </si>
  <si>
    <t>汽车电器设备与维修技术</t>
  </si>
  <si>
    <t>薛玉荣  李有文</t>
  </si>
  <si>
    <t>电子课件、试卷及答案、二维码</t>
  </si>
  <si>
    <t>978-7-111-79131-7</t>
  </si>
  <si>
    <t>http://www.cmpedu.com/books/book/5610200.htm</t>
  </si>
  <si>
    <t>汽车电气设备维修一体化教程（配实训任务单）</t>
  </si>
  <si>
    <t>72885</t>
  </si>
  <si>
    <t>魏帮顶 程显兵</t>
  </si>
  <si>
    <t>978-7-111-72885-6</t>
  </si>
  <si>
    <t>http://www.cmpedu.com/books/book/5606730.htm</t>
  </si>
  <si>
    <t>汽车电器设备故障诊断与维修</t>
  </si>
  <si>
    <t>73637</t>
  </si>
  <si>
    <t>董光 李波 谷献晖</t>
  </si>
  <si>
    <t>978-7-111-73637-0</t>
  </si>
  <si>
    <t>http://www.cmpedu.com/books/book/5607156.htm</t>
  </si>
  <si>
    <t>汽车电路识图与检修</t>
  </si>
  <si>
    <t>59215</t>
  </si>
  <si>
    <t>李明</t>
  </si>
  <si>
    <t>978-7-111-59215-0</t>
  </si>
  <si>
    <t>http://www.cmpedu.com/books/book/5519609.htm</t>
  </si>
  <si>
    <t>汽车车身电控技术（第4版）</t>
  </si>
  <si>
    <t>49219</t>
  </si>
  <si>
    <t>978-7-111-49219-1</t>
  </si>
  <si>
    <t>http://www.cmpedu.com/books/book/5605741.htm</t>
  </si>
  <si>
    <t>78880</t>
  </si>
  <si>
    <t>汽车车身电控系统故障检修</t>
  </si>
  <si>
    <t>李晶华 高吕和 弋国鹏</t>
  </si>
  <si>
    <t>978-7-111-78880-5</t>
  </si>
  <si>
    <t>http://www.cmpedu.com/books/book/5609760.htm</t>
  </si>
  <si>
    <t>汽车车身电控系统检测与维修</t>
  </si>
  <si>
    <t>65037</t>
  </si>
  <si>
    <t>殷振波 王莹 甘堂忠</t>
  </si>
  <si>
    <t>978-7-111-65037-9</t>
  </si>
  <si>
    <t>http://www.cmpedu.com/books/book/5602066.htm</t>
  </si>
  <si>
    <t>汽车车身电控系统结构与检修（第2版）</t>
  </si>
  <si>
    <t>69085</t>
  </si>
  <si>
    <t>刘春晖</t>
  </si>
  <si>
    <t>978-7-111-69085-6</t>
  </si>
  <si>
    <t>http://www.cmpedu.com/books/book/5605123.htm</t>
  </si>
  <si>
    <t>汽车车身电控系统检测与修复（第3版）</t>
  </si>
  <si>
    <t>74834</t>
  </si>
  <si>
    <t>电子课件、任务工单</t>
  </si>
  <si>
    <t>978-7-111-74834-2</t>
  </si>
  <si>
    <t>http://www.cmpedu.com/books/book/5607724.htm</t>
  </si>
  <si>
    <t>汽车车身电控系统原理与检修</t>
  </si>
  <si>
    <t>38275</t>
  </si>
  <si>
    <t>董恩国</t>
  </si>
  <si>
    <t>978-7-111-38275-1</t>
  </si>
  <si>
    <t>http://www.cmpedu.com/books/book/2014175.htm</t>
  </si>
  <si>
    <t>汽车车身电气系统故障诊断与排除</t>
  </si>
  <si>
    <t>40714</t>
  </si>
  <si>
    <t>马明芳</t>
  </si>
  <si>
    <t>978-7-111-40714-0</t>
  </si>
  <si>
    <t>http://www.cmpedu.com/books/book/2018882.htm</t>
  </si>
  <si>
    <t>高职高专教材&gt;交通运输大类&gt;道路运输类&gt;汽车技术服务与营销</t>
  </si>
  <si>
    <t>77030</t>
  </si>
  <si>
    <t>汽车文化概论</t>
  </si>
  <si>
    <t>瞿维中 邹瑞睿</t>
  </si>
  <si>
    <t>电子课件、微课视频、在线测试</t>
  </si>
  <si>
    <t>978-7-111-77030-5</t>
  </si>
  <si>
    <t>http://www.cmpedu.com/books/book/5608898.htm</t>
  </si>
  <si>
    <t>汽车文化</t>
  </si>
  <si>
    <t>63849</t>
  </si>
  <si>
    <t>北京运华科技发展有限公司 组编 廖莺 刘长策</t>
  </si>
  <si>
    <t>二维码，课件，课后习题及答案</t>
  </si>
  <si>
    <t>978-7-111-63849-0</t>
  </si>
  <si>
    <t>http://www.cmpedu.com/books/book/5601819.htm</t>
  </si>
  <si>
    <t>78380</t>
  </si>
  <si>
    <t>汽车文化（第2版）</t>
  </si>
  <si>
    <t>束永红 林平</t>
  </si>
  <si>
    <t>课件、视频、教案、侧栏笔记线</t>
  </si>
  <si>
    <t>978-7-111-78380-0</t>
  </si>
  <si>
    <t>http://www.cmpedu.com/books/book/5609499.htm</t>
  </si>
  <si>
    <t>53947</t>
  </si>
  <si>
    <t>侯吉光</t>
  </si>
  <si>
    <t>978-7-111-53947-6</t>
  </si>
  <si>
    <t>http://www.cmpedu.com/books/book/2054135.htm</t>
  </si>
  <si>
    <t>60400</t>
  </si>
  <si>
    <t>姚美红</t>
  </si>
  <si>
    <t>978-7-111-60400-6</t>
  </si>
  <si>
    <t>http://www.cmpedu.com/books/book/5519659.htm</t>
  </si>
  <si>
    <t>76813</t>
  </si>
  <si>
    <t>汽车文化（第3版）</t>
  </si>
  <si>
    <t>“十二五”职业教育国家规划教材/活页式教材</t>
  </si>
  <si>
    <t>978-7-111-76813-5</t>
  </si>
  <si>
    <t>http://www.cmpedu.com/books/book/5608772.htm</t>
  </si>
  <si>
    <t>汽车文化（第4版）</t>
  </si>
  <si>
    <t>70268</t>
  </si>
  <si>
    <t>曲金玉 任国军 曲平波</t>
  </si>
  <si>
    <t>本书特色：
★“十四五”职业教育国家规划教材
★“十三五”职业教育国家规划教材修订版
★彩色印刷；
★配有电子课件、试题与习题附参考答案。
★书中植入相关视频二维码。</t>
  </si>
  <si>
    <t>978-7-111-70268-9</t>
  </si>
  <si>
    <t>http://www.cmpedu.com/books/book/5605570.htm</t>
  </si>
  <si>
    <t>汽车行业职业安全与职业健康（含新能源汽车)</t>
  </si>
  <si>
    <t>70043</t>
  </si>
  <si>
    <t>郭栋</t>
  </si>
  <si>
    <t>978-7-111-70043-2</t>
  </si>
  <si>
    <t>http://www.cmpedu.com/books/book/5605588.htm</t>
  </si>
  <si>
    <t>汽车服务企业客户关系管理</t>
  </si>
  <si>
    <t>68012</t>
  </si>
  <si>
    <t>李杰 牛雅丽</t>
  </si>
  <si>
    <t>978-7-111-68012-3</t>
  </si>
  <si>
    <t>http://www.cmpedu.com/books/book/5604462.htm</t>
  </si>
  <si>
    <t>汽车维修企业管理（第2版）</t>
  </si>
  <si>
    <t>69190</t>
  </si>
  <si>
    <t>徐广琳 初宏伟</t>
  </si>
  <si>
    <t>978-7-111-69190-7</t>
  </si>
  <si>
    <t>http://www.cmpedu.com/books/book/5605058.htm</t>
  </si>
  <si>
    <t>汽车服务企业管理</t>
  </si>
  <si>
    <t>57221</t>
  </si>
  <si>
    <t>崔宁</t>
  </si>
  <si>
    <t>978-7-111-57221-3</t>
  </si>
  <si>
    <t>http://www.cmpedu.com/books/book/2064180.htm</t>
  </si>
  <si>
    <t>汽车维修企业管理</t>
  </si>
  <si>
    <t>57382</t>
  </si>
  <si>
    <t>崔政敏</t>
  </si>
  <si>
    <t>扫二维码获取视频</t>
  </si>
  <si>
    <t>978-7-111-57382-1</t>
  </si>
  <si>
    <t>http://www.cmpedu.com/books/book/2064148.htm</t>
  </si>
  <si>
    <t>汽车维修企业管理（第4版）</t>
  </si>
  <si>
    <t>67505</t>
  </si>
  <si>
    <t>王一斐</t>
  </si>
  <si>
    <t>978-7-111-67505-1</t>
  </si>
  <si>
    <t>http://www.cmpedu.com/books/book/5604327.htm</t>
  </si>
  <si>
    <t>74357</t>
  </si>
  <si>
    <t>现代汽车维修企业管理实务（第5版）</t>
  </si>
  <si>
    <t>电子课件、二维码、习题答案、题库</t>
  </si>
  <si>
    <t>978-7-111-74357-6</t>
  </si>
  <si>
    <t>http://www.cmpedu.com/books/book/5607402.htm</t>
  </si>
  <si>
    <t>汽车法规概论（第3版）（配习题集）</t>
  </si>
  <si>
    <t>63707</t>
  </si>
  <si>
    <t>林 平</t>
  </si>
  <si>
    <t>978-7-111-63707-3</t>
  </si>
  <si>
    <t>http://www.cmpedu.com/books/book/5600919.htm</t>
  </si>
  <si>
    <t>现代汽车电子商务</t>
  </si>
  <si>
    <t>70580</t>
  </si>
  <si>
    <t>朱升高  韩素芳</t>
  </si>
  <si>
    <t>978-7-111-70580-2</t>
  </si>
  <si>
    <t>http://www.cmpedu.com/books/book/5605682.htm</t>
  </si>
  <si>
    <t>汽车电子商务</t>
  </si>
  <si>
    <t>54685</t>
  </si>
  <si>
    <t>彭鹏</t>
  </si>
  <si>
    <t>978-7-111-54685-6</t>
  </si>
  <si>
    <t>http://www.cmpedu.com/books/book/5603957.htm</t>
  </si>
  <si>
    <t>74852</t>
  </si>
  <si>
    <t>汽车顾问式销售（配实训工单）（第2版）</t>
  </si>
  <si>
    <t>北京运华科技发展有限公司 吴风波 刘秀荣</t>
  </si>
  <si>
    <t>电子课件、二维码、实训工单答案</t>
  </si>
  <si>
    <t>978-7-111-74852-6</t>
  </si>
  <si>
    <t>http://www.cmpedu.com/books/book/5607787.htm</t>
  </si>
  <si>
    <t>汽车顾问式销售</t>
  </si>
  <si>
    <t>71966</t>
  </si>
  <si>
    <t>王 尚</t>
  </si>
  <si>
    <t>978-7-111-71966-3</t>
  </si>
  <si>
    <t>http://www.cmpedu.com/books/book/5606351.htm</t>
  </si>
  <si>
    <t>汽车销售实务（第2版）（配实训指导书）</t>
  </si>
  <si>
    <t>67370</t>
  </si>
  <si>
    <t>978-7-111-67370-5</t>
  </si>
  <si>
    <t>http://www.cmpedu.com/books/book/5604285.htm</t>
  </si>
  <si>
    <t>汽车销售实务（第2版）</t>
  </si>
  <si>
    <t>72269</t>
  </si>
  <si>
    <t>王丽霞</t>
  </si>
  <si>
    <t>978-7-111-72269-4</t>
  </si>
  <si>
    <t>http://www.cmpedu.com/books/book/5606509.htm</t>
  </si>
  <si>
    <t>汽车销售实务（第3版）</t>
  </si>
  <si>
    <t>72959</t>
  </si>
  <si>
    <t>978-7-111-72959-4</t>
  </si>
  <si>
    <t>http://www.cmpedu.com/books/book/5606627.htm</t>
  </si>
  <si>
    <t>汽车销售实用教程（第2版）</t>
  </si>
  <si>
    <t>68708</t>
  </si>
  <si>
    <t>林绪东 葛长兴</t>
  </si>
  <si>
    <t>978-7-111-68708-5</t>
  </si>
  <si>
    <t>http://www.cmpedu.com/books/book/5604873.htm</t>
  </si>
  <si>
    <t>汽车销售基础与实务</t>
  </si>
  <si>
    <t>70247</t>
  </si>
  <si>
    <t>周瑞丽 冯霞</t>
  </si>
  <si>
    <t>978-7-111-70247-4</t>
  </si>
  <si>
    <t>http://www.cmpedu.com/books/book/5605604.htm</t>
  </si>
  <si>
    <t>汽车销售服务与运营管理</t>
  </si>
  <si>
    <t>68259</t>
  </si>
  <si>
    <t>978-7-111-68259-2</t>
  </si>
  <si>
    <t>http://www.cmpedu.com/books/book/5604626.htm</t>
  </si>
  <si>
    <t>汽车推销的技巧与文书</t>
  </si>
  <si>
    <t>38465</t>
  </si>
  <si>
    <t>张自楠</t>
  </si>
  <si>
    <t>978-7-111-38465-6</t>
  </si>
  <si>
    <t>http://www.cmpedu.com/books/book/2019721.htm</t>
  </si>
  <si>
    <t>77537</t>
  </si>
  <si>
    <t>汽车商务礼仪</t>
  </si>
  <si>
    <t>978-7-111-77537-9</t>
  </si>
  <si>
    <t>http://www.cmpedu.com/books/book/5609502.htm</t>
  </si>
  <si>
    <t>汽车商务礼仪（第2版）</t>
  </si>
  <si>
    <t>70855</t>
  </si>
  <si>
    <t>韩洁</t>
  </si>
  <si>
    <t>978-7-111-70855-1</t>
  </si>
  <si>
    <t>http://www.cmpedu.com/books/book/5605942.htm</t>
  </si>
  <si>
    <t>汽车商务礼仪与销售技巧</t>
  </si>
  <si>
    <t>62555</t>
  </si>
  <si>
    <t>罗静</t>
  </si>
  <si>
    <t>978-7-111-62555-1</t>
  </si>
  <si>
    <t>http://www.cmpedu.com/books/book/5600275.htm</t>
  </si>
  <si>
    <t>汽车商务英语（第3版）</t>
  </si>
  <si>
    <t>68896</t>
  </si>
  <si>
    <t>张素容 肖婷</t>
  </si>
  <si>
    <t>978-7-111-68896-9</t>
  </si>
  <si>
    <t>http://www.cmpedu.com/books/book/5605050.htm</t>
  </si>
  <si>
    <t>汽车商务与服务管理实务（第3版）</t>
  </si>
  <si>
    <t>67982</t>
  </si>
  <si>
    <t>张潇月 王旭荣</t>
  </si>
  <si>
    <t>978-7-111-67982-0</t>
  </si>
  <si>
    <t>http://www.cmpedu.com/books/book/5604531.htm</t>
  </si>
  <si>
    <t>75368</t>
  </si>
  <si>
    <t>汽车网络与新媒体营销</t>
  </si>
  <si>
    <t>林凤 谢丽仪</t>
  </si>
  <si>
    <t>电子课件、二维码视频、教案、任务单答案</t>
  </si>
  <si>
    <t>978-7-111-75368-1</t>
  </si>
  <si>
    <t>http://www.cmpedu.com/books/book/5607956.htm</t>
  </si>
  <si>
    <t>67815</t>
  </si>
  <si>
    <t>田凤霞</t>
  </si>
  <si>
    <t>PPT、习题答案</t>
  </si>
  <si>
    <t>上海内涵建设项目课题成果</t>
  </si>
  <si>
    <t>978-7-111-67815-1</t>
  </si>
  <si>
    <t>http://www.cmpedu.com/books/book/5604427.htm</t>
  </si>
  <si>
    <t>汽车电商服务平台运营与管理</t>
  </si>
  <si>
    <t>69079</t>
  </si>
  <si>
    <t>北京运华科技发展有限公司 组编  张潇月  吴晓芃 主编  陈佳伟 主审</t>
  </si>
  <si>
    <t>978-7-111-69079-5</t>
  </si>
  <si>
    <t>http://www.cmpedu.com/books/book/5605025.htm</t>
  </si>
  <si>
    <t>79147</t>
  </si>
  <si>
    <t>汽车数字营销</t>
  </si>
  <si>
    <t>陈凯</t>
  </si>
  <si>
    <t>978-7-111-79147-8</t>
  </si>
  <si>
    <t>http://www.cmpedu.com/books/book/5609974.htm</t>
  </si>
  <si>
    <t>汽车营销策划基础与实务（配实训工单）</t>
  </si>
  <si>
    <t>63850</t>
  </si>
  <si>
    <t>林凤 陈佳伟 赵一敏</t>
  </si>
  <si>
    <t>978-7-111-63850-6</t>
  </si>
  <si>
    <t>http://www.cmpedu.com/books/book/5601119.htm</t>
  </si>
  <si>
    <t>汽车营销策划（第2版）</t>
  </si>
  <si>
    <t>58289</t>
  </si>
  <si>
    <t>裘文才</t>
  </si>
  <si>
    <t>978-7-111-58289-2</t>
  </si>
  <si>
    <t>http://www.cmpedu.com/books/book/2065142.htm</t>
  </si>
  <si>
    <t>汽车营销基础与实务</t>
  </si>
  <si>
    <t>57953</t>
  </si>
  <si>
    <t>宋润生 韩承伟</t>
  </si>
  <si>
    <t>978-7-111-57953-3</t>
  </si>
  <si>
    <t>http://www.cmpedu.com/books/book/2064420.htm</t>
  </si>
  <si>
    <t>汽车营销实务（第2版）</t>
  </si>
  <si>
    <t>54000</t>
  </si>
  <si>
    <t>张发明</t>
  </si>
  <si>
    <t>978-7-111-54000-7</t>
  </si>
  <si>
    <t>http://www.cmpedu.com/books/book/2054123.htm</t>
  </si>
  <si>
    <t>73321</t>
  </si>
  <si>
    <t>汽车营销与服务（第2版）</t>
  </si>
  <si>
    <t>谢忠辉</t>
  </si>
  <si>
    <t>天工讲堂APP</t>
  </si>
  <si>
    <t>978-7-111-73321-8</t>
  </si>
  <si>
    <t>http://www.cmpedu.com/books/book/5607011.htm</t>
  </si>
  <si>
    <t>汽车市场营销</t>
  </si>
  <si>
    <t>68444</t>
  </si>
  <si>
    <t>胡欣怡 戚叔林</t>
  </si>
  <si>
    <t>978-7-111-68444-2</t>
  </si>
  <si>
    <t>http://www.cmpedu.com/books/book/5604702.htm</t>
  </si>
  <si>
    <t>66822</t>
  </si>
  <si>
    <t>金立江 裘文才</t>
  </si>
  <si>
    <t>978-7-111-66822-0</t>
  </si>
  <si>
    <t>http://www.cmpedu.com/books/book/5603560.htm</t>
  </si>
  <si>
    <t>汽车配件管理与营销</t>
  </si>
  <si>
    <t>70313</t>
  </si>
  <si>
    <t>刘颖</t>
  </si>
  <si>
    <t>电子课件、微课、动画、试题及答案</t>
  </si>
  <si>
    <t>978-7-111-70313-6</t>
  </si>
  <si>
    <t>http://www.cmpedu.com/books/book/5605680.htm</t>
  </si>
  <si>
    <t>汽车配件管理与营销（配实训工单）</t>
  </si>
  <si>
    <t>63800</t>
  </si>
  <si>
    <t>北京运华科技发展有限公司 组编 郭捷 刘铭</t>
  </si>
  <si>
    <t>978-7-111-63800-1</t>
  </si>
  <si>
    <t>http://www.cmpedu.com/books/book/5601071.htm</t>
  </si>
  <si>
    <t>汽车配件与物流管理</t>
  </si>
  <si>
    <t>45658</t>
  </si>
  <si>
    <t>郑颖杰</t>
  </si>
  <si>
    <t>978-7-111-45658-2</t>
  </si>
  <si>
    <t>http://www.cmpedu.com/books/book/2065312.htm</t>
  </si>
  <si>
    <t>78848</t>
  </si>
  <si>
    <t>汽车维修业务接待（第2版）</t>
  </si>
  <si>
    <t>曾鑫   薛明芳</t>
  </si>
  <si>
    <t>课件、视频、学习任务单</t>
  </si>
  <si>
    <t>978-7-111-78848-5</t>
  </si>
  <si>
    <t>http://www.cmpedu.com/books/book/5609881.htm</t>
  </si>
  <si>
    <t>78484</t>
  </si>
  <si>
    <t>新能源汽车维修业务接待</t>
  </si>
  <si>
    <t>罗海英 岑伟原 蒙富华</t>
  </si>
  <si>
    <t>课件、视频、活页式教材、实操考核评定表、校企合作、典型工作任务</t>
  </si>
  <si>
    <t>978-7-111-78484-5</t>
  </si>
  <si>
    <t>http://www.cmpedu.com/books/book/5609515.htm</t>
  </si>
  <si>
    <t>79662</t>
  </si>
  <si>
    <t>汽车维修服务接待</t>
  </si>
  <si>
    <t>林倩  赵静  张莉</t>
  </si>
  <si>
    <t>978-7-111-79662-6</t>
  </si>
  <si>
    <t>http://www.cmpedu.com/books/book/5610245.htm</t>
  </si>
  <si>
    <t>70388</t>
  </si>
  <si>
    <t>罗海英 覃炳露</t>
  </si>
  <si>
    <t>978-7-111-70388-4</t>
  </si>
  <si>
    <t>http://www.cmpedu.com/books/book/5605700.htm</t>
  </si>
  <si>
    <t>汽车维修接待、沟通与管理</t>
  </si>
  <si>
    <t>65726</t>
  </si>
  <si>
    <t>林锡彬 蔡兴旺</t>
  </si>
  <si>
    <t>978-7-111-65726-2</t>
  </si>
  <si>
    <t>http://www.cmpedu.com/books/book/5603350.htm</t>
  </si>
  <si>
    <t>汽车维修接待实务</t>
  </si>
  <si>
    <t>55646</t>
  </si>
  <si>
    <t>唐作厚</t>
  </si>
  <si>
    <t>978-7-111-55646-6</t>
  </si>
  <si>
    <t>http://www.cmpedu.com/books/book/2062761.htm</t>
  </si>
  <si>
    <t>76288</t>
  </si>
  <si>
    <t>汽车维修接待实务（第2版）</t>
  </si>
  <si>
    <t>孙丽 刘新宇</t>
  </si>
  <si>
    <t>书内扫码获取资源</t>
  </si>
  <si>
    <t>978-7-111-76288-1</t>
  </si>
  <si>
    <t>http://www.cmpedu.com/books/book/5608560.htm</t>
  </si>
  <si>
    <t>汽车维修综合业务接待</t>
  </si>
  <si>
    <t>63277</t>
  </si>
  <si>
    <t>蒋智忠</t>
  </si>
  <si>
    <t>978-7-111-63277-1</t>
  </si>
  <si>
    <t>http://www.cmpedu.com/books/book/5600792.htm</t>
  </si>
  <si>
    <t>汽车售后配件管理（第2版）</t>
  </si>
  <si>
    <t>53924</t>
  </si>
  <si>
    <t>张彤</t>
  </si>
  <si>
    <t>978-7-111-53924-7</t>
  </si>
  <si>
    <t>http://www.cmpedu.com/books/book/2054139.htm</t>
  </si>
  <si>
    <t>74646</t>
  </si>
  <si>
    <t>汽车售后服务接待（配实训工单）（第2版）</t>
  </si>
  <si>
    <t>北京运华科技发展有限公司 组编 张燕 廖明</t>
  </si>
  <si>
    <t>978-7-111-74646-1</t>
  </si>
  <si>
    <t>http://www.cmpedu.com/books/book/5607699.htm</t>
  </si>
  <si>
    <t>汽车售后服务与运营管理</t>
  </si>
  <si>
    <t>65899</t>
  </si>
  <si>
    <t>朱升高 编著</t>
  </si>
  <si>
    <t>978-7-111-65899-3</t>
  </si>
  <si>
    <t>http://www.cmpedu.com/books/book/5603370.htm</t>
  </si>
  <si>
    <t>汽车售后服务与管理</t>
  </si>
  <si>
    <t>48980</t>
  </si>
  <si>
    <t>吴敬静</t>
  </si>
  <si>
    <t>978-7-111-48980-1</t>
  </si>
  <si>
    <t>http://www.cmpedu.com/books/book/5603937.htm</t>
  </si>
  <si>
    <t>汽车售后服务企业经营与管理（第3版）</t>
  </si>
  <si>
    <t>60819</t>
  </si>
  <si>
    <t>赵计平  金明</t>
  </si>
  <si>
    <t>978-7-111-60819-6</t>
  </si>
  <si>
    <t>http://www.cmpedu.com/books/book/5605584.htm</t>
  </si>
  <si>
    <t>汽车使用性能评价与选购</t>
  </si>
  <si>
    <t>55728</t>
  </si>
  <si>
    <t>潘浩 张强</t>
  </si>
  <si>
    <t>978-7-111-55728-9</t>
  </si>
  <si>
    <t>http://www.cmpedu.com/books/book/2062681.htm</t>
  </si>
  <si>
    <t>汽车性能与综合评价</t>
  </si>
  <si>
    <t>62888</t>
  </si>
  <si>
    <t>吴东盛</t>
  </si>
  <si>
    <t>978-7-111-62888-0</t>
  </si>
  <si>
    <t>http://www.cmpedu.com/books/book/5600576.htm</t>
  </si>
  <si>
    <t>汽车性能评价与选购</t>
  </si>
  <si>
    <t>68669</t>
  </si>
  <si>
    <t>鲍远通</t>
  </si>
  <si>
    <t>978-7-111-68669-9</t>
  </si>
  <si>
    <t>http://www.cmpedu.com/books/book/5604896.htm</t>
  </si>
  <si>
    <t>汽车评估（第2版）</t>
  </si>
  <si>
    <t>58689</t>
  </si>
  <si>
    <t>王海宝</t>
  </si>
  <si>
    <t>978-7-111-58689-0</t>
  </si>
  <si>
    <t>http://www.cmpedu.com/books/book/2066320.htm</t>
  </si>
  <si>
    <t>汽车评估与鉴定（第2版）</t>
  </si>
  <si>
    <t>59464</t>
  </si>
  <si>
    <t>黄费智</t>
  </si>
  <si>
    <t>978-7-111-59464-2</t>
  </si>
  <si>
    <t>http://www.cmpedu.com/books/book/2066643.htm</t>
  </si>
  <si>
    <t>75538</t>
  </si>
  <si>
    <t>二手车鉴定评估彩色图解教程（配实训工单）（第2版）</t>
  </si>
  <si>
    <t>林绪东</t>
  </si>
  <si>
    <t>电子课件、二维码、视频、教案、课程标准、习题答案</t>
  </si>
  <si>
    <t>978-7-111-75538-8</t>
  </si>
  <si>
    <t>http://www.cmpedu.com/books/book/5608086.htm</t>
  </si>
  <si>
    <t>75890</t>
  </si>
  <si>
    <t>二手车鉴定与评估</t>
  </si>
  <si>
    <t>刘巧燕 文红专 刘宇 蒲云飞</t>
  </si>
  <si>
    <t>978-7-111-75890-7</t>
  </si>
  <si>
    <t>http://www.cmpedu.com/books/book/5608201.htm</t>
  </si>
  <si>
    <t>78913</t>
  </si>
  <si>
    <t>二手车鉴定评估与交易</t>
  </si>
  <si>
    <t>王强</t>
  </si>
  <si>
    <t>978-7-111-78913-0</t>
  </si>
  <si>
    <t>http://www.cmpedu.com/books/book/5609695.htm</t>
  </si>
  <si>
    <t>77402</t>
  </si>
  <si>
    <t>吴敏 田野 牛正</t>
  </si>
  <si>
    <t>PPT课件、微课视频、作业实践、习题答案</t>
  </si>
  <si>
    <t>978-7-111-77402-0</t>
  </si>
  <si>
    <t>http://www.cmpedu.com/books/book/5609155.htm</t>
  </si>
  <si>
    <t>二手车鉴定评估与交易（配实训工单）</t>
  </si>
  <si>
    <t>63848</t>
  </si>
  <si>
    <t>北京运华科技发展有限公司 组编 孙泽涛 王婷 王晓杰</t>
  </si>
  <si>
    <t>978-7-111-63848-3</t>
  </si>
  <si>
    <t>http://www.cmpedu.com/books/book/5601121.htm</t>
  </si>
  <si>
    <t>70327</t>
  </si>
  <si>
    <t>王毅</t>
  </si>
  <si>
    <t>视频、电子课件</t>
  </si>
  <si>
    <t>978-7-111-70327-3</t>
  </si>
  <si>
    <t>http://www.cmpedu.com/books/book/5605766.htm</t>
  </si>
  <si>
    <t>55892</t>
  </si>
  <si>
    <t>张飞</t>
  </si>
  <si>
    <t>978-7-111-55892-7</t>
  </si>
  <si>
    <t>http://www.cmpedu.com/books/book/2062581.htm</t>
  </si>
  <si>
    <t>二手车鉴定与评估（第2版）</t>
  </si>
  <si>
    <t>67870</t>
  </si>
  <si>
    <t>朱晓红</t>
  </si>
  <si>
    <t>二维码、电子课件、试卷、题库</t>
  </si>
  <si>
    <t>978-7-111-67870-0</t>
  </si>
  <si>
    <t>http://www.cmpedu.com/books/book/5604372.htm</t>
  </si>
  <si>
    <t>72876</t>
  </si>
  <si>
    <t>肖冬玲 杨明</t>
  </si>
  <si>
    <t>978-7-111-72876-4</t>
  </si>
  <si>
    <t>http://www.cmpedu.com/books/book/5606901.htm</t>
  </si>
  <si>
    <t>二手车交易与评估（第2版）</t>
  </si>
  <si>
    <t>40506</t>
  </si>
  <si>
    <t>刘仲国</t>
  </si>
  <si>
    <t>978-7-111-40506-1</t>
  </si>
  <si>
    <t>http://www.cmpedu.com/books/book/2017876.htm</t>
  </si>
  <si>
    <t>二手车鉴定与评估实用技术</t>
  </si>
  <si>
    <t>62538</t>
  </si>
  <si>
    <t>韩东</t>
  </si>
  <si>
    <t>978-7-111-62538-4</t>
  </si>
  <si>
    <t>http://www.cmpedu.com/books/book/5600311.htm</t>
  </si>
  <si>
    <t>汽车保险与理赔</t>
  </si>
  <si>
    <t>70028</t>
  </si>
  <si>
    <t>常兴华  李文涛</t>
  </si>
  <si>
    <t>978-7-111-70028-9</t>
  </si>
  <si>
    <t>http://www.cmpedu.com/books/book/5605416.htm</t>
  </si>
  <si>
    <t>74851</t>
  </si>
  <si>
    <t>汽车保险与理赔（配实训工单）（第2版）</t>
  </si>
  <si>
    <t>北京运华科技发展有限公司 组编  王俊喜 张潇月</t>
  </si>
  <si>
    <t>978-7-111-74851-9</t>
  </si>
  <si>
    <t>http://www.cmpedu.com/books/book/5607712.htm</t>
  </si>
  <si>
    <t>汽车保险理赔实务</t>
  </si>
  <si>
    <t>42770</t>
  </si>
  <si>
    <t>廖金红</t>
  </si>
  <si>
    <t>978-7-111-42770-4</t>
  </si>
  <si>
    <t>http://www.cmpedu.com/books/book/2024301.htm</t>
  </si>
  <si>
    <t>汽车保险定损与理赔实务（第2版）</t>
  </si>
  <si>
    <t>68682</t>
  </si>
  <si>
    <t>978-7-111-68682-8</t>
  </si>
  <si>
    <t>http://www.cmpedu.com/books/book/5604845.htm</t>
  </si>
  <si>
    <t>汽车保险与理赔一体化教程（第2版）</t>
  </si>
  <si>
    <t>72726</t>
  </si>
  <si>
    <t>常兴华</t>
  </si>
  <si>
    <t>978-7-111-72726-2</t>
  </si>
  <si>
    <t>http://www.cmpedu.com/books/book/5606698.htm</t>
  </si>
  <si>
    <t>75000</t>
  </si>
  <si>
    <t>汽车保险与理赔（第4版）</t>
  </si>
  <si>
    <t>祁翠琴</t>
  </si>
  <si>
    <t>电子课件、二维码、视频、试卷答案、任务工单</t>
  </si>
  <si>
    <t>本书特色：
★“十四五”职业教育国家规划教材
★“十三五”职业教育国家规划教材
★“十二五”职业教育国家规划教材
★普通高等教育“十一五”国家级规划教材
★增加新的相关法律法规知识，实用性强。
★案例实用、丰富，配有案例库。
★配有电子课件、视频、试卷答案、任务工单等。</t>
  </si>
  <si>
    <t>978-7-111-75000-0</t>
  </si>
  <si>
    <t>http://www.cmpedu.com/books/book/5607970.htm</t>
  </si>
  <si>
    <t>汽车保险理赔（第4版）</t>
  </si>
  <si>
    <t>66429</t>
  </si>
  <si>
    <t>赵长利 李景芝</t>
  </si>
  <si>
    <t>978-7-111-66429-1</t>
  </si>
  <si>
    <t>http://www.cmpedu.com/books/book/5603460.htm</t>
  </si>
  <si>
    <t>汽车保险与理赔实务（第2版）</t>
  </si>
  <si>
    <t>63451</t>
  </si>
  <si>
    <t>周燕</t>
  </si>
  <si>
    <t>978-7-111-63451-5</t>
  </si>
  <si>
    <t>http://www.cmpedu.com/books/book/5600845.htm</t>
  </si>
  <si>
    <t>事故车查勘与定损</t>
  </si>
  <si>
    <t>30461</t>
  </si>
  <si>
    <t>张红英</t>
  </si>
  <si>
    <t>978-7-111-30461-6</t>
  </si>
  <si>
    <t>http://www.cmpedu.com/books/book/64320.htm</t>
  </si>
  <si>
    <t>事故车辆查勘与定损（第2版）</t>
  </si>
  <si>
    <t>67560</t>
  </si>
  <si>
    <t>左适够</t>
  </si>
  <si>
    <t>电子课件、课程标准、专业标准、教学设计、车险理赔规程</t>
  </si>
  <si>
    <t>978-7-111-67560-0</t>
  </si>
  <si>
    <t>http://www.cmpedu.com/books/book/5604323.htm</t>
  </si>
  <si>
    <t>事故车查勘定损实用教程（彩色版配实训工单）（第2版）</t>
  </si>
  <si>
    <t>73133</t>
  </si>
  <si>
    <t>明光星</t>
  </si>
  <si>
    <t>978-7-111-73133-7</t>
  </si>
  <si>
    <t>http://www.cmpedu.com/books/book/5606965.htm</t>
  </si>
  <si>
    <t>汽车碰撞分析与估损（第2版）</t>
  </si>
  <si>
    <t>51480</t>
  </si>
  <si>
    <t>王健</t>
  </si>
  <si>
    <t>978-7-111-51480-0</t>
  </si>
  <si>
    <t>http://www.cmpedu.com/books/book/2051020.htm</t>
  </si>
  <si>
    <t>汽车租赁业务与管理（第2版）</t>
  </si>
  <si>
    <t>65205</t>
  </si>
  <si>
    <t>张一兵</t>
  </si>
  <si>
    <t>978-7-111-65205-2</t>
  </si>
  <si>
    <t>http://www.cmpedu.com/books/book/5602473.htm</t>
  </si>
  <si>
    <t>汽车美容</t>
  </si>
  <si>
    <t>70759</t>
  </si>
  <si>
    <t>李春鹏 陈健健 夏明</t>
  </si>
  <si>
    <t>978-7-111-70759-2</t>
  </si>
  <si>
    <t>http://www.cmpedu.com/books/book/5605807.htm</t>
  </si>
  <si>
    <t>汽车美容与装饰（第2版）</t>
  </si>
  <si>
    <t>64959</t>
  </si>
  <si>
    <t>罗华 李云杰</t>
  </si>
  <si>
    <t>课件、动画、习题</t>
  </si>
  <si>
    <t>978-7-111-64959-5</t>
  </si>
  <si>
    <t>http://www.cmpedu.com/books/book/5602020.htm</t>
  </si>
  <si>
    <t>汽车美容与装饰</t>
  </si>
  <si>
    <t>67917</t>
  </si>
  <si>
    <t>李吉海 梁峰 陈俊松</t>
  </si>
  <si>
    <t>978-7-111-67917-2</t>
  </si>
  <si>
    <t>http://www.cmpedu.com/books/book/5604511.htm</t>
  </si>
  <si>
    <t>48802</t>
  </si>
  <si>
    <t>978-7-111-48802-6</t>
  </si>
  <si>
    <t>http://www.cmpedu.com/books/book/2041995.htm</t>
  </si>
  <si>
    <t>汽车美容与装饰（第4版）</t>
  </si>
  <si>
    <t>53669</t>
  </si>
  <si>
    <t>978-7-111-53669-7</t>
  </si>
  <si>
    <t>http://www.cmpedu.com/books/book/2053430.htm</t>
  </si>
  <si>
    <t>汽车美容与装饰理实一体化彩色教程</t>
  </si>
  <si>
    <t>61329</t>
  </si>
  <si>
    <t>978-7-111-61329-9</t>
  </si>
  <si>
    <t>http://www.cmpedu.com/books/book/5545312.htm</t>
  </si>
  <si>
    <t>汽车整形技术（第2版）</t>
  </si>
  <si>
    <t>53682</t>
  </si>
  <si>
    <t>刘杰</t>
  </si>
  <si>
    <t>“十二五”职业教育国家规划教材/“十四五”职业教育河南省规划教材</t>
  </si>
  <si>
    <t>978-7-111-53682-6</t>
  </si>
  <si>
    <t>http://www.cmpedu.com/books/book/2053436.htm</t>
  </si>
  <si>
    <t>汽车内饰设计改装实务</t>
  </si>
  <si>
    <t>64533</t>
  </si>
  <si>
    <t>佛山市非凡车旅汽车用品有限公司 组编 韩彦明 黄艳清 主编</t>
  </si>
  <si>
    <t>课件、扫码看视频</t>
  </si>
  <si>
    <t>978-7-111-64533-7</t>
  </si>
  <si>
    <t>http://www.cmpedu.com/books/book/5602047.htm</t>
  </si>
  <si>
    <t>汽车使用与维护</t>
  </si>
  <si>
    <t>46438</t>
  </si>
  <si>
    <t>夏长明</t>
  </si>
  <si>
    <t>978-7-111-46438-9</t>
  </si>
  <si>
    <t>http://www.cmpedu.com/books/book/2033300.htm</t>
  </si>
  <si>
    <t>现代汽车维护与保养（第4版）</t>
  </si>
  <si>
    <t>70464</t>
  </si>
  <si>
    <t>电子课件、微视频、工作页</t>
  </si>
  <si>
    <t>978-7-111-70464-5</t>
  </si>
  <si>
    <t>http://www.cmpedu.com/books/book/5605902.htm</t>
  </si>
  <si>
    <t>80241</t>
  </si>
  <si>
    <t>汽车维护（第2版）</t>
  </si>
  <si>
    <t>盛国超  陈梦</t>
  </si>
  <si>
    <t>电子课件、电子教案、课后习题答案等</t>
  </si>
  <si>
    <t>978-7-111-80241-9</t>
  </si>
  <si>
    <t>http://www.cmpedu.com/books/book/5610634.htm</t>
  </si>
  <si>
    <t>79753</t>
  </si>
  <si>
    <t>978-7-111-79753-1</t>
  </si>
  <si>
    <t>http://www.cmpedu.com/books/book/5610177.htm</t>
  </si>
  <si>
    <t>汽车维护一体化教程</t>
  </si>
  <si>
    <t>65067</t>
  </si>
  <si>
    <t>陈立刚</t>
  </si>
  <si>
    <t>978-7-111-65067-6</t>
  </si>
  <si>
    <t>http://www.cmpedu.com/books/book/5602019.htm</t>
  </si>
  <si>
    <t>78136</t>
  </si>
  <si>
    <t>汽车维护与保养</t>
  </si>
  <si>
    <t>吴敏 姚旺 银新波</t>
  </si>
  <si>
    <t>PPT课件、微课视频、课程标准、试题答案</t>
  </si>
  <si>
    <t>978-7-111-78136-3</t>
  </si>
  <si>
    <t>http://www.cmpedu.com/books/book/5609400.htm</t>
  </si>
  <si>
    <t>汽车维护与保养（配实训工单）</t>
  </si>
  <si>
    <t>72731</t>
  </si>
  <si>
    <t>苏占华 吴荣辉</t>
  </si>
  <si>
    <t>电子课件、习题答案 模拟试卷、微课视频、实训工单</t>
  </si>
  <si>
    <t>978-7-111-72731-6</t>
  </si>
  <si>
    <t>http://www.cmpedu.com/books/book/5606639.htm</t>
  </si>
  <si>
    <t>71298</t>
  </si>
  <si>
    <t>熊其兴 肖琼</t>
  </si>
  <si>
    <t>978-7-111-71298-5</t>
  </si>
  <si>
    <t>http://www.cmpedu.com/books/book/5606051.htm</t>
  </si>
  <si>
    <t>71418</t>
  </si>
  <si>
    <t>王茂美</t>
  </si>
  <si>
    <t>978-7-111-71418-7</t>
  </si>
  <si>
    <t>http://www.cmpedu.com/books/book/5606072.htm</t>
  </si>
  <si>
    <t>71038</t>
  </si>
  <si>
    <t>978-7-111-71038-7</t>
  </si>
  <si>
    <t>http://www.cmpedu.com/books/book/5606193.htm</t>
  </si>
  <si>
    <t>59899</t>
  </si>
  <si>
    <t>张宇</t>
  </si>
  <si>
    <t>978-7-111-59899-2</t>
  </si>
  <si>
    <t>http://www.cmpedu.com/books/book/2066766.htm</t>
  </si>
  <si>
    <t>汽车维护与保养（第3版）</t>
  </si>
  <si>
    <t>68019</t>
  </si>
  <si>
    <t>吉武俊 胡勇</t>
  </si>
  <si>
    <t>本书特色：
★“十四五”职业教育国家规划教材
★“十二五”职业教育国家规划教材
★全书按任务导向分为七个情境，按照“够用、适度”原则编写。
★配有电子课件、试卷及答案；扫描书中二维码可观看实操视频。
★配有独立的任务工单。</t>
  </si>
  <si>
    <t>978-7-111-68019-2</t>
  </si>
  <si>
    <t>http://www.cmpedu.com/books/book/5604629.htm</t>
  </si>
  <si>
    <t>75273</t>
  </si>
  <si>
    <t>汽车维护与保养一体化教程（配实训工单）（第3版）</t>
  </si>
  <si>
    <t>电子课件、二维码、视频、教案、大纲</t>
  </si>
  <si>
    <t>978-7-111-75273-8</t>
  </si>
  <si>
    <t>http://www.cmpedu.com/books/book/5608098.htm</t>
  </si>
  <si>
    <t>实施汽车维护作业</t>
  </si>
  <si>
    <t>33289</t>
  </si>
  <si>
    <t>赵计平</t>
  </si>
  <si>
    <t>978-7-111-33289-3</t>
  </si>
  <si>
    <t>http://www.cmpedu.com/books/book/5603916.htm</t>
  </si>
  <si>
    <t>网约车运营管理</t>
  </si>
  <si>
    <t>68965</t>
  </si>
  <si>
    <t>北京运华科技发展有限公司 组编  苗 骥  朱学军 主编  廖 明  王建良 主审</t>
  </si>
  <si>
    <t>978-7-111-68965-2</t>
  </si>
  <si>
    <t>http://www.cmpedu.com/books/book/5604965.htm</t>
  </si>
  <si>
    <t>高职高专教材&gt;交通运输大类&gt;城市轨道交通类</t>
  </si>
  <si>
    <t>80291</t>
  </si>
  <si>
    <t>城市轨道交通概论</t>
  </si>
  <si>
    <t>覃宗胜  叶玉玲  宋唯维</t>
  </si>
  <si>
    <t>978-7-111-80291-4</t>
  </si>
  <si>
    <t>http://www.cmpedu.com/books/book/5610683.htm</t>
  </si>
  <si>
    <t>城市轨道交通概论（配实训工单）</t>
  </si>
  <si>
    <t>65954</t>
  </si>
  <si>
    <t>刘亚苹 梁立肖</t>
  </si>
  <si>
    <t>978-7-111-65954-9</t>
  </si>
  <si>
    <t>http://www.cmpedu.com/books/book/5602561.htm</t>
  </si>
  <si>
    <t>64396</t>
  </si>
  <si>
    <t>汪武芽 编著</t>
  </si>
  <si>
    <t>978-7-111-64396-8</t>
  </si>
  <si>
    <t>http://www.cmpedu.com/books/book/5601399.htm</t>
  </si>
  <si>
    <t>城市轨道交通系统概论（第3版）</t>
  </si>
  <si>
    <t>63209</t>
  </si>
  <si>
    <t>李建国</t>
  </si>
  <si>
    <t>本书特色：
★“十四五”职业教育国家规划教材
★“十三五”、“十二五”职业教育国家规划教材
★主要介绍了城市轨道交通的概念与历史、系统的设计与施工和系统的构成。
★本书在体例上突破了以往的编写模式，强调理论与实际动手相结合，并设置了“问题导入”“学习目标”“教学建议”“理论知识”“实践操作”“评价跟进”等模块。
★赠送电子课件。</t>
  </si>
  <si>
    <t>978-7-111-63209-2</t>
  </si>
  <si>
    <t>http://www.cmpedu.com/books/book/5600696.htm</t>
  </si>
  <si>
    <t>城市轨道交通车辆机械系统检修（配实训工单）</t>
  </si>
  <si>
    <t>69350</t>
  </si>
  <si>
    <t>谢勇 张哲</t>
  </si>
  <si>
    <t>978-7-111-69350-5</t>
  </si>
  <si>
    <t>http://www.cmpedu.com/books/book/5605339.htm</t>
  </si>
  <si>
    <t>城市轨道交通车辆机械系统检修</t>
  </si>
  <si>
    <t>74790</t>
  </si>
  <si>
    <t>王凯文 厉砚磊</t>
  </si>
  <si>
    <t>978-7-111-74790-1</t>
  </si>
  <si>
    <t>http://www.cmpedu.com/books/book/5607687.htm</t>
  </si>
  <si>
    <t>城市轨道交通车辆电气控制（第3版）</t>
  </si>
  <si>
    <t>63911</t>
  </si>
  <si>
    <t>唐春林 华平</t>
  </si>
  <si>
    <t>本书特色：
★全国优秀教材二等奖
★“十四五”职业教育国家规划教材
★“十三五”职业教育国家规划教材；
★“十二五”职业教育国家规划教材；
★赠电子课件</t>
  </si>
  <si>
    <t>978-7-111-63911-4</t>
  </si>
  <si>
    <t>http://www.cmpedu.com/books/book/5601183.htm</t>
  </si>
  <si>
    <t>城市轨道交通车辆构造与检修</t>
  </si>
  <si>
    <t>71684</t>
  </si>
  <si>
    <t>杜彩霞 谢鹏程</t>
  </si>
  <si>
    <t>978-7-111-71684-6</t>
  </si>
  <si>
    <t>http://www.cmpedu.com/books/book/5606272.htm</t>
  </si>
  <si>
    <t>城市轨道交通车辆构造</t>
  </si>
  <si>
    <t>32296</t>
  </si>
  <si>
    <t>连苏宁</t>
  </si>
  <si>
    <t>978-7-111-32296-2</t>
  </si>
  <si>
    <t>http://www.cmpedu.com/books/book/2067028.htm</t>
  </si>
  <si>
    <t>57188</t>
  </si>
  <si>
    <t>李伟</t>
  </si>
  <si>
    <t>978-7-111-57188-9</t>
  </si>
  <si>
    <t>http://www.cmpedu.com/books/book/2064021.htm</t>
  </si>
  <si>
    <t>城市轨道交通车辆检修（第2版）</t>
  </si>
  <si>
    <t>47848</t>
  </si>
  <si>
    <t>阳东 卢桂云</t>
  </si>
  <si>
    <t>978-7-111-47848-5</t>
  </si>
  <si>
    <t>http://www.cmpedu.com/books/book/2065686.htm</t>
  </si>
  <si>
    <t>城市轨道交通车辆制动系统维护与检修</t>
  </si>
  <si>
    <t>39392</t>
  </si>
  <si>
    <t>李益民</t>
  </si>
  <si>
    <t>978-7-111-39392-4</t>
  </si>
  <si>
    <t>http://www.cmpedu.com/books/book/2016926.htm</t>
  </si>
  <si>
    <t>城市轨道交通列车自动控制系统维护</t>
  </si>
  <si>
    <t>73247</t>
  </si>
  <si>
    <t>杨绚 张菊</t>
  </si>
  <si>
    <t>电子课件、电子教案和动画视频、实训工单</t>
  </si>
  <si>
    <t>978-7-111-73247-1</t>
  </si>
  <si>
    <t>http://www.cmpedu.com/books/book/5606914.htm</t>
  </si>
  <si>
    <t>城市轨道交通列车牵引与制动系统（配实训工单）</t>
  </si>
  <si>
    <t>69696</t>
  </si>
  <si>
    <t>袁野</t>
  </si>
  <si>
    <t>978-7-111-69696-4</t>
  </si>
  <si>
    <t>http://www.cmpedu.com/books/book/5605293.htm</t>
  </si>
  <si>
    <t>城市轨道交通车辆电气设备（配实训工单）</t>
  </si>
  <si>
    <t>66436</t>
  </si>
  <si>
    <t>童巧新 温志强</t>
  </si>
  <si>
    <t>电子课件，实训工单，二维码，超星教学资源包</t>
  </si>
  <si>
    <t>978-7-111-66436-9</t>
  </si>
  <si>
    <t>http://www.cmpedu.com/books/book/5603464.htm</t>
  </si>
  <si>
    <t>城市轨道交通信号基础设备检修</t>
  </si>
  <si>
    <t>74708</t>
  </si>
  <si>
    <t>于久成 张明珠 洪玥</t>
  </si>
  <si>
    <t>978-7-111-74708-6</t>
  </si>
  <si>
    <t>http://www.cmpedu.com/books/book/5607659.htm</t>
  </si>
  <si>
    <t>城市轨道交通变电所运行与维护</t>
  </si>
  <si>
    <t>74530</t>
  </si>
  <si>
    <t>杨大丽 邓小桃</t>
  </si>
  <si>
    <t>978-7-111-74530-3</t>
  </si>
  <si>
    <t>http://www.cmpedu.com/books/book/5607848.htm</t>
  </si>
  <si>
    <t>79790</t>
  </si>
  <si>
    <t>城市轨道交通车站机电设备（第2版）</t>
  </si>
  <si>
    <t>李红莲  蒋津</t>
  </si>
  <si>
    <t>978-7-111-79790-6</t>
  </si>
  <si>
    <t>http://www.cmpedu.com/books/book/5610201.htm</t>
  </si>
  <si>
    <t>52148</t>
  </si>
  <si>
    <t>朱济龙</t>
  </si>
  <si>
    <t>978-7-111-52148-8</t>
  </si>
  <si>
    <t>http://www.cmpedu.com/books/book/2051853.htm</t>
  </si>
  <si>
    <t>城市轨道交通车站运作管理（第3版）</t>
  </si>
  <si>
    <t>67921</t>
  </si>
  <si>
    <t>永秀</t>
  </si>
  <si>
    <t>电子课件、习题答案、试卷及答案</t>
  </si>
  <si>
    <t>978-7-111-67921-9</t>
  </si>
  <si>
    <t>http://www.cmpedu.com/books/book/5604455.htm</t>
  </si>
  <si>
    <t>城市轨道交通运营安全管理（第2版）</t>
  </si>
  <si>
    <t>67718</t>
  </si>
  <si>
    <t>招晓菊</t>
  </si>
  <si>
    <t>978-7-111-67718-5</t>
  </si>
  <si>
    <t>http://www.cmpedu.com/books/book/5604390.htm</t>
  </si>
  <si>
    <t>城市轨道交通机械基础</t>
  </si>
  <si>
    <t>31322</t>
  </si>
  <si>
    <t>徐坚</t>
  </si>
  <si>
    <t>978-7-111-31322-9</t>
  </si>
  <si>
    <t>http://www.cmpedu.com/books/book/2063233.htm</t>
  </si>
  <si>
    <t>城市轨道交通机电设备运行与维护</t>
  </si>
  <si>
    <t>71243</t>
  </si>
  <si>
    <t>杨桐</t>
  </si>
  <si>
    <t>电子课件、二维码视频、习题答案等</t>
  </si>
  <si>
    <t>978-7-111-71243-5</t>
  </si>
  <si>
    <t>http://www.cmpedu.com/books/book/5606143.htm</t>
  </si>
  <si>
    <t>城市轨道交通电客车驾驶</t>
  </si>
  <si>
    <t>70785</t>
  </si>
  <si>
    <t>杨启川 张冠男</t>
  </si>
  <si>
    <t>活页、二维码、工作页、电子课件</t>
  </si>
  <si>
    <t>978-7-111-70785-1</t>
  </si>
  <si>
    <t>http://www.cmpedu.com/books/book/5605777.htm</t>
  </si>
  <si>
    <t>城市轨道交通电动列车驾驶（第2版）（配实训任务单）</t>
  </si>
  <si>
    <t>64717</t>
  </si>
  <si>
    <t>毛昱洁</t>
  </si>
  <si>
    <t>978-7-111-64717-1</t>
  </si>
  <si>
    <t>http://www.cmpedu.com/books/book/5601907.htm</t>
  </si>
  <si>
    <t>城市轨道交通车辆驾驶控制系统（配实训工单）</t>
  </si>
  <si>
    <t>67364</t>
  </si>
  <si>
    <t>孟源 何铁</t>
  </si>
  <si>
    <t>电子课件、电子工单测评表</t>
  </si>
  <si>
    <t>978-7-111-67364-4</t>
  </si>
  <si>
    <t>http://www.cmpedu.com/books/book/5604276.htm</t>
  </si>
  <si>
    <t>城市轨道交通电工电子技术</t>
  </si>
  <si>
    <t>75513</t>
  </si>
  <si>
    <t>付全立 王素立 朱占峰</t>
  </si>
  <si>
    <t>课件、教案、互联网+</t>
  </si>
  <si>
    <t>978-7-111-75513-5</t>
  </si>
  <si>
    <t>http://www.cmpedu.com/books/book/5608153.htm</t>
  </si>
  <si>
    <t>城市轨道交通电工电子</t>
  </si>
  <si>
    <t>34543</t>
  </si>
  <si>
    <t>于涛</t>
  </si>
  <si>
    <t>978-7-111-34543-5</t>
  </si>
  <si>
    <t>http://www.cmpedu.com/books/book/2063877.htm</t>
  </si>
  <si>
    <t>73730</t>
  </si>
  <si>
    <t>城市轨道交通电工电子技术（第2版）</t>
  </si>
  <si>
    <t>芦南美 周珊</t>
  </si>
  <si>
    <t>微课视频、课程标准、授课计划、电子教案、电子课件、模拟试卷和习题答案等</t>
  </si>
  <si>
    <t>978-7-111-73730-8</t>
  </si>
  <si>
    <t>http://www.cmpedu.com/books/book/5607178.htm</t>
  </si>
  <si>
    <t>城市轨道交通供变电技术（第2版）</t>
  </si>
  <si>
    <t>65452</t>
  </si>
  <si>
    <t>徐亚辉</t>
  </si>
  <si>
    <t>978-7-111-65452-0</t>
  </si>
  <si>
    <t>http://www.cmpedu.com/books/book/5602472.htm</t>
  </si>
  <si>
    <t>城市轨道交通供电系统概论（第2版）</t>
  </si>
  <si>
    <t>51609</t>
  </si>
  <si>
    <t>李建民</t>
  </si>
  <si>
    <t>978-7-111-51609-5</t>
  </si>
  <si>
    <t>http://www.cmpedu.com/books/book/2051301.htm</t>
  </si>
  <si>
    <t>城市轨道交通自动控制系统</t>
  </si>
  <si>
    <t>57219</t>
  </si>
  <si>
    <t>贾毓杰</t>
  </si>
  <si>
    <t>978-7-111-57219-0</t>
  </si>
  <si>
    <t>http://www.cmpedu.com/books/book/2064136.htm</t>
  </si>
  <si>
    <t>城市轨道交通高压电气设备检修</t>
  </si>
  <si>
    <t>75247</t>
  </si>
  <si>
    <t>石磊 王震东 张强</t>
  </si>
  <si>
    <t>电子课件、电子教案、动画视频、活页式</t>
  </si>
  <si>
    <t>978-7-111-75247-9</t>
  </si>
  <si>
    <t>http://www.cmpedu.com/books/book/5607950.htm</t>
  </si>
  <si>
    <t>80102</t>
  </si>
  <si>
    <t>城市轨道交通低压供配电系统检修</t>
  </si>
  <si>
    <t>林毓梁 孙方方 师宁</t>
  </si>
  <si>
    <t>教学课件、习题库、作业库和试卷库</t>
  </si>
  <si>
    <t>978-7-111-80102-3</t>
  </si>
  <si>
    <t>http://www.cmpedu.com/books/book/5610616.htm</t>
  </si>
  <si>
    <t>76683</t>
  </si>
  <si>
    <t>城市轨道交通消防与环控系统检修</t>
  </si>
  <si>
    <r>
      <rPr>
        <sz val="11"/>
        <color rgb="FF000000"/>
        <rFont val="宋体"/>
        <charset val="134"/>
      </rPr>
      <t>刘乙橙</t>
    </r>
    <r>
      <rPr>
        <sz val="11"/>
        <color rgb="FF000000"/>
        <rFont val="宋体"/>
        <charset val="0"/>
      </rPr>
      <t xml:space="preserve"> </t>
    </r>
    <r>
      <rPr>
        <sz val="11"/>
        <color rgb="FF000000"/>
        <rFont val="宋体"/>
        <charset val="134"/>
      </rPr>
      <t>杨韬</t>
    </r>
  </si>
  <si>
    <t>电子课件、二维码、教案、工作手册式</t>
  </si>
  <si>
    <t>978-7-111-76683-4</t>
  </si>
  <si>
    <t>http://www.cmpedu.com/books/book/5608925.htm</t>
  </si>
  <si>
    <t>城市轨道交通通信技术</t>
  </si>
  <si>
    <t>57740</t>
  </si>
  <si>
    <t>978-7-111-57740-9</t>
  </si>
  <si>
    <t>http://www.cmpedu.com/books/book/2064403.htm</t>
  </si>
  <si>
    <t>79285</t>
  </si>
  <si>
    <t>城市轨道交通通信与信号（第4版）</t>
  </si>
  <si>
    <t>贾毓杰  王红光</t>
  </si>
  <si>
    <t>电子课件、信号图电子版</t>
  </si>
  <si>
    <t>本书特色：
★“十四五”职业教育国家规划教材
★“十三五”、“十二五”职业教育国家规划教材
★全书分为16个项目。教材的附录中以实际应用的设备为基础，绘制了城市轨道交通正线和车辆段信号平面图，并列出了常用的信号系统的英文缩写对照表，可供教学中参考使用。
★赠送电子课件。</t>
  </si>
  <si>
    <t>978-7-111-79285-7</t>
  </si>
  <si>
    <t>http://www.cmpedu.com/books/book/5609900.htm</t>
  </si>
  <si>
    <t>城市轨道交通通信线路检修</t>
  </si>
  <si>
    <t>73760</t>
  </si>
  <si>
    <t>王龙  陈艳玲</t>
  </si>
  <si>
    <t>电子课件、电子教案和动画视频</t>
  </si>
  <si>
    <t>978-7-111-73760-5</t>
  </si>
  <si>
    <t>http://www.cmpedu.com/books/book/5607140.htm</t>
  </si>
  <si>
    <t>城市轨道交通车站值班员</t>
  </si>
  <si>
    <t>59788</t>
  </si>
  <si>
    <t>邵震球</t>
  </si>
  <si>
    <t>978-7-111-59788-9</t>
  </si>
  <si>
    <t>http://www.cmpedu.com/books/book/2066841.htm</t>
  </si>
  <si>
    <t>城市公共交通运营管理</t>
  </si>
  <si>
    <t>15093</t>
  </si>
  <si>
    <t>莫露全 刘毅</t>
  </si>
  <si>
    <t>7-111-15093-7</t>
  </si>
  <si>
    <t>http://www.cmpedu.com/books/book/57948.htm</t>
  </si>
  <si>
    <t>城市轨道交通安全管理</t>
  </si>
  <si>
    <t>56420</t>
  </si>
  <si>
    <t>盛海洋 王志中</t>
  </si>
  <si>
    <t>978-7-111-56420-1</t>
  </si>
  <si>
    <t>http://www.cmpedu.com/books/book/2062821.htm</t>
  </si>
  <si>
    <t>75406</t>
  </si>
  <si>
    <t>城市轨道交通行车组织（配实训工单）</t>
  </si>
  <si>
    <t>电子课件、二维码、教案、实训工单答案</t>
  </si>
  <si>
    <t>978-7-111-75406-0</t>
  </si>
  <si>
    <t>http://www.cmpedu.com/books/book/5607872.htm</t>
  </si>
  <si>
    <t>75822</t>
  </si>
  <si>
    <t>城市轨道交通行车组织（第2版）</t>
  </si>
  <si>
    <t>张静静 牛凯兰</t>
  </si>
  <si>
    <t>978-7-111-75822-8</t>
  </si>
  <si>
    <t>http://www.cmpedu.com/books/book/5608223.htm</t>
  </si>
  <si>
    <t>城市轨道交通行车组织</t>
  </si>
  <si>
    <t>57985</t>
  </si>
  <si>
    <t>王霆</t>
  </si>
  <si>
    <t>978-7-111-57985-4</t>
  </si>
  <si>
    <t>http://www.cmpedu.com/books/book/2064701.htm</t>
  </si>
  <si>
    <t>73126</t>
  </si>
  <si>
    <t>胡兴丽 龙讯 刘奇</t>
  </si>
  <si>
    <t>电子课件、电子教案、工作页、相关动画视频和习题答案</t>
  </si>
  <si>
    <t>978-7-111-73126-9</t>
  </si>
  <si>
    <t>http://www.cmpedu.com/books/book/5606783.htm</t>
  </si>
  <si>
    <t>79364</t>
  </si>
  <si>
    <t>城市轨道交通自动售检票系统检修</t>
  </si>
  <si>
    <t>刘瑞鹃</t>
  </si>
  <si>
    <t>电子课件、电子教案</t>
  </si>
  <si>
    <t>978-7-111-79364-9</t>
  </si>
  <si>
    <t>http://www.cmpedu.com/books/book/5610096.htm</t>
  </si>
  <si>
    <t>城市轨道交通售检票系统</t>
  </si>
  <si>
    <t>72458</t>
  </si>
  <si>
    <t>张春晓</t>
  </si>
  <si>
    <t>978-7-111-72458-2</t>
  </si>
  <si>
    <t>http://www.cmpedu.com/books/book/5606546.htm</t>
  </si>
  <si>
    <t>城市轨道交通票务实务</t>
  </si>
  <si>
    <t>71250</t>
  </si>
  <si>
    <t>黄兰华 郭娟 王威</t>
  </si>
  <si>
    <t>978-7-111-71250-3</t>
  </si>
  <si>
    <t>http://www.cmpedu.com/books/book/5606235.htm</t>
  </si>
  <si>
    <t>城市轨道交通客运服务</t>
  </si>
  <si>
    <t>57397</t>
  </si>
  <si>
    <t>付翠英</t>
  </si>
  <si>
    <t>978-7-111-57397-5</t>
  </si>
  <si>
    <t>http://www.cmpedu.com/books/book/2064102.htm</t>
  </si>
  <si>
    <t>77741</t>
  </si>
  <si>
    <t>城市轨道交通客运组织（配实训工单）（第2版）</t>
  </si>
  <si>
    <t>刘乙橙 景平安</t>
  </si>
  <si>
    <t>电子课件、二维码、视频、实训工单答案</t>
  </si>
  <si>
    <t>本书特色：
★“十四五”职业教育国家规划教材
★包含理论知识与实训工单两部分。
★融入思政元素，重点知识附有二维码视频讲解。
★配套电子课件和实训工单答案。
★配有“示范教学包”，可在超星学习通APP上实现“一键建课”。</t>
  </si>
  <si>
    <t>978-7-111-77741-0</t>
  </si>
  <si>
    <t>http://www.cmpedu.com/books/book/5609367.htm</t>
  </si>
  <si>
    <t>城市轨道交通客运服务（配实训工单）</t>
  </si>
  <si>
    <t>67055</t>
  </si>
  <si>
    <t>张丹丹 张恩平</t>
  </si>
  <si>
    <t>超星APP,混合式教学资源包</t>
  </si>
  <si>
    <t>978-7-111-67055-1</t>
  </si>
  <si>
    <t>http://www.cmpedu.com/books/book/5603745.htm</t>
  </si>
  <si>
    <t>城市轨道交通客运组织</t>
  </si>
  <si>
    <t>76237</t>
  </si>
  <si>
    <t>陈玉艳 张静静 杨俊义</t>
  </si>
  <si>
    <t>电子课件、二维码、视频、教案、单独任务工单</t>
  </si>
  <si>
    <t>978-7-111-76237-9</t>
  </si>
  <si>
    <t>http://www.cmpedu.com/books/book/5608528.htm</t>
  </si>
  <si>
    <t>客运服务礼仪</t>
  </si>
  <si>
    <t>68479</t>
  </si>
  <si>
    <t>王英 闫骏</t>
  </si>
  <si>
    <t>978-7-111-68479-4</t>
  </si>
  <si>
    <t>http://www.cmpedu.com/books/book/5604660.htm</t>
  </si>
  <si>
    <t>城市轨道交通服务礼仪</t>
  </si>
  <si>
    <t>73606</t>
  </si>
  <si>
    <t>孟源 王秀琴 刘宏伟</t>
  </si>
  <si>
    <t>978-7-111-73606-6</t>
  </si>
  <si>
    <t>http://www.cmpedu.com/books/book/5607115.htm</t>
  </si>
  <si>
    <t>城市轨道交通客运服务标志</t>
  </si>
  <si>
    <t>52663</t>
  </si>
  <si>
    <t>978-7-111-52663-6</t>
  </si>
  <si>
    <t>http://www.cmpedu.com/books/book/2052697.htm</t>
  </si>
  <si>
    <t>城市轨道交通客运服务（第3版）</t>
  </si>
  <si>
    <t>71930</t>
  </si>
  <si>
    <t>裴瑞江</t>
  </si>
  <si>
    <t>电子课件和国家教学资源库课程资源</t>
  </si>
  <si>
    <t>978-7-111-71930-4</t>
  </si>
  <si>
    <t>http://www.cmpedu.com/books/book/5606401.htm</t>
  </si>
  <si>
    <t>城市轨道交通客运组织（第3版）</t>
  </si>
  <si>
    <t>63904</t>
  </si>
  <si>
    <t>978-7-111-63904-6</t>
  </si>
  <si>
    <t>http://www.cmpedu.com/books/book/5601184.htm</t>
  </si>
  <si>
    <t>城市轨道交通突发事件应急处理（第2版）</t>
  </si>
  <si>
    <t>71297</t>
  </si>
  <si>
    <t>谭恒 刘利莉</t>
  </si>
  <si>
    <t>本书特色：
★第二届全国教材建设奖
★“十四五”职业教育国家规划教材
★“十三五”职业教育国家规划教材修订版
★内容融入思政元素。
★配有电子课件；扫描书中二维码可观看微课视频。
★附有独立实训工单。</t>
  </si>
  <si>
    <t>978-7-111-71297-8</t>
  </si>
  <si>
    <t>http://www.cmpedu.com/books/book/5606119.htm</t>
  </si>
  <si>
    <t>78693</t>
  </si>
  <si>
    <t>城市轨道交通线路与站场  （第2版）</t>
  </si>
  <si>
    <t>孙艳英 于志学 冯硕</t>
  </si>
  <si>
    <t>978-7-111-78693-1</t>
  </si>
  <si>
    <t>http://www.cmpedu.com/books/book/5609814.htm</t>
  </si>
  <si>
    <t>城市轨道交通运营安全</t>
  </si>
  <si>
    <t>74963</t>
  </si>
  <si>
    <t>高洁 孙艳英 陈玉艳</t>
  </si>
  <si>
    <t>电子课件、电子教案、二维码视频</t>
  </si>
  <si>
    <t>978-7-111-74963-9</t>
  </si>
  <si>
    <t>http://www.cmpedu.com/books/book/5607748.htm</t>
  </si>
  <si>
    <t>城市轨道交通运营安全管理 第2版</t>
  </si>
  <si>
    <t>65371</t>
  </si>
  <si>
    <t>任萍</t>
  </si>
  <si>
    <t>978-7-111-65371-4</t>
  </si>
  <si>
    <t>http://www.cmpedu.com/books/book/5602495.htm</t>
  </si>
  <si>
    <t>城市轨道交通运用与管理</t>
  </si>
  <si>
    <t>37612</t>
  </si>
  <si>
    <t>阳东</t>
  </si>
  <si>
    <t>978-7-111-37612-5</t>
  </si>
  <si>
    <t>http://www.cmpedu.com/books/book/2013333.htm</t>
  </si>
  <si>
    <t>城市轨道交通站务工作组织</t>
  </si>
  <si>
    <t>43748</t>
  </si>
  <si>
    <t>978-7-111-43748-2</t>
  </si>
  <si>
    <t>http://www.cmpedu.com/books/book/2024423.htm</t>
  </si>
  <si>
    <t>城市轨道交通专业英语（第2版）</t>
  </si>
  <si>
    <t>49800</t>
  </si>
  <si>
    <t>978-7-111-49800-1</t>
  </si>
  <si>
    <t>http://www.cmpedu.com/books/book/2045800.htm</t>
  </si>
  <si>
    <t>城市轨道交通接触网</t>
  </si>
  <si>
    <t>69927</t>
  </si>
  <si>
    <t>林毓梁 马成禄</t>
  </si>
  <si>
    <t>978-7-111-69927-9</t>
  </si>
  <si>
    <t>http://www.cmpedu.com/books/book/5605366.htm</t>
  </si>
  <si>
    <t>现代有轨电车系统概论</t>
  </si>
  <si>
    <t>48803</t>
  </si>
  <si>
    <t>978-7-111-48803-3</t>
  </si>
  <si>
    <t>http://www.cmpedu.com/books/book/2065996.htm</t>
  </si>
  <si>
    <t>转向架柔性加工操作技术</t>
  </si>
  <si>
    <t>72358</t>
  </si>
  <si>
    <t>管益辉 高思军</t>
  </si>
  <si>
    <t>978-7-111-72358-5</t>
  </si>
  <si>
    <t>http://www.cmpedu.com/books/book/5606692.htm</t>
  </si>
  <si>
    <t>高职高专教材&gt;土木建筑大类</t>
  </si>
  <si>
    <t>高职高专教材&gt;土木建筑大类&gt;土建类基础</t>
  </si>
  <si>
    <t>中外建筑史</t>
  </si>
  <si>
    <t>72414</t>
  </si>
  <si>
    <t>鲁艳蕊</t>
  </si>
  <si>
    <t>978-7-111-72414-8</t>
  </si>
  <si>
    <t>http://www.cmpedu.com/books/book/5606733.htm</t>
  </si>
  <si>
    <t>建筑初步（第3版）</t>
  </si>
  <si>
    <t>68085</t>
  </si>
  <si>
    <t>龚静 秦首禹 彭莉妮</t>
  </si>
  <si>
    <t>978-7-111-68085-7</t>
  </si>
  <si>
    <t>http://www.cmpedu.com/books/book/5604553.htm</t>
  </si>
  <si>
    <t>智慧建造概论</t>
  </si>
  <si>
    <t>68954</t>
  </si>
  <si>
    <t>王宇航 罗晓蓉</t>
  </si>
  <si>
    <t>电子课件、二维码、课程标准、案例工程资料</t>
  </si>
  <si>
    <t>978-7-111-68954-6</t>
  </si>
  <si>
    <t>http://www.cmpedu.com/books/book/5604817.htm</t>
  </si>
  <si>
    <t>建筑概论</t>
  </si>
  <si>
    <t>14926</t>
  </si>
  <si>
    <t>贾丽明</t>
  </si>
  <si>
    <t>7-111-14926-2</t>
  </si>
  <si>
    <t>http://www.cmpedu.com/books/book/5603876.htm</t>
  </si>
  <si>
    <t>建筑物理（第4版）</t>
  </si>
  <si>
    <t>69784</t>
  </si>
  <si>
    <t>李井永</t>
  </si>
  <si>
    <t>“十四五”辽宁省规划教材/“十二五”职业教育国家规划教材（修订版）</t>
  </si>
  <si>
    <t>978-7-111-69784-8</t>
  </si>
  <si>
    <t>http://www.cmpedu.com/books/book/5605299.htm</t>
  </si>
  <si>
    <t>建筑结构</t>
  </si>
  <si>
    <t>70509</t>
  </si>
  <si>
    <t>刘任峰</t>
  </si>
  <si>
    <t>978-7-111-70509-3</t>
  </si>
  <si>
    <t>http://www.cmpedu.com/books/book/5605788.htm</t>
  </si>
  <si>
    <t>69953</t>
  </si>
  <si>
    <t>丁灼伟 徐明刚</t>
  </si>
  <si>
    <t>978-7-111-69953-8</t>
  </si>
  <si>
    <t>http://www.cmpedu.com/books/book/5605617.htm</t>
  </si>
  <si>
    <t>74234</t>
  </si>
  <si>
    <t>建筑结构基础与识图（第2版）</t>
  </si>
  <si>
    <t>徐锡权</t>
  </si>
  <si>
    <t>978-7-111-74234-0</t>
  </si>
  <si>
    <t>http://www.cmpedu.com/books/book/5607633.htm</t>
  </si>
  <si>
    <t>78686</t>
  </si>
  <si>
    <t>建筑构造与识图</t>
  </si>
  <si>
    <t>郝桂荣    吴凤娇</t>
  </si>
  <si>
    <t>978-7-111-78686-3</t>
  </si>
  <si>
    <t>http://www.cmpedu.com/books/book/5609909.htm</t>
  </si>
  <si>
    <t>77122</t>
  </si>
  <si>
    <t>卢士华 郑钧</t>
  </si>
  <si>
    <t>教师课件、二维码、习题库</t>
  </si>
  <si>
    <t>978-7-111-77122-7</t>
  </si>
  <si>
    <t>http://www.cmpedu.com/books/book/5609281.htm</t>
  </si>
  <si>
    <t>73603</t>
  </si>
  <si>
    <t>建筑构造与识图（第3版）</t>
  </si>
  <si>
    <t>邬京虹 夏玲涛</t>
  </si>
  <si>
    <t>电子课件、二维码、视频、附录图纸</t>
  </si>
  <si>
    <t>978-7-111-73603-5</t>
  </si>
  <si>
    <t>http://www.cmpedu.com/books/book/5608410.htm</t>
  </si>
  <si>
    <t>75176</t>
  </si>
  <si>
    <t>张玫  夏磊  胡婧</t>
  </si>
  <si>
    <t>978-7-111-75176-2</t>
  </si>
  <si>
    <t>http://www.cmpedu.com/books/book/5607715.htm</t>
  </si>
  <si>
    <t>建筑构造与制图（第2版）</t>
  </si>
  <si>
    <t>76153</t>
  </si>
  <si>
    <t>朱锋盼 郑朝灿</t>
  </si>
  <si>
    <t>电子课件、二维码、视频、教案、图纸</t>
  </si>
  <si>
    <t>浙江省“十四五”省级规划教材</t>
  </si>
  <si>
    <t>978-7-111-76153-2</t>
  </si>
  <si>
    <t>http://www.cmpedu.com/books/book/5608465.htm</t>
  </si>
  <si>
    <t>建筑构造与制图综合训练</t>
  </si>
  <si>
    <t>72697</t>
  </si>
  <si>
    <t>张弦波 郑朝灿</t>
  </si>
  <si>
    <t>978-7-111-72697-5</t>
  </si>
  <si>
    <t>http://www.cmpedu.com/books/book/5606707.htm</t>
  </si>
  <si>
    <t>建筑识图与CAD</t>
  </si>
  <si>
    <t>66874</t>
  </si>
  <si>
    <t>湛永红 贺明华</t>
  </si>
  <si>
    <t>电子课件、CAD图</t>
  </si>
  <si>
    <t>978-7-111-66874-9</t>
  </si>
  <si>
    <t>http://www.cmpedu.com/books/book/5604251.htm</t>
  </si>
  <si>
    <t>建筑识图与AutoCAD绘图（配习题集）</t>
  </si>
  <si>
    <t>39524</t>
  </si>
  <si>
    <t>汤建新</t>
  </si>
  <si>
    <t>978-7-111-39524-9</t>
  </si>
  <si>
    <t>http://www.cmpedu.com/books/book/2016928.htm</t>
  </si>
  <si>
    <t>建筑构造与识图基本训练（第3版）</t>
  </si>
  <si>
    <t>68864</t>
  </si>
  <si>
    <t>陈氏凤 王志萍</t>
  </si>
  <si>
    <t>978-7-111-68864-8</t>
  </si>
  <si>
    <t>http://www.cmpedu.com/books/book/5605121.htm</t>
  </si>
  <si>
    <t>77909</t>
  </si>
  <si>
    <t>建筑识图与构造</t>
  </si>
  <si>
    <t>孙伟 王天佐 李强</t>
  </si>
  <si>
    <t>多媒体课件、视频、教学教案、案例答案、习题答案、扩展资源、素质拓展</t>
  </si>
  <si>
    <t>978-7-111-77909-4</t>
  </si>
  <si>
    <t>http://www.cmpedu.com/books/book/5609737.htm</t>
  </si>
  <si>
    <t>建筑识图与构造（第3版）</t>
  </si>
  <si>
    <t>74122</t>
  </si>
  <si>
    <t>宋乔 白丽红</t>
  </si>
  <si>
    <t>978-7-111-74122-0</t>
  </si>
  <si>
    <t>http://www.cmpedu.com/books/book/5607508.htm</t>
  </si>
  <si>
    <t>67362</t>
  </si>
  <si>
    <t>刘艳芬</t>
  </si>
  <si>
    <t>电子课件、新形态教材</t>
  </si>
  <si>
    <t>978-7-111-67362-0</t>
  </si>
  <si>
    <t>http://www.cmpedu.com/books/book/5604547.htm</t>
  </si>
  <si>
    <t>66728</t>
  </si>
  <si>
    <t>卞晓雯 任昭君</t>
  </si>
  <si>
    <t>978-7-111-66728-5</t>
  </si>
  <si>
    <t>http://www.cmpedu.com/books/book/5604084.htm</t>
  </si>
  <si>
    <t>建筑结构与识图（混凝土结构与砌体结构）</t>
  </si>
  <si>
    <t>60985</t>
  </si>
  <si>
    <t>陈鹏 姜荣斌</t>
  </si>
  <si>
    <t>978-7-111-60985-8</t>
  </si>
  <si>
    <t>http://www.cmpedu.com/books/book/5585326.htm</t>
  </si>
  <si>
    <t>62109</t>
  </si>
  <si>
    <t>饶宜平 龚碧玲</t>
  </si>
  <si>
    <t>978-7-111-62109-6</t>
  </si>
  <si>
    <t>http://www.cmpedu.com/books/book/5600271.htm</t>
  </si>
  <si>
    <t>建筑制图与阴影透视（第3版）</t>
  </si>
  <si>
    <t>66617</t>
  </si>
  <si>
    <t>李思丽</t>
  </si>
  <si>
    <t>本书特色：
★“十四五”职业教育国家规划教材
★“十二五”职业教育国家规划教材
★河南省“十四五”省级规划教材
★依据现行制图标准、规范及图集做法编写。
★配有电子课件、配套习题集（活页式）和习题解答。</t>
  </si>
  <si>
    <t>978-7-111-66617-2</t>
  </si>
  <si>
    <t>http://www.cmpedu.com/books/book/5604679.htm</t>
  </si>
  <si>
    <t>78145</t>
  </si>
  <si>
    <t>建筑制图与阴影透视习题集（第4版）</t>
  </si>
  <si>
    <t>“十四五”河南省规划教材/“十二五”职业教育国家规划教材（修订版）</t>
  </si>
  <si>
    <t>978-7-111-78145-5</t>
  </si>
  <si>
    <t>http://www.cmpedu.com/books/book/5609293.htm</t>
  </si>
  <si>
    <t>建筑制图与识图</t>
  </si>
  <si>
    <t>38339</t>
  </si>
  <si>
    <t>卢扬</t>
  </si>
  <si>
    <t>978-7-111-38339-0</t>
  </si>
  <si>
    <t>http://www.cmpedu.com/books/book/2016322.htm</t>
  </si>
  <si>
    <t>建筑制图与识图习题集</t>
  </si>
  <si>
    <t>38338</t>
  </si>
  <si>
    <t>978-7-111-38338-3</t>
  </si>
  <si>
    <t>http://www.cmpedu.com/books/book/2016082.htm</t>
  </si>
  <si>
    <t>建筑制图（第2版）</t>
  </si>
  <si>
    <t>47834</t>
  </si>
  <si>
    <t>苏小梅</t>
  </si>
  <si>
    <t>978-7-111-47834-8</t>
  </si>
  <si>
    <t>http://www.cmpedu.com/books/book/2041384.htm</t>
  </si>
  <si>
    <t>79468</t>
  </si>
  <si>
    <t>建筑制图 （第4版）</t>
  </si>
  <si>
    <t>刘志麟  等</t>
  </si>
  <si>
    <t>978-7-111-79468-4</t>
  </si>
  <si>
    <t>http://www.cmpedu.com/books/book/5610550.htm</t>
  </si>
  <si>
    <t>79629</t>
  </si>
  <si>
    <t>建筑制图习题集（第4版）</t>
  </si>
  <si>
    <t>刘志麟  孙刚 方英民</t>
  </si>
  <si>
    <t>978-7-111-79629-9</t>
  </si>
  <si>
    <t>http://www.cmpedu.com/books/book/5610228.htm</t>
  </si>
  <si>
    <t>房屋构造与识图（配习题集）（第2版）</t>
  </si>
  <si>
    <t>72185</t>
  </si>
  <si>
    <t>卜洁莹 乔博</t>
  </si>
  <si>
    <t>电子课件、二维码、习题集</t>
  </si>
  <si>
    <t>978-7-111-72185-7</t>
  </si>
  <si>
    <t>http://www.cmpedu.com/books/book/5606596.htm</t>
  </si>
  <si>
    <t>房屋建筑构造与识图</t>
  </si>
  <si>
    <t>60878</t>
  </si>
  <si>
    <t>帅映勇</t>
  </si>
  <si>
    <t>978-7-111-60878-3</t>
  </si>
  <si>
    <t>http://www.cmpedu.com/books/book/5585325.htm</t>
  </si>
  <si>
    <t>建筑CAD 中文版</t>
  </si>
  <si>
    <t>70361</t>
  </si>
  <si>
    <t>陕晋军</t>
  </si>
  <si>
    <t>电子课件、CAD图纸</t>
  </si>
  <si>
    <t>住房城乡建设部土建类学科专业“十三五”规划教材</t>
  </si>
  <si>
    <t>978-7-111-70361-7</t>
  </si>
  <si>
    <t>http://www.cmpedu.com/books/book/5605703.htm</t>
  </si>
  <si>
    <t>76028</t>
  </si>
  <si>
    <t>建筑CAD</t>
  </si>
  <si>
    <t>闫国艳 吕新华</t>
  </si>
  <si>
    <t>978-7-111-76028-3</t>
  </si>
  <si>
    <t>http://www.cmpedu.com/books/book/5608377.htm</t>
  </si>
  <si>
    <t>76918</t>
  </si>
  <si>
    <t>建筑CAD（第2版）</t>
  </si>
  <si>
    <t>陈超</t>
  </si>
  <si>
    <t>电子课件、微课视频、习题及答案、教案、教学设计、CAD图纸</t>
  </si>
  <si>
    <t>978-7-111-76918-7</t>
  </si>
  <si>
    <t>http://www.cmpedu.com/books/book/5608851.htm</t>
  </si>
  <si>
    <t>58598</t>
  </si>
  <si>
    <t>施佩娟</t>
  </si>
  <si>
    <t>978-7-111-58598-5</t>
  </si>
  <si>
    <t>http://www.cmpedu.com/books/book/2065905.htm</t>
  </si>
  <si>
    <t>建筑CAD（第6版）</t>
  </si>
  <si>
    <t>72398</t>
  </si>
  <si>
    <t>本书特色：
★“十四五”职业教育国家规划教材
★“十二五”职业教育国家规划教材
★普通高等教育“十一五”国家级规划教材
★国家精品课程配套教材、机械工业出版社精品教材
★国内第一本建筑CAD教材，2003年推出至今已推出第6版，使用人数超过20万人。
★助教资源丰富，包括电子课件、动态演示绘图过程、提供附录CAD图、上机训练等。</t>
  </si>
  <si>
    <t>978-7-111-72398-1</t>
  </si>
  <si>
    <t>http://www.cmpedu.com/books/book/5606758.htm</t>
  </si>
  <si>
    <t>78052</t>
  </si>
  <si>
    <t>中望CAD机械绘图技术</t>
  </si>
  <si>
    <t>温志力  陈建毅   胡胜</t>
  </si>
  <si>
    <t>978-7-111-78052-6</t>
  </si>
  <si>
    <t>http://www.cmpedu.com/books/book/5609364.htm</t>
  </si>
  <si>
    <t>中望建筑CAD（微课视频版）</t>
  </si>
  <si>
    <t>70119</t>
  </si>
  <si>
    <t>广州中望龙腾软件股份有限公司 组编  孙琪 李垚 张莉莉 主编</t>
  </si>
  <si>
    <t>978-7-111-70119-4</t>
  </si>
  <si>
    <t>http://www.cmpedu.com/books/book/5605453.htm</t>
  </si>
  <si>
    <t>中文版AutoCAD 2014建筑绘图（含上机指导）（第2版）</t>
  </si>
  <si>
    <t>55154</t>
  </si>
  <si>
    <t>杨月英、张效伟</t>
  </si>
  <si>
    <t>978-7-111-55154-6</t>
  </si>
  <si>
    <t>http://www.cmpedu.com/books/book/2055515.htm</t>
  </si>
  <si>
    <t>建筑工程识图</t>
  </si>
  <si>
    <t>75632</t>
  </si>
  <si>
    <t>徐洁 杨谦</t>
  </si>
  <si>
    <t>978-7-111-75632-3</t>
  </si>
  <si>
    <t>http://www.cmpedu.com/books/book/5608622.htm</t>
  </si>
  <si>
    <t>建筑工程制图与识图（第4版）</t>
  </si>
  <si>
    <t>72186</t>
  </si>
  <si>
    <t>王强 张小平</t>
  </si>
  <si>
    <r>
      <rPr>
        <sz val="11"/>
        <color rgb="FF000000"/>
        <rFont val="宋体"/>
        <charset val="0"/>
      </rPr>
      <t>82</t>
    </r>
    <r>
      <rPr>
        <sz val="11"/>
        <color rgb="FF000000"/>
        <rFont val="宋体"/>
        <charset val="134"/>
      </rPr>
      <t>个微课、动画、</t>
    </r>
    <r>
      <rPr>
        <sz val="11"/>
        <color rgb="FF000000"/>
        <rFont val="宋体"/>
        <charset val="0"/>
      </rPr>
      <t>PPT</t>
    </r>
    <r>
      <rPr>
        <sz val="11"/>
        <color rgb="FF000000"/>
        <rFont val="宋体"/>
        <charset val="134"/>
      </rPr>
      <t>、仿真小程序、实训练习</t>
    </r>
  </si>
  <si>
    <t>本书特色：
★普通高等教育“十一五”国家规划教材
★互联网+数纸融合教材，可扫码观看82个微课、动画、仿真。视频微课体现重点、难点，与教材全面贴合，梁、板、柱、楼梯等小构件模型与工程图对比，可操作，提高学生对结构图的识读。
★强大的配套资源：全课程设计、ppt课件制作精良、提供建筑、结构、给排水、暖通、路桥专业校核过的实训练习、提供别墅、办公楼的REvit数据及制作精良的仿真漫游，为学生的拓展学习提供资源。
★双色印刷，体现画图步骤，配套习题集同步发售。</t>
  </si>
  <si>
    <t>978-7-111-72186-4</t>
  </si>
  <si>
    <t>http://www.cmpedu.com/books/book/5606753.htm</t>
  </si>
  <si>
    <t>建筑工程制图与识图习题集（第3版）</t>
  </si>
  <si>
    <t>69012</t>
  </si>
  <si>
    <t>王强 赵春荣</t>
  </si>
  <si>
    <t>978-7-111-69012-2</t>
  </si>
  <si>
    <t>http://www.cmpedu.com/books/book/5605136.htm</t>
  </si>
  <si>
    <t>简明建筑力学教程</t>
  </si>
  <si>
    <t>28278</t>
  </si>
  <si>
    <t>吴建敏</t>
  </si>
  <si>
    <t>978-7-111-28278-5</t>
  </si>
  <si>
    <t>http://www.cmpedu.com/books/book/2066163.htm</t>
  </si>
  <si>
    <t>79998</t>
  </si>
  <si>
    <t>建筑力学（少学时）</t>
  </si>
  <si>
    <t>胡敏</t>
  </si>
  <si>
    <t>978-7-111-79998-6</t>
  </si>
  <si>
    <t>建筑力学</t>
  </si>
  <si>
    <t>62206</t>
  </si>
  <si>
    <t>肖燕</t>
  </si>
  <si>
    <t>978-7-111-62206-2</t>
  </si>
  <si>
    <t>http://www.cmpedu.com/books/book/5600394.htm</t>
  </si>
  <si>
    <t>54474</t>
  </si>
  <si>
    <t>江怀雁 陈春梅</t>
  </si>
  <si>
    <t>978-7-111-54474-6</t>
  </si>
  <si>
    <t>http://www.cmpedu.com/books/book/2054276.htm</t>
  </si>
  <si>
    <t>36506</t>
  </si>
  <si>
    <t>978-7-111-36506-8</t>
  </si>
  <si>
    <t>http://www.cmpedu.com/books/book/2066253.htm</t>
  </si>
  <si>
    <t>建筑力学练习册</t>
  </si>
  <si>
    <t>38263</t>
  </si>
  <si>
    <t>978-7-111-38263-8</t>
  </si>
  <si>
    <t>http://www.cmpedu.com/books/book/5603836.htm</t>
  </si>
  <si>
    <t>建筑力学（上册）（第3版）</t>
  </si>
  <si>
    <t>53310</t>
  </si>
  <si>
    <t>赵萍</t>
  </si>
  <si>
    <t>978-7-111-53310-8</t>
  </si>
  <si>
    <t>http://www.cmpedu.com/books/book/2053020.htm</t>
  </si>
  <si>
    <t>建筑力学（下册）（第3版）</t>
  </si>
  <si>
    <t>52997</t>
  </si>
  <si>
    <t>978-7-111-52997-2</t>
  </si>
  <si>
    <t>http://www.cmpedu.com/books/book/2052844.htm</t>
  </si>
  <si>
    <t>79166</t>
  </si>
  <si>
    <t>建筑力学基础及应用</t>
  </si>
  <si>
    <t>周英  史筱红</t>
  </si>
  <si>
    <t>978-7-111-79166-9</t>
  </si>
  <si>
    <t>http://www.cmpedu.com/books/book/5609988.htm</t>
  </si>
  <si>
    <t>72406</t>
  </si>
  <si>
    <t>建筑力学与结构（第5版）</t>
  </si>
  <si>
    <t>牛少儒 丁锐</t>
  </si>
  <si>
    <t>978-7-111-72406-3</t>
  </si>
  <si>
    <t>http://www.cmpedu.com/books/book/5608371.htm</t>
  </si>
  <si>
    <t>74558</t>
  </si>
  <si>
    <t>建筑力学与结构</t>
  </si>
  <si>
    <t>方甫兵</t>
  </si>
  <si>
    <t>电子课件、二维码、习题库</t>
  </si>
  <si>
    <t>978-7-111-74558-7</t>
  </si>
  <si>
    <t>http://www.cmpedu.com/books/book/5607901.htm</t>
  </si>
  <si>
    <t>73578</t>
  </si>
  <si>
    <t>土力学与基础工程（第3版）</t>
  </si>
  <si>
    <t>务新超 谭建领</t>
  </si>
  <si>
    <t>978-7-111-73578-6</t>
  </si>
  <si>
    <t>http://www.cmpedu.com/books/book/5607311.htm</t>
  </si>
  <si>
    <t>土力学及地基基础（第4版）</t>
  </si>
  <si>
    <t>74274</t>
  </si>
  <si>
    <t>周宏 陈兰云 吴育萍</t>
  </si>
  <si>
    <t>电子教案、二维码、大纲、习题答案、微课视频</t>
  </si>
  <si>
    <r>
      <rPr>
        <sz val="11"/>
        <color rgb="FF000000"/>
        <rFont val="宋体"/>
        <charset val="0"/>
      </rPr>
      <t>“</t>
    </r>
    <r>
      <rPr>
        <sz val="11"/>
        <color rgb="FF000000"/>
        <rFont val="宋体"/>
        <charset val="134"/>
      </rPr>
      <t>十二五</t>
    </r>
    <r>
      <rPr>
        <sz val="11"/>
        <color rgb="FF000000"/>
        <rFont val="宋体"/>
        <charset val="0"/>
      </rPr>
      <t>”</t>
    </r>
    <r>
      <rPr>
        <sz val="11"/>
        <color rgb="FF000000"/>
        <rFont val="宋体"/>
        <charset val="134"/>
      </rPr>
      <t>职业教育国家规划教材（修订版）</t>
    </r>
    <r>
      <rPr>
        <sz val="11"/>
        <color rgb="FF000000"/>
        <rFont val="宋体"/>
        <charset val="0"/>
      </rPr>
      <t>\</t>
    </r>
    <r>
      <rPr>
        <sz val="11"/>
        <color rgb="FF000000"/>
        <rFont val="宋体"/>
        <charset val="134"/>
      </rPr>
      <t>新形态教材</t>
    </r>
  </si>
  <si>
    <t>978-7-111-74274-6</t>
  </si>
  <si>
    <t>http://www.cmpedu.com/books/book/5607545.htm</t>
  </si>
  <si>
    <t>土力学与地基基础</t>
  </si>
  <si>
    <t>56800</t>
  </si>
  <si>
    <t>昌永红</t>
  </si>
  <si>
    <t>978-7-111-56800-1</t>
  </si>
  <si>
    <t>http://www.cmpedu.com/books/book/2063595.htm</t>
  </si>
  <si>
    <t>60916</t>
  </si>
  <si>
    <t>唐业茂</t>
  </si>
  <si>
    <t>978-7-111-60916-2</t>
  </si>
  <si>
    <t>http://www.cmpedu.com/books/book/5533552.htm</t>
  </si>
  <si>
    <t>土力学与地基基础（第2版）</t>
  </si>
  <si>
    <t>40116</t>
  </si>
  <si>
    <t>陈晋中</t>
  </si>
  <si>
    <t>978-7-111-40116-2</t>
  </si>
  <si>
    <t>http://www.cmpedu.com/books/book/2017735.htm</t>
  </si>
  <si>
    <t>工程力学（土木类）</t>
  </si>
  <si>
    <t>69372</t>
  </si>
  <si>
    <t>宋小壮</t>
  </si>
  <si>
    <t>978-7-111-69372-7</t>
  </si>
  <si>
    <t>http://www.cmpedu.com/books/book/5605383.htm</t>
  </si>
  <si>
    <t>土木工程力学（第4版）</t>
  </si>
  <si>
    <t>68047</t>
  </si>
  <si>
    <t>吴明军</t>
  </si>
  <si>
    <t>978-7-111-68047-5</t>
  </si>
  <si>
    <t>http://www.cmpedu.com/books/book/5604731.htm</t>
  </si>
  <si>
    <t>土木工程概论</t>
  </si>
  <si>
    <t>74205</t>
  </si>
  <si>
    <t>赵杉 闫蕾</t>
  </si>
  <si>
    <t>电子课件、二维码、视频、课程标准、教案、试卷、习题及答案</t>
  </si>
  <si>
    <t>978-7-111-74205-0</t>
  </si>
  <si>
    <t>http://www.cmpedu.com/books/book/5607460.htm</t>
  </si>
  <si>
    <t>土木工程材料</t>
  </si>
  <si>
    <t>60978</t>
  </si>
  <si>
    <t>薛小霜</t>
  </si>
  <si>
    <t>978-7-111-60978-0</t>
  </si>
  <si>
    <t>http://www.cmpedu.com/books/book/5600195.htm</t>
  </si>
  <si>
    <t>76945</t>
  </si>
  <si>
    <t>建筑材料（第3版）</t>
  </si>
  <si>
    <t>严峻 尹国英</t>
  </si>
  <si>
    <t>978-7-111-76945-3</t>
  </si>
  <si>
    <t>http://www.cmpedu.com/books/book/5609039.htm</t>
  </si>
  <si>
    <t>建筑材料</t>
  </si>
  <si>
    <t>64229</t>
  </si>
  <si>
    <t>张晨霞 孙武斌</t>
  </si>
  <si>
    <t>二维码，课件，习题库</t>
  </si>
  <si>
    <t>978-7-111-64229-9</t>
  </si>
  <si>
    <t>http://www.cmpedu.com/books/book/5601795.htm</t>
  </si>
  <si>
    <t>72395</t>
  </si>
  <si>
    <t>建筑材料（第5版）</t>
  </si>
  <si>
    <t>张晨霞 刘仁玲</t>
  </si>
  <si>
    <t>本书特色：
★十四五职业教育国家规划教材；
★国家精品在线课配套教材，建有在线学习课程；
★对接1+X职业技能等级要求；
★配有电子课件、教案、课程标准，整体设计等资源；
★扫描书中二维码可观看视频演示。</t>
  </si>
  <si>
    <t>978-7-111-72395-0</t>
  </si>
  <si>
    <t>http://www.cmpedu.com/books/book/5608582.htm</t>
  </si>
  <si>
    <t>建筑材料检测与应用</t>
  </si>
  <si>
    <t>69807</t>
  </si>
  <si>
    <t>闫宏生 依巴丹</t>
  </si>
  <si>
    <t>电子课件、二维码、 题库</t>
  </si>
  <si>
    <t>978-7-111-69807-4</t>
  </si>
  <si>
    <t>http://www.cmpedu.com/books/book/5605562.htm</t>
  </si>
  <si>
    <t>76835</t>
  </si>
  <si>
    <t>建筑材料及检验检测</t>
  </si>
  <si>
    <t>颜新宁</t>
  </si>
  <si>
    <t>978-7-111-76835-7</t>
  </si>
  <si>
    <t>http://www.cmpedu.com/books/book/5609086.htm</t>
  </si>
  <si>
    <t>建筑材料与检测</t>
  </si>
  <si>
    <t>72390</t>
  </si>
  <si>
    <t>周祥旭 尹国英</t>
  </si>
  <si>
    <t>978-7-111-72390-5</t>
  </si>
  <si>
    <t>http://www.cmpedu.com/books/book/5606790.htm</t>
  </si>
  <si>
    <t>高职高专教材&gt;土木建筑大类&gt;土建施工类</t>
  </si>
  <si>
    <t>80041</t>
  </si>
  <si>
    <t>智能建造施工技术</t>
  </si>
  <si>
    <t>李颖柯   邱奎宁   郑晟</t>
  </si>
  <si>
    <t>978-7-111-80041-5</t>
  </si>
  <si>
    <t>http://www.cmpedu.com/books/book/5610614.htm</t>
  </si>
  <si>
    <t>79901</t>
  </si>
  <si>
    <t>既有建筑鉴定及加固设计</t>
  </si>
  <si>
    <r>
      <rPr>
        <sz val="11"/>
        <color rgb="FF000000"/>
        <rFont val="宋体"/>
        <charset val="134"/>
      </rPr>
      <t>唐迎春</t>
    </r>
    <r>
      <rPr>
        <sz val="11"/>
        <color rgb="FF000000"/>
        <rFont val="宋体"/>
        <charset val="0"/>
      </rPr>
      <t xml:space="preserve"> </t>
    </r>
    <r>
      <rPr>
        <sz val="11"/>
        <color rgb="FF000000"/>
        <rFont val="宋体"/>
        <charset val="134"/>
      </rPr>
      <t>韦亮</t>
    </r>
  </si>
  <si>
    <t>电子课件、相关工程图纸、鉴定报告等</t>
  </si>
  <si>
    <t>978-7-111-79901-6</t>
  </si>
  <si>
    <t>http://www.cmpedu.com/books/book/5610594.htm</t>
  </si>
  <si>
    <t>建筑工程施工工艺实施与管理实践（初级）</t>
  </si>
  <si>
    <t>71381</t>
  </si>
  <si>
    <t>任少强 姚琦 张巍</t>
  </si>
  <si>
    <t>978-7-111-71381-4</t>
  </si>
  <si>
    <t>http://www.cmpedu.com/books/book/5606336.htm</t>
  </si>
  <si>
    <t>建筑工程施工工艺实施与管理实践（中级）</t>
  </si>
  <si>
    <t>70972</t>
  </si>
  <si>
    <t>任少强 邓林 张巍</t>
  </si>
  <si>
    <t>978-7-111-70972-5</t>
  </si>
  <si>
    <t>http://www.cmpedu.com/books/book/5605728.htm</t>
  </si>
  <si>
    <t>建筑工程施工工艺实施与管理实践（高级）</t>
  </si>
  <si>
    <t>71093</t>
  </si>
  <si>
    <t>任少强 徐锡权 张巍</t>
  </si>
  <si>
    <t>978-7-111-71093-6</t>
  </si>
  <si>
    <t>http://www.cmpedu.com/books/book/5605729.htm</t>
  </si>
  <si>
    <t>建筑工程施工技术</t>
  </si>
  <si>
    <t>71312</t>
  </si>
  <si>
    <t>杨莹</t>
  </si>
  <si>
    <t>978-7-111-71312-8</t>
  </si>
  <si>
    <t>http://www.cmpedu.com/books/book/5606182.htm</t>
  </si>
  <si>
    <t>工程施工技术与智能化管理</t>
  </si>
  <si>
    <t>74870</t>
  </si>
  <si>
    <t>张召冉</t>
  </si>
  <si>
    <t>978-7-111-74870-0</t>
  </si>
  <si>
    <t>http://www.cmpedu.com/books/book/5607743.htm</t>
  </si>
  <si>
    <t>77804</t>
  </si>
  <si>
    <t>高层建筑施工（第2版）</t>
  </si>
  <si>
    <t>程和平</t>
  </si>
  <si>
    <t>978-7-111-77804-2</t>
  </si>
  <si>
    <t>http://www.cmpedu.com/books/book/5609276.htm</t>
  </si>
  <si>
    <t>73870</t>
  </si>
  <si>
    <t>建筑施工技术</t>
  </si>
  <si>
    <t>贾汝达</t>
  </si>
  <si>
    <t>978-7-111-73870-1</t>
  </si>
  <si>
    <t>http://www.cmpedu.com/books/book/5607796.htm</t>
  </si>
  <si>
    <t>建筑施工技术（第3版）</t>
  </si>
  <si>
    <t>51998</t>
  </si>
  <si>
    <t>张厚先</t>
  </si>
  <si>
    <t>978-7-111-51998-0</t>
  </si>
  <si>
    <t>http://www.cmpedu.com/books/book/2063512.htm</t>
  </si>
  <si>
    <t>78234</t>
  </si>
  <si>
    <t>建筑施工技术专业综合实务</t>
  </si>
  <si>
    <t>万巨波 彭子茂 许磊</t>
  </si>
  <si>
    <t>课件、二维码、习题库、活页式</t>
  </si>
  <si>
    <t>978-7-111-78234-6</t>
  </si>
  <si>
    <t>http://www.cmpedu.com/books/book/5609479.htm</t>
  </si>
  <si>
    <t>土建施工员应知应会</t>
  </si>
  <si>
    <t>56539</t>
  </si>
  <si>
    <t>刘鑫 张颂娟</t>
  </si>
  <si>
    <t>978-7-111-56539-0</t>
  </si>
  <si>
    <t>http://www.cmpedu.com/books/book/2062802.htm</t>
  </si>
  <si>
    <t>74043</t>
  </si>
  <si>
    <t>房屋建筑构造（第5版）</t>
  </si>
  <si>
    <t>孙玉红</t>
  </si>
  <si>
    <r>
      <rPr>
        <sz val="11"/>
        <color rgb="FF000000"/>
        <rFont val="宋体"/>
        <charset val="134"/>
      </rPr>
      <t>电子课件、二维码、习题答案</t>
    </r>
    <r>
      <rPr>
        <sz val="11"/>
        <color rgb="FF000000"/>
        <rFont val="宋体"/>
        <charset val="0"/>
      </rPr>
      <t xml:space="preserve"> </t>
    </r>
    <r>
      <rPr>
        <sz val="11"/>
        <color rgb="FF000000"/>
        <rFont val="宋体"/>
        <charset val="134"/>
      </rPr>
      <t>模拟试卷、微课视频</t>
    </r>
  </si>
  <si>
    <t>978-7-111-74043-8</t>
  </si>
  <si>
    <t>http://www.cmpedu.com/books/book/5607471.htm</t>
  </si>
  <si>
    <t>钢筋翻样与加工</t>
  </si>
  <si>
    <t>63122</t>
  </si>
  <si>
    <t>郭正恩</t>
  </si>
  <si>
    <t>978-7-111-63122-4</t>
  </si>
  <si>
    <t>http://www.cmpedu.com/books/book/5600896.htm</t>
  </si>
  <si>
    <t>钢筋混凝土工程施工</t>
  </si>
  <si>
    <t>72413</t>
  </si>
  <si>
    <t>吉海军  周康  雷华</t>
  </si>
  <si>
    <t>978-7-111-72413-1</t>
  </si>
  <si>
    <t>http://www.cmpedu.com/books/book/5606788.htm</t>
  </si>
  <si>
    <t>钢筋混凝土结构工程施工</t>
  </si>
  <si>
    <t>71448</t>
  </si>
  <si>
    <t>张悠荣</t>
  </si>
  <si>
    <t>电子课件、二维码、活页实训工单</t>
  </si>
  <si>
    <t>978-7-111-71448-4</t>
  </si>
  <si>
    <t>http://www.cmpedu.com/books/book/5606395.htm</t>
  </si>
  <si>
    <t>钢筋混凝土工程施工（第2版）</t>
  </si>
  <si>
    <t>74327</t>
  </si>
  <si>
    <t>张亚英 张宗法</t>
  </si>
  <si>
    <t>978-7-111-74327-9</t>
  </si>
  <si>
    <t>http://www.cmpedu.com/books/book/5607368.htm</t>
  </si>
  <si>
    <t>混凝土结构施工图平法识读（第2版）</t>
  </si>
  <si>
    <t>72863</t>
  </si>
  <si>
    <t>孙学礼 战东升</t>
  </si>
  <si>
    <t>978-7-111-72863-4</t>
  </si>
  <si>
    <t>http://www.cmpedu.com/books/book/5606763.htm</t>
  </si>
  <si>
    <t>装配式建筑概论</t>
  </si>
  <si>
    <t>66207</t>
  </si>
  <si>
    <t>宋兴禹 曾跃飞</t>
  </si>
  <si>
    <t>978-7-111-66207-5</t>
  </si>
  <si>
    <t>http://www.cmpedu.com/books/book/5603519.htm</t>
  </si>
  <si>
    <t>装配式建筑识图</t>
  </si>
  <si>
    <t>66508</t>
  </si>
  <si>
    <t>宋兴禹  龙建旭</t>
  </si>
  <si>
    <t>978-7-111-66508-3</t>
  </si>
  <si>
    <t>http://www.cmpedu.com/books/book/5603502.htm</t>
  </si>
  <si>
    <t>装配式混凝土工程施工</t>
  </si>
  <si>
    <t>71984</t>
  </si>
  <si>
    <t>王成平 张丹</t>
  </si>
  <si>
    <t>二维码、活页</t>
  </si>
  <si>
    <t>978-7-111-71984-7</t>
  </si>
  <si>
    <t>http://www.cmpedu.com/books/book/5606413.htm</t>
  </si>
  <si>
    <t>装配式混凝土建筑制作与施工</t>
  </si>
  <si>
    <t>59050</t>
  </si>
  <si>
    <t>郭学明</t>
  </si>
  <si>
    <t>978-7-111-59050-7</t>
  </si>
  <si>
    <t>http://www.cmpedu.com/books/book/2066186.htm</t>
  </si>
  <si>
    <t>装配式混凝土结构施工技术</t>
  </si>
  <si>
    <t>68412</t>
  </si>
  <si>
    <t>汤建新 马跃强</t>
  </si>
  <si>
    <t>本书特色：
★校企双元合作编写。
★对接“1+X”证书制度“装配式建筑构件制作与安装职业技能等级标准”，体现“书证融合”。
★配有电子课件。
★扫描书中二维码可观看微课视频。</t>
  </si>
  <si>
    <t>978-7-111-68412-1</t>
  </si>
  <si>
    <t>http://www.cmpedu.com/books/book/5604818.htm</t>
  </si>
  <si>
    <t>装配式混凝土结构施工技术与管理</t>
  </si>
  <si>
    <t>64539</t>
  </si>
  <si>
    <t>王鑫 赵腾飞</t>
  </si>
  <si>
    <t>978-7-111-64539-9</t>
  </si>
  <si>
    <t>http://www.cmpedu.com/books/book/5601840.htm</t>
  </si>
  <si>
    <t>装配式混凝土建筑识图与构造</t>
  </si>
  <si>
    <t>65072</t>
  </si>
  <si>
    <t>陈鹏 叶财华 姜荣斌 编著</t>
  </si>
  <si>
    <t>978-7-111-65072-0</t>
  </si>
  <si>
    <t>http://www.cmpedu.com/books/book/5602165.htm</t>
  </si>
  <si>
    <t>装配式建筑施工与管理</t>
  </si>
  <si>
    <t>66464</t>
  </si>
  <si>
    <t>王茹</t>
  </si>
  <si>
    <t>978-7-111-66464-2</t>
  </si>
  <si>
    <t>http://www.cmpedu.com/books/book/5603501.htm</t>
  </si>
  <si>
    <t>装配式混凝土建筑施工技术实训教程</t>
  </si>
  <si>
    <t>67489</t>
  </si>
  <si>
    <t>赵愈 张海龙</t>
  </si>
  <si>
    <t>978-7-111-67489-4</t>
  </si>
  <si>
    <t>http://www.cmpedu.com/books/book/5604257.htm</t>
  </si>
  <si>
    <t>76122</t>
  </si>
  <si>
    <t>钢结构构造与识图</t>
  </si>
  <si>
    <t>陈鹏  张琪</t>
  </si>
  <si>
    <t>978-7-111-76122-8</t>
  </si>
  <si>
    <t>http://www.cmpedu.com/books/book/5609087.htm</t>
  </si>
  <si>
    <t>钢结构制作与安装（第4版）</t>
  </si>
  <si>
    <t>63843</t>
  </si>
  <si>
    <t>唐丽萍 杨晓敏</t>
  </si>
  <si>
    <t>978-7-111-63843-8</t>
  </si>
  <si>
    <t>http://www.cmpedu.com/books/book/5603735.htm</t>
  </si>
  <si>
    <t>建筑钢结构焊接</t>
  </si>
  <si>
    <t>74588</t>
  </si>
  <si>
    <t>978-7-111-74588-4</t>
  </si>
  <si>
    <t>http://www.cmpedu.com/books/book/5607754.htm</t>
  </si>
  <si>
    <t>全站仪测量</t>
  </si>
  <si>
    <t>70650</t>
  </si>
  <si>
    <t>成晓芳</t>
  </si>
  <si>
    <t>978-7-111-70650-2</t>
  </si>
  <si>
    <t>http://www.cmpedu.com/books/book/5605943.htm</t>
  </si>
  <si>
    <t>工程测量（微课视频版）</t>
  </si>
  <si>
    <t>72161</t>
  </si>
  <si>
    <t>曾令权 卢士华</t>
  </si>
  <si>
    <t>978-7-111-72161-1</t>
  </si>
  <si>
    <t>http://www.cmpedu.com/books/book/5606503.htm</t>
  </si>
  <si>
    <t>工程测量</t>
  </si>
  <si>
    <t>73075</t>
  </si>
  <si>
    <t>孙晶晶 邹蕾</t>
  </si>
  <si>
    <t>978-7-111-73075-0</t>
  </si>
  <si>
    <t>http://www.cmpedu.com/books/book/5607214.htm</t>
  </si>
  <si>
    <t>平面控制测量</t>
  </si>
  <si>
    <t>71657</t>
  </si>
  <si>
    <t>江新清</t>
  </si>
  <si>
    <t>978-7-111-71657-0</t>
  </si>
  <si>
    <t>http://www.cmpedu.com/books/book/5606233.htm</t>
  </si>
  <si>
    <t>高程控制测量</t>
  </si>
  <si>
    <t>71884</t>
  </si>
  <si>
    <t>唐建平</t>
  </si>
  <si>
    <t>978-7-111-71884-0</t>
  </si>
  <si>
    <t>http://www.cmpedu.com/books/book/5606379.htm</t>
  </si>
  <si>
    <t>76113</t>
  </si>
  <si>
    <t>建筑工程测量（配任务工单及实训指导书）</t>
  </si>
  <si>
    <t>王怀英 王珣</t>
  </si>
  <si>
    <t>978-7-111-76113-6</t>
  </si>
  <si>
    <t>http://www.cmpedu.com/books/book/5608458.htm</t>
  </si>
  <si>
    <t>建筑工程测量</t>
  </si>
  <si>
    <t>66534</t>
  </si>
  <si>
    <t>田江永</t>
  </si>
  <si>
    <t>二维码、配套课件、习题库</t>
  </si>
  <si>
    <t>978-7-111-66534-2</t>
  </si>
  <si>
    <t>http://www.cmpedu.com/books/book/5604259.htm</t>
  </si>
  <si>
    <t>70039</t>
  </si>
  <si>
    <t>二维码、电子课件及习题答案</t>
  </si>
  <si>
    <t>978-7-111-70039-5</t>
  </si>
  <si>
    <t>http://www.cmpedu.com/books/book/5605424.htm</t>
  </si>
  <si>
    <t>77099</t>
  </si>
  <si>
    <t>建筑工程测量（第3版）</t>
  </si>
  <si>
    <t>李向民</t>
  </si>
  <si>
    <t>本书特色：
★全国优秀教材二等奖
★“十四五”职业教育国家规划教材
★“十三五”职业教育国家规划教材
★国家级精品课程。
★首次将计算机软件进行施工测量计算的内容引入《建筑工程测量》教材，使以往较难掌握的导线计算、坐标计算、曲线计算以及复杂建筑放样计算等问题得以轻松解决。
★配有习题答案、试卷、自主开发软件、模拟创作软件。
★配套《建筑工程测量实训》教材，便于进行实践环节的教学。</t>
  </si>
  <si>
    <t>978-7-111-77099-2</t>
  </si>
  <si>
    <t>http://www.cmpedu.com/books/book/5608856.htm</t>
  </si>
  <si>
    <t>建筑工程测量实训（第2版）</t>
  </si>
  <si>
    <t>68313</t>
  </si>
  <si>
    <t>978-7-111-68313-1</t>
  </si>
  <si>
    <t>http://www.cmpedu.com/books/book/5604696.htm</t>
  </si>
  <si>
    <t>建筑工程测量（第2版）</t>
  </si>
  <si>
    <t>47559</t>
  </si>
  <si>
    <t>魏静</t>
  </si>
  <si>
    <t>978-7-111-47559-0</t>
  </si>
  <si>
    <t>http://www.cmpedu.com/books/book/2038583.htm</t>
  </si>
  <si>
    <t>建设工程质量控制与安全管理</t>
  </si>
  <si>
    <t>75797</t>
  </si>
  <si>
    <t>林滨滨 郑嫣</t>
  </si>
  <si>
    <t>课件、二维码、习题库</t>
  </si>
  <si>
    <t>978-7-111-75797-9</t>
  </si>
  <si>
    <t>http://www.cmpedu.com/books/book/5608442.htm</t>
  </si>
  <si>
    <t>建筑工程质量管理</t>
  </si>
  <si>
    <t>67561</t>
  </si>
  <si>
    <t>王胜</t>
  </si>
  <si>
    <t>电子课件、习题库、二维码</t>
  </si>
  <si>
    <t>978-7-111-67561-7</t>
  </si>
  <si>
    <t>http://www.cmpedu.com/books/book/5604447.htm</t>
  </si>
  <si>
    <t>建筑工程质量检验与管理</t>
  </si>
  <si>
    <t>19231</t>
  </si>
  <si>
    <t>白锋</t>
  </si>
  <si>
    <t>7-111-19231-1</t>
  </si>
  <si>
    <t>http://www.cmpedu.com/books/book/2063951.htm</t>
  </si>
  <si>
    <t>建筑工程质量事故分析（第4版）</t>
  </si>
  <si>
    <t>68060</t>
  </si>
  <si>
    <t>邵英秀</t>
  </si>
  <si>
    <t>978-7-111-68060-4</t>
  </si>
  <si>
    <t>http://www.cmpedu.com/books/book/5604669.htm</t>
  </si>
  <si>
    <t>建筑工程资料管理（第4版）</t>
  </si>
  <si>
    <t>72394</t>
  </si>
  <si>
    <t>王辉 刘启顺</t>
  </si>
  <si>
    <t>978-7-111-72394-3</t>
  </si>
  <si>
    <t>http://www.cmpedu.com/books/book/5606759.htm</t>
  </si>
  <si>
    <t>建筑工程资料管理（第2版）</t>
  </si>
  <si>
    <t>47311</t>
  </si>
  <si>
    <t>徐祯</t>
  </si>
  <si>
    <t>978-7-111-47311-4</t>
  </si>
  <si>
    <t>http://www.cmpedu.com/books/book/2036293.htm</t>
  </si>
  <si>
    <t>建筑设备</t>
  </si>
  <si>
    <t>67755</t>
  </si>
  <si>
    <t>田娟荣</t>
  </si>
  <si>
    <t>教学计划、课件、二维码资源、习题集及答案等</t>
  </si>
  <si>
    <t>978-7-111-67755-0</t>
  </si>
  <si>
    <t>http://www.cmpedu.com/books/book/5604589.htm</t>
  </si>
  <si>
    <t>建筑设备（第2版）</t>
  </si>
  <si>
    <t>67898</t>
  </si>
  <si>
    <t>刘福玲</t>
  </si>
  <si>
    <t>电子课件、二维码视频、教案和习题答案</t>
  </si>
  <si>
    <t>978-7-111-67898-4</t>
  </si>
  <si>
    <t>http://www.cmpedu.com/books/book/5604636.htm</t>
  </si>
  <si>
    <t>建筑设备（第3版）</t>
  </si>
  <si>
    <t>58994</t>
  </si>
  <si>
    <t>王青山</t>
  </si>
  <si>
    <t>978-7-111-58994-5</t>
  </si>
  <si>
    <t>http://www.cmpedu.com/books/book/2066248.htm</t>
  </si>
  <si>
    <t>60984</t>
  </si>
  <si>
    <t>常澄</t>
  </si>
  <si>
    <t>978-7-111-60984-1</t>
  </si>
  <si>
    <t>http://www.cmpedu.com/books/book/5585287.htm</t>
  </si>
  <si>
    <t>29406</t>
  </si>
  <si>
    <t>郭卫琳 黄奕沄</t>
  </si>
  <si>
    <t>978-7-111-29406-1</t>
  </si>
  <si>
    <t>http://www.cmpedu.com/books/book/60634.htm</t>
  </si>
  <si>
    <t>建筑设备工程</t>
  </si>
  <si>
    <t>70805</t>
  </si>
  <si>
    <t>文桂萍 李红</t>
  </si>
  <si>
    <t>电子课件、二维码、习题</t>
  </si>
  <si>
    <t>978-7-111-70805-6</t>
  </si>
  <si>
    <t>http://www.cmpedu.com/books/book/5605984.htm</t>
  </si>
  <si>
    <t>建筑设备工程（第2版）</t>
  </si>
  <si>
    <t>54597</t>
  </si>
  <si>
    <t>张东放</t>
  </si>
  <si>
    <t>978-7-111-54597-2</t>
  </si>
  <si>
    <t>http://www.cmpedu.com/books/book/2054632.htm</t>
  </si>
  <si>
    <t>建筑设备安装工程施工组织与管理（第3版）</t>
  </si>
  <si>
    <t>71923</t>
  </si>
  <si>
    <t>978-7-111-71923-6</t>
  </si>
  <si>
    <t>http://www.cmpedu.com/books/book/5606474.htm</t>
  </si>
  <si>
    <t>建筑设备CAD</t>
  </si>
  <si>
    <t>32018</t>
  </si>
  <si>
    <t>邓美荣</t>
  </si>
  <si>
    <t>978-7-111-32018-0</t>
  </si>
  <si>
    <t>http://www.cmpedu.com/books/book/55619.htm</t>
  </si>
  <si>
    <t>76716</t>
  </si>
  <si>
    <t>建筑设备与识图（第2版）</t>
  </si>
  <si>
    <t>王东萍</t>
  </si>
  <si>
    <t>电子课件、习题答案、教案、教学设计、CAD图纸</t>
  </si>
  <si>
    <t>978-7-111-76716-9</t>
  </si>
  <si>
    <t>http://www.cmpedu.com/books/book/5608801.htm</t>
  </si>
  <si>
    <t>建筑设备工程图识读与绘制（第2版）</t>
  </si>
  <si>
    <t>47062</t>
  </si>
  <si>
    <t>978-7-111-47062-5</t>
  </si>
  <si>
    <t>http://www.cmpedu.com/books/book/2065002.htm</t>
  </si>
  <si>
    <t>建筑设备工程图识读与绘制习题集（第2版）</t>
  </si>
  <si>
    <t>47063</t>
  </si>
  <si>
    <t>978-7-111-47063-2</t>
  </si>
  <si>
    <t>http://www.cmpedu.com/books/book/2035076.htm</t>
  </si>
  <si>
    <t>建筑设备识图与施工工艺</t>
  </si>
  <si>
    <t>49715</t>
  </si>
  <si>
    <t>徐欣</t>
  </si>
  <si>
    <t>978-7-111-49715-8</t>
  </si>
  <si>
    <t>http://www.cmpedu.com/books/book/2045341.htm</t>
  </si>
  <si>
    <t>建筑设备安装工艺与识图（第3版）</t>
  </si>
  <si>
    <t>72353</t>
  </si>
  <si>
    <t>陈思荣</t>
  </si>
  <si>
    <r>
      <rPr>
        <sz val="11"/>
        <color rgb="FF000000"/>
        <rFont val="宋体"/>
        <charset val="134"/>
      </rPr>
      <t>“十二五</t>
    </r>
    <r>
      <rPr>
        <sz val="11"/>
        <color rgb="FF000000"/>
        <rFont val="宋体"/>
        <charset val="0"/>
      </rPr>
      <t>”</t>
    </r>
    <r>
      <rPr>
        <sz val="11"/>
        <color rgb="FF000000"/>
        <rFont val="宋体"/>
        <charset val="134"/>
      </rPr>
      <t>职业教育国家规划教材（修订版）\新形态教材</t>
    </r>
  </si>
  <si>
    <t>978-7-111-72353-0</t>
  </si>
  <si>
    <t>http://www.cmpedu.com/books/book/5606722.htm</t>
  </si>
  <si>
    <t>建筑设备安装与识图（第2版）</t>
  </si>
  <si>
    <t>65674</t>
  </si>
  <si>
    <t>文桂萍</t>
  </si>
  <si>
    <t>978-7-111-65674-6</t>
  </si>
  <si>
    <t>http://www.cmpedu.com/books/book/5602576.htm</t>
  </si>
  <si>
    <t>城乡规划</t>
  </si>
  <si>
    <t>31540</t>
  </si>
  <si>
    <t>解万玉</t>
  </si>
  <si>
    <t>978-7-111-31540-7</t>
  </si>
  <si>
    <t>http://www.cmpedu.com/books/book/2065086.htm</t>
  </si>
  <si>
    <t>高职高专教材&gt;土木建筑大类&gt;建筑设计类</t>
  </si>
  <si>
    <t>74740</t>
  </si>
  <si>
    <t>建筑艺术欣赏（第2版）</t>
  </si>
  <si>
    <t>鲁毅</t>
  </si>
  <si>
    <t>978-7-111-74740-6</t>
  </si>
  <si>
    <t>http://www.cmpedu.com/books/book/5607985.htm</t>
  </si>
  <si>
    <t>设计色彩</t>
  </si>
  <si>
    <t>72139</t>
  </si>
  <si>
    <t>孙大莉</t>
  </si>
  <si>
    <t>978-7-111-72139-0</t>
  </si>
  <si>
    <t>http://www.cmpedu.com/books/book/5606440.htm</t>
  </si>
  <si>
    <t>建筑速写</t>
  </si>
  <si>
    <t>37981</t>
  </si>
  <si>
    <t>崔冬云</t>
  </si>
  <si>
    <t>978-7-111-37981-2</t>
  </si>
  <si>
    <t>http://www.cmpedu.com/books/book/2014223.htm</t>
  </si>
  <si>
    <t>建筑装饰创意设计基础</t>
  </si>
  <si>
    <t>39509</t>
  </si>
  <si>
    <t>顾香君</t>
  </si>
  <si>
    <t>教育部职业教育与成人教育司推荐教材</t>
  </si>
  <si>
    <t>978-7-111-39509-6</t>
  </si>
  <si>
    <t>http://www.cmpedu.com/books/book/2017120.htm</t>
  </si>
  <si>
    <t>建筑装饰设计原理与实务</t>
  </si>
  <si>
    <t>65522</t>
  </si>
  <si>
    <t>孙来忠 王娟丽 王乐</t>
  </si>
  <si>
    <t>课件、试卷、答案、案例</t>
  </si>
  <si>
    <t>“十四五”甘肃省规划教材</t>
  </si>
  <si>
    <t>978-7-111-65522-0</t>
  </si>
  <si>
    <t>http://www.cmpedu.com/books/book/5602214.htm</t>
  </si>
  <si>
    <t>78493</t>
  </si>
  <si>
    <t>建筑装饰设计原理 （第3版）</t>
  </si>
  <si>
    <t>焦涛</t>
  </si>
  <si>
    <t>978-7-111-78493-7</t>
  </si>
  <si>
    <t>http://www.cmpedu.com/books/book/5609749.htm</t>
  </si>
  <si>
    <t>建筑装饰设计</t>
  </si>
  <si>
    <t>25367</t>
  </si>
  <si>
    <t>朱吉顶</t>
  </si>
  <si>
    <t>978-7-111-25367-9</t>
  </si>
  <si>
    <t>http://www.cmpedu.com/books/book/58855.htm</t>
  </si>
  <si>
    <t>建筑装饰设计基础（第2版）</t>
  </si>
  <si>
    <t>58743</t>
  </si>
  <si>
    <t>朱向军</t>
  </si>
  <si>
    <t>978-7-111-58743-9</t>
  </si>
  <si>
    <t>http://www.cmpedu.com/books/book/5519581.htm</t>
  </si>
  <si>
    <t>34568</t>
  </si>
  <si>
    <t>吴锐</t>
  </si>
  <si>
    <t>978-7-111-34568-8</t>
  </si>
  <si>
    <t>http://www.cmpedu.com/books/book/171418.htm</t>
  </si>
  <si>
    <t>建筑装饰表现技法（第2版）</t>
  </si>
  <si>
    <t>50960</t>
  </si>
  <si>
    <t>王文全</t>
  </si>
  <si>
    <t>978-7-111-50960-8</t>
  </si>
  <si>
    <t>http://www.cmpedu.com/books/book/2049495.htm</t>
  </si>
  <si>
    <t>63837</t>
  </si>
  <si>
    <t>包茹</t>
  </si>
  <si>
    <t>978-7-111-63837-7</t>
  </si>
  <si>
    <t>http://www.cmpedu.com/books/book/5601110.htm</t>
  </si>
  <si>
    <t>80205</t>
  </si>
  <si>
    <t>建筑装饰效果图绘制——3dsMax+VRay+Photoshop（第3版）</t>
  </si>
  <si>
    <t>杨茜</t>
  </si>
  <si>
    <t>978-7-111-80205-1</t>
  </si>
  <si>
    <t>http://www.cmpedu.com/books/book/5610673.htm</t>
  </si>
  <si>
    <t>74835</t>
  </si>
  <si>
    <t>3dsMax+VRay+Photoshop室内效果图制作项目教程（第2版）</t>
  </si>
  <si>
    <t>二维码、微课视频</t>
  </si>
  <si>
    <t>本书特色：
★本书彩色印刷，内容融入思政元素；
★配有1.5G材质贴图、3D模型、信息化课堂教学应用型示范课视频；
★扫描书中二维码可观看微课。</t>
  </si>
  <si>
    <t>978-7-111-74835-9</t>
  </si>
  <si>
    <t>http://www.cmpedu.com/books/book/5607804.htm</t>
  </si>
  <si>
    <t>78266</t>
  </si>
  <si>
    <t>建筑装饰CAD</t>
  </si>
  <si>
    <t>李井永 王芳</t>
  </si>
  <si>
    <t>978-7-111-78266-7</t>
  </si>
  <si>
    <t>http://www.cmpedu.com/books/book/5609533.htm</t>
  </si>
  <si>
    <t>建筑装饰CAD（第3版）</t>
  </si>
  <si>
    <t>67895</t>
  </si>
  <si>
    <t>赵晓东 赵秋菊 边颖 编著</t>
  </si>
  <si>
    <t>本书特色：
★“十二五”职业教育国家规划教材
★住建部“十三五”规划教材
★采用任务驱动的编写思路，在编写中融入思政元素。
★配有电子课件；扫描书中二维码可观看微课视频。</t>
  </si>
  <si>
    <t>978-7-111-67895-3</t>
  </si>
  <si>
    <t>http://www.cmpedu.com/books/book/5604609.htm</t>
  </si>
  <si>
    <t>建筑装饰CAD实例教程</t>
  </si>
  <si>
    <t>53872</t>
  </si>
  <si>
    <t>978-7-111-53872-1</t>
  </si>
  <si>
    <t>http://www.cmpedu.com/books/book/2053502.htm</t>
  </si>
  <si>
    <t>建筑装饰CAD实例教程及 上机指导</t>
  </si>
  <si>
    <t>23485</t>
  </si>
  <si>
    <t>伍乐生</t>
  </si>
  <si>
    <t>978-7-111-23485-2</t>
  </si>
  <si>
    <t>http://www.cmpedu.com/books/book/2065890.htm</t>
  </si>
  <si>
    <t>78932</t>
  </si>
  <si>
    <t>建筑装饰制图与识图</t>
  </si>
  <si>
    <t>白天韵</t>
  </si>
  <si>
    <t>978-7-111-78932-1</t>
  </si>
  <si>
    <t>http://www.cmpedu.com/books/book/5610112.htm</t>
  </si>
  <si>
    <t>建筑装饰制图与识图（第4版）</t>
  </si>
  <si>
    <t>63887</t>
  </si>
  <si>
    <t>高远</t>
  </si>
  <si>
    <t>本书特色：
★普通高等教育“十一五”国家级规划教材，省级精品课程配套教材
★助教资源丰富，包括电子教案、电子课件、习题详解、模拟试卷、教学方法说明、阅读资料等。
★配套开发《建筑装饰制图与识图习题集》，供加强练习。</t>
  </si>
  <si>
    <t>978-7-111-63887-2</t>
  </si>
  <si>
    <t>http://www.cmpedu.com/books/book/5601202.htm</t>
  </si>
  <si>
    <t>建筑装饰制图与识图习题集（第3版）</t>
  </si>
  <si>
    <t>47299</t>
  </si>
  <si>
    <t>978-7-111-47299-5</t>
  </si>
  <si>
    <t>http://www.cmpedu.com/books/book/2063942.htm</t>
  </si>
  <si>
    <t>建筑装饰工程制图与识图（第2版）</t>
  </si>
  <si>
    <t>70424</t>
  </si>
  <si>
    <t>978-7-111-70424-9</t>
  </si>
  <si>
    <t>http://www.cmpedu.com/books/book/5605714.htm</t>
  </si>
  <si>
    <t>建筑装饰工程制图与识图习题集（第2版）</t>
  </si>
  <si>
    <t>69692</t>
  </si>
  <si>
    <t>978-7-111-69692-6</t>
  </si>
  <si>
    <t>http://www.cmpedu.com/books/book/5605392.htm</t>
  </si>
  <si>
    <t>建筑装饰施工图识读与实训</t>
  </si>
  <si>
    <t>55589</t>
  </si>
  <si>
    <t>易贤铎</t>
  </si>
  <si>
    <t>CAD原图</t>
  </si>
  <si>
    <t>978-7-111-55589-6</t>
  </si>
  <si>
    <t>http://www.cmpedu.com/books/book/2062283.htm</t>
  </si>
  <si>
    <t>图说建筑装饰施工技术</t>
  </si>
  <si>
    <t>67177</t>
  </si>
  <si>
    <t>陈永</t>
  </si>
  <si>
    <t>教案、教学计划、电子课件、微课视频、竣工验收标准</t>
  </si>
  <si>
    <t>978-7-111-67177-0</t>
  </si>
  <si>
    <t>http://www.cmpedu.com/books/book/5604316.htm</t>
  </si>
  <si>
    <t>74853</t>
  </si>
  <si>
    <t>建筑装饰构造与施工技术（第3版）</t>
  </si>
  <si>
    <t>杨洁</t>
  </si>
  <si>
    <t>电子课件、二维码、习题解答、模拟试卷、视频</t>
  </si>
  <si>
    <t>978-7-111-74853-3</t>
  </si>
  <si>
    <t>http://www.cmpedu.com/books/book/5607661.htm</t>
  </si>
  <si>
    <t>建筑装饰构造（第2版）</t>
  </si>
  <si>
    <t>56713</t>
  </si>
  <si>
    <t>高卿</t>
  </si>
  <si>
    <t>978-7-111-56713-4</t>
  </si>
  <si>
    <t>http://www.cmpedu.com/books/book/2064301.htm</t>
  </si>
  <si>
    <t>建筑装饰装修构造（第4版）</t>
  </si>
  <si>
    <t>68168</t>
  </si>
  <si>
    <t>冯美宇</t>
  </si>
  <si>
    <t>数字化资源和电子课件资源</t>
  </si>
  <si>
    <t>本书特色：
★“十二五”职业教育国家规划教材
★普通高等教育“十一五”国家级规划教材，国家级精品教材。
★按照国家现行相关标准、规范编写。
★配有数字化资源及电子课件；扫描书中二维码观看视频。</t>
  </si>
  <si>
    <t>978-7-111-68168-7</t>
  </si>
  <si>
    <t>http://www.cmpedu.com/books/book/5604521.htm</t>
  </si>
  <si>
    <t>建筑装饰装修构造与施工（第2版）</t>
  </si>
  <si>
    <t>52113</t>
  </si>
  <si>
    <t>刘超英</t>
  </si>
  <si>
    <t>978-7-111-52113-6</t>
  </si>
  <si>
    <t>http://www.cmpedu.com/books/book/2065087.htm</t>
  </si>
  <si>
    <t>建筑装饰工程施工技术（第2版）</t>
  </si>
  <si>
    <t>63937</t>
  </si>
  <si>
    <t>陈亚尊</t>
  </si>
  <si>
    <t>978-7-111-63937-4</t>
  </si>
  <si>
    <t>http://www.cmpedu.com/books/book/5601209.htm</t>
  </si>
  <si>
    <t>75134</t>
  </si>
  <si>
    <t>建筑与装饰工程施工工艺（第2版）</t>
  </si>
  <si>
    <t>刘鑫 周全</t>
  </si>
  <si>
    <t>978-7-111-75134-2</t>
  </si>
  <si>
    <t>http://www.cmpedu.com/books/book/5607753.htm</t>
  </si>
  <si>
    <t>建筑装饰施工技术（第2版）</t>
  </si>
  <si>
    <t>51331</t>
  </si>
  <si>
    <t>程志高</t>
  </si>
  <si>
    <t>978-7-111-51331-5</t>
  </si>
  <si>
    <t>http://www.cmpedu.com/books/book/2050529.htm</t>
  </si>
  <si>
    <t>幕墙装饰施工</t>
  </si>
  <si>
    <t>51772</t>
  </si>
  <si>
    <t>郝永池</t>
  </si>
  <si>
    <t>978-7-111-51772-6</t>
  </si>
  <si>
    <t>http://www.cmpedu.com/books/book/2051519.htm</t>
  </si>
  <si>
    <t>建筑装饰装修材料与应用（第2版）</t>
  </si>
  <si>
    <t>51128</t>
  </si>
  <si>
    <t>闻荣土</t>
  </si>
  <si>
    <t>978-7-111-51128-1</t>
  </si>
  <si>
    <t>http://www.cmpedu.com/books/book/2065003.htm</t>
  </si>
  <si>
    <t>装饰施工技术与质量检测</t>
  </si>
  <si>
    <t>62521</t>
  </si>
  <si>
    <t>肖文静 邱凯杰</t>
  </si>
  <si>
    <t>978-7-111-62521-6</t>
  </si>
  <si>
    <t>http://www.cmpedu.com/books/book/5600273.htm</t>
  </si>
  <si>
    <t>装饰工程质量检测与验收（第2版）</t>
  </si>
  <si>
    <t>40209</t>
  </si>
  <si>
    <t>周明月</t>
  </si>
  <si>
    <t>978-7-111-40209-1</t>
  </si>
  <si>
    <t>http://www.cmpedu.com/books/book/2017745.htm</t>
  </si>
  <si>
    <t>建筑装饰室内设计实训</t>
  </si>
  <si>
    <t>50158</t>
  </si>
  <si>
    <t>杨青山</t>
  </si>
  <si>
    <t>978-7-111-50158-9</t>
  </si>
  <si>
    <t>http://www.cmpedu.com/books/book/2047145.htm</t>
  </si>
  <si>
    <t>79037</t>
  </si>
  <si>
    <t>建筑装饰材料</t>
  </si>
  <si>
    <t>课件、习题库、二维码</t>
  </si>
  <si>
    <t>978-7-111-79037-2</t>
  </si>
  <si>
    <t>http://www.cmpedu.com/books/book/5609981.htm</t>
  </si>
  <si>
    <t>建筑装饰材料与室内环境检测</t>
  </si>
  <si>
    <t>58539</t>
  </si>
  <si>
    <t>曹雅娴</t>
  </si>
  <si>
    <t>978-7-111-58539-8</t>
  </si>
  <si>
    <t>http://www.cmpedu.com/books/book/2065640.htm</t>
  </si>
  <si>
    <t>建筑装饰材料与施工工艺</t>
  </si>
  <si>
    <t>69351</t>
  </si>
  <si>
    <t>赵丽华 薛文峰</t>
  </si>
  <si>
    <t>978-7-111-69351-2</t>
  </si>
  <si>
    <t>http://www.cmpedu.com/books/book/5605128.htm</t>
  </si>
  <si>
    <t>室内装饰施工工艺（动画图解微课版）</t>
  </si>
  <si>
    <t>63856</t>
  </si>
  <si>
    <t>广州中望龙腾软件股份有限公司 孙琪 房燕</t>
  </si>
  <si>
    <t>978-7-111-63856-8</t>
  </si>
  <si>
    <t>http://www.cmpedu.com/books/book/5601177.htm</t>
  </si>
  <si>
    <t>住宅室内设计（活页式实训教材）</t>
  </si>
  <si>
    <t>71705</t>
  </si>
  <si>
    <t>胡煜超 杜异卉</t>
  </si>
  <si>
    <t>978-7-111-71705-8</t>
  </si>
  <si>
    <t>http://www.cmpedu.com/books/book/5606656.htm</t>
  </si>
  <si>
    <t>室内设计风格图文速查（第2版）</t>
  </si>
  <si>
    <t>67192</t>
  </si>
  <si>
    <t>陆祎</t>
  </si>
  <si>
    <t>978-7-111-67192-3</t>
  </si>
  <si>
    <t>http://www.cmpedu.com/books/book/5604507.htm</t>
  </si>
  <si>
    <t>室内软装设计速查</t>
  </si>
  <si>
    <t>65649</t>
  </si>
  <si>
    <t>丛书主编 高钰
本书主编 卓晖 林朝阳</t>
  </si>
  <si>
    <t>978-7-111-65649-4</t>
  </si>
  <si>
    <t>http://www.cmpedu.com/books/book/5605707.htm</t>
  </si>
  <si>
    <t>室内设计（第2版）</t>
  </si>
  <si>
    <t>49440</t>
  </si>
  <si>
    <t>王明道</t>
  </si>
  <si>
    <t>978-7-111-49440-9</t>
  </si>
  <si>
    <t>http://www.cmpedu.com/books/book/2063726.htm</t>
  </si>
  <si>
    <t>室内设计基础</t>
  </si>
  <si>
    <t>62497</t>
  </si>
  <si>
    <t>欧阳刚 赵海如</t>
  </si>
  <si>
    <t>978-7-111-62497-4</t>
  </si>
  <si>
    <t>http://www.cmpedu.com/books/book/5600312.htm</t>
  </si>
  <si>
    <t>室内设计手绘表现</t>
  </si>
  <si>
    <t>60986</t>
  </si>
  <si>
    <t>张兴刚</t>
  </si>
  <si>
    <t>978-7-111-60986-5</t>
  </si>
  <si>
    <t>http://www.cmpedu.com/books/book/5542098.htm</t>
  </si>
  <si>
    <t>室内陈设设计</t>
  </si>
  <si>
    <t>75484</t>
  </si>
  <si>
    <t>徐彬</t>
  </si>
  <si>
    <t>978-7-111-75484-8</t>
  </si>
  <si>
    <t>http://www.cmpedu.com/books/book/5608204.htm</t>
  </si>
  <si>
    <t>家具与陈设（第2版）</t>
  </si>
  <si>
    <t>67619</t>
  </si>
  <si>
    <t>谭秋华 张献梅</t>
  </si>
  <si>
    <t>978-7-111-67619-5</t>
  </si>
  <si>
    <t>http://www.cmpedu.com/books/book/5604344.htm</t>
  </si>
  <si>
    <t>家具与陈设设计（第2版）</t>
  </si>
  <si>
    <t>54340</t>
  </si>
  <si>
    <t>张菲 杨中强</t>
  </si>
  <si>
    <t>978-7-111-54340-4</t>
  </si>
  <si>
    <t>http://www.cmpedu.com/books/book/2053982.htm</t>
  </si>
  <si>
    <t>79722</t>
  </si>
  <si>
    <t>定制家具服务能力提升</t>
  </si>
  <si>
    <t>沈海泳</t>
  </si>
  <si>
    <t>978-7-111-79722-7</t>
  </si>
  <si>
    <t>http://www.cmpedu.com/books/book/5610165.htm</t>
  </si>
  <si>
    <t>公共空间设计</t>
  </si>
  <si>
    <t>67661</t>
  </si>
  <si>
    <t>罗平</t>
  </si>
  <si>
    <t>978-7-111-67661-4</t>
  </si>
  <si>
    <t>http://www.cmpedu.com/books/book/5604855.htm</t>
  </si>
  <si>
    <t>公共空间室内设计速查（第2版）</t>
  </si>
  <si>
    <t>64695</t>
  </si>
  <si>
    <t>薛凯 主编</t>
  </si>
  <si>
    <t>978-7-111-64695-2</t>
  </si>
  <si>
    <t>http://www.cmpedu.com/books/book/5605706.htm</t>
  </si>
  <si>
    <t>建筑场地设计</t>
  </si>
  <si>
    <t>25347</t>
  </si>
  <si>
    <t>徐哲民</t>
  </si>
  <si>
    <t>978-7-111-25347-1</t>
  </si>
  <si>
    <t>http://www.cmpedu.com/books/book/58860.htm</t>
  </si>
  <si>
    <t>77844</t>
  </si>
  <si>
    <t>居住空间设计与施工</t>
  </si>
  <si>
    <t>夏峰华  赵霞</t>
  </si>
  <si>
    <t>电子课件、课程标准、在线课程</t>
  </si>
  <si>
    <t>978-7-111-77844-8</t>
  </si>
  <si>
    <t>http://www.cmpedu.com/books/book/5609504.htm</t>
  </si>
  <si>
    <t>居住空间室内设计速查（第2版）</t>
  </si>
  <si>
    <t>63115</t>
  </si>
  <si>
    <t>王云霞</t>
  </si>
  <si>
    <t>978-7-111-63115-6</t>
  </si>
  <si>
    <t>http://www.cmpedu.com/books/book/5600686.htm</t>
  </si>
  <si>
    <t>76662</t>
  </si>
  <si>
    <t>居室空间设计</t>
  </si>
  <si>
    <t>陈舒    陈乔</t>
  </si>
  <si>
    <t>电子课件、微课视频、习题、习题答案</t>
  </si>
  <si>
    <t>978-7-111-76662-9</t>
  </si>
  <si>
    <t>http://www.cmpedu.com/books/book/5608847.htm</t>
  </si>
  <si>
    <t>建筑设计原理</t>
  </si>
  <si>
    <t>24134</t>
  </si>
  <si>
    <t>邢双军</t>
  </si>
  <si>
    <t>978-7-111-24134-8</t>
  </si>
  <si>
    <t>http://www.cmpedu.com/books/book/58613.htm</t>
  </si>
  <si>
    <t>建筑设计基础</t>
  </si>
  <si>
    <t>60982</t>
  </si>
  <si>
    <t>李薇</t>
  </si>
  <si>
    <t>978-7-111-60982-7</t>
  </si>
  <si>
    <t>http://www.cmpedu.com/books/book/5536615.htm</t>
  </si>
  <si>
    <t>Revit机电综合设计应用</t>
  </si>
  <si>
    <t>66768</t>
  </si>
  <si>
    <t>陈红 胡亚夫 编著</t>
  </si>
  <si>
    <t>二维码、微课视频、配套图纸、电子课件</t>
  </si>
  <si>
    <t>978-7-111-66768-1</t>
  </si>
  <si>
    <t>http://www.cmpedu.com/books/book/5603695.htm</t>
  </si>
  <si>
    <t>Revit机电综合设计快速入门简易教程</t>
  </si>
  <si>
    <t>57895</t>
  </si>
  <si>
    <t>计伟</t>
  </si>
  <si>
    <t>978-7-111-57895-6</t>
  </si>
  <si>
    <t>http://www.cmpedu.com/books/book/2064502.htm</t>
  </si>
  <si>
    <t>Revit建模零基础快速入门简易教程（第2版）</t>
  </si>
  <si>
    <t>76160</t>
  </si>
  <si>
    <t>范国辉 骆刚 李杰</t>
  </si>
  <si>
    <t>配套图纸、教学视频</t>
  </si>
  <si>
    <t>978-7-111-76160-0</t>
  </si>
  <si>
    <t>http://www.cmpedu.com/books/book/5608382.htm</t>
  </si>
  <si>
    <t>74311</t>
  </si>
  <si>
    <t>Revit建筑建模与室内设计基础（第2版）</t>
  </si>
  <si>
    <t>胡煜超</t>
  </si>
  <si>
    <t>本书特色：
★151个微课教学视频详解操作流程及方法。
★手机扫描书中二维码实现随时随地学习。
★450M实例原文件，与教材内容对应。
★任务驱动，根据案例分解教学知识点。
★采用图解形式，直观展现关键过程中需要点击的命令。</t>
  </si>
  <si>
    <t>978-7-111-74311-8</t>
  </si>
  <si>
    <t>http://www.cmpedu.com/books/book/5607573.htm</t>
  </si>
  <si>
    <t>78459</t>
  </si>
  <si>
    <t>Revit建筑建模技术 （第2版）</t>
  </si>
  <si>
    <t>课件、视频、项目文件、图纸</t>
  </si>
  <si>
    <t>978-7-111-78459-3</t>
  </si>
  <si>
    <t>http://www.cmpedu.com/books/book/5609775.htm</t>
  </si>
  <si>
    <t>高职高专教材&gt;土木建筑大类&gt;建筑工程管理类</t>
  </si>
  <si>
    <t>77487</t>
  </si>
  <si>
    <t>BIM基础建模</t>
  </si>
  <si>
    <t>徐鑫哲 于德国 张彬</t>
  </si>
  <si>
    <t>978-7-111-77487-7</t>
  </si>
  <si>
    <t>http://www.cmpedu.com/books/book/5609529.htm</t>
  </si>
  <si>
    <t>BIM建模</t>
  </si>
  <si>
    <t>74767</t>
  </si>
  <si>
    <t>姚亚锋</t>
  </si>
  <si>
    <t>978-7-111-74767-3</t>
  </si>
  <si>
    <t>http://www.cmpedu.com/books/book/5608170.htm</t>
  </si>
  <si>
    <t>BIM建模应用</t>
  </si>
  <si>
    <t>71539</t>
  </si>
  <si>
    <t>刘霞  冯均州  沈瑜兰</t>
  </si>
  <si>
    <t>电子课件、图纸和Revit模型文件等</t>
  </si>
  <si>
    <t>978-7-111-71539-9</t>
  </si>
  <si>
    <t>http://www.cmpedu.com/books/book/5606178.htm</t>
  </si>
  <si>
    <t>BIM建模基础</t>
  </si>
  <si>
    <t>76079</t>
  </si>
  <si>
    <t>仓盛 杨嘉琳</t>
  </si>
  <si>
    <t>978-7-111-76079-5</t>
  </si>
  <si>
    <t>http://www.cmpedu.com/books/book/5608579.htm</t>
  </si>
  <si>
    <t>BIM建模与算量</t>
  </si>
  <si>
    <t>64355</t>
  </si>
  <si>
    <t>谢嘉波 汪晨武</t>
  </si>
  <si>
    <t>978-7-111-64355-5</t>
  </si>
  <si>
    <t>http://www.cmpedu.com/books/book/5601761.htm</t>
  </si>
  <si>
    <t>77591</t>
  </si>
  <si>
    <t>建筑信息模型（BIM）实用教程</t>
  </si>
  <si>
    <t>张莉莉</t>
  </si>
  <si>
    <t>978-7-111-77591-1</t>
  </si>
  <si>
    <t>http://www.cmpedu.com/books/book/5609802.htm</t>
  </si>
  <si>
    <t>79055</t>
  </si>
  <si>
    <t>建筑信息模型项目实战手册</t>
  </si>
  <si>
    <t>白鸥 宋隐函 穆家峰</t>
  </si>
  <si>
    <t>978-7-111-79055-6</t>
  </si>
  <si>
    <t>http://www.cmpedu.com/books/book/5609985.htm</t>
  </si>
  <si>
    <t>BIM建模及高阶应用</t>
  </si>
  <si>
    <t>74707</t>
  </si>
  <si>
    <t>刘心男</t>
  </si>
  <si>
    <t>978-7-111-74707-9</t>
  </si>
  <si>
    <t>http://www.cmpedu.com/books/book/5607607.htm</t>
  </si>
  <si>
    <t>广联达BIM安装算量软件应用教程（微课视频版）</t>
  </si>
  <si>
    <t>67190</t>
  </si>
  <si>
    <t>欧阳焜</t>
  </si>
  <si>
    <t>PPT电子课件、CAD图纸和二维码教学视频</t>
  </si>
  <si>
    <t>978-7-111-67190-9</t>
  </si>
  <si>
    <t>http://www.cmpedu.com/books/book/5604506.htm</t>
  </si>
  <si>
    <t>75777</t>
  </si>
  <si>
    <t>广联达BIM算量软件应用（第3版）</t>
  </si>
  <si>
    <t>任波远 刘青 姚祯兰</t>
  </si>
  <si>
    <t>978-7-111-75777-1</t>
  </si>
  <si>
    <t>http://www.cmpedu.com/books/book/5608364.htm</t>
  </si>
  <si>
    <t>77624</t>
  </si>
  <si>
    <t>广联达BIM土建钢筋算量软件（二合一）及计价教程（第2版）</t>
  </si>
  <si>
    <t>任波远 赵永会 刘艳一</t>
  </si>
  <si>
    <t>电子课件、微课视频、工程图纸</t>
  </si>
  <si>
    <t>本书特色：
★“十四五”职业教育国家规划教材
★本书依据国标和企业规范，对接技能大赛，采用典型案例编写。
★在超星APP平台建立了在线课程，学生可自主登录学习。
★在内容中融入了思政内容。
★配有案例图纸、电子课件、考核评价；扫描书中二维码可观看微课视频。</t>
  </si>
  <si>
    <t>978-7-111-77624-6</t>
  </si>
  <si>
    <t>http://www.cmpedu.com/books/book/5609548.htm</t>
  </si>
  <si>
    <t>广联达BIM建筑工程算量软件应用教程（配微课）（第2版）</t>
  </si>
  <si>
    <t>69865</t>
  </si>
  <si>
    <t>袁帅</t>
  </si>
  <si>
    <t>二维码、微课视频、电子课件和模型文件</t>
  </si>
  <si>
    <t>978-7-111-69865-4</t>
  </si>
  <si>
    <t>http://www.cmpedu.com/books/book/5605480.htm</t>
  </si>
  <si>
    <t>广联达BIM钢筋及土建软件应用教程</t>
  </si>
  <si>
    <t>64930</t>
  </si>
  <si>
    <t>刘霞</t>
  </si>
  <si>
    <t>978-7-111-64930-4</t>
  </si>
  <si>
    <t>http://www.cmpedu.com/books/book/5602190.htm</t>
  </si>
  <si>
    <t>78764</t>
  </si>
  <si>
    <t>平法识图与钢筋算量</t>
  </si>
  <si>
    <t>张英</t>
  </si>
  <si>
    <t>课件、实训手册</t>
  </si>
  <si>
    <t>978-7-111-78764-8</t>
  </si>
  <si>
    <t>http://www.cmpedu.com/books/book/5609905.htm</t>
  </si>
  <si>
    <t>钢筋平法识图与计算</t>
  </si>
  <si>
    <t>73458</t>
  </si>
  <si>
    <t>赵军 马方兴</t>
  </si>
  <si>
    <t>电子课件、二维码、配图纸、任务单</t>
  </si>
  <si>
    <t>978-7-111-73458-1</t>
  </si>
  <si>
    <t>http://www.cmpedu.com/books/book/5607103.htm</t>
  </si>
  <si>
    <t>77963</t>
  </si>
  <si>
    <t>平法钢筋识图与算量</t>
  </si>
  <si>
    <t>娄冬 冯婷</t>
  </si>
  <si>
    <t>教案、PPT、习题答案，案例答案，音视频，素质拓展</t>
  </si>
  <si>
    <t>978-7-111-77963-6</t>
  </si>
  <si>
    <t>http://www.cmpedu.com/books/book/5609746.htm</t>
  </si>
  <si>
    <t>建筑工程BIM概论</t>
  </si>
  <si>
    <t>56760</t>
  </si>
  <si>
    <t>汪晨武</t>
  </si>
  <si>
    <t>978-7-111-56760-8</t>
  </si>
  <si>
    <t>http://www.cmpedu.com/books/book/2062984.htm</t>
  </si>
  <si>
    <t>桥梁BIM建模与应用</t>
  </si>
  <si>
    <t>65265</t>
  </si>
  <si>
    <t>罗晓峰 甘静艳</t>
  </si>
  <si>
    <t>978-7-111-65265-6</t>
  </si>
  <si>
    <t>http://www.cmpedu.com/books/book/5602151.htm</t>
  </si>
  <si>
    <t>77942</t>
  </si>
  <si>
    <t>BIM技术应用实务（第2版）</t>
  </si>
  <si>
    <t>欧阳彬生 应仁仁</t>
  </si>
  <si>
    <t>电子课件、微课视频、案例图纸</t>
  </si>
  <si>
    <t>978-7-111-77942-1</t>
  </si>
  <si>
    <t>http://www.cmpedu.com/books/book/5609197.htm</t>
  </si>
  <si>
    <t>BIM施工与管理</t>
  </si>
  <si>
    <t>72050</t>
  </si>
  <si>
    <t>练志兰 俞海方 孙宜兵</t>
  </si>
  <si>
    <t>电子课件、成果文件、二维码</t>
  </si>
  <si>
    <t>978-7-111-72050-8</t>
  </si>
  <si>
    <t>http://www.cmpedu.com/books/book/5606415.htm</t>
  </si>
  <si>
    <t>斯维尔BIM算量软件应用教程</t>
  </si>
  <si>
    <t>60369</t>
  </si>
  <si>
    <t>978-7-111-60369-6</t>
  </si>
  <si>
    <t>http://www.cmpedu.com/books/book/5520427.htm</t>
  </si>
  <si>
    <t>工程经济</t>
  </si>
  <si>
    <t>42498</t>
  </si>
  <si>
    <t>安淑名</t>
  </si>
  <si>
    <t>978-7-111-42498-7</t>
  </si>
  <si>
    <t>http://www.cmpedu.com/books/book/2066029.htm</t>
  </si>
  <si>
    <t>建设法规</t>
  </si>
  <si>
    <t>74426</t>
  </si>
  <si>
    <t>秦志华</t>
  </si>
  <si>
    <t>978-7-111-74426-9</t>
  </si>
  <si>
    <t>http://www.cmpedu.com/books/book/5607500.htm</t>
  </si>
  <si>
    <t>57619</t>
  </si>
  <si>
    <t>徐广舒</t>
  </si>
  <si>
    <t>978-7-111-57619-8</t>
  </si>
  <si>
    <t>http://www.cmpedu.com/books/book/2064179.htm</t>
  </si>
  <si>
    <t>51479</t>
  </si>
  <si>
    <t>张叶红</t>
  </si>
  <si>
    <t>978-7-111-51479-4</t>
  </si>
  <si>
    <t>http://www.cmpedu.com/books/book/2051266.htm</t>
  </si>
  <si>
    <t>79373</t>
  </si>
  <si>
    <t>建设工程法规（第2版）</t>
  </si>
  <si>
    <t>史小岗  岳乌云高娃  张国华</t>
  </si>
  <si>
    <t>978-7-111-79373-1</t>
  </si>
  <si>
    <t>http://www.cmpedu.com/books/book/5610037.htm</t>
  </si>
  <si>
    <t>建设工程法规</t>
  </si>
  <si>
    <t>57460</t>
  </si>
  <si>
    <t>彭玲云</t>
  </si>
  <si>
    <t>978-7-111-57460-6</t>
  </si>
  <si>
    <t>http://www.cmpedu.com/books/book/2064139.htm</t>
  </si>
  <si>
    <t>建设工程法规与合同管理（第2版）</t>
  </si>
  <si>
    <t>74625</t>
  </si>
  <si>
    <t>高正文</t>
  </si>
  <si>
    <t>978-7-111-74625-6</t>
  </si>
  <si>
    <t>http://www.cmpedu.com/books/book/5607703.htm</t>
  </si>
  <si>
    <t>建设工程监理概论（第4版）</t>
  </si>
  <si>
    <t>71903</t>
  </si>
  <si>
    <t>王军 董世成</t>
  </si>
  <si>
    <t>978-7-111-71903-8</t>
  </si>
  <si>
    <t>http://www.cmpedu.com/books/book/5606438.htm</t>
  </si>
  <si>
    <t>建设工程监理概论</t>
  </si>
  <si>
    <t>57000</t>
  </si>
  <si>
    <t>王洪波</t>
  </si>
  <si>
    <t>978-7-111-57000-4</t>
  </si>
  <si>
    <t>http://www.cmpedu.com/books/book/2063625.htm</t>
  </si>
  <si>
    <t>建筑工程安全管理</t>
  </si>
  <si>
    <t>65298</t>
  </si>
  <si>
    <t>代洪伟 牛恒茂</t>
  </si>
  <si>
    <t>二维码、课件、习题库</t>
  </si>
  <si>
    <t>978-7-111-65298-4</t>
  </si>
  <si>
    <t>http://www.cmpedu.com/books/book/5603311.htm</t>
  </si>
  <si>
    <t>61572</t>
  </si>
  <si>
    <t>杨建华</t>
  </si>
  <si>
    <t>978-7-111-61572-9</t>
  </si>
  <si>
    <t>http://www.cmpedu.com/books/book/5585220.htm</t>
  </si>
  <si>
    <t>建筑工程安全技术与管理（第4版）</t>
  </si>
  <si>
    <t>72137</t>
  </si>
  <si>
    <t>李林 郝会娟</t>
  </si>
  <si>
    <t>978-7-111-72137-6</t>
  </si>
  <si>
    <t>http://www.cmpedu.com/books/book/5606465.htm</t>
  </si>
  <si>
    <t>77338</t>
  </si>
  <si>
    <t>工程招标投标与合同管理</t>
  </si>
  <si>
    <t>陈媛 胡婧</t>
  </si>
  <si>
    <t>978-7-111-77338-2</t>
  </si>
  <si>
    <t>http://www.cmpedu.com/books/book/5609280.htm</t>
  </si>
  <si>
    <t>工程招投标与合同管理</t>
  </si>
  <si>
    <t>76539</t>
  </si>
  <si>
    <t>李峰</t>
  </si>
  <si>
    <t>课件、二维码、配课程实训任务书与指导书</t>
  </si>
  <si>
    <t>978-7-111-76539-4</t>
  </si>
  <si>
    <t>http://www.cmpedu.com/books/book/5608738.htm</t>
  </si>
  <si>
    <t>工程招投标与合同管理实务（第2版）</t>
  </si>
  <si>
    <t>73145</t>
  </si>
  <si>
    <t>杨锐  王玮璐</t>
  </si>
  <si>
    <t>978-7-111-73145-0</t>
  </si>
  <si>
    <t>http://www.cmpedu.com/books/book/5606826.htm</t>
  </si>
  <si>
    <t>建筑工程招投标与合同管理（第3版）</t>
  </si>
  <si>
    <t>68345</t>
  </si>
  <si>
    <t>周艳冬</t>
  </si>
  <si>
    <t>PPT电子课件及相关电子资源</t>
  </si>
  <si>
    <t>本书特色：
★河南省“十四五”省级规划教材
★突出职业技术教育特点，采用最新工程招投标与合同管理等有关国家法规，编入相应案例。
★对建设工程担保内容进行了较大修订，并增加了电子招投标内容作为附录。
★书中融入思政内容；配有电子课件及相关法律法规与示例文本的电子文件。
★扫描书中二维码可观看微课视频。</t>
  </si>
  <si>
    <t>978-7-111-68345-2</t>
  </si>
  <si>
    <t>http://www.cmpedu.com/books/book/5604772.htm</t>
  </si>
  <si>
    <t>建设工程招投标与合同管理（第2版）</t>
  </si>
  <si>
    <t>73762</t>
  </si>
  <si>
    <t>钟汉华</t>
  </si>
  <si>
    <t>978-7-111-73762-9</t>
  </si>
  <si>
    <t>http://www.cmpedu.com/books/book/5607197.htm</t>
  </si>
  <si>
    <t>国际工程项目管理</t>
  </si>
  <si>
    <t>71792</t>
  </si>
  <si>
    <t>陈乾浩 温运福</t>
  </si>
  <si>
    <t>978-7-111-71792-8</t>
  </si>
  <si>
    <t>http://www.cmpedu.com/books/book/5606338.htm</t>
  </si>
  <si>
    <t>77116</t>
  </si>
  <si>
    <t>工程项目管理（第2版）</t>
  </si>
  <si>
    <t>梁鸿颉 赵霞 王斌</t>
  </si>
  <si>
    <t>978-7-111-77116-6</t>
  </si>
  <si>
    <t>http://www.cmpedu.com/books/book/5608826.htm</t>
  </si>
  <si>
    <t>建筑施工项目管理（第3版）</t>
  </si>
  <si>
    <t>74196</t>
  </si>
  <si>
    <t>王辉 白蕾</t>
  </si>
  <si>
    <t>电子课件、二维码、视频、习题</t>
  </si>
  <si>
    <t>978-7-111-74196-1</t>
  </si>
  <si>
    <t>http://www.cmpedu.com/books/book/5607565.htm</t>
  </si>
  <si>
    <t>建筑工程项目管理（第2版）</t>
  </si>
  <si>
    <t>69082</t>
  </si>
  <si>
    <t>银花</t>
  </si>
  <si>
    <t>国家级精品资源共享课配套教材</t>
  </si>
  <si>
    <t>978-7-111-69082-5</t>
  </si>
  <si>
    <t>http://www.cmpedu.com/books/book/5605195.htm</t>
  </si>
  <si>
    <t>施工项目管理（第2版）</t>
  </si>
  <si>
    <t>39375</t>
  </si>
  <si>
    <t>金忠盛</t>
  </si>
  <si>
    <t>978-7-111-39375-7</t>
  </si>
  <si>
    <t>http://www.cmpedu.com/books/book/2016627.htm</t>
  </si>
  <si>
    <t>73932</t>
  </si>
  <si>
    <t>施工项目成本管理（第2版）</t>
  </si>
  <si>
    <t>胡六星 梁列芬</t>
  </si>
  <si>
    <t>978-7-111-73932-6</t>
  </si>
  <si>
    <t>http://www.cmpedu.com/books/book/5607244.htm</t>
  </si>
  <si>
    <t>工程造价概论</t>
  </si>
  <si>
    <t>68769</t>
  </si>
  <si>
    <t>何理礼</t>
  </si>
  <si>
    <t>978-7-111-68769-6</t>
  </si>
  <si>
    <t>http://www.cmpedu.com/books/book/5604934.htm</t>
  </si>
  <si>
    <t>76980</t>
  </si>
  <si>
    <t>工程造价软件应用</t>
  </si>
  <si>
    <t>廖建锋</t>
  </si>
  <si>
    <t>多媒体课件、音视频、教学教案、案例答案、习题答案、扩展资源、素质拓展</t>
  </si>
  <si>
    <t>978-7-111-76980-4</t>
  </si>
  <si>
    <t>http://www.cmpedu.com/books/book/5609632.htm</t>
  </si>
  <si>
    <t>工程造价案例分析（第4版）</t>
  </si>
  <si>
    <t>67972</t>
  </si>
  <si>
    <t>袁媛  迟晓明</t>
  </si>
  <si>
    <t>微课视频、PPT课件、练习题答案、模拟试卷</t>
  </si>
  <si>
    <t>978-7-111-67972-1</t>
  </si>
  <si>
    <t>http://www.cmpedu.com/books/book/5604709.htm</t>
  </si>
  <si>
    <t>工程造价控制（第2版）</t>
  </si>
  <si>
    <t>48967</t>
  </si>
  <si>
    <t>马永军</t>
  </si>
  <si>
    <t>978-7-111-48967-2</t>
  </si>
  <si>
    <t>http://www.cmpedu.com/books/book/2044013.htm</t>
  </si>
  <si>
    <t>工程造价管理</t>
  </si>
  <si>
    <t>36198</t>
  </si>
  <si>
    <t>周国恩</t>
  </si>
  <si>
    <t>978-7-111-36198-5</t>
  </si>
  <si>
    <t>http://www.cmpedu.com/books/book/2064064.htm</t>
  </si>
  <si>
    <t>建筑工程预算（第4版）</t>
  </si>
  <si>
    <t>72920</t>
  </si>
  <si>
    <t>任波远 王雪振 刘葆华</t>
  </si>
  <si>
    <t>978-7-111-72920-4</t>
  </si>
  <si>
    <t>http://www.cmpedu.com/books/book/5606743.htm</t>
  </si>
  <si>
    <t>建筑工程计价基础</t>
  </si>
  <si>
    <t>71231</t>
  </si>
  <si>
    <t>沈永嵘 马知瑶 华钟鑫</t>
  </si>
  <si>
    <t>978-7-111-71231-2</t>
  </si>
  <si>
    <t>http://www.cmpedu.com/books/book/5606036.htm</t>
  </si>
  <si>
    <t>80091</t>
  </si>
  <si>
    <t>建筑工程计量与计价（第3版）</t>
  </si>
  <si>
    <t>宋丽娟 马丽华</t>
  </si>
  <si>
    <t>978-7-111-80091-0</t>
  </si>
  <si>
    <t>http://www.cmpedu.com/books/book/5610721.htm</t>
  </si>
  <si>
    <t>建筑工程计量与计价</t>
  </si>
  <si>
    <t>68524</t>
  </si>
  <si>
    <t>马知瑶 沈永嵘 朱利康</t>
  </si>
  <si>
    <t>978-7-111-68524-1</t>
  </si>
  <si>
    <t>http://www.cmpedu.com/books/book/5604865.htm</t>
  </si>
  <si>
    <t>69005</t>
  </si>
  <si>
    <t>宋健  张华洁</t>
  </si>
  <si>
    <t>978-7-111-69005-4</t>
  </si>
  <si>
    <t>http://www.cmpedu.com/books/book/5604989.htm</t>
  </si>
  <si>
    <t>建筑工程计量与计价（第4版）</t>
  </si>
  <si>
    <t>67753</t>
  </si>
  <si>
    <t>丁春静</t>
  </si>
  <si>
    <t>978-7-111-67753-6</t>
  </si>
  <si>
    <t>http://www.cmpedu.com/books/book/5604577.htm</t>
  </si>
  <si>
    <t>建筑工程计量与计价实训</t>
  </si>
  <si>
    <t>49344</t>
  </si>
  <si>
    <t>毕明 马睿涓</t>
  </si>
  <si>
    <t>978-7-111-49344-0</t>
  </si>
  <si>
    <t>http://www.cmpedu.com/books/book/2043133.htm</t>
  </si>
  <si>
    <t>43990</t>
  </si>
  <si>
    <t>王军霞</t>
  </si>
  <si>
    <t>978-7-111-43990-5</t>
  </si>
  <si>
    <t>http://www.cmpedu.com/books/book/2023143.htm</t>
  </si>
  <si>
    <t>建筑工程计量与计价（河北省版）</t>
  </si>
  <si>
    <t>45137</t>
  </si>
  <si>
    <t>李涛</t>
  </si>
  <si>
    <t>978-7-111-45137-2</t>
  </si>
  <si>
    <t>http://www.cmpedu.com/books/book/5603775.htm</t>
  </si>
  <si>
    <t>建设工程计价与投资控制</t>
  </si>
  <si>
    <t>28982</t>
  </si>
  <si>
    <t>978-7-111-28982-1</t>
  </si>
  <si>
    <t>http://www.cmpedu.com/books/book/2067077.htm</t>
  </si>
  <si>
    <t>安装工程计量与计价</t>
  </si>
  <si>
    <t>75092</t>
  </si>
  <si>
    <t>刘建锋 李松波 刘秀华</t>
  </si>
  <si>
    <t>978-7-111-75092-5</t>
  </si>
  <si>
    <t>http://www.cmpedu.com/books/book/5607688.htm</t>
  </si>
  <si>
    <t>50502</t>
  </si>
  <si>
    <t>张晓东</t>
  </si>
  <si>
    <t>978-7-111-50502-0</t>
  </si>
  <si>
    <t>http://www.cmpedu.com/books/book/2048184.htm</t>
  </si>
  <si>
    <t>77193</t>
  </si>
  <si>
    <t>建设工程定额编制原理与实务</t>
  </si>
  <si>
    <t>欧阳洋 张佳顺 娄南羽</t>
  </si>
  <si>
    <t>978-7-111-77193-7</t>
  </si>
  <si>
    <t>http://www.cmpedu.com/books/book/5609053.htm</t>
  </si>
  <si>
    <t>建筑工程定额与预算（第2版）</t>
  </si>
  <si>
    <t>49265</t>
  </si>
  <si>
    <t>宋芳 余连月</t>
  </si>
  <si>
    <t>978-7-111-49265-8</t>
  </si>
  <si>
    <t>http://www.cmpedu.com/books/book/5603940.htm</t>
  </si>
  <si>
    <t>装配式建筑工程量清单编制</t>
  </si>
  <si>
    <t>71846</t>
  </si>
  <si>
    <t>杨建林 王慧萍 陈良 编著</t>
  </si>
  <si>
    <t>978-7-111-71846-8</t>
  </si>
  <si>
    <t>http://www.cmpedu.com/books/book/5606457.htm</t>
  </si>
  <si>
    <t>房屋建筑与装饰工程概预算</t>
  </si>
  <si>
    <t>46942</t>
  </si>
  <si>
    <t>王娟丽</t>
  </si>
  <si>
    <t>978-7-111-46942-1</t>
  </si>
  <si>
    <t>http://www.cmpedu.com/books/book/2065260.htm</t>
  </si>
  <si>
    <t>房屋建筑与装饰工程工程量清单编制</t>
  </si>
  <si>
    <t>50605</t>
  </si>
  <si>
    <t>杨建林</t>
  </si>
  <si>
    <t>978-7-111-50605-8</t>
  </si>
  <si>
    <t>http://www.cmpedu.com/books/book/2048546.htm</t>
  </si>
  <si>
    <t>77074</t>
  </si>
  <si>
    <t>房屋维修管理与预算</t>
  </si>
  <si>
    <t>张丹媚 陈耕</t>
  </si>
  <si>
    <t>978-7-111-77074-9</t>
  </si>
  <si>
    <t>http://www.cmpedu.com/books/book/5609297.htm</t>
  </si>
  <si>
    <t>77419</t>
  </si>
  <si>
    <t>建筑装饰工程项目管理</t>
  </si>
  <si>
    <t>苗二萍</t>
  </si>
  <si>
    <t>978-7-111-77419-8</t>
  </si>
  <si>
    <t>http://www.cmpedu.com/books/book/5609246.htm</t>
  </si>
  <si>
    <t>建筑装饰工程概预算</t>
  </si>
  <si>
    <t>57372</t>
  </si>
  <si>
    <t>孙来忠</t>
  </si>
  <si>
    <t>978-7-111-57372-2</t>
  </si>
  <si>
    <t>http://www.cmpedu.com/books/book/2064123.htm</t>
  </si>
  <si>
    <t>建筑装饰工程预算与清单报价（第3版）</t>
  </si>
  <si>
    <t>66644</t>
  </si>
  <si>
    <t>翟丽旻 韩雪</t>
  </si>
  <si>
    <t>PPT、二维码</t>
  </si>
  <si>
    <t>978-7-111-66644-8</t>
  </si>
  <si>
    <t>http://www.cmpedu.com/books/book/5603708.htm</t>
  </si>
  <si>
    <t>建筑与装饰工程清单计量与计价（第2版）</t>
  </si>
  <si>
    <t>73886</t>
  </si>
  <si>
    <t>任波远 张璐 李卫卫</t>
  </si>
  <si>
    <t>电子课件、二维码、测试</t>
  </si>
  <si>
    <t>978-7-111-73886-2</t>
  </si>
  <si>
    <t>http://www.cmpedu.com/books/book/5607557.htm</t>
  </si>
  <si>
    <t>78746</t>
  </si>
  <si>
    <t>建筑装饰工程计量与计价</t>
  </si>
  <si>
    <t>郝丽</t>
  </si>
  <si>
    <t>电子课件、二维码、配套活页式工作簿、施工图</t>
  </si>
  <si>
    <t>978-7-111-78746-4</t>
  </si>
  <si>
    <t>http://www.cmpedu.com/books/book/5609719.htm</t>
  </si>
  <si>
    <t>建筑装饰工程计量与计价（第2版）</t>
  </si>
  <si>
    <t>50507</t>
  </si>
  <si>
    <t>饶武</t>
  </si>
  <si>
    <t>978-7-111-50507-5</t>
  </si>
  <si>
    <t>http://www.cmpedu.com/books/book/2048186.htm</t>
  </si>
  <si>
    <t>74501</t>
  </si>
  <si>
    <t>装饰工程计量与计价（第2版）</t>
  </si>
  <si>
    <t>王秀英 斯庆 马宇祥</t>
  </si>
  <si>
    <t>电子课件、二维码、微课视频、习题</t>
  </si>
  <si>
    <t>978-7-111-74501-3</t>
  </si>
  <si>
    <t>http://www.cmpedu.com/books/book/5607550.htm</t>
  </si>
  <si>
    <t>装饰工程计量与计价</t>
  </si>
  <si>
    <t>71501</t>
  </si>
  <si>
    <t>宋蓉晖 马知瑶 蔡红伟</t>
  </si>
  <si>
    <t>978-7-111-71501-6</t>
  </si>
  <si>
    <t>http://www.cmpedu.com/books/book/5606141.htm</t>
  </si>
  <si>
    <t>建筑装饰工程施工（第3版）</t>
  </si>
  <si>
    <t>67597</t>
  </si>
  <si>
    <t>张亚英</t>
  </si>
  <si>
    <t>978-7-111-67597-6</t>
  </si>
  <si>
    <t>http://www.cmpedu.com/books/book/5604326.htm</t>
  </si>
  <si>
    <t>79578</t>
  </si>
  <si>
    <t>建筑装饰施工组织</t>
  </si>
  <si>
    <t>贾华琴 胡颖</t>
  </si>
  <si>
    <t>978-7-111-79578-0</t>
  </si>
  <si>
    <t>http://www.cmpedu.com/books/book/5610562.htm</t>
  </si>
  <si>
    <t>建筑装饰施工组织与管理（第2版）</t>
  </si>
  <si>
    <t>76343</t>
  </si>
  <si>
    <t>袁景翔 张翔</t>
  </si>
  <si>
    <t>978-7-111-76343-7</t>
  </si>
  <si>
    <t>http://www.cmpedu.com/books/book/5608388.htm</t>
  </si>
  <si>
    <t>建筑装饰施工与管理</t>
  </si>
  <si>
    <t>60983</t>
  </si>
  <si>
    <t>杨政 刘如兵 郭智伟</t>
  </si>
  <si>
    <t>978-7-111-60983-4</t>
  </si>
  <si>
    <t>http://www.cmpedu.com/books/book/5600550.htm</t>
  </si>
  <si>
    <t>建筑工程施工质量验收</t>
  </si>
  <si>
    <t>54415</t>
  </si>
  <si>
    <t>周建华 何玉红</t>
  </si>
  <si>
    <t>电子课件、模拟试题</t>
  </si>
  <si>
    <t>978-7-111-54415-9</t>
  </si>
  <si>
    <t>http://www.cmpedu.com/books/book/2053951.htm</t>
  </si>
  <si>
    <t>建筑工程施工组织设计</t>
  </si>
  <si>
    <t>66939</t>
  </si>
  <si>
    <t>李树芬</t>
  </si>
  <si>
    <t>978-7-111-66939-5</t>
  </si>
  <si>
    <t>http://www.cmpedu.com/books/book/5603759.htm</t>
  </si>
  <si>
    <t>建筑工程施工组织与管理</t>
  </si>
  <si>
    <t>57540</t>
  </si>
  <si>
    <t>于金海</t>
  </si>
  <si>
    <t>978-7-111-57540-5</t>
  </si>
  <si>
    <t>http://www.cmpedu.com/books/book/2065141.htm</t>
  </si>
  <si>
    <t>建筑工程施工组织与管理习题集</t>
  </si>
  <si>
    <t>59768</t>
  </si>
  <si>
    <t>配习题答案</t>
  </si>
  <si>
    <t>978-7-111-59768-1</t>
  </si>
  <si>
    <t>http://www.cmpedu.com/books/book/2066802.htm</t>
  </si>
  <si>
    <t>78742</t>
  </si>
  <si>
    <t>建筑工程施工质量控制与验收（第3版）</t>
  </si>
  <si>
    <t>郑惠虹 陆天宇</t>
  </si>
  <si>
    <t>978-7-111-78742-6</t>
  </si>
  <si>
    <t>http://www.cmpedu.com/books/book/5609640.htm</t>
  </si>
  <si>
    <t>建筑施工组织与进度控制</t>
  </si>
  <si>
    <t>66254</t>
  </si>
  <si>
    <t>张园 斯庆</t>
  </si>
  <si>
    <t>电子课件，CAD图</t>
  </si>
  <si>
    <t>978-7-111-66254-9</t>
  </si>
  <si>
    <t>http://www.cmpedu.com/books/book/5602628.htm</t>
  </si>
  <si>
    <t>建设工程施工组织与进度控制</t>
  </si>
  <si>
    <t>73751</t>
  </si>
  <si>
    <t>沈万岳</t>
  </si>
  <si>
    <t>978-7-111-73751-3</t>
  </si>
  <si>
    <t>http://www.cmpedu.com/books/book/5607325.htm</t>
  </si>
  <si>
    <t>建筑施工组织</t>
  </si>
  <si>
    <t>70466</t>
  </si>
  <si>
    <t>郝永池 张玉洁</t>
  </si>
  <si>
    <t>978-7-111-70466-9</t>
  </si>
  <si>
    <t>http://www.cmpedu.com/books/book/5605653.htm</t>
  </si>
  <si>
    <t>施工组织设计与进度管理</t>
  </si>
  <si>
    <t>44769</t>
  </si>
  <si>
    <t>王建茹</t>
  </si>
  <si>
    <t>978-7-111-44769-6</t>
  </si>
  <si>
    <t>http://www.cmpedu.com/books/book/5603858.htm</t>
  </si>
  <si>
    <t>施工组织设计（第2版）</t>
  </si>
  <si>
    <t>56721</t>
  </si>
  <si>
    <t>张洁</t>
  </si>
  <si>
    <t>978-7-111-56721-9</t>
  </si>
  <si>
    <t>http://www.cmpedu.com/books/book/2063592.htm</t>
  </si>
  <si>
    <t>69039</t>
  </si>
  <si>
    <t>卢青</t>
  </si>
  <si>
    <t>978-7-111-69039-9</t>
  </si>
  <si>
    <t>http://www.cmpedu.com/books/book/5604937.htm</t>
  </si>
  <si>
    <t>建筑安装工程计量与计价</t>
  </si>
  <si>
    <t>57806</t>
  </si>
  <si>
    <t>樊文广</t>
  </si>
  <si>
    <t>978-7-111-57806-2</t>
  </si>
  <si>
    <t>http://www.cmpedu.com/books/book/2064241.htm</t>
  </si>
  <si>
    <t>建筑安装工程预算</t>
  </si>
  <si>
    <t>22308</t>
  </si>
  <si>
    <t>刘钦</t>
  </si>
  <si>
    <t>978-7-111-22308-5</t>
  </si>
  <si>
    <t>http://www.cmpedu.com/books/book/5603742.htm</t>
  </si>
  <si>
    <t>建筑工程经济（第2版）</t>
  </si>
  <si>
    <t>71252</t>
  </si>
  <si>
    <t>张明媚</t>
  </si>
  <si>
    <t>电子课件、微课视频、学习工作页</t>
  </si>
  <si>
    <t>978-7-111-71252-7</t>
  </si>
  <si>
    <t>http://www.cmpedu.com/books/book/5606014.htm</t>
  </si>
  <si>
    <t>建筑工程经济</t>
  </si>
  <si>
    <t>22230</t>
  </si>
  <si>
    <t>渠晓伟</t>
  </si>
  <si>
    <t>978-7-111-22230-9</t>
  </si>
  <si>
    <t>http://www.cmpedu.com/books/book/2064063.htm</t>
  </si>
  <si>
    <t>建筑企业基础会计</t>
  </si>
  <si>
    <t>63578</t>
  </si>
  <si>
    <t>王泓玉</t>
  </si>
  <si>
    <t>978-7-111-63578-9</t>
  </si>
  <si>
    <t>http://www.cmpedu.com/books/book/5600860.htm</t>
  </si>
  <si>
    <t>建筑施工企业会计（第3版）</t>
  </si>
  <si>
    <t>67793</t>
  </si>
  <si>
    <t>单旭 黄雅平</t>
  </si>
  <si>
    <t>本书特色：
★全国优秀教材二等奖
★“十四五”职业教育国家规划教材
★“十二五”职业教育国家规划教材修订版
★修订后的教材体现税收法规的变化和会计理论改革的趋势，并融入思政内容。
★编写思路创新、体例生动，并覆盖“课证融合”教材的考核评价内容。
★配有电子课件、部分习题解答；扫描书中二维码可观看微课视频。</t>
  </si>
  <si>
    <t>978-7-111-67793-2</t>
  </si>
  <si>
    <t>http://www.cmpedu.com/books/book/5604760.htm</t>
  </si>
  <si>
    <t>高职高专教材&gt;土木建筑大类&gt;园林园艺类</t>
  </si>
  <si>
    <t>79867</t>
  </si>
  <si>
    <t>中外园林史 （第2版）</t>
  </si>
  <si>
    <t>姚岚 张少伟</t>
  </si>
  <si>
    <t>978-7-111-79867-5</t>
  </si>
  <si>
    <t>http://www.cmpedu.com/books/book/5610702.htm</t>
  </si>
  <si>
    <t>中外园林史（第2版）</t>
  </si>
  <si>
    <t>60783</t>
  </si>
  <si>
    <t>赵书彬</t>
  </si>
  <si>
    <t>978-7-111-60783-0</t>
  </si>
  <si>
    <t>http://www.cmpedu.com/books/book/5605547.htm</t>
  </si>
  <si>
    <t>无土栽培技术</t>
  </si>
  <si>
    <t>56368</t>
  </si>
  <si>
    <t>张秀丽 张淑梅</t>
  </si>
  <si>
    <t>978-7-111-56368-6</t>
  </si>
  <si>
    <t>http://www.cmpedu.com/books/book/5603814.htm</t>
  </si>
  <si>
    <t>果树生产技术（第2版）</t>
  </si>
  <si>
    <t>74836</t>
  </si>
  <si>
    <t>胡建芳 肖宁月</t>
  </si>
  <si>
    <t>电子课件、微课视频、活页式实训手册</t>
  </si>
  <si>
    <t>978-7-111-74836-6</t>
  </si>
  <si>
    <t>http://www.cmpedu.com/books/book/5607893.htm</t>
  </si>
  <si>
    <t>77955</t>
  </si>
  <si>
    <t>林果病虫害诊断与防治</t>
  </si>
  <si>
    <t>孙红艳  覃伟铭</t>
  </si>
  <si>
    <t>978-7-111-77955-1</t>
  </si>
  <si>
    <t>http://www.cmpedu.com/books/book/5609339.htm</t>
  </si>
  <si>
    <t>花卉栽培技术</t>
  </si>
  <si>
    <t>73747</t>
  </si>
  <si>
    <t>张金炜 张椿芳</t>
  </si>
  <si>
    <t>978-7-111-73747-6</t>
  </si>
  <si>
    <t>http://www.cmpedu.com/books/book/5607345.htm</t>
  </si>
  <si>
    <t>花卉园艺</t>
  </si>
  <si>
    <t>40110</t>
  </si>
  <si>
    <t>龚雪梅</t>
  </si>
  <si>
    <t>978-7-111-40110-0</t>
  </si>
  <si>
    <t>http://www.cmpedu.com/books/book/2017733.htm</t>
  </si>
  <si>
    <t>苗木生产技术</t>
  </si>
  <si>
    <t>38791</t>
  </si>
  <si>
    <t>蔡冬元</t>
  </si>
  <si>
    <t>978-7-111-38791-6</t>
  </si>
  <si>
    <t>http://www.cmpedu.com/books/book/5603818.htm</t>
  </si>
  <si>
    <t>设施蔬菜生产技术</t>
  </si>
  <si>
    <t>53377</t>
  </si>
  <si>
    <t>陈毛华</t>
  </si>
  <si>
    <t>978-7-111-53377-1</t>
  </si>
  <si>
    <t>http://www.cmpedu.com/books/book/2053046.htm</t>
  </si>
  <si>
    <t>园林艺术</t>
  </si>
  <si>
    <t>38765</t>
  </si>
  <si>
    <t>袁海龙</t>
  </si>
  <si>
    <t>978-7-111-38765-7</t>
  </si>
  <si>
    <t>http://www.cmpedu.com/books/book/2064052.htm</t>
  </si>
  <si>
    <t>园林美术</t>
  </si>
  <si>
    <t>76777</t>
  </si>
  <si>
    <t>高钰</t>
  </si>
  <si>
    <t>课件、二维码、视频、教案、习题及答案</t>
  </si>
  <si>
    <t>978-7-111-76777-0</t>
  </si>
  <si>
    <t>http://www.cmpedu.com/books/book/5608803.htm</t>
  </si>
  <si>
    <t>园林硬质景观施工技术</t>
  </si>
  <si>
    <t>39102</t>
  </si>
  <si>
    <t>张金炜</t>
  </si>
  <si>
    <t>978-7-111-39102-9</t>
  </si>
  <si>
    <t>http://www.cmpedu.com/books/book/2016566.htm</t>
  </si>
  <si>
    <t>园林植物景观设计</t>
  </si>
  <si>
    <t>57361</t>
  </si>
  <si>
    <t>杨丽琼</t>
  </si>
  <si>
    <t>978-7-111-57361-6</t>
  </si>
  <si>
    <t>http://www.cmpedu.com/books/book/2064008.htm</t>
  </si>
  <si>
    <t>园林植物识别</t>
  </si>
  <si>
    <t>57864</t>
  </si>
  <si>
    <t>丛磊</t>
  </si>
  <si>
    <t>978-7-111-57864-2</t>
  </si>
  <si>
    <t>http://www.cmpedu.com/books/book/2064642.htm</t>
  </si>
  <si>
    <t>76613</t>
  </si>
  <si>
    <t>张秀丽 吴艳华</t>
  </si>
  <si>
    <t>978-7-111-76613-1</t>
  </si>
  <si>
    <t>http://www.cmpedu.com/books/book/5608771.htm</t>
  </si>
  <si>
    <t>园林植物识别与应用</t>
  </si>
  <si>
    <t>43570</t>
  </si>
  <si>
    <t>徐绒娣</t>
  </si>
  <si>
    <t>978-7-111-43570-9</t>
  </si>
  <si>
    <t>http://www.cmpedu.com/books/book/2040240.htm</t>
  </si>
  <si>
    <t>园林植物栽培与养护管理（第2版）</t>
  </si>
  <si>
    <t>63859</t>
  </si>
  <si>
    <t>佘远国</t>
  </si>
  <si>
    <t>本书特色：
★全国优秀教材二等奖
★“十四五”职业教育国家规划教材
★“十三五”职业教育国家规划教材。
★配有电子课件。</t>
  </si>
  <si>
    <t>978-7-111-63859-9</t>
  </si>
  <si>
    <t>http://www.cmpedu.com/books/book/5601114.htm</t>
  </si>
  <si>
    <t>园林植物栽培与养护（第2版）</t>
  </si>
  <si>
    <t>71629</t>
  </si>
  <si>
    <t>潘利 姚军</t>
  </si>
  <si>
    <t>二维码、电子课件、电子教案、习题答案</t>
  </si>
  <si>
    <t>978-7-111-71629-7</t>
  </si>
  <si>
    <t>http://www.cmpedu.com/books/book/5606198.htm</t>
  </si>
  <si>
    <t>园林植物病虫害防治</t>
  </si>
  <si>
    <t>59561</t>
  </si>
  <si>
    <t>吴庆丽</t>
  </si>
  <si>
    <t>978-7-111-59561-8</t>
  </si>
  <si>
    <t>http://www.cmpedu.com/books/book/2066517.htm</t>
  </si>
  <si>
    <t>园艺植物病虫害防治</t>
  </si>
  <si>
    <t>44662</t>
  </si>
  <si>
    <t>李本鑫</t>
  </si>
  <si>
    <t>978-7-111-44662-0</t>
  </si>
  <si>
    <t>http://www.cmpedu.com/books/book/5603817.htm</t>
  </si>
  <si>
    <t>38137</t>
  </si>
  <si>
    <t>978-7-111-38137-2</t>
  </si>
  <si>
    <t>http://www.cmpedu.com/books/book/2015301.htm</t>
  </si>
  <si>
    <t>园艺植物遗传育种</t>
  </si>
  <si>
    <t>58821</t>
  </si>
  <si>
    <t>于立杰</t>
  </si>
  <si>
    <t>978-7-111-58821-4</t>
  </si>
  <si>
    <t>http://www.cmpedu.com/books/book/2065823.htm</t>
  </si>
  <si>
    <t>园艺产品贮藏与加工</t>
  </si>
  <si>
    <t>51194</t>
  </si>
  <si>
    <t>张清丽</t>
  </si>
  <si>
    <t>978-7-111-51194-6</t>
  </si>
  <si>
    <t>http://www.cmpedu.com/books/book/2050214.htm</t>
  </si>
  <si>
    <t>植物生长与环境</t>
  </si>
  <si>
    <t>57485</t>
  </si>
  <si>
    <t>张明丽</t>
  </si>
  <si>
    <t>978-7-111-57485-9</t>
  </si>
  <si>
    <t>http://www.cmpedu.com/books/book/2064013.htm</t>
  </si>
  <si>
    <t>植物与植物生理</t>
  </si>
  <si>
    <t>40780</t>
  </si>
  <si>
    <t>朱广慧</t>
  </si>
  <si>
    <t>978-7-111-40780-5</t>
  </si>
  <si>
    <t>http://www.cmpedu.com/books/book/2024960.htm</t>
  </si>
  <si>
    <t>植物组织培养技术</t>
  </si>
  <si>
    <t>36784</t>
  </si>
  <si>
    <t>刘弘</t>
  </si>
  <si>
    <t>978-7-111-36784-0</t>
  </si>
  <si>
    <t>http://www.cmpedu.com/books/book/5603917.htm</t>
  </si>
  <si>
    <t>园林工程测量</t>
  </si>
  <si>
    <t>36471</t>
  </si>
  <si>
    <t>王俊河</t>
  </si>
  <si>
    <t>978-7-111-36471-9</t>
  </si>
  <si>
    <t>http://www.cmpedu.com/books/book/5603804.htm</t>
  </si>
  <si>
    <t>园林工程设计</t>
  </si>
  <si>
    <t>34549</t>
  </si>
  <si>
    <t>吴立威</t>
  </si>
  <si>
    <t>978-7-111-34549-7</t>
  </si>
  <si>
    <t>http://www.cmpedu.com/books/book/2009822.htm</t>
  </si>
  <si>
    <t>园林建筑材料与构造</t>
  </si>
  <si>
    <t>34468</t>
  </si>
  <si>
    <t>文益民</t>
  </si>
  <si>
    <t>978-7-111-34468-1</t>
  </si>
  <si>
    <t>http://www.cmpedu.com/books/book/2000028.htm</t>
  </si>
  <si>
    <t>园林设计初步（第2版）</t>
  </si>
  <si>
    <t>51987</t>
  </si>
  <si>
    <t>王蕾</t>
  </si>
  <si>
    <t>978-7-111-51987-4</t>
  </si>
  <si>
    <t>http://www.cmpedu.com/books/book/5605980.htm</t>
  </si>
  <si>
    <t>园林模型设计与制作</t>
  </si>
  <si>
    <t>33773</t>
  </si>
  <si>
    <t>刘学军</t>
  </si>
  <si>
    <t>978-7-111-33773-7</t>
  </si>
  <si>
    <t>http://www.cmpedu.com/books/book/2066326.htm</t>
  </si>
  <si>
    <t>景观规划设计（第3版）</t>
  </si>
  <si>
    <t>74187</t>
  </si>
  <si>
    <t>胡先祥 文雅</t>
  </si>
  <si>
    <t>978-7-111-74187-9</t>
  </si>
  <si>
    <t>http://www.cmpedu.com/books/book/5607671.htm</t>
  </si>
  <si>
    <t>园林制图</t>
  </si>
  <si>
    <t>54599</t>
  </si>
  <si>
    <t>付蓉</t>
  </si>
  <si>
    <t>978-7-111-54599-6</t>
  </si>
  <si>
    <t>http://www.cmpedu.com/books/book/2054633.htm</t>
  </si>
  <si>
    <t>Sketch Up 辅助园林设计</t>
  </si>
  <si>
    <t>65390</t>
  </si>
  <si>
    <t>张卫军 李小梅</t>
  </si>
  <si>
    <t>978-7-111-65390-5</t>
  </si>
  <si>
    <t>http://www.cmpedu.com/books/book/5602152.htm</t>
  </si>
  <si>
    <t>78141</t>
  </si>
  <si>
    <t>园林CAD  （第2版）</t>
  </si>
  <si>
    <t>赵春春</t>
  </si>
  <si>
    <t>课件、视频、教案、习题及答案</t>
  </si>
  <si>
    <t>978-7-111-78141-7</t>
  </si>
  <si>
    <t>http://www.cmpedu.com/books/book/5609761.htm</t>
  </si>
  <si>
    <t>园林工程CAD</t>
  </si>
  <si>
    <t>65218</t>
  </si>
  <si>
    <t>唐登明 顾春荣</t>
  </si>
  <si>
    <t>978-7-111-65218-2</t>
  </si>
  <si>
    <t>http://www.cmpedu.com/books/book/5602194.htm</t>
  </si>
  <si>
    <t>园林工程CAD（第2版）</t>
  </si>
  <si>
    <t>72401</t>
  </si>
  <si>
    <r>
      <rPr>
        <sz val="11"/>
        <color rgb="FF000000"/>
        <rFont val="宋体"/>
        <charset val="134"/>
      </rPr>
      <t>李保梁</t>
    </r>
    <r>
      <rPr>
        <sz val="11"/>
        <color rgb="FF000000"/>
        <rFont val="宋体"/>
        <charset val="0"/>
      </rPr>
      <t xml:space="preserve"> </t>
    </r>
    <r>
      <rPr>
        <sz val="11"/>
        <color rgb="FF000000"/>
        <rFont val="宋体"/>
        <charset val="134"/>
      </rPr>
      <t>张广进</t>
    </r>
  </si>
  <si>
    <t>978-7-111-72401-8</t>
  </si>
  <si>
    <t>http://www.cmpedu.com/books/book/5607203.htm</t>
  </si>
  <si>
    <t>76660</t>
  </si>
  <si>
    <t>园林计算机辅助设计（第2版）</t>
  </si>
  <si>
    <t>周沁沁</t>
  </si>
  <si>
    <t>电子课件、微课视频、线上课程</t>
  </si>
  <si>
    <t>978-7-111-76660-5</t>
  </si>
  <si>
    <t>http://www.cmpedu.com/books/book/5608729.htm</t>
  </si>
  <si>
    <t>园林计算机辅助制图</t>
  </si>
  <si>
    <t>55775</t>
  </si>
  <si>
    <t>徐琰</t>
  </si>
  <si>
    <t>978-7-111-55775-3</t>
  </si>
  <si>
    <t>http://www.cmpedu.com/books/book/2062291.htm</t>
  </si>
  <si>
    <t>园林施工图设计</t>
  </si>
  <si>
    <t>59370</t>
  </si>
  <si>
    <t>郭宇珍 高卿</t>
  </si>
  <si>
    <t>978-7-111-59370-6</t>
  </si>
  <si>
    <t>http://www.cmpedu.com/books/book/2067160.htm</t>
  </si>
  <si>
    <t>园林工程实训指导书</t>
  </si>
  <si>
    <t>76915</t>
  </si>
  <si>
    <t>易红仔 邹华珍 郑建强</t>
  </si>
  <si>
    <t>978-7-111-76915-6</t>
  </si>
  <si>
    <t>http://www.cmpedu.com/books/book/5608806.htm</t>
  </si>
  <si>
    <t>园林工程综合实训指导书</t>
  </si>
  <si>
    <t>66405</t>
  </si>
  <si>
    <t>张婷婷 王燚 徐洪武</t>
  </si>
  <si>
    <t>978-7-111-66405-5</t>
  </si>
  <si>
    <t>http://www.cmpedu.com/books/book/5603407.htm</t>
  </si>
  <si>
    <t>园林工程材料识别与应用</t>
  </si>
  <si>
    <t>27530</t>
  </si>
  <si>
    <t>易军</t>
  </si>
  <si>
    <t>978-7-111-27530-5</t>
  </si>
  <si>
    <t>http://www.cmpedu.com/books/book/5603939.htm</t>
  </si>
  <si>
    <t>56393</t>
  </si>
  <si>
    <t>吴元龙</t>
  </si>
  <si>
    <t>978-7-111-56393-8</t>
  </si>
  <si>
    <t>http://www.cmpedu.com/books/book/2062983.htm</t>
  </si>
  <si>
    <t>园林工程招标投标</t>
  </si>
  <si>
    <t>71845</t>
  </si>
  <si>
    <t>陈振锋</t>
  </si>
  <si>
    <t>电子课件、习题及习题答案、微课视频</t>
  </si>
  <si>
    <t>978-7-111-71845-1</t>
  </si>
  <si>
    <t>http://www.cmpedu.com/books/book/5606461.htm</t>
  </si>
  <si>
    <t>园林工程计价（第2版）</t>
  </si>
  <si>
    <t>70722</t>
  </si>
  <si>
    <t>姚飞飞 王丽娟</t>
  </si>
  <si>
    <t>电子课件、二维码、图纸</t>
  </si>
  <si>
    <t>978-7-111-70722-6</t>
  </si>
  <si>
    <t>http://www.cmpedu.com/books/book/5605742.htm</t>
  </si>
  <si>
    <t>79543</t>
  </si>
  <si>
    <t>园林工程施工</t>
  </si>
  <si>
    <t>赵肖丹  冯磊</t>
  </si>
  <si>
    <t>978-7-111-79543-8</t>
  </si>
  <si>
    <t>http://www.cmpedu.com/books/book/5610246.htm</t>
  </si>
  <si>
    <t>77528</t>
  </si>
  <si>
    <t>园林工程施工技术</t>
  </si>
  <si>
    <t>电子课件、活页式实训手册</t>
  </si>
  <si>
    <t>978-7-111-77528-7</t>
  </si>
  <si>
    <t>http://www.cmpedu.com/books/book/5609139.htm</t>
  </si>
  <si>
    <t>园林工程与施工技术</t>
  </si>
  <si>
    <t>48330</t>
  </si>
  <si>
    <t>苏晓敬</t>
  </si>
  <si>
    <t>978-7-111-48330-4</t>
  </si>
  <si>
    <t>http://www.cmpedu.com/books/book/5603855.htm</t>
  </si>
  <si>
    <t>园林工程施工管理实务</t>
  </si>
  <si>
    <t>73043</t>
  </si>
  <si>
    <r>
      <rPr>
        <sz val="11"/>
        <color rgb="FF000000"/>
        <rFont val="宋体"/>
        <charset val="134"/>
      </rPr>
      <t>吴立威</t>
    </r>
    <r>
      <rPr>
        <sz val="11"/>
        <color rgb="FF000000"/>
        <rFont val="宋体"/>
        <charset val="0"/>
      </rPr>
      <t xml:space="preserve"> </t>
    </r>
    <r>
      <rPr>
        <sz val="11"/>
        <color rgb="FF000000"/>
        <rFont val="宋体"/>
        <charset val="134"/>
      </rPr>
      <t>徐卫星</t>
    </r>
  </si>
  <si>
    <t>实际项目、企业资料与案例、教学课件等</t>
  </si>
  <si>
    <t>978-7-111-73043-9</t>
  </si>
  <si>
    <t>http://www.cmpedu.com/books/book/5606812.htm</t>
  </si>
  <si>
    <t>园林工程施工组织与管理</t>
  </si>
  <si>
    <t>24876</t>
  </si>
  <si>
    <t>978-7-111-24876-7</t>
  </si>
  <si>
    <t>http://www.cmpedu.com/books/book/64038.htm</t>
  </si>
  <si>
    <t>74350</t>
  </si>
  <si>
    <t>园林规划设计（第2版）</t>
  </si>
  <si>
    <t>温和</t>
  </si>
  <si>
    <t>电子课件、二维码、微课视频、课件、工作任务单、过关测试</t>
  </si>
  <si>
    <t>978-7-111-74350-7</t>
  </si>
  <si>
    <t>http://www.cmpedu.com/books/book/5607570.htm</t>
  </si>
  <si>
    <t>园林建筑设计（第2版）</t>
  </si>
  <si>
    <t>42427</t>
  </si>
  <si>
    <t>978-7-111-42427-7</t>
  </si>
  <si>
    <t>http://www.cmpedu.com/books/book/5603919.htm</t>
  </si>
  <si>
    <t>园林建筑设计</t>
  </si>
  <si>
    <t>52461</t>
  </si>
  <si>
    <t>郑永莉</t>
  </si>
  <si>
    <t>978-7-111-52461-8</t>
  </si>
  <si>
    <t>http://www.cmpedu.com/books/book/2052007.htm</t>
  </si>
  <si>
    <t>园林景观政策与法规</t>
  </si>
  <si>
    <t>22173</t>
  </si>
  <si>
    <t>阎婫</t>
  </si>
  <si>
    <t>978-7-111-22173-9</t>
  </si>
  <si>
    <t>http://www.cmpedu.com/books/book/2063723.htm</t>
  </si>
  <si>
    <t>园林景观设计</t>
  </si>
  <si>
    <t>76729</t>
  </si>
  <si>
    <t>王芳 杨丽 金晨宇</t>
  </si>
  <si>
    <t>978-7-111-76729-9</t>
  </si>
  <si>
    <t>http://www.cmpedu.com/books/book/5608794.htm</t>
  </si>
  <si>
    <t>园林树木与花卉</t>
  </si>
  <si>
    <t>24499</t>
  </si>
  <si>
    <t>齐海鹰</t>
  </si>
  <si>
    <t>978-7-111-24499-8</t>
  </si>
  <si>
    <t>http://www.cmpedu.com/books/book/5603850.htm</t>
  </si>
  <si>
    <t>庭院景观与绿化施工</t>
  </si>
  <si>
    <t>49345</t>
  </si>
  <si>
    <t>张金炜 王国维</t>
  </si>
  <si>
    <t>978-7-111-49345-7</t>
  </si>
  <si>
    <t>http://www.cmpedu.com/books/book/2045191.htm</t>
  </si>
  <si>
    <t>庭院景观与绿化设计</t>
  </si>
  <si>
    <t>48991</t>
  </si>
  <si>
    <t>陈淑君 黄敏强</t>
  </si>
  <si>
    <t>978-7-111-48991-7</t>
  </si>
  <si>
    <t>http://www.cmpedu.com/books/book/2044306.htm</t>
  </si>
  <si>
    <t>庭园景观设计</t>
  </si>
  <si>
    <t>54437</t>
  </si>
  <si>
    <t>978-7-111-54437-1</t>
  </si>
  <si>
    <t>http://www.cmpedu.com/books/book/2053940.htm</t>
  </si>
  <si>
    <t>园林绘画</t>
  </si>
  <si>
    <t>50386</t>
  </si>
  <si>
    <t>方月</t>
  </si>
  <si>
    <t>978-7-111-50386-6</t>
  </si>
  <si>
    <t>http://www.cmpedu.com/books/book/2047606.htm</t>
  </si>
  <si>
    <t>56621</t>
  </si>
  <si>
    <t>李卓</t>
  </si>
  <si>
    <t>978-7-111-56621-2</t>
  </si>
  <si>
    <t>http://www.cmpedu.com/books/book/2063105.htm</t>
  </si>
  <si>
    <t>62037</t>
  </si>
  <si>
    <t>康国珍 胡 旺 李温喜</t>
  </si>
  <si>
    <t>978-7-111-62037-2</t>
  </si>
  <si>
    <t>http://www.cmpedu.com/books/book/5600171.htm</t>
  </si>
  <si>
    <t>园林手绘表现技法</t>
  </si>
  <si>
    <t>57816</t>
  </si>
  <si>
    <t>刘学锋</t>
  </si>
  <si>
    <t>978-7-111-57816-1</t>
  </si>
  <si>
    <t>http://www.cmpedu.com/books/book/2064921.htm</t>
  </si>
  <si>
    <t>72396</t>
  </si>
  <si>
    <t>插花花艺设计（第2版）</t>
  </si>
  <si>
    <t>杨淑娟 张昕</t>
  </si>
  <si>
    <t>978-7-111-72396-7</t>
  </si>
  <si>
    <t>http://www.cmpedu.com/books/book/5607621.htm</t>
  </si>
  <si>
    <t>插花花艺</t>
  </si>
  <si>
    <t>45392</t>
  </si>
  <si>
    <t>辛丽红</t>
  </si>
  <si>
    <t>978-7-111-45392-5</t>
  </si>
  <si>
    <t>http://www.cmpedu.com/books/book/2027424.htm</t>
  </si>
  <si>
    <t>插花与现代花艺架构</t>
  </si>
  <si>
    <t>64403</t>
  </si>
  <si>
    <t>高彬 叶云 黄仔 编著</t>
  </si>
  <si>
    <t>978-7-111-64403-3</t>
  </si>
  <si>
    <t>http://www.cmpedu.com/books/book/5601971.htm</t>
  </si>
  <si>
    <t>盆景制作与养护（南方本）</t>
  </si>
  <si>
    <t>52779</t>
  </si>
  <si>
    <t>罗泽榕</t>
  </si>
  <si>
    <t>978-7-111-52779-4</t>
  </si>
  <si>
    <t>http://www.cmpedu.com/books/book/2052741.htm</t>
  </si>
  <si>
    <t>组合盆栽</t>
  </si>
  <si>
    <t>70084</t>
  </si>
  <si>
    <t>罗凤芹 宋阳</t>
  </si>
  <si>
    <t>978-7-111-70084-5</t>
  </si>
  <si>
    <t>http://www.cmpedu.com/books/book/5605460.htm</t>
  </si>
  <si>
    <t>高职高专教材&gt;土木建筑大类&gt;建筑电气及智能化工程技术</t>
  </si>
  <si>
    <t>智慧社区集成与运维（初级）</t>
  </si>
  <si>
    <t>74259</t>
  </si>
  <si>
    <t>超级智慧家（上海）物联网科技有限公司</t>
  </si>
  <si>
    <r>
      <rPr>
        <sz val="11"/>
        <color rgb="FF000000"/>
        <rFont val="宋体"/>
        <charset val="0"/>
      </rPr>
      <t>1+X</t>
    </r>
    <r>
      <rPr>
        <sz val="11"/>
        <color rgb="FF000000"/>
        <rFont val="宋体"/>
        <charset val="134"/>
      </rPr>
      <t>套教材</t>
    </r>
  </si>
  <si>
    <t>978-7-111-74259-3</t>
  </si>
  <si>
    <t>http://www.cmpedu.com/books/book/5607383.htm</t>
  </si>
  <si>
    <t>智能小区安全防范系统（第3版）</t>
  </si>
  <si>
    <t>69534</t>
  </si>
  <si>
    <t>程智宾 林励 林火养</t>
  </si>
  <si>
    <t>电子课件、视频、习题解答、二维码</t>
  </si>
  <si>
    <t>本书特色：
★“十四五”职业教育国家规划教材
★“十二五”职业教育国家规划教材修订版
★本书根据人力资源和社会保障部“智能楼宇管理师”职业技能标准中对安全防范部分的要求编写。从理论到实践、实训，从系统设计到设备选型，从工程施工到工程验收等都有自己的特点，通俗易懂。
★较为全面深入地讲解智能小区的安全防范技术的７大子系统的工作原理、系统设备的功能、参数指标、选用原则、安装和调试方法、系统设计方法等内容。
★配有微课视频、电子课件、习题解答、题库、模拟试题、题库。</t>
  </si>
  <si>
    <t>978-7-111-69534-9</t>
  </si>
  <si>
    <t>http://www.cmpedu.com/books/book/5605189.htm</t>
  </si>
  <si>
    <t>建筑电气（第3版）</t>
  </si>
  <si>
    <t>75228</t>
  </si>
  <si>
    <t>汪永华 汤萍</t>
  </si>
  <si>
    <t>978-7-111-75228-8</t>
  </si>
  <si>
    <t>http://www.cmpedu.com/books/book/5607917.htm</t>
  </si>
  <si>
    <t>建筑电气技术</t>
  </si>
  <si>
    <t>66251</t>
  </si>
  <si>
    <t>李秀珍 姜桂林</t>
  </si>
  <si>
    <t>978-7-111-66251-8</t>
  </si>
  <si>
    <t>http://www.cmpedu.com/books/book/5603325.htm</t>
  </si>
  <si>
    <t>建筑电气控制技术</t>
  </si>
  <si>
    <t>12156</t>
  </si>
  <si>
    <t>候进旺</t>
  </si>
  <si>
    <t>7-111-12156-2</t>
  </si>
  <si>
    <t>http://www.cmpedu.com/books/book/5519868.htm</t>
  </si>
  <si>
    <t>照明线路安装与维修（第2版）</t>
  </si>
  <si>
    <t>63361</t>
  </si>
  <si>
    <t>王永飞</t>
  </si>
  <si>
    <t>978-7-111-63361-7</t>
  </si>
  <si>
    <t>http://www.cmpedu.com/books/book/5600933.htm</t>
  </si>
  <si>
    <t>建筑供配电与照明</t>
  </si>
  <si>
    <t>72138</t>
  </si>
  <si>
    <t>张之光</t>
  </si>
  <si>
    <t>978-7-111-72138-3</t>
  </si>
  <si>
    <t>http://www.cmpedu.com/books/book/5606746.htm</t>
  </si>
  <si>
    <t>楼宇设备监控组件安装与维护</t>
  </si>
  <si>
    <t>47686</t>
  </si>
  <si>
    <t>文娟</t>
  </si>
  <si>
    <t>978-7-111-47686-3</t>
  </si>
  <si>
    <t>http://www.cmpedu.com/books/book/5519874.htm</t>
  </si>
  <si>
    <t>楼宇设备监控及组态（第3版）</t>
  </si>
  <si>
    <t>67553</t>
  </si>
  <si>
    <t>姚卫丰 贾晓宝</t>
  </si>
  <si>
    <t>电子课件、思考题模拟试卷</t>
  </si>
  <si>
    <t>978-7-111-67553-2</t>
  </si>
  <si>
    <t>http://www.cmpedu.com/books/book/5604347.htm</t>
  </si>
  <si>
    <t>智能建筑供配电与照明（第2版）</t>
  </si>
  <si>
    <t>57654</t>
  </si>
  <si>
    <t>陈小荣</t>
  </si>
  <si>
    <t>本书特色：
★本书简化了理论计算，增加了建筑供配电与照明系统施工与运行管理内容。
★具有完善的配套资源，包括教学教案、电子课件、课程标准、授课计划、期末大作业任务书、成绩评定以及与本书相关的数字资源与图片。</t>
  </si>
  <si>
    <t>978-7-111-57654-9</t>
  </si>
  <si>
    <t>http://www.cmpedu.com/books/book/2064585.htm</t>
  </si>
  <si>
    <t>智能建筑概论</t>
  </si>
  <si>
    <t>18787</t>
  </si>
  <si>
    <t>刘光辉</t>
  </si>
  <si>
    <t>7-111-18787-3/TU.944课</t>
  </si>
  <si>
    <t>http://www.cmpedu.com/books/book/5519943.htm</t>
  </si>
  <si>
    <t>建筑智能化工程施工组织与管理</t>
  </si>
  <si>
    <t>59424</t>
  </si>
  <si>
    <t>王建玉</t>
  </si>
  <si>
    <t>978-7-111-59424-6</t>
  </si>
  <si>
    <t>http://www.cmpedu.com/books/book/2066691.htm</t>
  </si>
  <si>
    <t>智能建筑设备自动化系统设计与实施</t>
  </si>
  <si>
    <t>43599</t>
  </si>
  <si>
    <t>方忠祥</t>
  </si>
  <si>
    <t>978-7-111-43599-0</t>
  </si>
  <si>
    <t>http://www.cmpedu.com/books/book/2024650.htm</t>
  </si>
  <si>
    <t>建筑设备系统控制技术</t>
  </si>
  <si>
    <t>69154</t>
  </si>
  <si>
    <t>贾晓宝 姚卫丰</t>
  </si>
  <si>
    <t>978-7-111-69154-9</t>
  </si>
  <si>
    <t>http://www.cmpedu.com/books/book/5605201.htm</t>
  </si>
  <si>
    <t>火灾报警及消防联动系统安装与维护</t>
  </si>
  <si>
    <t>49174</t>
  </si>
  <si>
    <t>芦乙蓬</t>
  </si>
  <si>
    <t>978-7-111-49174-3</t>
  </si>
  <si>
    <t>http://www.cmpedu.com/books/book/5603781.htm</t>
  </si>
  <si>
    <t>76890</t>
  </si>
  <si>
    <t>火灾自动报警及消防联动工程技术</t>
  </si>
  <si>
    <t>倪旭萍 吴灵杰</t>
  </si>
  <si>
    <t>电子课件、微课视频、习题及答案、教案、CAD图纸、实训指导书</t>
  </si>
  <si>
    <t>978-7-111-76890-6</t>
  </si>
  <si>
    <t>http://www.cmpedu.com/books/book/5608903.htm</t>
  </si>
  <si>
    <t>79463</t>
  </si>
  <si>
    <t>消防报警及联动控制系统的安装与维护（第3版）</t>
  </si>
  <si>
    <t>978-7-111-79463-9</t>
  </si>
  <si>
    <t>http://www.cmpedu.com/books/book/5610122.htm</t>
  </si>
  <si>
    <t>78761</t>
  </si>
  <si>
    <t>安全防范技术</t>
  </si>
  <si>
    <t>海光美</t>
  </si>
  <si>
    <t>电子教案、教学视频、PPT课件、单元测试、习题库、工程案例等资源</t>
  </si>
  <si>
    <t>978-7-111-78761-7</t>
  </si>
  <si>
    <t>http://www.cmpedu.com/books/book/5609947.htm</t>
  </si>
  <si>
    <t>安全防范系统工程施工（第2版）</t>
  </si>
  <si>
    <t>60880</t>
  </si>
  <si>
    <t>马福军 胡力勤</t>
  </si>
  <si>
    <t>978-7-111-60880-6</t>
  </si>
  <si>
    <t>http://www.cmpedu.com/books/book/5531672.htm</t>
  </si>
  <si>
    <t>安全防范系统安装与维护</t>
  </si>
  <si>
    <t>56861</t>
  </si>
  <si>
    <t>魏振媚</t>
  </si>
  <si>
    <t>978-7-111-56861-2</t>
  </si>
  <si>
    <t>http://www.cmpedu.com/books/book/2063923.htm</t>
  </si>
  <si>
    <t>安全防范技术与应用</t>
  </si>
  <si>
    <t>44012</t>
  </si>
  <si>
    <t>张玲 刘蕊</t>
  </si>
  <si>
    <t>978-7-111-44012-3</t>
  </si>
  <si>
    <t>http://www.cmpedu.com/books/book/2023276.htm</t>
  </si>
  <si>
    <t>安防系统工程</t>
  </si>
  <si>
    <t>12690</t>
  </si>
  <si>
    <t>周遐</t>
  </si>
  <si>
    <t>7-111-12690-4</t>
  </si>
  <si>
    <t>http://www.cmpedu.com/books/book/169402.htm</t>
  </si>
  <si>
    <t>高职高专教材&gt;土木建筑大类&gt;供热通风与空调工程技术</t>
  </si>
  <si>
    <t>空调技术（第2版）</t>
  </si>
  <si>
    <t>52586</t>
  </si>
  <si>
    <t>付小平</t>
  </si>
  <si>
    <t>978-7-111-52586-8</t>
  </si>
  <si>
    <t>http://www.cmpedu.com/books/book/2052658.htm</t>
  </si>
  <si>
    <t>空调系统运行管理与维修</t>
  </si>
  <si>
    <t>42965</t>
  </si>
  <si>
    <t>赵建华</t>
  </si>
  <si>
    <t>978-7-111-42965-4</t>
  </si>
  <si>
    <t>http://www.cmpedu.com/books/book/2022494.htm</t>
  </si>
  <si>
    <t>中央空调清洗与维护</t>
  </si>
  <si>
    <t>74224</t>
  </si>
  <si>
    <t>黄升平</t>
  </si>
  <si>
    <t>978-7-111-74224-1</t>
  </si>
  <si>
    <t>http://www.cmpedu.com/books/book/5607403.htm</t>
  </si>
  <si>
    <t>中央空调设计实训教程</t>
  </si>
  <si>
    <t>59071</t>
  </si>
  <si>
    <t>978-7-111-59071-2</t>
  </si>
  <si>
    <t>http://www.cmpedu.com/books/book/2066382.htm</t>
  </si>
  <si>
    <t>户式中央空调安装与调试</t>
  </si>
  <si>
    <t>52110</t>
  </si>
  <si>
    <t>李坤</t>
  </si>
  <si>
    <t>978-7-111-52110-5</t>
  </si>
  <si>
    <t>http://www.cmpedu.com/books/book/2051845.htm</t>
  </si>
  <si>
    <t>空气调节技术</t>
  </si>
  <si>
    <t>53786</t>
  </si>
  <si>
    <t>殷浩</t>
  </si>
  <si>
    <t>978-7-111-53786-1</t>
  </si>
  <si>
    <t>http://www.cmpedu.com/books/book/2053467.htm</t>
  </si>
  <si>
    <t>空调工程施工与运行管理（第2版）</t>
  </si>
  <si>
    <t>12644</t>
  </si>
  <si>
    <t>孙见君</t>
  </si>
  <si>
    <t>978-7-111-12644-7</t>
  </si>
  <si>
    <t>http://www.cmpedu.com/books/book/56126.htm</t>
  </si>
  <si>
    <t>冷库运行管理与维修</t>
  </si>
  <si>
    <t>40001</t>
  </si>
  <si>
    <t>邢振禧</t>
  </si>
  <si>
    <t>978-7-111-40001-1</t>
  </si>
  <si>
    <t>http://www.cmpedu.com/books/book/2017583.htm</t>
  </si>
  <si>
    <t>通风与空调工程（第2版）</t>
  </si>
  <si>
    <t>63841</t>
  </si>
  <si>
    <t>978-7-111-63841-4</t>
  </si>
  <si>
    <t>http://www.cmpedu.com/books/book/5601166.htm</t>
  </si>
  <si>
    <t>74313</t>
  </si>
  <si>
    <t>通风空调工程识图与施工（第2版）</t>
  </si>
  <si>
    <t>978-7-111-74313-2</t>
  </si>
  <si>
    <t>http://www.cmpedu.com/books/book/5607511.htm</t>
  </si>
  <si>
    <t>泵与风机（第2版）</t>
  </si>
  <si>
    <t>12120</t>
  </si>
  <si>
    <t>王寒栋 李敏</t>
  </si>
  <si>
    <t>978-7-111-12120-6</t>
  </si>
  <si>
    <t>http://www.cmpedu.com/books/book/5603830.htm</t>
  </si>
  <si>
    <t>暖通CAD</t>
  </si>
  <si>
    <t>48392</t>
  </si>
  <si>
    <t>石晓明</t>
  </si>
  <si>
    <t>978-7-111-48392-2</t>
  </si>
  <si>
    <t>http://www.cmpedu.com/books/book/2046042.htm</t>
  </si>
  <si>
    <t>供热工程（第2版）</t>
  </si>
  <si>
    <t>70368</t>
  </si>
  <si>
    <t>王宇清</t>
  </si>
  <si>
    <t>978-7-111-70368-6</t>
  </si>
  <si>
    <t>http://www.cmpedu.com/books/book/5605814.htm</t>
  </si>
  <si>
    <t>供热通风与空调工程施工技术（第3版）</t>
  </si>
  <si>
    <t>68301</t>
  </si>
  <si>
    <t>毛辉 贾永康</t>
  </si>
  <si>
    <t>978-7-111-68301-8</t>
  </si>
  <si>
    <t>http://www.cmpedu.com/books/book/5604959.htm</t>
  </si>
  <si>
    <t>高职高专教材&gt;土木建筑大类&gt;给排水工程技术</t>
  </si>
  <si>
    <t>建筑给排水（第2版）</t>
  </si>
  <si>
    <t>61360</t>
  </si>
  <si>
    <t>陈送财 李杨</t>
  </si>
  <si>
    <t>978-7-111-61360-2</t>
  </si>
  <si>
    <t>http://www.cmpedu.com/books/book/5549353.htm</t>
  </si>
  <si>
    <t>建筑给水排水系统安装（第3版）</t>
  </si>
  <si>
    <t>70734</t>
  </si>
  <si>
    <t>汤万龙 胡世琴</t>
  </si>
  <si>
    <t>978-7-111-70734-9</t>
  </si>
  <si>
    <t>http://www.cmpedu.com/books/book/5606184.htm</t>
  </si>
  <si>
    <t>排污许可管理技术</t>
  </si>
  <si>
    <t>67059</t>
  </si>
  <si>
    <t>电子课件、微课视频、电子案例素材、模拟试卷及答案</t>
  </si>
  <si>
    <t>978-7-111-67059-9</t>
  </si>
  <si>
    <t>http://www.cmpedu.com/books/book/5603994.htm</t>
  </si>
  <si>
    <t>高职高专教材&gt;土木建筑大类&gt;市政工程技术</t>
  </si>
  <si>
    <t>地下管网探测与检测技术</t>
  </si>
  <si>
    <t>63745</t>
  </si>
  <si>
    <t>浙江天煌科技实业有限公司 组编 王强</t>
  </si>
  <si>
    <t>978-7-111-63745-5</t>
  </si>
  <si>
    <t>http://www.cmpedu.com/books/book/5601150.htm</t>
  </si>
  <si>
    <t>73280</t>
  </si>
  <si>
    <t>市政工程计量与计价</t>
  </si>
  <si>
    <r>
      <rPr>
        <sz val="11"/>
        <color rgb="FF000000"/>
        <rFont val="宋体"/>
        <charset val="134"/>
      </rPr>
      <t>刘璨</t>
    </r>
    <r>
      <rPr>
        <sz val="11"/>
        <color rgb="FF000000"/>
        <rFont val="宋体"/>
        <charset val="0"/>
      </rPr>
      <t xml:space="preserve"> </t>
    </r>
    <r>
      <rPr>
        <sz val="11"/>
        <color rgb="FF000000"/>
        <rFont val="宋体"/>
        <charset val="134"/>
      </rPr>
      <t>周莉莉</t>
    </r>
  </si>
  <si>
    <t>978-7-111-73280-8</t>
  </si>
  <si>
    <t>http://www.cmpedu.com/books/book/5607034.htm</t>
  </si>
  <si>
    <t>71872</t>
  </si>
  <si>
    <t>何琦 马知瑶 马成龙</t>
  </si>
  <si>
    <t>978-7-111-71872-7</t>
  </si>
  <si>
    <t>http://www.cmpedu.com/books/book/5606329.htm</t>
  </si>
  <si>
    <t>77901</t>
  </si>
  <si>
    <t>市政工程施工组织与管理</t>
  </si>
  <si>
    <t>文加强 李伟杰</t>
  </si>
  <si>
    <t>978-7-111-77901-8</t>
  </si>
  <si>
    <t>http://www.cmpedu.com/books/book/5609394.htm</t>
  </si>
  <si>
    <t>高职高专教材&gt;土木建筑大类&gt;房地产经营与管理</t>
  </si>
  <si>
    <t>79690</t>
  </si>
  <si>
    <t>房地产投资分析</t>
  </si>
  <si>
    <t>高志云</t>
  </si>
  <si>
    <t>978-7-111-79690-9</t>
  </si>
  <si>
    <t>http://www.cmpedu.com/books/book/5610593.htm</t>
  </si>
  <si>
    <t>房地产经济学（第2版）</t>
  </si>
  <si>
    <t>51450</t>
  </si>
  <si>
    <t>张洪力</t>
  </si>
  <si>
    <t>978-7-111-51450-3</t>
  </si>
  <si>
    <t>http://www.cmpedu.com/books/book/2050783.htm</t>
  </si>
  <si>
    <t>房地产经纪实务</t>
  </si>
  <si>
    <t>34791</t>
  </si>
  <si>
    <t>胡平</t>
  </si>
  <si>
    <t>978-7-111-34791-0</t>
  </si>
  <si>
    <t>http://www.cmpedu.com/books/book/169465.htm</t>
  </si>
  <si>
    <t>房地产经纪实务（第4版）</t>
  </si>
  <si>
    <t>67409</t>
  </si>
  <si>
    <t>陈林杰</t>
  </si>
  <si>
    <t>课程标准、课程设计、PPT、人才培养方案、软件、实训教材</t>
  </si>
  <si>
    <t>978-7-111-67409-2</t>
  </si>
  <si>
    <t>http://www.cmpedu.com/books/book/5604208.htm</t>
  </si>
  <si>
    <t>房地产营销与策划实务（第2版）修订版</t>
  </si>
  <si>
    <t>67828</t>
  </si>
  <si>
    <t>课程标准、课程设计、授课ppt</t>
  </si>
  <si>
    <t>978-7-111-67828-1</t>
  </si>
  <si>
    <t>http://www.cmpedu.com/books/book/5604336.htm</t>
  </si>
  <si>
    <t>房地产估价（第2版）</t>
  </si>
  <si>
    <t>52248</t>
  </si>
  <si>
    <t>宋春兰</t>
  </si>
  <si>
    <t>“十二五”职业教育国家规划教材/辽宁省职业教育“十四五”首批规划教材</t>
  </si>
  <si>
    <t>978-7-111-52248-5</t>
  </si>
  <si>
    <t>http://www.cmpedu.com/books/book/2051933.htm</t>
  </si>
  <si>
    <t>房地产估价（第4版）</t>
  </si>
  <si>
    <t>71225</t>
  </si>
  <si>
    <t>左静</t>
  </si>
  <si>
    <t>978-7-111-71225-1</t>
  </si>
  <si>
    <t>http://www.cmpedu.com/books/book/5606056.htm</t>
  </si>
  <si>
    <t>78593</t>
  </si>
  <si>
    <t>房地产开发与经营 （第2版）</t>
  </si>
  <si>
    <r>
      <rPr>
        <sz val="11"/>
        <color rgb="FF000000"/>
        <rFont val="宋体"/>
        <charset val="134"/>
      </rPr>
      <t>于珊</t>
    </r>
    <r>
      <rPr>
        <sz val="11"/>
        <color rgb="FF000000"/>
        <rFont val="宋体"/>
        <charset val="0"/>
      </rPr>
      <t xml:space="preserve"> </t>
    </r>
    <r>
      <rPr>
        <sz val="11"/>
        <color rgb="FF000000"/>
        <rFont val="宋体"/>
        <charset val="134"/>
      </rPr>
      <t>裴艳慧</t>
    </r>
  </si>
  <si>
    <t>课件、二维码及答案</t>
  </si>
  <si>
    <t>978-7-111-78593-4</t>
  </si>
  <si>
    <t>http://www.cmpedu.com/books/book/5609784.htm</t>
  </si>
  <si>
    <t>房地产开发与经营（第3版）</t>
  </si>
  <si>
    <t>55652</t>
  </si>
  <si>
    <t>刘学应</t>
  </si>
  <si>
    <t>978-7-111-55652-7</t>
  </si>
  <si>
    <t>http://www.cmpedu.com/books/book/2062561.htm</t>
  </si>
  <si>
    <t>房地产开发与经营实务（第5版）</t>
  </si>
  <si>
    <t>68245</t>
  </si>
  <si>
    <t>课程标准、课程设计、电子课件、实训、竞赛软件</t>
  </si>
  <si>
    <t>978-7-111-68245-5</t>
  </si>
  <si>
    <t>http://www.cmpedu.com/books/book/5604460.htm</t>
  </si>
  <si>
    <t>地籍与房产测量</t>
  </si>
  <si>
    <t>42901</t>
  </si>
  <si>
    <t>邓军</t>
  </si>
  <si>
    <t>978-7-111-42901-2</t>
  </si>
  <si>
    <t>http://www.cmpedu.com/books/book/2021995.htm</t>
  </si>
  <si>
    <t>房地产测绘（第3版）</t>
  </si>
  <si>
    <t>59329</t>
  </si>
  <si>
    <t>郭玉社</t>
  </si>
  <si>
    <t>978-7-111-59329-4</t>
  </si>
  <si>
    <t>http://www.cmpedu.com/books/book/2067021.htm</t>
  </si>
  <si>
    <t>高职高专教材&gt;土木建筑大类&gt;现代物业管理</t>
  </si>
  <si>
    <t>77599</t>
  </si>
  <si>
    <t>物业管理风险防范</t>
  </si>
  <si>
    <t>胡大见</t>
  </si>
  <si>
    <t>978-7-111-77599-7</t>
  </si>
  <si>
    <t>http://www.cmpedu.com/books/book/5609470.htm</t>
  </si>
  <si>
    <t>物业管理应用文写作</t>
  </si>
  <si>
    <t>24275</t>
  </si>
  <si>
    <t>鲁捷</t>
  </si>
  <si>
    <t>978-7-111-24275-8</t>
  </si>
  <si>
    <t>http://www.cmpedu.com/books/book/2065594.htm</t>
  </si>
  <si>
    <t>物业管理实务（第2版）</t>
  </si>
  <si>
    <t>67225</t>
  </si>
  <si>
    <t>鲁捷 于军峰</t>
  </si>
  <si>
    <t>978-7-111-67225-8</t>
  </si>
  <si>
    <t>http://www.cmpedu.com/books/book/5604253.htm</t>
  </si>
  <si>
    <t>75756</t>
  </si>
  <si>
    <t>物业经营管理</t>
  </si>
  <si>
    <t>叶昌建 张丹媚</t>
  </si>
  <si>
    <t>978-7-111-75756-6</t>
  </si>
  <si>
    <t>http://www.cmpedu.com/books/book/5609544.htm</t>
  </si>
  <si>
    <t>79297</t>
  </si>
  <si>
    <t>物业空间环境管理</t>
  </si>
  <si>
    <t>李梅龙 师阳阳</t>
  </si>
  <si>
    <t>978-7-111-79297-0</t>
  </si>
  <si>
    <t>http://www.cmpedu.com/books/book/5610166.htm</t>
  </si>
  <si>
    <t>物业环境管理</t>
  </si>
  <si>
    <t>18570</t>
  </si>
  <si>
    <t>代岚</t>
  </si>
  <si>
    <t>7-111-18570-6/F.2975</t>
  </si>
  <si>
    <t>http://www.cmpedu.com/books/book/56970.htm</t>
  </si>
  <si>
    <t>物业设备设施管理（含实训）</t>
  </si>
  <si>
    <t>47301</t>
  </si>
  <si>
    <t>张合振</t>
  </si>
  <si>
    <t>978-7-111-47301-5</t>
  </si>
  <si>
    <t>http://www.cmpedu.com/books/book/2044940.htm</t>
  </si>
  <si>
    <t>小区绿化维护与管理（第2版）</t>
  </si>
  <si>
    <t>65939</t>
  </si>
  <si>
    <t>978-7-111-65939-6</t>
  </si>
  <si>
    <t>http://www.cmpedu.com/books/book/5602577.htm</t>
  </si>
  <si>
    <t>高职高专教材&gt;土木建筑大类&gt;建筑消防技术</t>
  </si>
  <si>
    <t>77841</t>
  </si>
  <si>
    <t>消防法律法规</t>
  </si>
  <si>
    <t>雷云 邢国伟</t>
  </si>
  <si>
    <t>电子课件、二维码、视频、习题、案例</t>
  </si>
  <si>
    <t>978-7-111-77841-7</t>
  </si>
  <si>
    <t>http://www.cmpedu.com/books/book/5609212.htm</t>
  </si>
  <si>
    <t>79005</t>
  </si>
  <si>
    <t>建筑防火</t>
  </si>
  <si>
    <t>魏伊涵     尹辅臣</t>
  </si>
  <si>
    <t>电子课件和微课视频</t>
  </si>
  <si>
    <t>978-7-111-79005-1</t>
  </si>
  <si>
    <t>http://www.cmpedu.com/books/book/5610035.htm</t>
  </si>
  <si>
    <t>46386</t>
  </si>
  <si>
    <t>吕显智 周白霞</t>
  </si>
  <si>
    <t>978-7-111-46386-3</t>
  </si>
  <si>
    <t>http://www.cmpedu.com/books/book/2029588.htm</t>
  </si>
  <si>
    <t>77377</t>
  </si>
  <si>
    <t>建筑消防安全（第2版）</t>
  </si>
  <si>
    <t>陶昆</t>
  </si>
  <si>
    <t>978-7-111-77377-1</t>
  </si>
  <si>
    <t>http://www.cmpedu.com/books/book/5609199.htm</t>
  </si>
  <si>
    <t>建筑消防设备安装与调试</t>
  </si>
  <si>
    <t>70737</t>
  </si>
  <si>
    <t>蓝美娟 赵宇</t>
  </si>
  <si>
    <t>检测工具附件、习题及答案、PPT电子课件和微课视频</t>
  </si>
  <si>
    <t>978-7-111-70737-0</t>
  </si>
  <si>
    <t>http://www.cmpedu.com/books/book/5605936.htm</t>
  </si>
  <si>
    <t>78857</t>
  </si>
  <si>
    <t>消防技术装备（第2版）</t>
  </si>
  <si>
    <t>李莹滢   闫胜利</t>
  </si>
  <si>
    <t>978-7-111-78857-7</t>
  </si>
  <si>
    <t>http://www.cmpedu.com/books/book/5609929.htm</t>
  </si>
  <si>
    <t>74845</t>
  </si>
  <si>
    <t>消防燃烧学（第2版）</t>
  </si>
  <si>
    <t>和丽秋</t>
  </si>
  <si>
    <t>电子课件、二维码、习题集、微课视频</t>
  </si>
  <si>
    <t>978-7-111-74845-8</t>
  </si>
  <si>
    <t>http://www.cmpedu.com/books/book/5607681.htm</t>
  </si>
  <si>
    <t>危险化学品安全管理基础</t>
  </si>
  <si>
    <t>60564</t>
  </si>
  <si>
    <t>唐朝纲</t>
  </si>
  <si>
    <t>978-7-111-60564-5</t>
  </si>
  <si>
    <t>http://www.cmpedu.com/books/book/5520183.htm</t>
  </si>
  <si>
    <t>79187</t>
  </si>
  <si>
    <t>消防救援现场急救技术</t>
  </si>
  <si>
    <r>
      <rPr>
        <sz val="11"/>
        <color rgb="FF000000"/>
        <rFont val="宋体"/>
        <charset val="134"/>
      </rPr>
      <t>吴传嵩</t>
    </r>
    <r>
      <rPr>
        <sz val="11"/>
        <color indexed="8"/>
        <rFont val="宋体"/>
        <charset val="0"/>
      </rPr>
      <t xml:space="preserve">  </t>
    </r>
    <r>
      <rPr>
        <sz val="11"/>
        <color rgb="FF000000"/>
        <rFont val="宋体"/>
        <charset val="134"/>
      </rPr>
      <t>刘江萍</t>
    </r>
  </si>
  <si>
    <t>电子课件、微课视频、习题及答案、检测工具附件等</t>
  </si>
  <si>
    <t>978-7-111-79187-4</t>
  </si>
  <si>
    <t>http://www.cmpedu.com/books/book/5610518.htm</t>
  </si>
  <si>
    <t>高职高专教材&gt;电子与信息大类</t>
  </si>
  <si>
    <t>高职高专教材&gt;电子与信息大类&gt;计算机类</t>
  </si>
  <si>
    <t>高职高专教材&gt;电子与信息大类&gt;计算机类&gt;计算机专业基础课</t>
  </si>
  <si>
    <t>数字技术应用</t>
  </si>
  <si>
    <t>76148</t>
  </si>
  <si>
    <t>盛鸿宇 吴升刚 芦星</t>
  </si>
  <si>
    <t>电子课件、二维码、微课版</t>
  </si>
  <si>
    <t>978-7-111-76148-8</t>
  </si>
  <si>
    <t>http://www.cmpedu.com/books/book/5608474.htm</t>
  </si>
  <si>
    <t>信息技术</t>
  </si>
  <si>
    <t>71330</t>
  </si>
  <si>
    <t>容会 訾永所 邱鹏瑞</t>
  </si>
  <si>
    <t>教学大纲、电子课件、案例、视频、习题答案</t>
  </si>
  <si>
    <t>978-7-111-71330-2</t>
  </si>
  <si>
    <t>http://www.cmpedu.com/books/book/5605957.htm</t>
  </si>
  <si>
    <t>信息技术实验指导</t>
  </si>
  <si>
    <t>71331</t>
  </si>
  <si>
    <t>訾永所 容会 邱鹏瑞</t>
  </si>
  <si>
    <t>978-7-111-71331-9</t>
  </si>
  <si>
    <t>http://www.cmpedu.com/books/book/5605956.htm</t>
  </si>
  <si>
    <t>79407</t>
  </si>
  <si>
    <t>信息技术基础</t>
  </si>
  <si>
    <t>陶慧  崔景  张梦帆</t>
  </si>
  <si>
    <t>微课视频、案例素材、电子课件</t>
  </si>
  <si>
    <t>978-7-111-79407-3</t>
  </si>
  <si>
    <t>http://www.cmpedu.com/books/book/5609824.htm</t>
  </si>
  <si>
    <t>79403</t>
  </si>
  <si>
    <t>信息技术基础与人工智能</t>
  </si>
  <si>
    <t>张永兵</t>
  </si>
  <si>
    <t>978-7-111-79403-5</t>
  </si>
  <si>
    <t>http://www.cmpedu.com/books/book/5609873.htm</t>
  </si>
  <si>
    <t>79128</t>
  </si>
  <si>
    <t>信息技术与人工智能（信创版）</t>
  </si>
  <si>
    <t>王  强  彭丽英  彭娟</t>
  </si>
  <si>
    <t>978-7-111-79128-7</t>
  </si>
  <si>
    <t>http://www.cmpedu.com/books/book/5609777.htm</t>
  </si>
  <si>
    <t>78692</t>
  </si>
  <si>
    <t>信息技术基础（医学类）</t>
  </si>
  <si>
    <t>舒敏 潘智丹</t>
  </si>
  <si>
    <t>978-7-111-78692-4</t>
  </si>
  <si>
    <t>http://www.cmpedu.com/books/book/5609615.htm</t>
  </si>
  <si>
    <t>75874</t>
  </si>
  <si>
    <t>信息技术基础（第2版）</t>
  </si>
  <si>
    <t>赵竞 欧阳芳</t>
  </si>
  <si>
    <t>978-7-111-75874-7</t>
  </si>
  <si>
    <t>http://www.cmpedu.com/books/book/5608199.htm</t>
  </si>
  <si>
    <t>计算机应用基础（微课版）</t>
  </si>
  <si>
    <t>71524</t>
  </si>
  <si>
    <t>梁胶东</t>
  </si>
  <si>
    <t>微课视频、电子课件、习题答案等</t>
  </si>
  <si>
    <t>978-7-111-71524-5</t>
  </si>
  <si>
    <t>http://www.cmpedu.com/books/book/5606103.htm</t>
  </si>
  <si>
    <t>计算机应用基础（第2版）（信息素养+Windows11+Office 2021）</t>
  </si>
  <si>
    <t>75150</t>
  </si>
  <si>
    <t>刘瑞新 井荣枝</t>
  </si>
  <si>
    <t>电子课件、二维码、视频、授课计划、案例素材、习题答案</t>
  </si>
  <si>
    <t>978-7-111-75150-2</t>
  </si>
  <si>
    <t>http://www.cmpedu.com/books/book/5608092.htm</t>
  </si>
  <si>
    <t>计算机应用基础项目教程（第2版）</t>
  </si>
  <si>
    <t>62876</t>
  </si>
  <si>
    <t>周大勇</t>
  </si>
  <si>
    <t>978-7-111-62876-7</t>
  </si>
  <si>
    <t>http://www.cmpedu.com/books/book/5600579.htm</t>
  </si>
  <si>
    <t>Office 2016办公软件高级应用实例教程（第2版）</t>
  </si>
  <si>
    <t>62583</t>
  </si>
  <si>
    <t>侯丽梅 赵永会 刘万辉</t>
  </si>
  <si>
    <t>978-7-111-62583-4</t>
  </si>
  <si>
    <t>http://www.cmpedu.com/books/book/5600298.htm</t>
  </si>
  <si>
    <t>计算机应用数学（第3版）</t>
  </si>
  <si>
    <t>74624</t>
  </si>
  <si>
    <t>王培麟 王英侠</t>
  </si>
  <si>
    <r>
      <rPr>
        <sz val="11"/>
        <color rgb="FF000000"/>
        <rFont val="宋体"/>
        <charset val="134"/>
      </rPr>
      <t>普通高等教育</t>
    </r>
    <r>
      <rPr>
        <sz val="11"/>
        <color rgb="FF000000"/>
        <rFont val="宋体"/>
        <charset val="0"/>
      </rPr>
      <t>“</t>
    </r>
    <r>
      <rPr>
        <sz val="11"/>
        <color rgb="FF000000"/>
        <rFont val="宋体"/>
        <charset val="134"/>
      </rPr>
      <t>十一五</t>
    </r>
    <r>
      <rPr>
        <sz val="11"/>
        <color rgb="FF000000"/>
        <rFont val="宋体"/>
        <charset val="0"/>
      </rPr>
      <t>”</t>
    </r>
    <r>
      <rPr>
        <sz val="11"/>
        <color rgb="FF000000"/>
        <rFont val="宋体"/>
        <charset val="134"/>
      </rPr>
      <t>国家级规划教材</t>
    </r>
    <r>
      <rPr>
        <sz val="11"/>
        <color rgb="FF000000"/>
        <rFont val="宋体"/>
        <charset val="0"/>
      </rPr>
      <t xml:space="preserve"> 2008</t>
    </r>
    <r>
      <rPr>
        <sz val="11"/>
        <color rgb="FF000000"/>
        <rFont val="宋体"/>
        <charset val="134"/>
      </rPr>
      <t>年度普通高等教育国家精品教材</t>
    </r>
  </si>
  <si>
    <t>978-7-111-74624-9</t>
  </si>
  <si>
    <t>http://www.cmpedu.com/books/book/5608149.htm</t>
  </si>
  <si>
    <t>计算机电路基础</t>
  </si>
  <si>
    <t>62111</t>
  </si>
  <si>
    <t>翟文正</t>
  </si>
  <si>
    <t>978-7-111-62111-9</t>
  </si>
  <si>
    <t>http://www.cmpedu.com/books/book/5586613.htm</t>
  </si>
  <si>
    <t>计算机电路基础（第2版）</t>
  </si>
  <si>
    <t>67327</t>
  </si>
  <si>
    <t>978-7-111-67327-9</t>
  </si>
  <si>
    <t>http://www.cmpedu.com/books/book/5604083.htm</t>
  </si>
  <si>
    <t>区块链概论</t>
  </si>
  <si>
    <t>73594</t>
  </si>
  <si>
    <t>谢剑虹</t>
  </si>
  <si>
    <t>978-7-111-73594-6</t>
  </si>
  <si>
    <t>http://www.cmpedu.com/books/book/5607041.htm</t>
  </si>
  <si>
    <t>计算机数学</t>
  </si>
  <si>
    <t>63450</t>
  </si>
  <si>
    <t>康海刚 邓洁 桂改花</t>
  </si>
  <si>
    <t>978-7-111-63450-8</t>
  </si>
  <si>
    <t>http://www.cmpedu.com/books/book/5600722.htm</t>
  </si>
  <si>
    <t>数据结构</t>
  </si>
  <si>
    <t>49031</t>
  </si>
  <si>
    <t>马世霞</t>
  </si>
  <si>
    <t>978-7-111-49031-9</t>
  </si>
  <si>
    <t>http://www.cmpedu.com/books/book/5603894.htm</t>
  </si>
  <si>
    <t>77509</t>
  </si>
  <si>
    <t>微机原理及应用</t>
  </si>
  <si>
    <t>978-7-111-77509-6</t>
  </si>
  <si>
    <t>http://www.cmpedu.com/books/book/5609203.htm</t>
  </si>
  <si>
    <t>77622</t>
  </si>
  <si>
    <t>微机原理与接口技术项目教程（第2版）</t>
  </si>
  <si>
    <t>姜荣</t>
  </si>
  <si>
    <t>978-7-111-77622-2</t>
  </si>
  <si>
    <t>http://www.cmpedu.com/books/book/5609642.htm</t>
  </si>
  <si>
    <t>数据恢复实用技术</t>
  </si>
  <si>
    <t>67427</t>
  </si>
  <si>
    <t>李亮亮 陈必群</t>
  </si>
  <si>
    <t>978-7-111-67427-6</t>
  </si>
  <si>
    <t>http://www.cmpedu.com/books/book/5604334.htm</t>
  </si>
  <si>
    <t>计算机数据恢复技术与应用</t>
  </si>
  <si>
    <t>59623</t>
  </si>
  <si>
    <t>乔英霞</t>
  </si>
  <si>
    <t>978-7-111-59623-3</t>
  </si>
  <si>
    <t>http://www.cmpedu.com/books/book/2066774.htm</t>
  </si>
  <si>
    <t>数据恢复技术案例教程</t>
  </si>
  <si>
    <t>44252</t>
  </si>
  <si>
    <t>赵振洲</t>
  </si>
  <si>
    <t>案例教程</t>
  </si>
  <si>
    <t>978-7-111-44252-3</t>
  </si>
  <si>
    <t>http://www.cmpedu.com/books/book/2024914.htm</t>
  </si>
  <si>
    <t>系统故障诊断与维护</t>
  </si>
  <si>
    <t>52670</t>
  </si>
  <si>
    <t>李林孖</t>
  </si>
  <si>
    <t>978-7-111-52670-4</t>
  </si>
  <si>
    <t>http://www.cmpedu.com/books/book/2052702.htm</t>
  </si>
  <si>
    <t>计算机专业英语</t>
  </si>
  <si>
    <t>53446</t>
  </si>
  <si>
    <t>冯于</t>
  </si>
  <si>
    <t>978-7-111-53446-4</t>
  </si>
  <si>
    <t>http://www.cmpedu.com/books/book/2053063.htm</t>
  </si>
  <si>
    <t>高职高专教材&gt;电子与信息大类&gt;计算机类&gt;程序设计</t>
  </si>
  <si>
    <t>75977</t>
  </si>
  <si>
    <t>Python程序设计项目化教程</t>
  </si>
  <si>
    <t>方水平 刘业辉 郭蕊</t>
  </si>
  <si>
    <t>活页式教材、电子课件、二维码、微课视频、教案、习题答案、源代码、在线课程</t>
  </si>
  <si>
    <t>978-7-111-75977-5</t>
  </si>
  <si>
    <t>http://www.cmpedu.com/books/book/5608438.htm</t>
  </si>
  <si>
    <t>74813</t>
  </si>
  <si>
    <t>Python程序设计案例教程</t>
  </si>
  <si>
    <t>张瑞玲 王化喆 詹华蕊</t>
  </si>
  <si>
    <t>电子课件、超星学习通版混合教学资源包</t>
  </si>
  <si>
    <t>978-7-111-74813-7</t>
  </si>
  <si>
    <t>http://www.cmpedu.com/books/book/5607700.htm</t>
  </si>
  <si>
    <t>79789</t>
  </si>
  <si>
    <t>Python程序设计案例教程（第2版）</t>
  </si>
  <si>
    <t>张宗霞</t>
  </si>
  <si>
    <t>电子课件、源代码、习题和课后实训的参考答案以及微课视频</t>
  </si>
  <si>
    <t>978-7-111-79789-0</t>
  </si>
  <si>
    <t>http://www.cmpedu.com/books/book/5610230.htm</t>
  </si>
  <si>
    <t>78303</t>
  </si>
  <si>
    <t>Python程序设计项目教程</t>
  </si>
  <si>
    <t>程舒通</t>
  </si>
  <si>
    <t>978-7-111-78303-9</t>
  </si>
  <si>
    <t>http://www.cmpedu.com/books/book/5609476.htm</t>
  </si>
  <si>
    <t>Python程序设计</t>
  </si>
  <si>
    <t>66640</t>
  </si>
  <si>
    <t>傅春 段科</t>
  </si>
  <si>
    <t>配套源代码、习题、教学课件等</t>
  </si>
  <si>
    <t>978-7-111-66640-0</t>
  </si>
  <si>
    <t>http://www.cmpedu.com/books/book/5603542.htm</t>
  </si>
  <si>
    <t>66041</t>
  </si>
  <si>
    <t>刘瑞新 杨景花 吴广裕</t>
  </si>
  <si>
    <t>微课视频、课程标准、授课计划、电子教案、源代码</t>
  </si>
  <si>
    <t>本书特色：
★名师力作：刘瑞新老师作品。
★以培养程序设计能力为目标。
★按照概念→语法→设计方法→经典实例的思路展开。
★遵循业界提倡的PythonPEP8编码规范。
★丰富的案例和配套资源：386个精选案例，配以微课视频、课程标准、授课计划、电子教案、源代码等资源。</t>
  </si>
  <si>
    <t>978-7-111-66041-5</t>
  </si>
  <si>
    <t>http://www.cmpedu.com/books/book/5603465.htm</t>
  </si>
  <si>
    <t>Python程序设计实例教程（第2版）</t>
  </si>
  <si>
    <t>73090</t>
  </si>
  <si>
    <t>董付国 编著</t>
  </si>
  <si>
    <t>978-7-111-73090-3</t>
  </si>
  <si>
    <t>http://www.cmpedu.com/books/book/5606843.htm</t>
  </si>
  <si>
    <t>60950</t>
  </si>
  <si>
    <t>赵增敏</t>
  </si>
  <si>
    <t>978-7-111-60950-6</t>
  </si>
  <si>
    <t>http://www.cmpedu.com/books/book/5527210.htm</t>
  </si>
  <si>
    <t>76443</t>
  </si>
  <si>
    <t>Python程序设计基础</t>
  </si>
  <si>
    <t>978-7-111-76443-4</t>
  </si>
  <si>
    <t>http://www.cmpedu.com/books/book/5608697.htm</t>
  </si>
  <si>
    <t>75199</t>
  </si>
  <si>
    <t>Python编程基础</t>
  </si>
  <si>
    <t>曹文</t>
  </si>
  <si>
    <t>电子课件、二维码、微课视频、源代码</t>
  </si>
  <si>
    <t>978-7-111-75199-1</t>
  </si>
  <si>
    <t>http://www.cmpedu.com/books/book/5607792.htm</t>
  </si>
  <si>
    <t>64915</t>
  </si>
  <si>
    <t>王正霞 李巧君</t>
  </si>
  <si>
    <t>978-7-111-64915-1</t>
  </si>
  <si>
    <t>http://www.cmpedu.com/books/book/5602092.htm</t>
  </si>
  <si>
    <t>77069</t>
  </si>
  <si>
    <t>Python编程基础与应用（第2版）</t>
  </si>
  <si>
    <t>电子课件、二维码、视频、习题答案、代码文件</t>
  </si>
  <si>
    <t>978-7-111-77069-5</t>
  </si>
  <si>
    <t>http://www.cmpedu.com/books/book/5608778.htm</t>
  </si>
  <si>
    <t>新编C语言案例教程</t>
  </si>
  <si>
    <t>48814</t>
  </si>
  <si>
    <t>樊秋月 陈明芳</t>
  </si>
  <si>
    <t>978-7-111-48814-9</t>
  </si>
  <si>
    <t>http://www.cmpedu.com/books/book/2043640.htm</t>
  </si>
  <si>
    <t>C语言程序设计基础教程</t>
  </si>
  <si>
    <t>59204</t>
  </si>
  <si>
    <t>辛向丽</t>
  </si>
  <si>
    <t>978-7-111-59204-4</t>
  </si>
  <si>
    <t>http://www.cmpedu.com/books/book/2066325.htm</t>
  </si>
  <si>
    <t>C语言程序设计实例教程（第3版）</t>
  </si>
  <si>
    <t>68597</t>
  </si>
  <si>
    <t>李红 陆建友</t>
  </si>
  <si>
    <t>微课视频，还配有授课电子课件、源代码、习题库及答案等</t>
  </si>
  <si>
    <t>本书特色：
★“十四五”职业教育国家规划教材
★围绕全国计算机等级考试知识点组织编写。
★配有在线课程、微课视频、电子课件、课程标准、教学大纲、习题库及答案、源代码。</t>
  </si>
  <si>
    <t>978-7-111-68597-5</t>
  </si>
  <si>
    <t>http://www.cmpedu.com/books/book/5604953.htm</t>
  </si>
  <si>
    <t>C语言程序设计案例教程</t>
  </si>
  <si>
    <t>49350</t>
  </si>
  <si>
    <t>李红</t>
  </si>
  <si>
    <t>978-7-111-49350-1</t>
  </si>
  <si>
    <t>http://www.cmpedu.com/books/book/2043135.htm</t>
  </si>
  <si>
    <t>C语言程序设计项目教程（第2版）</t>
  </si>
  <si>
    <t>68870</t>
  </si>
  <si>
    <t>王瑞红</t>
  </si>
  <si>
    <t>978-7-111-68870-9</t>
  </si>
  <si>
    <t>http://www.cmpedu.com/books/book/5605162.htm</t>
  </si>
  <si>
    <t>79046</t>
  </si>
  <si>
    <t>C语言程序设计</t>
  </si>
  <si>
    <t>孙英梅 于振艳 季倩倩</t>
  </si>
  <si>
    <t>978-7-111-79046-4</t>
  </si>
  <si>
    <t>http://www.cmpedu.com/books/book/5609810.htm</t>
  </si>
  <si>
    <t>74651</t>
  </si>
  <si>
    <t>C语言程序设计（第4版）</t>
  </si>
  <si>
    <t>索明何 邵瑛 邢海霞 王正勇 黄鑫</t>
  </si>
  <si>
    <t>978-7-111-74651-5</t>
  </si>
  <si>
    <t>http://www.cmpedu.com/books/book/5607434.htm</t>
  </si>
  <si>
    <t>C语言程序设计（理实一体化教程）（第2版）</t>
  </si>
  <si>
    <t>72097</t>
  </si>
  <si>
    <t>杜恒</t>
  </si>
  <si>
    <t>电子课件、二维码、案例源代码、习题答案等教学资源</t>
  </si>
  <si>
    <t>978-7-111-72097-3</t>
  </si>
  <si>
    <t>http://www.cmpedu.com/books/book/5606499.htm</t>
  </si>
  <si>
    <t>75896</t>
  </si>
  <si>
    <t>C语言程序设计（第2版）</t>
  </si>
  <si>
    <t>原莉 王学慧</t>
  </si>
  <si>
    <t>电子课件、二维码、视频、思考与练习答案、模拟试卷及答案</t>
  </si>
  <si>
    <t>978-7-111-75896-9</t>
  </si>
  <si>
    <t>http://www.cmpedu.com/books/book/5608348.htm</t>
  </si>
  <si>
    <t>72166</t>
  </si>
  <si>
    <t>沈涵飞</t>
  </si>
  <si>
    <t>课程网站、电子课件、代码、习题参考答案、速查表、C语言示范代码</t>
  </si>
  <si>
    <t>本书特色：
★“十四五”职业教育国家规划教材
★“十三五”职业教育国家规划教材，江苏省高等学校重点教材
★搭建了C/C++/JAVA/Python程序自动评测系统，网址为http://oj.csoeasy.com/。系统提供了大量适合初学者的练习，循序渐进，逐步提高。
★《新思维：C语言程序设计》课程就在网易云课堂上线，至今选课人数已经超过2.4万人。
★扫描书中二维码可观看微课视频。
★配有包括课程网站、电子课件、代码、习题参考答案、速查表、C语言示范代码。</t>
  </si>
  <si>
    <t>978-7-111-72166-6</t>
  </si>
  <si>
    <t>http://www.cmpedu.com/books/book/5606414.htm</t>
  </si>
  <si>
    <t>80480</t>
  </si>
  <si>
    <t>C#程序设计</t>
  </si>
  <si>
    <t>石怡 陆红蕾</t>
  </si>
  <si>
    <t>978-7-111-80480-2</t>
  </si>
  <si>
    <t>http://www.cmpedu.com/books/book/5610671.htm</t>
  </si>
  <si>
    <t>C#程序设计教程</t>
  </si>
  <si>
    <t>56027</t>
  </si>
  <si>
    <t>倪步喜</t>
  </si>
  <si>
    <t>978-7-111-56027-2</t>
  </si>
  <si>
    <t>http://www.cmpedu.com/books/book/2063131.htm</t>
  </si>
  <si>
    <t>C#程序设计任务式教程</t>
  </si>
  <si>
    <t>57483</t>
  </si>
  <si>
    <t>978-7-111-57483-5</t>
  </si>
  <si>
    <t>http://www.cmpedu.com/books/book/2063865.htm</t>
  </si>
  <si>
    <t>72491</t>
  </si>
  <si>
    <t>C#可视化程序设计案例教程（第5版）</t>
  </si>
  <si>
    <t>刘培林 史荧中 刘贵锋</t>
  </si>
  <si>
    <t>978-7-111-72491-9</t>
  </si>
  <si>
    <t>http://www.cmpedu.com/books/book/5606863.htm</t>
  </si>
  <si>
    <t>基于C#的ASP.NET程序设计（第5版）</t>
  </si>
  <si>
    <t>74275</t>
  </si>
  <si>
    <t>翁健红</t>
  </si>
  <si>
    <t>电子课件、习题答案、模拟试卷、源代码</t>
  </si>
  <si>
    <t>978-7-111-74275-3</t>
  </si>
  <si>
    <t>http://www.cmpedu.com/books/book/5607746.htm</t>
  </si>
  <si>
    <t>79691</t>
  </si>
  <si>
    <t>Java程序设计</t>
  </si>
  <si>
    <t>王戈弋 潘强</t>
  </si>
  <si>
    <t>微课、源代码、电子课件、单元设计、课后习题答案等</t>
  </si>
  <si>
    <t>978-7-111-79691-6</t>
  </si>
  <si>
    <t>http://www.cmpedu.com/books/book/5610127.htm</t>
  </si>
  <si>
    <t>Java程序设计基础项目化教程</t>
  </si>
  <si>
    <t>66489</t>
  </si>
  <si>
    <t>丁文</t>
  </si>
  <si>
    <t>二维码、超星APP</t>
  </si>
  <si>
    <t>978-7-111-66489-5</t>
  </si>
  <si>
    <t>http://www.cmpedu.com/books/book/5603444.htm</t>
  </si>
  <si>
    <t>Java程序设计项目化教程</t>
  </si>
  <si>
    <t>60379</t>
  </si>
  <si>
    <t>陆剑锋 汪锦洲</t>
  </si>
  <si>
    <t>978-7-111-60379-5</t>
  </si>
  <si>
    <t>http://www.cmpedu.com/books/book/5520173.htm</t>
  </si>
  <si>
    <t>73521</t>
  </si>
  <si>
    <t>Java程序设计项目式教程（含实训任务单）</t>
  </si>
  <si>
    <t>赵国玲 刘秋兰 谭丽娜 张雪华 郭莹</t>
  </si>
  <si>
    <t>微课视频、电子课件、课程标准、教学设计、电子教案、实训任务工单、源代码、习题答案</t>
  </si>
  <si>
    <t>978-7-111-73521-2</t>
  </si>
  <si>
    <t>http://www.cmpedu.com/books/book/5607184.htm</t>
  </si>
  <si>
    <t>Java程序设计基础教程</t>
  </si>
  <si>
    <t>68286</t>
  </si>
  <si>
    <t>芮素娟 周艺 汪荣斌</t>
  </si>
  <si>
    <t>微课视频、电子课件及书中所有案例的源代码</t>
  </si>
  <si>
    <t>978-7-111-68286-8</t>
  </si>
  <si>
    <t>http://www.cmpedu.com/books/book/5604610.htm</t>
  </si>
  <si>
    <t>Java程序设计与实践（第2版）</t>
  </si>
  <si>
    <t>68268</t>
  </si>
  <si>
    <t>查艳芳 卢晨</t>
  </si>
  <si>
    <t>978-7-111-68268-4</t>
  </si>
  <si>
    <t>http://www.cmpedu.com/books/book/5604635.htm</t>
  </si>
  <si>
    <t>Java程序设计案例教程（第2版）</t>
  </si>
  <si>
    <t>71106</t>
  </si>
  <si>
    <t>许敏 史荧中</t>
  </si>
  <si>
    <t>电子课件及源代码</t>
  </si>
  <si>
    <t>本书特色：
★“十四五”职业教育国家规划教材
★“十三五”职业教育国家规划教材。
★采用任务驱动、案例教学编写模式。
★以遵循企业软件项目开发规范的完整案例贯穿全书内容。
★配有在线课程、微课视频、电子课件、习题答案、源代码</t>
  </si>
  <si>
    <t>978-7-111-71106-3</t>
  </si>
  <si>
    <t>http://www.cmpedu.com/books/book/5605901.htm</t>
  </si>
  <si>
    <t>Java语言程序设计</t>
  </si>
  <si>
    <t>64830</t>
  </si>
  <si>
    <t>赵景辉 孙莉娜 编著</t>
  </si>
  <si>
    <t>课件，源代码</t>
  </si>
  <si>
    <t>978-7-111-64830-7</t>
  </si>
  <si>
    <t>http://www.cmpedu.com/books/book/5601947.htm</t>
  </si>
  <si>
    <t>78472</t>
  </si>
  <si>
    <t>Java EE框架应用开发（SpringBoot+VueJS） （第2版）</t>
  </si>
  <si>
    <t>熊君丽 刘鑫</t>
  </si>
  <si>
    <t>电子课件、二维码、视频、超星学习通版混合式教学资源包</t>
  </si>
  <si>
    <t>978-7-111-78472-2</t>
  </si>
  <si>
    <t>http://www.cmpedu.com/books/book/5609449.htm</t>
  </si>
  <si>
    <t>JavaEE应用开发及实训（第2版）</t>
  </si>
  <si>
    <t>68754</t>
  </si>
  <si>
    <t>黄能耿 胡丽丹</t>
  </si>
  <si>
    <t>电子课件、在线实训平台、配套素材</t>
  </si>
  <si>
    <t>978-7-111-68754-2</t>
  </si>
  <si>
    <t>http://www.cmpedu.com/books/book/5605430.htm</t>
  </si>
  <si>
    <t>程序设计基础-Visual Basic 6.0案例教程（第3版）</t>
  </si>
  <si>
    <t>49313</t>
  </si>
  <si>
    <t>刘宝山</t>
  </si>
  <si>
    <t>978-7-111-49313-6</t>
  </si>
  <si>
    <t>http://www.cmpedu.com/books/book/2043003.htm</t>
  </si>
  <si>
    <t>Visual Basic程序设计语言项目教程</t>
  </si>
  <si>
    <t>28486</t>
  </si>
  <si>
    <t>赵玉兰</t>
  </si>
  <si>
    <t>978-7-111-28486-4</t>
  </si>
  <si>
    <t>http://www.cmpedu.com/books/book/60462.htm</t>
  </si>
  <si>
    <t>汇语言程序设计</t>
  </si>
  <si>
    <t>20172</t>
  </si>
  <si>
    <t>董少明</t>
  </si>
  <si>
    <t>7-111-20172-8</t>
  </si>
  <si>
    <t>http://www.cmpedu.com/books/book/57537.htm</t>
  </si>
  <si>
    <t>76139</t>
  </si>
  <si>
    <t>MATLAB基础及应用（第6版）</t>
  </si>
  <si>
    <t>于润伟</t>
  </si>
  <si>
    <t>978-7-111-76139-6</t>
  </si>
  <si>
    <t>http://www.cmpedu.com/books/book/5608378.htm</t>
  </si>
  <si>
    <t>高职高专教材&gt;电子与信息大类&gt;计算机类&gt;计算机系统</t>
  </si>
  <si>
    <t>嵌入式技术基础与实践项目化教程 ——基于ARM Cortex-M4内核STM32L431微控制器</t>
  </si>
  <si>
    <t>70703</t>
  </si>
  <si>
    <t>王宜怀 索明何 王玉丽</t>
  </si>
  <si>
    <t>978-7-111-70703-5</t>
  </si>
  <si>
    <t>http://www.cmpedu.com/books/book/5606562.htm</t>
  </si>
  <si>
    <t>73324</t>
  </si>
  <si>
    <t>基于构件化的嵌入式系统设计——STM32微控制器</t>
  </si>
  <si>
    <r>
      <rPr>
        <sz val="11"/>
        <color rgb="FF000000"/>
        <rFont val="宋体"/>
        <charset val="134"/>
      </rPr>
      <t>索明何</t>
    </r>
    <r>
      <rPr>
        <sz val="11"/>
        <color rgb="FF000000"/>
        <rFont val="宋体"/>
        <charset val="0"/>
      </rPr>
      <t xml:space="preserve"> </t>
    </r>
    <r>
      <rPr>
        <sz val="11"/>
        <color rgb="FF000000"/>
        <rFont val="宋体"/>
        <charset val="134"/>
      </rPr>
      <t>邢海霞</t>
    </r>
    <r>
      <rPr>
        <sz val="11"/>
        <color rgb="FF000000"/>
        <rFont val="宋体"/>
        <charset val="0"/>
      </rPr>
      <t xml:space="preserve"> </t>
    </r>
    <r>
      <rPr>
        <sz val="11"/>
        <color rgb="FF000000"/>
        <rFont val="宋体"/>
        <charset val="134"/>
      </rPr>
      <t>王宜怀</t>
    </r>
    <r>
      <rPr>
        <sz val="11"/>
        <color rgb="FF000000"/>
        <rFont val="宋体"/>
        <charset val="0"/>
      </rPr>
      <t xml:space="preserve"> </t>
    </r>
    <r>
      <rPr>
        <sz val="11"/>
        <color rgb="FF000000"/>
        <rFont val="宋体"/>
        <charset val="134"/>
      </rPr>
      <t>丁晓磊</t>
    </r>
    <r>
      <rPr>
        <sz val="11"/>
        <color rgb="FF000000"/>
        <rFont val="宋体"/>
        <charset val="0"/>
      </rPr>
      <t xml:space="preserve"> </t>
    </r>
    <r>
      <rPr>
        <sz val="11"/>
        <color rgb="FF000000"/>
        <rFont val="宋体"/>
        <charset val="134"/>
      </rPr>
      <t>著</t>
    </r>
  </si>
  <si>
    <t>电子教案、电子课件、嵌入式技术资源、微课视频、模拟试卷及答案等</t>
  </si>
  <si>
    <t>978-7-111-73324-9</t>
  </si>
  <si>
    <t>http://www.cmpedu.com/books/book/5606964.htm</t>
  </si>
  <si>
    <t>78230</t>
  </si>
  <si>
    <t>嵌入式系统技术及应用（STM32）</t>
  </si>
  <si>
    <t>康婷婷 邵瑛</t>
  </si>
  <si>
    <t>电子课件、二维码、视频、电子教案、系统解答、工程模版、素材文件</t>
  </si>
  <si>
    <t>978-7-111-78230-8</t>
  </si>
  <si>
    <t>http://www.cmpedu.com/books/book/5609404.htm</t>
  </si>
  <si>
    <t>微控制器技术应用</t>
  </si>
  <si>
    <t>76649</t>
  </si>
  <si>
    <t>黄崇富 游青山</t>
  </si>
  <si>
    <t>978-7-111-76649-0</t>
  </si>
  <si>
    <t>http://www.cmpedu.com/books/book/5608825.htm</t>
  </si>
  <si>
    <t>76328</t>
  </si>
  <si>
    <t>嵌入式Linux开发实践教程（第2版）</t>
  </si>
  <si>
    <t>平震宇 匡亮</t>
  </si>
  <si>
    <t>电子课件、微课视频、教案、大纲、源代码、在线课程</t>
  </si>
  <si>
    <t>978-7-111-76328-4</t>
  </si>
  <si>
    <t>http://www.cmpedu.com/books/book/5608595.htm</t>
  </si>
  <si>
    <t>嵌入式Linux开发技术基础（第2版）</t>
  </si>
  <si>
    <t>71514</t>
  </si>
  <si>
    <t>丰海 张万良</t>
  </si>
  <si>
    <t>本书特色：
★“十四五”职业教育国家规划教材
★“十三五”职业教育国家规划教材
★以使用广泛的树莓派为教学设备，将人工智能的新技术引入嵌入式Linux系统的开发。
★以学生的“实践”为中心，精心设计了实践性强、技术前沿的综合实践项目，如环境监测系统、视频入侵报警系统、智能遥控车、基于人脸识别的考勤系统、目标检测等。
★配套丰富的教学资源，包括微课视频、实践操作视频、电子课件、习题解答、程序源代码等。</t>
  </si>
  <si>
    <t>978-7-111-71514-6</t>
  </si>
  <si>
    <t>http://www.cmpedu.com/books/book/5606111.htm</t>
  </si>
  <si>
    <t>嵌入式系统技术应用与开发</t>
  </si>
  <si>
    <t>66218</t>
  </si>
  <si>
    <t>陆渊章 徐敏</t>
  </si>
  <si>
    <t>978-7-111-66218-1</t>
  </si>
  <si>
    <t>http://www.cmpedu.com/books/book/5602608.htm</t>
  </si>
  <si>
    <t>79183</t>
  </si>
  <si>
    <t>嵌入式技术应用与开发项目教程（STM32)</t>
  </si>
  <si>
    <t>杨剑雄 王志泉</t>
  </si>
  <si>
    <t>978-7-111-79183-6</t>
  </si>
  <si>
    <t>http://www.cmpedu.com/books/book/5609863.htm</t>
  </si>
  <si>
    <t>77066</t>
  </si>
  <si>
    <t>嵌入式技术应用开发——基于STM32CubeMX</t>
  </si>
  <si>
    <t>马子龙 钟国文</t>
  </si>
  <si>
    <t>电子课件、习题答案、例程代码等</t>
  </si>
  <si>
    <t>978-7-111-77066-4</t>
  </si>
  <si>
    <t>http://www.cmpedu.com/books/book/5610626.htm</t>
  </si>
  <si>
    <t>Linux操作系统应用项目化教程</t>
  </si>
  <si>
    <t>51916</t>
  </si>
  <si>
    <t>邱建新</t>
  </si>
  <si>
    <t>978-7-111-51916-4</t>
  </si>
  <si>
    <t>http://www.cmpedu.com/books/book/2051733.htm</t>
  </si>
  <si>
    <t>80354</t>
  </si>
  <si>
    <t>openEuler操作系统</t>
  </si>
  <si>
    <t>陆冬磊 陈佳</t>
  </si>
  <si>
    <t>电子课件、练习题解答、模拟试卷及答案等</t>
  </si>
  <si>
    <t>978-7-111-80354-6</t>
  </si>
  <si>
    <t>http://www.cmpedu.com/books/book/5610617.htm</t>
  </si>
  <si>
    <t>HarmonyOS应用开发与实践</t>
  </si>
  <si>
    <t>71881</t>
  </si>
  <si>
    <t>季云峰 李涛 高云</t>
  </si>
  <si>
    <t>978-7-111-71881-9</t>
  </si>
  <si>
    <t>http://www.cmpedu.com/books/book/5606367.htm</t>
  </si>
  <si>
    <t>77236</t>
  </si>
  <si>
    <t>Android应用开发入门（基于Android Studio开发环境、任务驱动式）（第2版）</t>
  </si>
  <si>
    <t>余永佳 解志君</t>
  </si>
  <si>
    <t>电子课件、微课视频、课后习题答案、模拟试卷及答案</t>
  </si>
  <si>
    <t>978-7-111-77236-1</t>
  </si>
  <si>
    <t>http://www.cmpedu.com/books/book/5608889.htm</t>
  </si>
  <si>
    <t>75679</t>
  </si>
  <si>
    <t>Android应用开发项目式教程</t>
  </si>
  <si>
    <t>罗伟</t>
  </si>
  <si>
    <t>电子课件、微课视频、教案、源代码</t>
  </si>
  <si>
    <t>978-7-111-75679-8</t>
  </si>
  <si>
    <t>http://www.cmpedu.com/books/book/5608166.htm</t>
  </si>
  <si>
    <t>Android应用开发基础（基于Android 4.2、任务驱动式）（第3版）</t>
  </si>
  <si>
    <t>77238</t>
  </si>
  <si>
    <t>PPT、微课、课程标准、整体设计、单元设计、电子教案</t>
  </si>
  <si>
    <t>本书特色：
★“十二五”职业教育国家规划教材
★任务驱动式编写教材。
★双色印刷，配有PPT、微课、课程标准、整体设计、单元设计、电子教案等。</t>
  </si>
  <si>
    <t>978-7-111-77238-5</t>
  </si>
  <si>
    <t>http://www.cmpedu.com/books/book/5608967.htm</t>
  </si>
  <si>
    <t>Android应用开发教程（第2版）</t>
  </si>
  <si>
    <t>66071</t>
  </si>
  <si>
    <t>罗文</t>
  </si>
  <si>
    <t>二维码 电子课件 习题答案 源代码</t>
  </si>
  <si>
    <t>978-7-111-66071-2</t>
  </si>
  <si>
    <t>http://www.cmpedu.com/books/book/5602590.htm</t>
  </si>
  <si>
    <t>Android应用程序开发项目化教程</t>
  </si>
  <si>
    <t>68631</t>
  </si>
  <si>
    <t>李红日 裴芳</t>
  </si>
  <si>
    <t>视频、源代码、习题、教学课件</t>
  </si>
  <si>
    <t>978-7-111-68631-6</t>
  </si>
  <si>
    <t>http://www.cmpedu.com/books/book/5604745.htm</t>
  </si>
  <si>
    <t>Android应用程序设计案例教程</t>
  </si>
  <si>
    <t>69107</t>
  </si>
  <si>
    <t>刘培林 李萍</t>
  </si>
  <si>
    <t>微课视频、电子课件和源代码</t>
  </si>
  <si>
    <t>978-7-111-69107-5</t>
  </si>
  <si>
    <t>http://www.cmpedu.com/books/book/5605001.htm</t>
  </si>
  <si>
    <t>Android移动应用开发教程</t>
  </si>
  <si>
    <t>71542</t>
  </si>
  <si>
    <t>李立亚 张春燕 吴丽</t>
  </si>
  <si>
    <t>在线课程、微课视频、电子课件、课程标准、习题答案、源代码</t>
  </si>
  <si>
    <t>本书特色：
★填补了同类书混合式开发、传感器、定位、蓝牙等知识空白。
★融入了高职院校移动互联技术应用赛项、移动应用开发赛项中的相关内容。
★将思想政治教育有机融入本书的案例项目中。
★采用活页式教材的思路来设计章节内容，配有62个相互独立的案例项目资源。
★配有在线课程、微课视频、电子课件、课程标准、习题答案、源代码等丰富的教学资源。</t>
  </si>
  <si>
    <t>978-7-111-71542-9</t>
  </si>
  <si>
    <t>http://www.cmpedu.com/books/book/5606088.htm</t>
  </si>
  <si>
    <t>Android项目驱动式开发教程（第3版）</t>
  </si>
  <si>
    <t>74641</t>
  </si>
  <si>
    <t>刘正 董明华</t>
  </si>
  <si>
    <t>978-7-111-74641-6</t>
  </si>
  <si>
    <t>http://www.cmpedu.com/books/book/5607878.htm</t>
  </si>
  <si>
    <t>高职高专教材&gt;电子与信息大类&gt;计算机类&gt;计算机硬件与外设</t>
  </si>
  <si>
    <t>计算机装调与维修实用技术（第2版）</t>
  </si>
  <si>
    <t>77467</t>
  </si>
  <si>
    <t>王公儒 王晓辉</t>
  </si>
  <si>
    <t>978-7-111-77467-9</t>
  </si>
  <si>
    <t>http://www.cmpedu.com/books/book/5609000.htm</t>
  </si>
  <si>
    <t>计算机组装与维护教程（第8版）</t>
  </si>
  <si>
    <t>69344</t>
  </si>
  <si>
    <t>微课视频，电子课件、教学大纲、授课计划、课时安排、习题及答案</t>
  </si>
  <si>
    <t>978-7-111-69344-4</t>
  </si>
  <si>
    <t>http://www.cmpedu.com/books/book/5605069.htm</t>
  </si>
  <si>
    <t>74533</t>
  </si>
  <si>
    <t>计算机组装与维护实训教程</t>
  </si>
  <si>
    <t>朱正月</t>
  </si>
  <si>
    <t>978-7-111-74533-4</t>
  </si>
  <si>
    <t>http://www.cmpedu.com/books/book/5607491.htm</t>
  </si>
  <si>
    <t>高职高专教材&gt;电子与信息大类&gt;计算机类&gt;计算机网络技术</t>
  </si>
  <si>
    <t>下一代互联网（IPv6）搭建与运维（初级）</t>
  </si>
  <si>
    <t>77051</t>
  </si>
  <si>
    <t>尹玉杰 许彦佳 张鹏</t>
  </si>
  <si>
    <t>978-7-111-77051-0</t>
  </si>
  <si>
    <t>http://www.cmpedu.com/books/book/5608958.htm</t>
  </si>
  <si>
    <t>基于工作过程的计算机网络基础</t>
  </si>
  <si>
    <t>60688</t>
  </si>
  <si>
    <t>李观金</t>
  </si>
  <si>
    <t>978-7-111-60688-8</t>
  </si>
  <si>
    <t>http://www.cmpedu.com/books/book/5520351.htm</t>
  </si>
  <si>
    <t>77997</t>
  </si>
  <si>
    <t>计算机网络基础与应用</t>
  </si>
  <si>
    <t>吴献文 肖素华 田卫红</t>
  </si>
  <si>
    <t>电子课件、微课视频、电子教案、课程标准、习题及答案、项目手册</t>
  </si>
  <si>
    <t>978-7-111-77997-1</t>
  </si>
  <si>
    <t>http://www.cmpedu.com/books/book/5609299.htm</t>
  </si>
  <si>
    <t>77111</t>
  </si>
  <si>
    <t>计算机网络基础（微课版）</t>
  </si>
  <si>
    <t>鲁志萍 许军</t>
  </si>
  <si>
    <t>电子课件、二维码、视频、教案、课程设计、习题库及答案</t>
  </si>
  <si>
    <t>978-7-111-77111-1</t>
  </si>
  <si>
    <t>http://www.cmpedu.com/books/book/5608836.htm</t>
  </si>
  <si>
    <t>计算机网络基础</t>
  </si>
  <si>
    <t>70596</t>
  </si>
  <si>
    <t>王学斌</t>
  </si>
  <si>
    <t>978-7-111-70596-3</t>
  </si>
  <si>
    <t>http://www.cmpedu.com/books/book/5605704.htm</t>
  </si>
  <si>
    <t>72385</t>
  </si>
  <si>
    <t>杜辉 赵娜 杨建兴</t>
  </si>
  <si>
    <t>978-7-111-72385-1</t>
  </si>
  <si>
    <t>http://www.cmpedu.com/books/book/5606791.htm</t>
  </si>
  <si>
    <t>63629</t>
  </si>
  <si>
    <t>危光辉 编著</t>
  </si>
  <si>
    <t>978-7-111-63629-8</t>
  </si>
  <si>
    <t>http://www.cmpedu.com/books/book/5600858.htm</t>
  </si>
  <si>
    <t>73108</t>
  </si>
  <si>
    <t>计算机网络基础——基于案例与实训（第3版）</t>
  </si>
  <si>
    <t>朱迅 赵陇</t>
  </si>
  <si>
    <t>电子课件、授课计划、试卷样例、习题答案二维码、纸质工作页</t>
  </si>
  <si>
    <t>978-7-111-73108-5</t>
  </si>
  <si>
    <t>http://www.cmpedu.com/books/book/5606864.htm</t>
  </si>
  <si>
    <t>计算机网络技术（第2版）</t>
  </si>
  <si>
    <t>47078</t>
  </si>
  <si>
    <t>孙波</t>
  </si>
  <si>
    <t>978-7-111-47078-6</t>
  </si>
  <si>
    <t>http://www.cmpedu.com/books/book/2033231.htm</t>
  </si>
  <si>
    <t>计算机网络规划与设计（第2版）</t>
  </si>
  <si>
    <t>51587</t>
  </si>
  <si>
    <t>吴学毅</t>
  </si>
  <si>
    <t>978-7-111-51587-6</t>
  </si>
  <si>
    <t>http://www.cmpedu.com/books/book/2051288.htm</t>
  </si>
  <si>
    <t>现代网络技术</t>
  </si>
  <si>
    <t>71386</t>
  </si>
  <si>
    <t>张大伟 刘彦宇</t>
  </si>
  <si>
    <t>二维码、多媒体课件、模拟试卷及答案等教学资源</t>
  </si>
  <si>
    <t>978-7-111-71386-9</t>
  </si>
  <si>
    <t>http://www.cmpedu.com/books/book/5607079.htm</t>
  </si>
  <si>
    <t>网络互联技术（第2版）</t>
  </si>
  <si>
    <t>69137</t>
  </si>
  <si>
    <t>史宝会</t>
  </si>
  <si>
    <t>978-7-111-69137-2</t>
  </si>
  <si>
    <t>http://www.cmpedu.com/books/book/5605202.htm</t>
  </si>
  <si>
    <t>局域网组建、管理与维护（第4版）</t>
  </si>
  <si>
    <t>69343</t>
  </si>
  <si>
    <t>杨云 李谷伟 薛立强</t>
  </si>
  <si>
    <t>978-7-111-69343-7</t>
  </si>
  <si>
    <t>http://www.cmpedu.com/books/book/5605099.htm</t>
  </si>
  <si>
    <t>局域网应用与实践</t>
  </si>
  <si>
    <t>70780</t>
  </si>
  <si>
    <t>卢晓丽 闫永霞 张学勇</t>
  </si>
  <si>
    <t>978-7-111-70780-6</t>
  </si>
  <si>
    <t>http://www.cmpedu.com/books/book/5605940.htm</t>
  </si>
  <si>
    <t>中小型企业网络建设与维护</t>
  </si>
  <si>
    <t>59858</t>
  </si>
  <si>
    <t>卢晓丽</t>
  </si>
  <si>
    <t>978-7-111-59858-9</t>
  </si>
  <si>
    <t>http://www.cmpedu.com/books/book/2066769.htm</t>
  </si>
  <si>
    <t>中小型网络组建与管理</t>
  </si>
  <si>
    <t>62566</t>
  </si>
  <si>
    <t>乔得琢</t>
  </si>
  <si>
    <t>978-7-111-62566-7</t>
  </si>
  <si>
    <t>http://www.cmpedu.com/books/book/5600417.htm</t>
  </si>
  <si>
    <t>企业网络构建项目化教程</t>
  </si>
  <si>
    <t>60607</t>
  </si>
  <si>
    <t>杨绚渊</t>
  </si>
  <si>
    <t>978-7-111-60607-9</t>
  </si>
  <si>
    <t>http://www.cmpedu.com/books/book/5524611.htm</t>
  </si>
  <si>
    <t>Kubernetes容器技术项目教程</t>
  </si>
  <si>
    <t>76999</t>
  </si>
  <si>
    <t>吴进 杨运强</t>
  </si>
  <si>
    <t>电子课件、二维码、视频、大纲、教学设计、习题答案、源代码</t>
  </si>
  <si>
    <t>978-7-111-76999-6</t>
  </si>
  <si>
    <t>http://www.cmpedu.com/books/book/5608837.htm</t>
  </si>
  <si>
    <t>76309</t>
  </si>
  <si>
    <t>Windows Server操作系统教程</t>
  </si>
  <si>
    <t>周恒伟 刘洪亮 刘怡然</t>
  </si>
  <si>
    <t>978-7-111-76309-3</t>
  </si>
  <si>
    <t>http://www.cmpedu.com/books/book/5608748.htm</t>
  </si>
  <si>
    <t>网络操作系统配置与管理实训教程（第2版）</t>
  </si>
  <si>
    <t>51369</t>
  </si>
  <si>
    <t>朱林立</t>
  </si>
  <si>
    <t>978-7-111-51369-8</t>
  </si>
  <si>
    <t>http://www.cmpedu.com/books/book/2050545.htm</t>
  </si>
  <si>
    <t>网络操作系统教程----Windows Server 2016管理与配置</t>
  </si>
  <si>
    <t>68186</t>
  </si>
  <si>
    <t>刘本军 杨君</t>
  </si>
  <si>
    <t>978-7-111-68186-1</t>
  </si>
  <si>
    <t>http://www.cmpedu.com/books/book/5604559.htm</t>
  </si>
  <si>
    <t>windows server 2008配置与管理实例教程</t>
  </si>
  <si>
    <t>42458</t>
  </si>
  <si>
    <t>马涛</t>
  </si>
  <si>
    <t>978-7-111-42458-1</t>
  </si>
  <si>
    <t>http://www.cmpedu.com/books/book/2020819.htm</t>
  </si>
  <si>
    <t>Windows Server 2008服务器配置与管理</t>
  </si>
  <si>
    <t>47681</t>
  </si>
  <si>
    <t>李巧君</t>
  </si>
  <si>
    <t>978-7-111-47681-8</t>
  </si>
  <si>
    <t>http://www.cmpedu.com/books/book/2063800.htm</t>
  </si>
  <si>
    <t>78667</t>
  </si>
  <si>
    <t>Linux系统管理与服务器配置（CentOS Stream 9/RHEL 9）</t>
  </si>
  <si>
    <t>杨琼 廖建飞 姜庆玲</t>
  </si>
  <si>
    <t>电子课件、二维码、视频、电子教案、课后标准、大赛试卷、在线课程</t>
  </si>
  <si>
    <t>978-7-111-78667-2</t>
  </si>
  <si>
    <t>http://www.cmpedu.com/books/book/5609684.htm</t>
  </si>
  <si>
    <t>Linux系统管理与服务器配置（CentOS 7.6&amp;RHEL 7.6）</t>
  </si>
  <si>
    <t>67551</t>
  </si>
  <si>
    <t>宋丽娜 杨云 吴敏</t>
  </si>
  <si>
    <t>微课、授课计划、项目指导书、电子教案、电子课件、课程标准、大赛试卷、项目任务单</t>
  </si>
  <si>
    <t>本书特色：
★国家精品课程和国家精品资源共享课程配套教材。
★浙江省精品在线开放课程配套教材。
★“教、学、做、导、考”一体化教材，提供一站式“课程整体解决方案”。
★校企深度融合、“双元”合作开发的“项目导向、任务驱动”的理实一体教材。
★遵循“三教”改革精神，创新教材形态，采用“纸质教材+电子活页”的形式。
★配有微课、授课计划、项目指导书、电子教案、电子课件、课程标准、大赛试卷、项目任务单。</t>
  </si>
  <si>
    <t>978-7-111-67551-8</t>
  </si>
  <si>
    <t>http://www.cmpedu.com/books/book/5604309.htm</t>
  </si>
  <si>
    <t>Linux系统与网络管理（第2版）</t>
  </si>
  <si>
    <t>69678</t>
  </si>
  <si>
    <t>赵尔丹 张照枫 袁洲 编著</t>
  </si>
  <si>
    <t>978-7-111-69678-0</t>
  </si>
  <si>
    <t>http://www.cmpedu.com/books/book/5605252.htm</t>
  </si>
  <si>
    <t>76395</t>
  </si>
  <si>
    <t>Windows服务器配置与安全管理（第2版）</t>
  </si>
  <si>
    <t>华驰 宋超</t>
  </si>
  <si>
    <t>978-7-111-76395-6</t>
  </si>
  <si>
    <t>http://www.cmpedu.com/books/book/5608529.htm</t>
  </si>
  <si>
    <t>网络操作系统--基于Windows Server 2012（第2版）</t>
  </si>
  <si>
    <t>58240</t>
  </si>
  <si>
    <t>龚涛</t>
  </si>
  <si>
    <t>978-7-111-58240-3</t>
  </si>
  <si>
    <t>http://www.cmpedu.com/books/book/2065045.htm</t>
  </si>
  <si>
    <t>网络工程案例教程（第2版）</t>
  </si>
  <si>
    <t>63890</t>
  </si>
  <si>
    <t>南京建策科技股份有限公司 编 陈康 王继锋</t>
  </si>
  <si>
    <t>978-7-111-63890-2</t>
  </si>
  <si>
    <t>http://www.cmpedu.com/books/book/5601186.htm</t>
  </si>
  <si>
    <t>网络工程设计与实施</t>
  </si>
  <si>
    <t>57002</t>
  </si>
  <si>
    <t>郭四稳</t>
  </si>
  <si>
    <t>978-7-111-57002-8</t>
  </si>
  <si>
    <t>http://www.cmpedu.com/books/book/2063185.htm</t>
  </si>
  <si>
    <t>网络工程设计与实施（第2版）</t>
  </si>
  <si>
    <t>48799</t>
  </si>
  <si>
    <t>朱宪花</t>
  </si>
  <si>
    <t>978-7-111-48799-9</t>
  </si>
  <si>
    <t>http://www.cmpedu.com/books/book/2042557.htm</t>
  </si>
  <si>
    <t>79644</t>
  </si>
  <si>
    <t>网络工程与综合布线实用教程</t>
  </si>
  <si>
    <t>徐伟</t>
  </si>
  <si>
    <t>课程授课网站、微课视频、电子课件、电子教案、授课计划、习题答案等</t>
  </si>
  <si>
    <t>978-7-111-79644-2</t>
  </si>
  <si>
    <t>http://www.cmpedu.com/books/book/5610116.htm</t>
  </si>
  <si>
    <t>数据通信与网络技术</t>
  </si>
  <si>
    <t>68355</t>
  </si>
  <si>
    <t>王斌 徐蕾</t>
  </si>
  <si>
    <t>978-7-111-68355-1</t>
  </si>
  <si>
    <t>http://www.cmpedu.com/books/book/5604687.htm</t>
  </si>
  <si>
    <t>数据通信网络组建与管理项目式教程</t>
  </si>
  <si>
    <t>54841</t>
  </si>
  <si>
    <t>周继彦</t>
  </si>
  <si>
    <t>978-7-111-54841-6</t>
  </si>
  <si>
    <t>http://www.cmpedu.com/books/book/2054682.htm</t>
  </si>
  <si>
    <t>路由型与交换型互联网基础（第4版）</t>
  </si>
  <si>
    <t>67837</t>
  </si>
  <si>
    <t>杨鹤男 张鹏</t>
  </si>
  <si>
    <t>978-7-111-67837-3</t>
  </si>
  <si>
    <t>http://www.cmpedu.com/books/book/5604599.htm</t>
  </si>
  <si>
    <t>路由型与交换型互联网基础实训手册（第4版）</t>
  </si>
  <si>
    <t>67811</t>
  </si>
  <si>
    <t>978-7-111-67811-3</t>
  </si>
  <si>
    <t>http://www.cmpedu.com/books/book/5604579.htm</t>
  </si>
  <si>
    <t>创建高级交换型互联网（第3版）</t>
  </si>
  <si>
    <t>67987</t>
  </si>
  <si>
    <t>神州数码网络认证教材</t>
  </si>
  <si>
    <t>978-7-111-67987-5</t>
  </si>
  <si>
    <t>http://www.cmpedu.com/books/book/5604456.htm</t>
  </si>
  <si>
    <t>创建高级路由型互联网（第3版）</t>
  </si>
  <si>
    <t>67902</t>
  </si>
  <si>
    <t>978-7-111-67902-8</t>
  </si>
  <si>
    <t>http://www.cmpedu.com/books/book/5604436.htm</t>
  </si>
  <si>
    <t>创建高级路由型互联网实训手册（第3版）</t>
  </si>
  <si>
    <t>67897</t>
  </si>
  <si>
    <t>978-7-111-67897-7</t>
  </si>
  <si>
    <t>http://www.cmpedu.com/books/book/5604444.htm</t>
  </si>
  <si>
    <t>ASP.NET（C#)动态网站开发案例教程（第3版）</t>
  </si>
  <si>
    <t>63891</t>
  </si>
  <si>
    <t>李萍 杨文珺 副 王得燕</t>
  </si>
  <si>
    <t>978-7-111-63891-9</t>
  </si>
  <si>
    <t>http://www.cmpedu.com/books/book/5601194.htm</t>
  </si>
  <si>
    <t>网络设备配置与管理项目教程</t>
  </si>
  <si>
    <t>42050</t>
  </si>
  <si>
    <t>刘士贤</t>
  </si>
  <si>
    <t>978-7-111-42050-7</t>
  </si>
  <si>
    <t>http://www.cmpedu.com/books/book/2063372.htm</t>
  </si>
  <si>
    <t>网络设备管理与维护</t>
  </si>
  <si>
    <t>61058</t>
  </si>
  <si>
    <t>齐虹</t>
  </si>
  <si>
    <t>978-7-111-61058-8</t>
  </si>
  <si>
    <t>http://www.cmpedu.com/books/book/5531665.htm</t>
  </si>
  <si>
    <t>网络服务器配置与管理（第3版）</t>
  </si>
  <si>
    <t>68056</t>
  </si>
  <si>
    <t>王国鑫</t>
  </si>
  <si>
    <t>电子课件、电子教案、授课计划、习题答案等</t>
  </si>
  <si>
    <t>本书特色：
★“十二五”职业教育国家规划教材
★结合教育部公布的第二批、第三批1+X试点证书中的云计算、网络维护相关职业技能等级证书标准编写。
★采用CentOS7、WindowsServer2016两个操作系统平台，介绍当今主流的服务器配置、管理技术。
★立体化教材，配有微课视频和在线开放课程。
★配有电子课件、电子教案、授课计划、习题答案等</t>
  </si>
  <si>
    <t>978-7-111-68056-7</t>
  </si>
  <si>
    <t>http://www.cmpedu.com/books/book/5604607.htm</t>
  </si>
  <si>
    <t>交换机与路由器配置</t>
  </si>
  <si>
    <t>65108</t>
  </si>
  <si>
    <t>邱洋 王华</t>
  </si>
  <si>
    <t>978-7-111-65108-6</t>
  </si>
  <si>
    <t>http://www.cmpedu.com/books/book/5602091.htm</t>
  </si>
  <si>
    <t>路由交换技术</t>
  </si>
  <si>
    <t>55724</t>
  </si>
  <si>
    <t>谭营军 娄松涛</t>
  </si>
  <si>
    <t>978-7-111-55724-1</t>
  </si>
  <si>
    <t>http://www.cmpedu.com/books/book/5603778.htm</t>
  </si>
  <si>
    <t>无线网络技术高级教程</t>
  </si>
  <si>
    <t>58765</t>
  </si>
  <si>
    <t>978-7-111-58765-1</t>
  </si>
  <si>
    <t>http://www.cmpedu.com/books/book/2065548.htm</t>
  </si>
  <si>
    <t>无线组网技术</t>
  </si>
  <si>
    <t>43513</t>
  </si>
  <si>
    <t>孙桂芝</t>
  </si>
  <si>
    <t>978-7-111-43513-6</t>
  </si>
  <si>
    <t>http://www.cmpedu.com/books/book/2024420.htm</t>
  </si>
  <si>
    <t>79588</t>
  </si>
  <si>
    <t>信息网络布线训练教程</t>
  </si>
  <si>
    <r>
      <rPr>
        <sz val="11"/>
        <color rgb="FF000000"/>
        <rFont val="宋体"/>
        <charset val="134"/>
      </rPr>
      <t>余建军</t>
    </r>
    <r>
      <rPr>
        <sz val="11"/>
        <color rgb="FF000000"/>
        <rFont val="宋体"/>
        <charset val="0"/>
      </rPr>
      <t xml:space="preserve"> </t>
    </r>
    <r>
      <rPr>
        <sz val="11"/>
        <color rgb="FF000000"/>
        <rFont val="宋体"/>
        <charset val="134"/>
      </rPr>
      <t>刘江林</t>
    </r>
    <r>
      <rPr>
        <sz val="11"/>
        <color rgb="FF000000"/>
        <rFont val="宋体"/>
        <charset val="0"/>
      </rPr>
      <t xml:space="preserve"> </t>
    </r>
    <r>
      <rPr>
        <sz val="11"/>
        <color rgb="FF000000"/>
        <rFont val="宋体"/>
        <charset val="134"/>
      </rPr>
      <t>梁嘉伟</t>
    </r>
  </si>
  <si>
    <t>978-7-111-79588-9</t>
  </si>
  <si>
    <t>http://www.cmpedu.com/books/book/5610173.htm</t>
  </si>
  <si>
    <t>网络综合布线案例教程（第3版）</t>
  </si>
  <si>
    <t>75503</t>
  </si>
  <si>
    <t>裴有柱</t>
  </si>
  <si>
    <t>微课视频、电子课件、授课计划、习题答案、实训手册</t>
  </si>
  <si>
    <t>978-7-111-75503-6</t>
  </si>
  <si>
    <t>http://www.cmpedu.com/books/book/5608375.htm</t>
  </si>
  <si>
    <t>75753</t>
  </si>
  <si>
    <t>网络综合布线系统工程技术实训教程（第5版）</t>
  </si>
  <si>
    <t>王公儒</t>
  </si>
  <si>
    <t>本书特色：
★“十四五”职业教育国家规划教材、全国技能大赛推荐教材，1+X职业技能等级证书书证融通教材；
★依据现行国家标准编写，校企合作开发；
★可在西安开元公司官网下载视频及实时更新材料
★配有电子课件；扫描书中二维码可观看实操视频。</t>
  </si>
  <si>
    <t>978-7-111-75753-5</t>
  </si>
  <si>
    <t>http://www.cmpedu.com/books/book/5608334.htm</t>
  </si>
  <si>
    <t>综合布线系统工程技术（第2版）</t>
  </si>
  <si>
    <t>48826</t>
  </si>
  <si>
    <t>朱新宁</t>
  </si>
  <si>
    <t>978-7-111-48826-2</t>
  </si>
  <si>
    <t>http://www.cmpedu.com/books/book/2044862.htm</t>
  </si>
  <si>
    <t>综合布线实践教程</t>
  </si>
  <si>
    <t>58786</t>
  </si>
  <si>
    <t>雷家星</t>
  </si>
  <si>
    <t>配二维码视频，赠教学资源包</t>
  </si>
  <si>
    <t>978-7-111-58786-6</t>
  </si>
  <si>
    <t>http://www.cmpedu.com/books/book/2065824.htm</t>
  </si>
  <si>
    <t>综合布线实训指导书（第3版）</t>
  </si>
  <si>
    <t>75975</t>
  </si>
  <si>
    <t>978-7-111-75975-1</t>
  </si>
  <si>
    <t>http://www.cmpedu.com/books/book/5608788.htm</t>
  </si>
  <si>
    <t>综合布线技术（第3版）</t>
  </si>
  <si>
    <t>74349</t>
  </si>
  <si>
    <t>李元元</t>
  </si>
  <si>
    <t>电子课件、二维码、视频、课后练习题答案、模拟试卷及答案</t>
  </si>
  <si>
    <t>978-7-111-74349-1</t>
  </si>
  <si>
    <t>http://www.cmpedu.com/books/book/5608812.htm</t>
  </si>
  <si>
    <t>移动互联网概论（第2版）</t>
  </si>
  <si>
    <t>60823</t>
  </si>
  <si>
    <t>978-7-111-60823-3</t>
  </si>
  <si>
    <t>http://www.cmpedu.com/books/book/5521699.htm</t>
  </si>
  <si>
    <t>高职高专教材&gt;电子与信息大类&gt;计算机类&gt;信息安全技术应用</t>
  </si>
  <si>
    <t>大学生网络安全教育</t>
  </si>
  <si>
    <t>76116</t>
  </si>
  <si>
    <t>张平华 盛凯 丁永红</t>
  </si>
  <si>
    <t>978-7-111-76116-7</t>
  </si>
  <si>
    <t>http://www.cmpedu.com/books/book/5608327.htm</t>
  </si>
  <si>
    <t>渗透测试常用工具应用</t>
  </si>
  <si>
    <t>65754</t>
  </si>
  <si>
    <t>李建新 孙雨春 等编著</t>
  </si>
  <si>
    <t>978-7-111-65754-5</t>
  </si>
  <si>
    <t>http://www.cmpedu.com/books/book/5602488.htm</t>
  </si>
  <si>
    <t>安全漏洞验证及加固</t>
  </si>
  <si>
    <t>65686</t>
  </si>
  <si>
    <t>尹玉杰 孙雨春 等编著</t>
  </si>
  <si>
    <t>978-7-111-65686-9</t>
  </si>
  <si>
    <t>http://www.cmpedu.com/books/book/5602401.htm</t>
  </si>
  <si>
    <t>数据库安全</t>
  </si>
  <si>
    <t>65985</t>
  </si>
  <si>
    <t>虞菊花 孙雨春 等编著</t>
  </si>
  <si>
    <t>978-7-111-65985-3</t>
  </si>
  <si>
    <t>http://www.cmpedu.com/books/book/5602621.htm</t>
  </si>
  <si>
    <t>数字身份认证</t>
  </si>
  <si>
    <t>70807</t>
  </si>
  <si>
    <t>梁雪梅 王松柏 沈廷杰</t>
  </si>
  <si>
    <t>978-7-111-70807-0</t>
  </si>
  <si>
    <t>http://www.cmpedu.com/books/book/5605831.htm</t>
  </si>
  <si>
    <t>信息系统安全配置与管理</t>
  </si>
  <si>
    <t>62935</t>
  </si>
  <si>
    <t>赵军 王永进</t>
  </si>
  <si>
    <t>978-7-111-62935-1</t>
  </si>
  <si>
    <t>http://www.cmpedu.com/books/book/5600588.htm</t>
  </si>
  <si>
    <t>信息系统安全项目实践</t>
  </si>
  <si>
    <t>56626</t>
  </si>
  <si>
    <t>徐雪鹏</t>
  </si>
  <si>
    <t>978-7-111-56626-7</t>
  </si>
  <si>
    <t>http://www.cmpedu.com/books/book/2063048.htm</t>
  </si>
  <si>
    <t>信息安全产品配置与应用</t>
  </si>
  <si>
    <t>62460</t>
  </si>
  <si>
    <t>乔得琢 王帅</t>
  </si>
  <si>
    <t>978-7-111-62460-8</t>
  </si>
  <si>
    <t>http://www.cmpedu.com/books/book/5600424.htm</t>
  </si>
  <si>
    <t>信息安全产品配置</t>
  </si>
  <si>
    <t>63863</t>
  </si>
  <si>
    <t>龙翔 元梅竹</t>
  </si>
  <si>
    <t>978-7-111-63863-6</t>
  </si>
  <si>
    <t>http://www.cmpedu.com/books/book/5601149.htm</t>
  </si>
  <si>
    <t>76500</t>
  </si>
  <si>
    <t>信息安全基础（第2版）</t>
  </si>
  <si>
    <t>林嘉燕 李宏达 徐雪鹏</t>
  </si>
  <si>
    <t>电子课件、微课视频、课程标准、授课计划、习题答案、在线课程</t>
  </si>
  <si>
    <t>978-7-111-76500-4</t>
  </si>
  <si>
    <t>http://www.cmpedu.com/books/book/5608584.htm</t>
  </si>
  <si>
    <t>网络渗透测试与网络设备安全</t>
  </si>
  <si>
    <t>69251</t>
  </si>
  <si>
    <t>唐林 张鹏</t>
  </si>
  <si>
    <t>978-7-111-69251-5</t>
  </si>
  <si>
    <t>http://www.cmpedu.com/books/book/5605029.htm</t>
  </si>
  <si>
    <t>计算机网络安全（第2版）</t>
  </si>
  <si>
    <t>58242</t>
  </si>
  <si>
    <t>鲁立</t>
  </si>
  <si>
    <t>978-7-111-58242-7</t>
  </si>
  <si>
    <t>http://www.cmpedu.com/books/book/2065187.htm</t>
  </si>
  <si>
    <t>计算机网络安全与应用技术（第2版）</t>
  </si>
  <si>
    <t>58475</t>
  </si>
  <si>
    <t>张兆信</t>
  </si>
  <si>
    <t>978-7-111-58475-9</t>
  </si>
  <si>
    <t>http://www.cmpedu.com/books/book/2065300.htm</t>
  </si>
  <si>
    <t>网络及应用层协议安全分析</t>
  </si>
  <si>
    <t>67188</t>
  </si>
  <si>
    <t>赵倩红 孙雨春</t>
  </si>
  <si>
    <t>本书特色：
★1+x网络安全运维职业技能等级证书配套教材
★内容涵盖1+x《网络安全运维职业技能等级标准》规定的技能要求和常见的设备协议安全案例。
★配有电子课件。</t>
  </si>
  <si>
    <t>978-7-111-67188-6</t>
  </si>
  <si>
    <t>http://www.cmpedu.com/books/book/5604256.htm</t>
  </si>
  <si>
    <t>网络互联安全技术</t>
  </si>
  <si>
    <t>62334</t>
  </si>
  <si>
    <t>林聪太 王恒心</t>
  </si>
  <si>
    <t>978-7-111-62334-2</t>
  </si>
  <si>
    <t>http://www.cmpedu.com/books/book/5600252.htm</t>
  </si>
  <si>
    <t>网络安全协议分析</t>
  </si>
  <si>
    <t>63067</t>
  </si>
  <si>
    <t>龙翔 汤荻</t>
  </si>
  <si>
    <t>978-7-111-63067-8</t>
  </si>
  <si>
    <t>http://www.cmpedu.com/books/book/5600513.htm</t>
  </si>
  <si>
    <t>网络安全项目实践</t>
  </si>
  <si>
    <t>56396</t>
  </si>
  <si>
    <t>978-7-111-56396-9</t>
  </si>
  <si>
    <t>http://www.cmpedu.com/books/book/2063049.htm</t>
  </si>
  <si>
    <t>网络攻防技术</t>
  </si>
  <si>
    <t>63221</t>
  </si>
  <si>
    <t>钱雷 胡志齐</t>
  </si>
  <si>
    <t>978-7-111-63221-4</t>
  </si>
  <si>
    <t>http://www.cmpedu.com/books/book/5600838.htm</t>
  </si>
  <si>
    <t>网络攻防与协议分析</t>
  </si>
  <si>
    <t>70561</t>
  </si>
  <si>
    <t>卢晓丽 丛佩丽 李莹</t>
  </si>
  <si>
    <t>978-7-111-70561-1</t>
  </si>
  <si>
    <t>http://www.cmpedu.com/books/book/5605722.htm</t>
  </si>
  <si>
    <t>高职高专教材&gt;电子与信息大类&gt;计算机类&gt;网页制作与网站开发</t>
  </si>
  <si>
    <t>PHP动态网站开发项目实战</t>
  </si>
  <si>
    <t>63170</t>
  </si>
  <si>
    <t>林龙健 李观金 李春燕</t>
  </si>
  <si>
    <t>978-7-111-63170-5</t>
  </si>
  <si>
    <t>http://www.cmpedu.com/books/book/5600897.htm</t>
  </si>
  <si>
    <t>PHP程序设计</t>
  </si>
  <si>
    <t>72498</t>
  </si>
  <si>
    <t>鲁大林</t>
  </si>
  <si>
    <t>在线课程、电子课件、习题答案、源代码、微课视频二维码</t>
  </si>
  <si>
    <t>978-7-111-72498-8</t>
  </si>
  <si>
    <t>http://www.cmpedu.com/books/book/5606533.htm</t>
  </si>
  <si>
    <t>HTML+CSS+JavaScript网页制作（Web前端开发）（第3版）</t>
  </si>
  <si>
    <t>68606</t>
  </si>
  <si>
    <t>刘瑞新 张兵义 朱立 等</t>
  </si>
  <si>
    <t>电子课件以及书中所有例题、习题、实训的素材和源代码等</t>
  </si>
  <si>
    <t>978-7-111-68606-4</t>
  </si>
  <si>
    <t>http://www.cmpedu.com/books/book/5604905.htm</t>
  </si>
  <si>
    <t>78827</t>
  </si>
  <si>
    <t>HTML5+CSS3网页设计实战</t>
  </si>
  <si>
    <t>庄昭程</t>
  </si>
  <si>
    <t>978-7-111-78827-0</t>
  </si>
  <si>
    <t>http://www.cmpedu.com/books/book/5609675.htm</t>
  </si>
  <si>
    <t>78283</t>
  </si>
  <si>
    <t>HTML5+CSS3网页设计与制作基础教程（第2版）</t>
  </si>
  <si>
    <t>刘万辉</t>
  </si>
  <si>
    <t>电子课件、微课视频、课程标准、授课计划、电子教案、源程序</t>
  </si>
  <si>
    <t>978-7-111-78283-4</t>
  </si>
  <si>
    <t>http://www.cmpedu.com/books/book/5609431.htm</t>
  </si>
  <si>
    <t>网页设计与制作（HTML5+CSS3）</t>
  </si>
  <si>
    <t>60166</t>
  </si>
  <si>
    <t>蔡伯峰</t>
  </si>
  <si>
    <t>978-7-111-60166-1</t>
  </si>
  <si>
    <t>http://www.cmpedu.com/books/book/5520159.htm</t>
  </si>
  <si>
    <t>Dreamweaver CC网页设计案例教程（第3版)</t>
  </si>
  <si>
    <t>63943</t>
  </si>
  <si>
    <t>王春红 张维化</t>
  </si>
  <si>
    <t>电子课件、案例、源代码</t>
  </si>
  <si>
    <t>978-7-111-63943-5</t>
  </si>
  <si>
    <t>http://www.cmpedu.com/books/book/5602395.htm</t>
  </si>
  <si>
    <t>XML基础与案例教程</t>
  </si>
  <si>
    <t>58862</t>
  </si>
  <si>
    <t>黄源</t>
  </si>
  <si>
    <t>电子课件、二维码视频</t>
  </si>
  <si>
    <t>978-7-111-58862-7</t>
  </si>
  <si>
    <t>http://www.cmpedu.com/books/book/2065582.htm</t>
  </si>
  <si>
    <t>Vue.js跨平台开发基础教程</t>
  </si>
  <si>
    <t>71755</t>
  </si>
  <si>
    <t>刘培林 赵伟 申燕萍</t>
  </si>
  <si>
    <t>二维码、电子课件、习题答案及源代码</t>
  </si>
  <si>
    <t>978-7-111-71755-3</t>
  </si>
  <si>
    <t>http://www.cmpedu.com/books/book/5606204.htm</t>
  </si>
  <si>
    <t>77331</t>
  </si>
  <si>
    <t>Web前端技术(JavaScript+jQuery)</t>
  </si>
  <si>
    <t>林龙健 李观金 王磊</t>
  </si>
  <si>
    <t>电子课件、二维码、视频、习题答案、源程序、在线课程、任务工单</t>
  </si>
  <si>
    <t>978-7-111-77331-3</t>
  </si>
  <si>
    <t>http://www.cmpedu.com/books/book/5609638.htm</t>
  </si>
  <si>
    <t>Web应用系统安全开发</t>
  </si>
  <si>
    <t>76184</t>
  </si>
  <si>
    <t>邬可可</t>
  </si>
  <si>
    <t>电子课件、二维码、视频、电子教案、源代码、习题答案、在线课程</t>
  </si>
  <si>
    <t>978-7-111-76184-6</t>
  </si>
  <si>
    <t>http://www.cmpedu.com/books/book/5608541.htm</t>
  </si>
  <si>
    <t>Web前端开发案例教程——HTML5+CSS3+JavaScript+jQuery</t>
  </si>
  <si>
    <t>70899</t>
  </si>
  <si>
    <t>王得燕 刘培林</t>
  </si>
  <si>
    <t>教案、PPT课件、微课视频、程序源代码、课后习题等</t>
  </si>
  <si>
    <t>978-7-111-70899-5</t>
  </si>
  <si>
    <t>http://www.cmpedu.com/books/book/5605880.htm</t>
  </si>
  <si>
    <t>Web前端开发</t>
  </si>
  <si>
    <t>72472</t>
  </si>
  <si>
    <t>周苏峡 黄亚娴</t>
  </si>
  <si>
    <t>电子课件、源代码等</t>
  </si>
  <si>
    <t>978-7-111-72472-8</t>
  </si>
  <si>
    <t>http://www.cmpedu.com/books/book/5606609.htm</t>
  </si>
  <si>
    <t>78754</t>
  </si>
  <si>
    <t>Web前端开发技术（AIGC版）</t>
  </si>
  <si>
    <t>蓝永健 刘径平</t>
  </si>
  <si>
    <t>微课视频、教学课件、课程标准、习题答案、程序源代码、实训手册、拓展任务案例和考试</t>
  </si>
  <si>
    <t>978-7-111-78754-9</t>
  </si>
  <si>
    <t>http://www.cmpedu.com/books/book/5609773.htm</t>
  </si>
  <si>
    <t>79317</t>
  </si>
  <si>
    <t>Web前端开发技术基础</t>
  </si>
  <si>
    <t>秦红梅  陈倩</t>
  </si>
  <si>
    <t>978-7-111-79317-5</t>
  </si>
  <si>
    <t>http://www.cmpedu.com/books/book/5610551.htm</t>
  </si>
  <si>
    <t>75253</t>
  </si>
  <si>
    <t>Web前端应用开发项目式教程（基于uni-app框架）</t>
  </si>
  <si>
    <t>高秀艳 陈辉 马翔</t>
  </si>
  <si>
    <t>978-7-111-75253-0</t>
  </si>
  <si>
    <t>http://www.cmpedu.com/books/book/5607757.htm</t>
  </si>
  <si>
    <t>网页制作教程</t>
  </si>
  <si>
    <t>64920</t>
  </si>
  <si>
    <t>王琰琰 白伟杰</t>
  </si>
  <si>
    <t>978-7-111-64920-5</t>
  </si>
  <si>
    <t>http://www.cmpedu.com/books/book/5602045.htm</t>
  </si>
  <si>
    <t>75397</t>
  </si>
  <si>
    <t>网页设计与制作教程——Web前端开发（第7版）</t>
  </si>
  <si>
    <t>电子课件、二维码、微课视频、习题答案、模拟试卷、程序源文件</t>
  </si>
  <si>
    <t>本书特色：
★“十四五”职业教育国家规划教材
★“十二五”职业能教育国家规划教材
★获全国畅销书奖。
★支持1+X证书：Web前端开发技能等级证书（初级）。
★配套丰富：授课计划、课程标准、电子课件、模拟题等。
★立体化教材：微课视频扫一扫即可观看。</t>
  </si>
  <si>
    <t>978-7-111-75397-1</t>
  </si>
  <si>
    <t>http://www.cmpedu.com/books/book/5607842.htm</t>
  </si>
  <si>
    <t>80357</t>
  </si>
  <si>
    <t>Java Web应用开发项目教程（Spring Boot+MyBatis）</t>
  </si>
  <si>
    <t>汤佳</t>
  </si>
  <si>
    <t>978-7-111-80357-7</t>
  </si>
  <si>
    <t>http://www.cmpedu.com/books/book/5610635.htm</t>
  </si>
  <si>
    <t>79478</t>
  </si>
  <si>
    <t>Java Web程序设计案例教程(Spring Boot)</t>
  </si>
  <si>
    <t>刘志军 任仙怡 董纯铿</t>
  </si>
  <si>
    <t>微课视频、电子课件、授课计划、素材文件</t>
  </si>
  <si>
    <t>978-7-111-79478-3</t>
  </si>
  <si>
    <t>http://www.cmpedu.com/books/book/5610238.htm</t>
  </si>
  <si>
    <t>79774</t>
  </si>
  <si>
    <t>Java Web应用开发（基于DeepSeek）</t>
  </si>
  <si>
    <t>柴大鹏</t>
  </si>
  <si>
    <t>978-7-111-79774-6</t>
  </si>
  <si>
    <t>http://www.cmpedu.com/books/book/5610136.htm</t>
  </si>
  <si>
    <t>Java Web开发技术</t>
  </si>
  <si>
    <t>76509</t>
  </si>
  <si>
    <t>金静梅</t>
  </si>
  <si>
    <t>978-7-111-76509-7</t>
  </si>
  <si>
    <t>http://www.cmpedu.com/books/book/5608790.htm</t>
  </si>
  <si>
    <t>Java Script网页特效案例教程</t>
  </si>
  <si>
    <t>34798</t>
  </si>
  <si>
    <t>王莹</t>
  </si>
  <si>
    <t>978-7-111-34798-9</t>
  </si>
  <si>
    <t>http://www.cmpedu.com/books/book/2001540.htm</t>
  </si>
  <si>
    <t>JavaScript程序设计实例教程（第2版）</t>
  </si>
  <si>
    <t>64715</t>
  </si>
  <si>
    <t>程乐 郑丽萍 刘万辉</t>
  </si>
  <si>
    <t>微客视频、课程大纲、授课计划、教学课件、程序源代码</t>
  </si>
  <si>
    <t>978-7-111-64715-7</t>
  </si>
  <si>
    <t>http://www.cmpedu.com/books/book/5601826.htm</t>
  </si>
  <si>
    <t>JavaScript程序设计教程</t>
  </si>
  <si>
    <t>60114</t>
  </si>
  <si>
    <t>张兵义 朱立 范培英</t>
  </si>
  <si>
    <t>978-7-111-60114-2</t>
  </si>
  <si>
    <t>http://www.cmpedu.com/books/book/5520156.htm</t>
  </si>
  <si>
    <t>Bootstrap响应式网站开发实例教程</t>
  </si>
  <si>
    <t>64953</t>
  </si>
  <si>
    <t>章早立 翁业林 刘万辉</t>
  </si>
  <si>
    <t>课程大纲、授课计划、课件、源代码</t>
  </si>
  <si>
    <t>978-7-111-64953-3</t>
  </si>
  <si>
    <t>http://www.cmpedu.com/books/book/5602025.htm</t>
  </si>
  <si>
    <t>网站建设与管理</t>
  </si>
  <si>
    <t>63755</t>
  </si>
  <si>
    <t>张宝慧 张治平</t>
  </si>
  <si>
    <t>978-7-111-63755-4</t>
  </si>
  <si>
    <t>http://www.cmpedu.com/books/book/5601064.htm</t>
  </si>
  <si>
    <t>PHP+MySQL+Dreamweaver动态网站开发实例教程（第2版）</t>
  </si>
  <si>
    <t>58009</t>
  </si>
  <si>
    <t>978-7-111-58009-6</t>
  </si>
  <si>
    <t>http://www.cmpedu.com/books/book/2064586.htm</t>
  </si>
  <si>
    <t>高职高专教材&gt;电子与信息大类&gt;计算机类&gt;软件技术</t>
  </si>
  <si>
    <t>工业软件导论</t>
  </si>
  <si>
    <t>73038</t>
  </si>
  <si>
    <t>广州中望龙腾软件股份有限公司 组编 刘明俊 高兴宇 主编</t>
  </si>
  <si>
    <t>电子课件、微课视频、习题答案等教学资源</t>
  </si>
  <si>
    <t>978-7-111-73038-5</t>
  </si>
  <si>
    <t>http://www.cmpedu.com/books/book/5606739.htm</t>
  </si>
  <si>
    <t>软件测试技术（第3版）</t>
  </si>
  <si>
    <t>68281</t>
  </si>
  <si>
    <t>徐芳</t>
  </si>
  <si>
    <t>978-7-111-68281-3</t>
  </si>
  <si>
    <t>http://www.cmpedu.com/books/book/5604967.htm</t>
  </si>
  <si>
    <t>软件设计原则与模式</t>
  </si>
  <si>
    <t>51002</t>
  </si>
  <si>
    <t>郭双宙</t>
  </si>
  <si>
    <t>978-7-111-51002-4</t>
  </si>
  <si>
    <t>http://www.cmpedu.com/books/book/2049607.htm</t>
  </si>
  <si>
    <t>高职高专教材&gt;电子与信息大类&gt;计算机类&gt;大数据技术</t>
  </si>
  <si>
    <t>73698</t>
  </si>
  <si>
    <t>大数据概论</t>
  </si>
  <si>
    <t>罗湘明 谢剑虹</t>
  </si>
  <si>
    <t>978-7-111-73698-1</t>
  </si>
  <si>
    <t>http://www.cmpedu.com/books/book/5606996.htm</t>
  </si>
  <si>
    <t>大数据导论</t>
  </si>
  <si>
    <t>68827</t>
  </si>
  <si>
    <t>朱二喜 华驰</t>
  </si>
  <si>
    <t>本书特色：
★以Hadoop大数据平台为基础，围绕“构建知识体系，阐明基本原理，引导初级实践，了解相关应用”为指导思想编写。
★配有电子课件；扫描书中二维码可观看微课视频。</t>
  </si>
  <si>
    <t>978-7-111-68827-3</t>
  </si>
  <si>
    <t>http://www.cmpedu.com/books/book/5604876.htm</t>
  </si>
  <si>
    <t>大数据基础应用</t>
  </si>
  <si>
    <t>72081</t>
  </si>
  <si>
    <t>胡亦</t>
  </si>
  <si>
    <t>978-7-111-72081-2</t>
  </si>
  <si>
    <t>http://www.cmpedu.com/books/book/5606417.htm</t>
  </si>
  <si>
    <t>79694</t>
  </si>
  <si>
    <t>大数据应用技术基础</t>
  </si>
  <si>
    <t>邹贵财 孙凯</t>
  </si>
  <si>
    <t>电子课件、素材</t>
  </si>
  <si>
    <t>978-7-111-79694-7</t>
  </si>
  <si>
    <t>http://www.cmpedu.com/books/book/5610542.htm</t>
  </si>
  <si>
    <t>大数据分析技术</t>
  </si>
  <si>
    <t>71208</t>
  </si>
  <si>
    <t>李俊翰 聂强</t>
  </si>
  <si>
    <t>电子课件、源代码和习题答案、二维码</t>
  </si>
  <si>
    <t>本书特色：
★结合企业一些工程应用实例展开
★在线课程、微课视频、电子课件、授课计划、教学标准、习题答案、源代码，</t>
  </si>
  <si>
    <t>978-7-111-71208-4</t>
  </si>
  <si>
    <t>http://www.cmpedu.com/books/book/5605882.htm</t>
  </si>
  <si>
    <t>大数据分析与挖掘</t>
  </si>
  <si>
    <t>62102</t>
  </si>
  <si>
    <t>北京络捷斯特科技发展股份有限公司 组编 朱晓峰 主编</t>
  </si>
  <si>
    <t>978-7-111-62102-7</t>
  </si>
  <si>
    <t>http://www.cmpedu.com/books/book/5585541.htm</t>
  </si>
  <si>
    <t>79109</t>
  </si>
  <si>
    <t>大数据平台部署与运维项目教程</t>
  </si>
  <si>
    <t>杨彪 曹元元 王秋丽</t>
  </si>
  <si>
    <t>978-7-111-79109-6</t>
  </si>
  <si>
    <t>http://www.cmpedu.com/books/book/5609937.htm</t>
  </si>
  <si>
    <t>大数据平台搭建与运维</t>
  </si>
  <si>
    <t>67748</t>
  </si>
  <si>
    <t>刘庆生 陈位妮</t>
  </si>
  <si>
    <t>电子资源</t>
  </si>
  <si>
    <t>本书特色：
★“十四五”职业教育国家规划教材
★本书为校企合作“双元”编写。
★以Hadoop大数据平台为重点，采用项目式编写模式。
★扫描书中二维码可观看微课视频；配有电子课件。</t>
  </si>
  <si>
    <t>978-7-111-67748-2</t>
  </si>
  <si>
    <t>http://www.cmpedu.com/books/book/5604421.htm</t>
  </si>
  <si>
    <t>大数据技术与应用（第2版）</t>
  </si>
  <si>
    <t>77035</t>
  </si>
  <si>
    <t>电子课件、二维码、视频、大纲、教案、课程标准、习题答案、试卷、在线课程</t>
  </si>
  <si>
    <t>978-7-111-77035-0</t>
  </si>
  <si>
    <t>http://www.cmpedu.com/books/book/5608832.htm</t>
  </si>
  <si>
    <t>大数据采集与爬虫</t>
  </si>
  <si>
    <t>65126</t>
  </si>
  <si>
    <t>李俊翰 付雯</t>
  </si>
  <si>
    <t>978-7-111-65126-0</t>
  </si>
  <si>
    <t>http://www.cmpedu.com/books/book/5602093.htm</t>
  </si>
  <si>
    <t>大数据平台部署与运维</t>
  </si>
  <si>
    <t>72840</t>
  </si>
  <si>
    <t>王安曼 章增优</t>
  </si>
  <si>
    <t>电子课件、任务实践演示微课</t>
  </si>
  <si>
    <t>978-7-111-72840-5</t>
  </si>
  <si>
    <t>http://www.cmpedu.com/books/book/5606616.htm</t>
  </si>
  <si>
    <t>大数据综合实战案例教程</t>
  </si>
  <si>
    <t>66103</t>
  </si>
  <si>
    <t>工业和信息化部教育与考试中心 组编 谭志彬 邓立 吴子颖 主编</t>
  </si>
  <si>
    <t>978-7-111-66103-0</t>
  </si>
  <si>
    <t>http://www.cmpedu.com/books/book/5603493.htm</t>
  </si>
  <si>
    <t>数据清洗</t>
  </si>
  <si>
    <t>65715</t>
  </si>
  <si>
    <t>黄源 涂旭东 罗少甫 编著</t>
  </si>
  <si>
    <t>微课视频、教学课件、源代码和数据集、习题答案</t>
  </si>
  <si>
    <t>978-7-111-65715-6</t>
  </si>
  <si>
    <t>http://www.cmpedu.com/books/book/5602376.htm</t>
  </si>
  <si>
    <t>数据采集技术（初级）</t>
  </si>
  <si>
    <t>66509</t>
  </si>
  <si>
    <t>浪潮优派科技教育有限公司 组编 刘何秀 穆建平 主编</t>
  </si>
  <si>
    <t>978-7-111-66509-0</t>
  </si>
  <si>
    <t>http://www.cmpedu.com/books/book/5603375.htm</t>
  </si>
  <si>
    <t>数据采集技术（中级）</t>
  </si>
  <si>
    <t>68414</t>
  </si>
  <si>
    <t>穆建平 陈天真</t>
  </si>
  <si>
    <t>978-7-111-68414-5</t>
  </si>
  <si>
    <t>http://www.cmpedu.com/books/book/5604616.htm</t>
  </si>
  <si>
    <t>数据采集与处理</t>
  </si>
  <si>
    <t>76526</t>
  </si>
  <si>
    <t>薛磊 魏辉 周生强</t>
  </si>
  <si>
    <t>978-7-111-76526-4</t>
  </si>
  <si>
    <t>http://www.cmpedu.com/books/book/5608572.htm</t>
  </si>
  <si>
    <t>数据采集与预处理</t>
  </si>
  <si>
    <t>73890</t>
  </si>
  <si>
    <t>刘少坤 左晓英</t>
  </si>
  <si>
    <t>978-7-111-73890-9</t>
  </si>
  <si>
    <t>http://www.cmpedu.com/books/book/5607278.htm</t>
  </si>
  <si>
    <t>79231</t>
  </si>
  <si>
    <t>数据采集、清洗与标注</t>
  </si>
  <si>
    <t>曾敏 等</t>
  </si>
  <si>
    <t>课件、教案、教学大纲、试题答案、源代码</t>
  </si>
  <si>
    <t>978-7-111-79231-4</t>
  </si>
  <si>
    <t>http://www.cmpedu.com/books/book/5609933.htm</t>
  </si>
  <si>
    <t>77856</t>
  </si>
  <si>
    <t>数据可视化技术与应用</t>
  </si>
  <si>
    <t>潘益婷 宁海元 赵秀芝</t>
  </si>
  <si>
    <t>978-7-111-77856-1</t>
  </si>
  <si>
    <t>http://www.cmpedu.com/books/book/5609649.htm</t>
  </si>
  <si>
    <t>74779</t>
  </si>
  <si>
    <t>吴勇 唐文芳</t>
  </si>
  <si>
    <t>电子课件、笔记边栏、全彩印刷</t>
  </si>
  <si>
    <t>978-7-111-74779-6</t>
  </si>
  <si>
    <t>http://www.cmpedu.com/books/book/5607713.htm</t>
  </si>
  <si>
    <t>数据可视化技术及应用</t>
  </si>
  <si>
    <t>67468</t>
  </si>
  <si>
    <t>贺宁 季丹</t>
  </si>
  <si>
    <t>978-7-111-67468-9</t>
  </si>
  <si>
    <t>http://www.cmpedu.com/books/book/5604293.htm</t>
  </si>
  <si>
    <t>大数据可视化</t>
  </si>
  <si>
    <t>75395</t>
  </si>
  <si>
    <t>张扬 宁阳</t>
  </si>
  <si>
    <t>电子课件、二维码、视频、习题答案、程序源文件</t>
  </si>
  <si>
    <t>978-7-111-75395-7</t>
  </si>
  <si>
    <t>http://www.cmpedu.com/books/book/5607972.htm</t>
  </si>
  <si>
    <t>智能数据分析与应用</t>
  </si>
  <si>
    <t>73171</t>
  </si>
  <si>
    <t>国基北盛（南京）科技发展有限公司</t>
  </si>
  <si>
    <t>978-7-111-73171-9</t>
  </si>
  <si>
    <t>http://www.cmpedu.com/books/book/5606947.htm</t>
  </si>
  <si>
    <t>数据分析与可视化</t>
  </si>
  <si>
    <t>71023</t>
  </si>
  <si>
    <t>张涛</t>
  </si>
  <si>
    <t>电子课件、大纲、习题答案、代码、数据集</t>
  </si>
  <si>
    <t>978-7-111-71023-3</t>
  </si>
  <si>
    <t>http://www.cmpedu.com/books/book/5605836.htm</t>
  </si>
  <si>
    <t>数据分析与机器学习算法</t>
  </si>
  <si>
    <t>72300</t>
  </si>
  <si>
    <t>韩伟</t>
  </si>
  <si>
    <t>电子课件、源代码、微课视频</t>
  </si>
  <si>
    <t>978-7-111-72300-4</t>
  </si>
  <si>
    <t>http://www.cmpedu.com/books/book/5606597.htm</t>
  </si>
  <si>
    <t>78595</t>
  </si>
  <si>
    <t>Python数据分析与应用项目教程</t>
  </si>
  <si>
    <t>电子课件、二维码、视频、习题解答、数据文件、源代码</t>
  </si>
  <si>
    <t>978-7-111-78595-8</t>
  </si>
  <si>
    <t>http://www.cmpedu.com/books/book/5609665.htm</t>
  </si>
  <si>
    <t>Hadoop+HBase技术项目教程</t>
  </si>
  <si>
    <t>70523</t>
  </si>
  <si>
    <t>张立辉 李明革</t>
  </si>
  <si>
    <t>二维码、电子课件、源代码、习题答案</t>
  </si>
  <si>
    <t>978-7-111-70523-9</t>
  </si>
  <si>
    <t>http://www.cmpedu.com/books/book/5605648.htm</t>
  </si>
  <si>
    <t>Spark大数据处理技术</t>
  </si>
  <si>
    <t>68148</t>
  </si>
  <si>
    <t>辛立伟 唐中剑</t>
  </si>
  <si>
    <t>978-7-111-68148-9</t>
  </si>
  <si>
    <t>http://www.cmpedu.com/books/book/5604558.htm</t>
  </si>
  <si>
    <t>NoSQL数据库技术及应用</t>
  </si>
  <si>
    <t>70631</t>
  </si>
  <si>
    <t>郭建磊 王嫱</t>
  </si>
  <si>
    <t>978-7-111-70631-1</t>
  </si>
  <si>
    <t>http://www.cmpedu.com/books/book/5605689.htm</t>
  </si>
  <si>
    <t>GIS空间数据处理与应用</t>
  </si>
  <si>
    <t>67767</t>
  </si>
  <si>
    <t>华唐教育 组编 曹明元 宋庆东</t>
  </si>
  <si>
    <t>978-7-111-67767-3</t>
  </si>
  <si>
    <t>http://www.cmpedu.com/books/book/5604394.htm</t>
  </si>
  <si>
    <t>79156</t>
  </si>
  <si>
    <t>AI+数据库原理及应用</t>
  </si>
  <si>
    <t>谢鹏</t>
  </si>
  <si>
    <t>978-7-111-79156-0</t>
  </si>
  <si>
    <t>http://www.cmpedu.com/books/book/5609936.htm</t>
  </si>
  <si>
    <t>MySQL数据库应用与开发技术</t>
  </si>
  <si>
    <t>74070</t>
  </si>
  <si>
    <t>温立辉 王圆 王海林 练敏灵</t>
  </si>
  <si>
    <t>978-7-111-74070-4</t>
  </si>
  <si>
    <t>http://www.cmpedu.com/books/book/5607182.htm</t>
  </si>
  <si>
    <t>75110</t>
  </si>
  <si>
    <t>MySQL数据库应用与管理（第3版）</t>
  </si>
  <si>
    <t>电子课件、微课视频、教学大纲、习题答案、源代码、在线课程</t>
  </si>
  <si>
    <t>本书特色：
★以项目设计为载体选取和组织教学内容，全书贯穿一个典型的数据库应用项目。
★包含大量教学子项目案例，浅显易懂。
★使用MySQL最新版本8.0.35。
★配有江苏省精品在线开放课程，包括大量微课、课件、源代码、习题答案和教学大纲等。</t>
  </si>
  <si>
    <t>978-7-111-75110-6</t>
  </si>
  <si>
    <t>http://www.cmpedu.com/books/book/5607834.htm</t>
  </si>
  <si>
    <t>74984</t>
  </si>
  <si>
    <t>MySQL数据库应用项目式教程</t>
  </si>
  <si>
    <t>张凌杰 张慧娟</t>
  </si>
  <si>
    <t>电子课件、二维码、微课视频、习题答案、源代码、工作页</t>
  </si>
  <si>
    <t>978-7-111-74984-4</t>
  </si>
  <si>
    <t>http://www.cmpedu.com/books/book/5607777.htm</t>
  </si>
  <si>
    <t>关系数据库与SQL Server（2019版）</t>
  </si>
  <si>
    <t>68614</t>
  </si>
  <si>
    <t>段利文  龚小勇</t>
  </si>
  <si>
    <t>978-7-111-68614-9</t>
  </si>
  <si>
    <t>http://www.cmpedu.com/books/book/5604930.htm</t>
  </si>
  <si>
    <t>SQL Server 2008数据库应用与开发教程</t>
  </si>
  <si>
    <t>53695</t>
  </si>
  <si>
    <t>鲁大林 吴斌</t>
  </si>
  <si>
    <t>978-7-111-53695-6</t>
  </si>
  <si>
    <t>http://www.cmpedu.com/books/book/2053444.htm</t>
  </si>
  <si>
    <t>SQL Server 2005 数据库应用技术</t>
  </si>
  <si>
    <t>34477</t>
  </si>
  <si>
    <t>刘宏</t>
  </si>
  <si>
    <t>978-7-111-34477-3</t>
  </si>
  <si>
    <t>http://www.cmpedu.com/books/book/2065064.htm</t>
  </si>
  <si>
    <t>SQL Server2016数据库技术及应用</t>
  </si>
  <si>
    <t>69187</t>
  </si>
  <si>
    <t>马静</t>
  </si>
  <si>
    <t>978-7-111-69187-7</t>
  </si>
  <si>
    <t>http://www.cmpedu.com/books/book/5605044.htm</t>
  </si>
  <si>
    <t>数据库技术及应用——SQL Server 2019</t>
  </si>
  <si>
    <t>71280</t>
  </si>
  <si>
    <t>韦存存  黄崇本</t>
  </si>
  <si>
    <t>电子课件、二维码、习题答案 模拟试卷、源程序</t>
  </si>
  <si>
    <t>978-7-111-71280-0</t>
  </si>
  <si>
    <t>http://www.cmpedu.com/books/book/5606497.htm</t>
  </si>
  <si>
    <t>数据库原理及应用（SQL Server 2019）</t>
  </si>
  <si>
    <t>72432</t>
  </si>
  <si>
    <t>原莉</t>
  </si>
  <si>
    <t>电子课件、电子教案、模拟试卷及答案、源程序及思考与练习答案等</t>
  </si>
  <si>
    <t>978-7-111-72432-2</t>
  </si>
  <si>
    <t>http://www.cmpedu.com/books/book/5606510.htm</t>
  </si>
  <si>
    <t>数据库应用与安全管理</t>
  </si>
  <si>
    <t>64907</t>
  </si>
  <si>
    <t>刘昉</t>
  </si>
  <si>
    <t>978-7-111-64907-6</t>
  </si>
  <si>
    <t>http://www.cmpedu.com/books/book/5601954.htm</t>
  </si>
  <si>
    <t>数据库安全技术</t>
  </si>
  <si>
    <t>63929</t>
  </si>
  <si>
    <t>黄水萍 马振超</t>
  </si>
  <si>
    <t>978-7-111-63929-9</t>
  </si>
  <si>
    <t>http://www.cmpedu.com/books/book/5601148.htm</t>
  </si>
  <si>
    <t>数据仓库技术及应用</t>
  </si>
  <si>
    <t>70276</t>
  </si>
  <si>
    <t>刘学 杜恒</t>
  </si>
  <si>
    <t>电子课件、二维码、源代码</t>
  </si>
  <si>
    <t>978-7-111-70276-4</t>
  </si>
  <si>
    <t>http://www.cmpedu.com/books/book/5605498.htm</t>
  </si>
  <si>
    <t>数据库应用技术</t>
  </si>
  <si>
    <t>67978</t>
  </si>
  <si>
    <t>李林孖 刘仁</t>
  </si>
  <si>
    <t>电子教案、助教课件、二维码视频等</t>
  </si>
  <si>
    <t>978-7-111-67978-3</t>
  </si>
  <si>
    <t>http://www.cmpedu.com/books/book/5604586.htm</t>
  </si>
  <si>
    <t>77453</t>
  </si>
  <si>
    <t>数据库技术项目式教程（MySQL）</t>
  </si>
  <si>
    <t>陈尧妃</t>
  </si>
  <si>
    <t>电子课件、微课视频、课程标准、授课计划、项目资源、参考答案、教案、在线课程</t>
  </si>
  <si>
    <t>978-7-111-77453-2</t>
  </si>
  <si>
    <t>http://www.cmpedu.com/books/book/5609137.htm</t>
  </si>
  <si>
    <t>73914</t>
  </si>
  <si>
    <t>数据库技术与应用</t>
  </si>
  <si>
    <t>李红日 陈娟 唐文芳</t>
  </si>
  <si>
    <t>电子课件、二维码、习题、数据库代码</t>
  </si>
  <si>
    <t>978-7-111-73914-2</t>
  </si>
  <si>
    <t>http://www.cmpedu.com/books/book/5607620.htm</t>
  </si>
  <si>
    <t>高职高专教材&gt;电子与信息大类&gt;计算机类&gt;云计算技术应用</t>
  </si>
  <si>
    <t>云基础与应用实战</t>
  </si>
  <si>
    <t>75849</t>
  </si>
  <si>
    <t>978-7-111-75849-5</t>
  </si>
  <si>
    <t>http://www.cmpedu.com/books/book/5608813.htm</t>
  </si>
  <si>
    <t>77817</t>
  </si>
  <si>
    <t>云计算基础</t>
  </si>
  <si>
    <t>郎登何 何欢</t>
  </si>
  <si>
    <t>电子课件、微课视频、电子教案、课程标准、习题及答案、在线课程</t>
  </si>
  <si>
    <t>978-7-111-77817-2</t>
  </si>
  <si>
    <t>http://www.cmpedu.com/books/book/5609196.htm</t>
  </si>
  <si>
    <t>80145</t>
  </si>
  <si>
    <t>云计算容器编排技术</t>
  </si>
  <si>
    <t>李莉 马晓虎 王俊涛</t>
  </si>
  <si>
    <t>电子课件、源代码、练习题</t>
  </si>
  <si>
    <t>978-7-111-80145-0</t>
  </si>
  <si>
    <t>http://www.cmpedu.com/books/book/5610622.htm</t>
  </si>
  <si>
    <t>虚拟化与云计算平台构建（第2版）</t>
  </si>
  <si>
    <t>70597</t>
  </si>
  <si>
    <t>李晨光 朱晓彦 芮坤坤 尹秀兰 编著</t>
  </si>
  <si>
    <t>978-7-111-70597-0</t>
  </si>
  <si>
    <t>http://www.cmpedu.com/books/book/5605691.htm</t>
  </si>
  <si>
    <t>云应用开发实战（Python）</t>
  </si>
  <si>
    <t>71603</t>
  </si>
  <si>
    <t>蔡铁</t>
  </si>
  <si>
    <t>978-7-111-71603-7</t>
  </si>
  <si>
    <t>http://www.cmpedu.com/books/book/5606295.htm</t>
  </si>
  <si>
    <t>云系统运维实战</t>
  </si>
  <si>
    <t>76619</t>
  </si>
  <si>
    <t>邓一星 叶建锋</t>
  </si>
  <si>
    <t>978-7-111-76619-3</t>
  </si>
  <si>
    <t>http://www.cmpedu.com/books/book/5608695.htm</t>
  </si>
  <si>
    <t>云架构设计实战</t>
  </si>
  <si>
    <t>73548</t>
  </si>
  <si>
    <t>王隆杰 齐坤</t>
  </si>
  <si>
    <t>978-7-111-73548-9</t>
  </si>
  <si>
    <t>http://www.cmpedu.com/books/book/5607074.htm</t>
  </si>
  <si>
    <t>云计算技术基础教程</t>
  </si>
  <si>
    <t>65281</t>
  </si>
  <si>
    <t>王风茂 蔡政策</t>
  </si>
  <si>
    <t>课程教学大纲、课件、单元设计等</t>
  </si>
  <si>
    <t>978-7-111-65281-6</t>
  </si>
  <si>
    <t>http://www.cmpedu.com/books/book/5602067.htm</t>
  </si>
  <si>
    <t>Docker容器技术</t>
  </si>
  <si>
    <t>73383</t>
  </si>
  <si>
    <t>张婵 王新强</t>
  </si>
  <si>
    <t>978-7-111-73383-6</t>
  </si>
  <si>
    <t>http://www.cmpedu.com/books/book/5607039.htm</t>
  </si>
  <si>
    <t>Docker容器管理与应用项目教程</t>
  </si>
  <si>
    <t>70652</t>
  </si>
  <si>
    <t>电子课件、项目配置文件、任务拓展训练答案、习题答案、源代码</t>
  </si>
  <si>
    <t>978-7-111-70652-6</t>
  </si>
  <si>
    <t>http://www.cmpedu.com/books/book/5605687.htm</t>
  </si>
  <si>
    <t>高职高专教材&gt;电子与信息大类&gt;计算机类&gt;人工智能技术应用</t>
  </si>
  <si>
    <t>80108</t>
  </si>
  <si>
    <t>人工智能通识教程</t>
  </si>
  <si>
    <t>高水娟 周颖颖</t>
  </si>
  <si>
    <t>电子课件和教案</t>
  </si>
  <si>
    <t>978-7-111-80108-5</t>
  </si>
  <si>
    <t>http://www.cmpedu.com/books/book/5610639.htm</t>
  </si>
  <si>
    <t>79243</t>
  </si>
  <si>
    <t>人工智能基础</t>
  </si>
  <si>
    <t>骆泓玮 甄珍 孙宝林</t>
  </si>
  <si>
    <t>978-7-111-79243-7</t>
  </si>
  <si>
    <t>http://www.cmpedu.com/books/book/5609823.htm</t>
  </si>
  <si>
    <t>78890</t>
  </si>
  <si>
    <t>人工智能通识</t>
  </si>
  <si>
    <t>张小寒 谢超</t>
  </si>
  <si>
    <t>电子课件、二维码、视频、大纲、教案、教学指导、作业集与答案</t>
  </si>
  <si>
    <t>978-7-111-78890-4</t>
  </si>
  <si>
    <t>http://www.cmpedu.com/books/book/5609752.htm</t>
  </si>
  <si>
    <t>79093</t>
  </si>
  <si>
    <t>钱月钟  洪年松  张磊</t>
  </si>
  <si>
    <t>978-7-111-79093-8</t>
  </si>
  <si>
    <t>http://www.cmpedu.com/books/book/5609756.htm</t>
  </si>
  <si>
    <t>79241</t>
  </si>
  <si>
    <t>人工智能导论</t>
  </si>
  <si>
    <t>程道来 魏冰雁</t>
  </si>
  <si>
    <t>课件、模拟试卷及答案、试题答案</t>
  </si>
  <si>
    <t>978-7-111-79241-3</t>
  </si>
  <si>
    <t>http://www.cmpedu.com/books/book/5609946.htm</t>
  </si>
  <si>
    <t>76705</t>
  </si>
  <si>
    <t>司致丹 李金亮</t>
  </si>
  <si>
    <t>电子课件、二维码、视频、模拟试卷及答案</t>
  </si>
  <si>
    <t>978-7-111-76705-3</t>
  </si>
  <si>
    <t>http://www.cmpedu.com/books/book/5608802.htm</t>
  </si>
  <si>
    <t>77774</t>
  </si>
  <si>
    <t>章飞 陈志文 纪永</t>
  </si>
  <si>
    <t>978-7-111-77774-8</t>
  </si>
  <si>
    <t>http://www.cmpedu.com/books/book/5609567.htm</t>
  </si>
  <si>
    <t>67798</t>
  </si>
  <si>
    <t>关景新 姜源</t>
  </si>
  <si>
    <t>978-7-111-67798-7</t>
  </si>
  <si>
    <t>http://www.cmpedu.com/books/book/5604393.htm</t>
  </si>
  <si>
    <t>72095</t>
  </si>
  <si>
    <t>牛百齐 王秀芳</t>
  </si>
  <si>
    <t>978-7-111-72095-9</t>
  </si>
  <si>
    <t>http://www.cmpedu.com/books/book/5606246.htm</t>
  </si>
  <si>
    <t>人工智能导论：机器视觉开发基础应用</t>
  </si>
  <si>
    <t>68265</t>
  </si>
  <si>
    <t>978-7-111-68265-3</t>
  </si>
  <si>
    <t>http://www.cmpedu.com/books/book/5604901.htm</t>
  </si>
  <si>
    <t>人工智能技术应用导论</t>
  </si>
  <si>
    <t>71480</t>
  </si>
  <si>
    <t>北京博海迪信息科技有限公司 组编 潘益婷 钱月钟 章增优 马无锡  主编</t>
  </si>
  <si>
    <t>978-7-111-71480-4</t>
  </si>
  <si>
    <t>http://www.cmpedu.com/books/book/5606008.htm</t>
  </si>
  <si>
    <t>79426</t>
  </si>
  <si>
    <t>生成式人工智能（AIGC）技术与应用</t>
  </si>
  <si>
    <t>何嘉扬 张祎菲</t>
  </si>
  <si>
    <t>课件、教案、教学大纲、试题答案</t>
  </si>
  <si>
    <t>978-7-111-79426-4</t>
  </si>
  <si>
    <t>http://www.cmpedu.com/books/book/5610049.htm</t>
  </si>
  <si>
    <t>78362</t>
  </si>
  <si>
    <t>生成式人工智能与大模型素养</t>
  </si>
  <si>
    <t>高祖彦 张力 陶慧</t>
  </si>
  <si>
    <t>电子课件、电子教案、微课视频、习题解答、素材文件</t>
  </si>
  <si>
    <t>978-7-111-78362-6</t>
  </si>
  <si>
    <t>http://www.cmpedu.com/books/book/5609427.htm</t>
  </si>
  <si>
    <t>75380</t>
  </si>
  <si>
    <t>Python人工智能技术与应用</t>
  </si>
  <si>
    <r>
      <rPr>
        <sz val="11"/>
        <color rgb="FF000000"/>
        <rFont val="宋体"/>
        <charset val="134"/>
      </rPr>
      <t>邓剑勋</t>
    </r>
    <r>
      <rPr>
        <sz val="11"/>
        <color rgb="FF000000"/>
        <rFont val="宋体"/>
        <charset val="0"/>
      </rPr>
      <t xml:space="preserve"> </t>
    </r>
    <r>
      <rPr>
        <sz val="11"/>
        <color rgb="FF000000"/>
        <rFont val="宋体"/>
        <charset val="134"/>
      </rPr>
      <t>王勇</t>
    </r>
  </si>
  <si>
    <t>视频、课件</t>
  </si>
  <si>
    <t>978-7-111-75380-3</t>
  </si>
  <si>
    <t>http://www.cmpedu.com/books/book/5608119.htm</t>
  </si>
  <si>
    <t>79246</t>
  </si>
  <si>
    <t>人工智能及Python应用</t>
  </si>
  <si>
    <t>王小玲 李红日 仲柏同</t>
  </si>
  <si>
    <t>978-7-111-79246-8</t>
  </si>
  <si>
    <t>http://www.cmpedu.com/books/book/5609883.htm</t>
  </si>
  <si>
    <t>75707</t>
  </si>
  <si>
    <t>嵌入式人工智能技术应用</t>
  </si>
  <si>
    <r>
      <rPr>
        <sz val="11"/>
        <color rgb="FF000000"/>
        <rFont val="宋体"/>
        <charset val="134"/>
      </rPr>
      <t>宋合志</t>
    </r>
    <r>
      <rPr>
        <sz val="11"/>
        <color rgb="FF000000"/>
        <rFont val="宋体"/>
        <charset val="0"/>
      </rPr>
      <t xml:space="preserve"> </t>
    </r>
    <r>
      <rPr>
        <sz val="11"/>
        <color rgb="FF000000"/>
        <rFont val="宋体"/>
        <charset val="134"/>
      </rPr>
      <t>王璐烽</t>
    </r>
  </si>
  <si>
    <t>978-7-111-75707-8</t>
  </si>
  <si>
    <t>http://www.cmpedu.com/books/book/5608147.htm</t>
  </si>
  <si>
    <t>人工智能技术</t>
  </si>
  <si>
    <t>72471</t>
  </si>
  <si>
    <r>
      <rPr>
        <sz val="11"/>
        <color rgb="FF000000"/>
        <rFont val="宋体"/>
        <charset val="134"/>
      </rPr>
      <t>郑孝宗</t>
    </r>
    <r>
      <rPr>
        <sz val="11"/>
        <color rgb="FF000000"/>
        <rFont val="宋体"/>
        <charset val="0"/>
      </rPr>
      <t xml:space="preserve"> </t>
    </r>
    <r>
      <rPr>
        <sz val="11"/>
        <color rgb="FF000000"/>
        <rFont val="宋体"/>
        <charset val="134"/>
      </rPr>
      <t>何欢</t>
    </r>
  </si>
  <si>
    <t>978-7-111-72471-1</t>
  </si>
  <si>
    <t>http://www.cmpedu.com/books/book/5606982.htm</t>
  </si>
  <si>
    <t>77806</t>
  </si>
  <si>
    <t>人工智能应用基础（第2版）</t>
  </si>
  <si>
    <t>沈言锦 罗先进</t>
  </si>
  <si>
    <t>本书特色：
★“十四五”职业教育国家规划教材
★教育部职教团队公共领域课题研究课题资助项目：人工智能和信息技术引领的职业院校教学改革融合研究与实践（GG2020070001）的研究成果之一。
★内容讲解突出通识和技能，具有较强的实用性。
★扫描书中二维码可观看微课视频；配有电子课件。</t>
  </si>
  <si>
    <t>978-7-111-77806-6</t>
  </si>
  <si>
    <t>http://www.cmpedu.com/books/book/5609336.htm</t>
  </si>
  <si>
    <t>77842</t>
  </si>
  <si>
    <t>人工智能应用基础</t>
  </si>
  <si>
    <t>张健 王小佳</t>
  </si>
  <si>
    <t>978-7-111-77842-4</t>
  </si>
  <si>
    <t>http://www.cmpedu.com/books/book/5609160.htm</t>
  </si>
  <si>
    <t>人工智能应用基础（PaddlePaddle版）</t>
  </si>
  <si>
    <t>73191</t>
  </si>
  <si>
    <t>盛鸿宇 王新强 魏建国</t>
  </si>
  <si>
    <t>978-7-111-73191-7</t>
  </si>
  <si>
    <t>http://www.cmpedu.com/books/book/5607003.htm</t>
  </si>
  <si>
    <t>72379</t>
  </si>
  <si>
    <t>杨洪雪</t>
  </si>
  <si>
    <t>978-7-111-72379-0</t>
  </si>
  <si>
    <t>http://www.cmpedu.com/books/book/5606483.htm</t>
  </si>
  <si>
    <t>74412</t>
  </si>
  <si>
    <t>人工智能基础与应用（第2版）</t>
  </si>
  <si>
    <t>丁艳</t>
  </si>
  <si>
    <t>本书特色：
★本教材编写理念先进、重在应用。
★配有ppt课件、微课视频、电子资源包、实训指导书等资源。
★通过文字、视频、动态图和实训平台等多种形式，立体、多角度地呈现内容，构成一个教与学的互动系统。</t>
  </si>
  <si>
    <t>978-7-111-74412-2</t>
  </si>
  <si>
    <t>http://www.cmpedu.com/books/book/5607467.htm</t>
  </si>
  <si>
    <t>72051</t>
  </si>
  <si>
    <t>姜东洋 刘世兴</t>
  </si>
  <si>
    <t>电子课件、案例源码、习题答案等</t>
  </si>
  <si>
    <t>978-7-111-72051-5</t>
  </si>
  <si>
    <t>http://www.cmpedu.com/books/book/5606281.htm</t>
  </si>
  <si>
    <t>人工智能系统管理与维护</t>
  </si>
  <si>
    <t>71857</t>
  </si>
  <si>
    <r>
      <rPr>
        <sz val="11"/>
        <color rgb="FF000000"/>
        <rFont val="宋体"/>
        <charset val="134"/>
      </rPr>
      <t>北京博海迪信息科技有限公司</t>
    </r>
    <r>
      <rPr>
        <sz val="11"/>
        <color rgb="FF000000"/>
        <rFont val="宋体"/>
        <charset val="0"/>
      </rPr>
      <t xml:space="preserve"> </t>
    </r>
    <r>
      <rPr>
        <sz val="11"/>
        <color rgb="FF000000"/>
        <rFont val="宋体"/>
        <charset val="134"/>
      </rPr>
      <t>组编</t>
    </r>
    <r>
      <rPr>
        <sz val="11"/>
        <color rgb="FF000000"/>
        <rFont val="宋体"/>
        <charset val="0"/>
      </rPr>
      <t xml:space="preserve"> </t>
    </r>
    <r>
      <rPr>
        <sz val="11"/>
        <color rgb="FF000000"/>
        <rFont val="宋体"/>
        <charset val="134"/>
      </rPr>
      <t>王小玲</t>
    </r>
    <r>
      <rPr>
        <sz val="11"/>
        <color rgb="FF000000"/>
        <rFont val="宋体"/>
        <charset val="0"/>
      </rPr>
      <t xml:space="preserve"> </t>
    </r>
    <r>
      <rPr>
        <sz val="11"/>
        <color rgb="FF000000"/>
        <rFont val="宋体"/>
        <charset val="134"/>
      </rPr>
      <t>李季</t>
    </r>
    <r>
      <rPr>
        <sz val="11"/>
        <color rgb="FF000000"/>
        <rFont val="宋体"/>
        <charset val="0"/>
      </rPr>
      <t xml:space="preserve"> </t>
    </r>
    <r>
      <rPr>
        <sz val="11"/>
        <color rgb="FF000000"/>
        <rFont val="宋体"/>
        <charset val="134"/>
      </rPr>
      <t>主编</t>
    </r>
  </si>
  <si>
    <t>电子课件、素材及源代码、习题、习题答案、拓展案例等</t>
  </si>
  <si>
    <t>978-7-111-71857-4</t>
  </si>
  <si>
    <t>http://www.cmpedu.com/books/book/5606485.htm</t>
  </si>
  <si>
    <t>人机对话智能系统开发（初级）</t>
  </si>
  <si>
    <t>68876</t>
  </si>
  <si>
    <t>腾讯云计算（北京）有限责任公司 智赢未来教育科技有限公司</t>
  </si>
  <si>
    <t>电子课件、教学视频、二维码、源代码</t>
  </si>
  <si>
    <t>978-7-111-68876-1</t>
  </si>
  <si>
    <t>http://www.cmpedu.com/books/book/5604907.htm</t>
  </si>
  <si>
    <t>人机对话智能系统开发（中级）</t>
  </si>
  <si>
    <t>70968</t>
  </si>
  <si>
    <t>配套PPT、拓展源代码、教学视频</t>
  </si>
  <si>
    <t>978-7-111-70968-8</t>
  </si>
  <si>
    <t>http://www.cmpedu.com/books/book/5605858.htm</t>
  </si>
  <si>
    <t>边缘智能计算应用</t>
  </si>
  <si>
    <t>75511</t>
  </si>
  <si>
    <t>北京新大陆时代科技有限公司 苑占江 马国峰</t>
  </si>
  <si>
    <t>978-7-111-75511-1</t>
  </si>
  <si>
    <t>http://www.cmpedu.com/books/book/5607874.htm</t>
  </si>
  <si>
    <t>机器学习建模基础</t>
  </si>
  <si>
    <t>69699</t>
  </si>
  <si>
    <t>978-7-111-69699-5</t>
  </si>
  <si>
    <t>http://www.cmpedu.com/books/book/5605328.htm</t>
  </si>
  <si>
    <t>神经网络与TensorFlow实战</t>
  </si>
  <si>
    <t>74940</t>
  </si>
  <si>
    <t>张庆彬 刘佳</t>
  </si>
  <si>
    <t>978-7-111-74940-0</t>
  </si>
  <si>
    <t>http://www.cmpedu.com/books/book/5607751.htm</t>
  </si>
  <si>
    <t>TensorFlow深度学习实例教程</t>
  </si>
  <si>
    <t>70365</t>
  </si>
  <si>
    <t>微课视频、电子课件、项目代码、课程标准、电子教案</t>
  </si>
  <si>
    <t>978-7-111-70365-5</t>
  </si>
  <si>
    <t>http://www.cmpedu.com/books/book/5606203.htm</t>
  </si>
  <si>
    <t>76433</t>
  </si>
  <si>
    <t>PyTorch深度学习项目教程</t>
  </si>
  <si>
    <t>宋桂岭 刘军伟 李克新</t>
  </si>
  <si>
    <t>电子课件、二维码、视频、电子教案、教学大纲、源代码</t>
  </si>
  <si>
    <t>978-7-111-76433-5</t>
  </si>
  <si>
    <t>http://www.cmpedu.com/books/book/5608592.htm</t>
  </si>
  <si>
    <t>77600</t>
  </si>
  <si>
    <t>深度学习基础与实践</t>
  </si>
  <si>
    <t>北京博海迪信息科技股份有限公司</t>
  </si>
  <si>
    <t>978-7-111-77600-0</t>
  </si>
  <si>
    <t>http://www.cmpedu.com/books/book/5609098.htm</t>
  </si>
  <si>
    <t>深度学习应用开发</t>
  </si>
  <si>
    <t>74206</t>
  </si>
  <si>
    <t>978-7-111-74206-7</t>
  </si>
  <si>
    <t>http://www.cmpedu.com/books/book/5607445.htm</t>
  </si>
  <si>
    <t>深度学习技术应用</t>
  </si>
  <si>
    <t>75219</t>
  </si>
  <si>
    <t>北京新大陆时代科技有限公司</t>
  </si>
  <si>
    <t>978-7-111-75219-6</t>
  </si>
  <si>
    <t>http://www.cmpedu.com/books/book/5607788.htm</t>
  </si>
  <si>
    <t>77438</t>
  </si>
  <si>
    <t>自然语言及语音处理项目式教程</t>
  </si>
  <si>
    <t>关志广 王玲 区映映</t>
  </si>
  <si>
    <t>电子课件、微课视频、电子教案、教学指导、程序源码、实训指导、习题答案、在线课程</t>
  </si>
  <si>
    <t>978-7-111-77438-9</t>
  </si>
  <si>
    <t>http://www.cmpedu.com/books/book/5609332.htm</t>
  </si>
  <si>
    <t>自然语言处理技术与应用</t>
  </si>
  <si>
    <t>71429</t>
  </si>
  <si>
    <t>978-7-111-71429-3</t>
  </si>
  <si>
    <t>http://www.cmpedu.com/books/book/5606144.htm</t>
  </si>
  <si>
    <t>79529</t>
  </si>
  <si>
    <t>OpenCV图像处理教程</t>
  </si>
  <si>
    <t>钱银中</t>
  </si>
  <si>
    <t>课件、二维码、教案、素材、教学大纲、试题答案、源代码</t>
  </si>
  <si>
    <t>978-7-111-79529-2</t>
  </si>
  <si>
    <t>http://www.cmpedu.com/books/book/5610064.htm</t>
  </si>
  <si>
    <t>OpenCV图像处理实战</t>
  </si>
  <si>
    <t>71921</t>
  </si>
  <si>
    <t>北京博海迪信息科技有限公司 组编贾睿 主编</t>
  </si>
  <si>
    <t>978-7-111-71921-2</t>
  </si>
  <si>
    <t>http://www.cmpedu.com/books/book/5606282.htm</t>
  </si>
  <si>
    <t>78261</t>
  </si>
  <si>
    <t>OpenCV计算机视觉处理</t>
  </si>
  <si>
    <t>许春秀 陈静</t>
  </si>
  <si>
    <t>电子课件、二维码、视频、源代码、教案</t>
  </si>
  <si>
    <t>978-7-111-78261-2</t>
  </si>
  <si>
    <t>http://www.cmpedu.com/books/book/5609436.htm</t>
  </si>
  <si>
    <t>78762</t>
  </si>
  <si>
    <t>图像处理与机器视觉项目化教程</t>
  </si>
  <si>
    <t>陶剑文</t>
  </si>
  <si>
    <t>978-7-111-78762-4</t>
  </si>
  <si>
    <t>http://www.cmpedu.com/books/book/5610068.htm</t>
  </si>
  <si>
    <t>80031</t>
  </si>
  <si>
    <t>机器视觉与数字图像处理教程</t>
  </si>
  <si>
    <t>张旭 邓建平</t>
  </si>
  <si>
    <t>978-7-111-80031-6</t>
  </si>
  <si>
    <t>http://www.cmpedu.com/books/book/5610522.htm</t>
  </si>
  <si>
    <t>计算机视觉应用开发</t>
  </si>
  <si>
    <t>72973</t>
  </si>
  <si>
    <t>978-7-111-72973-0</t>
  </si>
  <si>
    <t>http://www.cmpedu.com/books/book/5606789.htm</t>
  </si>
  <si>
    <t>计算机视觉与应用</t>
  </si>
  <si>
    <t>73583</t>
  </si>
  <si>
    <t>方水平 宋玉娥</t>
  </si>
  <si>
    <t>978-7-111-73583-0</t>
  </si>
  <si>
    <t>http://www.cmpedu.com/books/book/5607174.htm</t>
  </si>
  <si>
    <t>高职高专教材&gt;电子与信息大类&gt;计算机类&gt;数字媒体与动漫制作技术</t>
  </si>
  <si>
    <t>74500</t>
  </si>
  <si>
    <t>计算机美术设计基础（第2版）</t>
  </si>
  <si>
    <t>于丽</t>
  </si>
  <si>
    <t>978-7-111-74500-6</t>
  </si>
  <si>
    <t>http://www.cmpedu.com/books/book/5607904.htm</t>
  </si>
  <si>
    <t>三维游戏建模项目式教程</t>
  </si>
  <si>
    <t>77031</t>
  </si>
  <si>
    <t>钟月云 田玉山</t>
  </si>
  <si>
    <t>电子课件、二维码、视频、大纲、教案、配套素材</t>
  </si>
  <si>
    <t>978-7-111-77031-2</t>
  </si>
  <si>
    <t>http://www.cmpedu.com/books/book/5608833.htm</t>
  </si>
  <si>
    <t>77247</t>
  </si>
  <si>
    <t>中文版3ds Max案例与实训教程（第2版）</t>
  </si>
  <si>
    <t>崔丹丹</t>
  </si>
  <si>
    <t>微客视频、电子课件、案例素材</t>
  </si>
  <si>
    <t>978-7-111-77247-7</t>
  </si>
  <si>
    <t>http://www.cmpedu.com/books/book/5609033.htm</t>
  </si>
  <si>
    <t>3ds Max三维室内效果图设计</t>
  </si>
  <si>
    <t>70353</t>
  </si>
  <si>
    <t>蔡蕊 高敏</t>
  </si>
  <si>
    <t>任务案例操作视频、PPT课件、素材等</t>
  </si>
  <si>
    <t>978-7-111-70353-2</t>
  </si>
  <si>
    <t>http://www.cmpedu.com/books/book/5605928.htm</t>
  </si>
  <si>
    <t>3dsmax三维动画制作实例教程（第2版）</t>
  </si>
  <si>
    <t>66749</t>
  </si>
  <si>
    <t>许朝侠</t>
  </si>
  <si>
    <t>微课、电子课件、素材、源文件</t>
  </si>
  <si>
    <t>978-7-111-66749-0</t>
  </si>
  <si>
    <t>http://www.cmpedu.com/books/book/5603505.htm</t>
  </si>
  <si>
    <t>After Effects CC 2017动画与影视后期技术实例教程</t>
  </si>
  <si>
    <t>58263</t>
  </si>
  <si>
    <t>田博</t>
  </si>
  <si>
    <t>978-7-111-58263-2</t>
  </si>
  <si>
    <t>http://www.cmpedu.com/books/book/2064843.htm</t>
  </si>
  <si>
    <t>After Effects CC2018影视特效与合成案例教程</t>
  </si>
  <si>
    <t>63962</t>
  </si>
  <si>
    <t>甘百强 邓飞 张弛 等编著</t>
  </si>
  <si>
    <t>978-7-111-63962-6</t>
  </si>
  <si>
    <t>http://www.cmpedu.com/books/book/5601233.htm</t>
  </si>
  <si>
    <t>数字影像合成与特效制作项目教程-----After Effects CS6</t>
  </si>
  <si>
    <t>53479</t>
  </si>
  <si>
    <t>陈丽 梁波</t>
  </si>
  <si>
    <t>978-7-111-53479-2</t>
  </si>
  <si>
    <t>http://www.cmpedu.com/books/book/2053073.htm</t>
  </si>
  <si>
    <t>影视特效技术项目教程（After Effects CC）</t>
  </si>
  <si>
    <t>76373</t>
  </si>
  <si>
    <t>薛元昕</t>
  </si>
  <si>
    <t>电子课件、二维码、视频、大纲、题库、试卷、习题答案、教案、素材文件、在线课程</t>
  </si>
  <si>
    <t>978-7-111-76373-4</t>
  </si>
  <si>
    <t>http://www.cmpedu.com/books/book/5608539.htm</t>
  </si>
  <si>
    <t>79546</t>
  </si>
  <si>
    <t>影视特效与合成案例教程（After Effects CC 2025）</t>
  </si>
  <si>
    <t>甘百强 邓飞 张弛 等</t>
  </si>
  <si>
    <t>课件、二维码、素材案例、源文件、在线题库</t>
  </si>
  <si>
    <t>978-7-111-79546-9</t>
  </si>
  <si>
    <t>http://www.cmpedu.com/books/book/5610065.htm</t>
  </si>
  <si>
    <t>移动端界面设计</t>
  </si>
  <si>
    <t>71475</t>
  </si>
  <si>
    <t>潘宁 刘斌</t>
  </si>
  <si>
    <t>978-7-111-71475-0</t>
  </si>
  <si>
    <t>http://www.cmpedu.com/books/book/5606189.htm</t>
  </si>
  <si>
    <t>73119</t>
  </si>
  <si>
    <t>界面设计基础教程</t>
  </si>
  <si>
    <t>毛一芳</t>
  </si>
  <si>
    <t>978-7-111-73119-1</t>
  </si>
  <si>
    <t>http://www.cmpedu.com/books/book/5606988.htm</t>
  </si>
  <si>
    <t>CorelDRAW 2017平面设计案例教程</t>
  </si>
  <si>
    <t>63298</t>
  </si>
  <si>
    <t>缪鹏 高平 钟群星 黄文静</t>
  </si>
  <si>
    <t>978-7-111-63298-6</t>
  </si>
  <si>
    <t>http://www.cmpedu.com/books/book/5600682.htm</t>
  </si>
  <si>
    <t>CorelDRAW X6平面设计与制作案例教程</t>
  </si>
  <si>
    <t>55212</t>
  </si>
  <si>
    <t>黄玮雯</t>
  </si>
  <si>
    <t>978-7-111-55212-3</t>
  </si>
  <si>
    <t>http://www.cmpedu.com/books/book/2055488.htm</t>
  </si>
  <si>
    <t>Flash动画制作实例教程（任务驱动模式）</t>
  </si>
  <si>
    <t>36951</t>
  </si>
  <si>
    <t>王秀娟</t>
  </si>
  <si>
    <t>978-7-111-36951-6</t>
  </si>
  <si>
    <t>http://www.cmpedu.com/books/book/2065051.htm</t>
  </si>
  <si>
    <t>Flash动画设计与制作项目教程</t>
  </si>
  <si>
    <t>30622</t>
  </si>
  <si>
    <t>薛玮玮</t>
  </si>
  <si>
    <t>978-7-111-30622-1</t>
  </si>
  <si>
    <t>http://www.cmpedu.com/books/book/62003.htm</t>
  </si>
  <si>
    <t>Flash CS6动画设计与制作基础教程</t>
  </si>
  <si>
    <t>57160</t>
  </si>
  <si>
    <t>姜东洋</t>
  </si>
  <si>
    <t>978-7-111-57160-5</t>
  </si>
  <si>
    <t>http://www.cmpedu.com/books/book/2063670.htm</t>
  </si>
  <si>
    <t>Flash CS6 案例教程</t>
  </si>
  <si>
    <t>64663</t>
  </si>
  <si>
    <t>秦秋滢 赵海伟</t>
  </si>
  <si>
    <t>978-7-111-64663-1</t>
  </si>
  <si>
    <t>http://www.cmpedu.com/books/book/5601918.htm</t>
  </si>
  <si>
    <t>Illustrator CC平面图形设计</t>
  </si>
  <si>
    <t>64871</t>
  </si>
  <si>
    <t>张宇 徐慧</t>
  </si>
  <si>
    <t>ppt，素材教学视频</t>
  </si>
  <si>
    <t>978-7-111-64871-0</t>
  </si>
  <si>
    <t>http://www.cmpedu.com/books/book/5602120.htm</t>
  </si>
  <si>
    <t>Photoshop图像处理案例教程</t>
  </si>
  <si>
    <t>72027</t>
  </si>
  <si>
    <t>刘万辉 方莹</t>
  </si>
  <si>
    <t>978-7-111-72027-0</t>
  </si>
  <si>
    <t>http://www.cmpedu.com/books/book/5606456.htm</t>
  </si>
  <si>
    <t>Photoshop网页美工设计</t>
  </si>
  <si>
    <t>64216</t>
  </si>
  <si>
    <t>刘心美</t>
  </si>
  <si>
    <t>电子课件、文件素材</t>
  </si>
  <si>
    <t>978-7-111-64216-9</t>
  </si>
  <si>
    <t>http://www.cmpedu.com/books/book/5601772.htm</t>
  </si>
  <si>
    <t>Photoshop CC图像处理基础</t>
  </si>
  <si>
    <t>63823</t>
  </si>
  <si>
    <t>田莉莉 徐慧 倪玉凤</t>
  </si>
  <si>
    <t>978-7-111-63823-0</t>
  </si>
  <si>
    <t>http://www.cmpedu.com/books/book/5601109.htm</t>
  </si>
  <si>
    <t>Photoshop实用案例教程（第3版）</t>
  </si>
  <si>
    <t>61343</t>
  </si>
  <si>
    <t>唐秀菊</t>
  </si>
  <si>
    <t>本书特色：
★“十四五”职业教育国家规划教材
★全面系统地介绍了Photoshop CS5的各种功能特性及使用方法。
★为方便学生学习，本书的每一章节后还布置了相关的课后练习，以巩固所学知识。
★本书还提供了配套光盘，光盘中包含了辅助教学的电子课件、素材、源文件及视频教程。</t>
  </si>
  <si>
    <t>978-7-111-61343-5</t>
  </si>
  <si>
    <t>http://www.cmpedu.com/books/book/5585148.htm</t>
  </si>
  <si>
    <t>Photoshop CC 平面设计项目化教程</t>
  </si>
  <si>
    <t>67752</t>
  </si>
  <si>
    <t>汪荣 李显萍</t>
  </si>
  <si>
    <t>978-7-111-67752-9</t>
  </si>
  <si>
    <t>http://www.cmpedu.com/books/book/5604729.htm</t>
  </si>
  <si>
    <t>Photoshop CC图像处理案例教程（第2版）</t>
  </si>
  <si>
    <t>54476</t>
  </si>
  <si>
    <t>刘英杰 徐雪峰 刘万辉</t>
  </si>
  <si>
    <t>978-7-111-54476-0</t>
  </si>
  <si>
    <t>http://www.cmpedu.com/books/book/2054274.htm</t>
  </si>
  <si>
    <t>Photoshop CC图形图像处理任务驱动式教程（第3版）</t>
  </si>
  <si>
    <t>56919</t>
  </si>
  <si>
    <t>吴建平</t>
  </si>
  <si>
    <t>978-7-111-56919-0</t>
  </si>
  <si>
    <t>http://www.cmpedu.com/books/book/2063306.htm</t>
  </si>
  <si>
    <t>Photoshop CC图形图像处理实例教程（第2版）</t>
  </si>
  <si>
    <t>62401</t>
  </si>
  <si>
    <t>曾小兰 高平</t>
  </si>
  <si>
    <t>978-7-111-62401-1</t>
  </si>
  <si>
    <t>http://www.cmpedu.com/books/book/5600415.htm</t>
  </si>
  <si>
    <t>平面设计综合实训教程</t>
  </si>
  <si>
    <t>64693</t>
  </si>
  <si>
    <t>郑艳 杨雁</t>
  </si>
  <si>
    <t>978-7-111-64693-8</t>
  </si>
  <si>
    <t>http://www.cmpedu.com/books/book/5601921.htm</t>
  </si>
  <si>
    <t>Premiere Pro CC 2020影视制作项目教程</t>
  </si>
  <si>
    <t>66184</t>
  </si>
  <si>
    <t>尹敬齐 编著</t>
  </si>
  <si>
    <t>978-7-111-66184-9</t>
  </si>
  <si>
    <t>http://www.cmpedu.com/books/book/5603473.htm</t>
  </si>
  <si>
    <t>Premiere职业应用案例教程</t>
  </si>
  <si>
    <t>62795</t>
  </si>
  <si>
    <t>于敏 欧倩芸</t>
  </si>
  <si>
    <t>978-7-111-62795-1</t>
  </si>
  <si>
    <t>http://www.cmpedu.com/books/book/5600507.htm</t>
  </si>
  <si>
    <t>InDesign CC排版设计</t>
  </si>
  <si>
    <t>72109</t>
  </si>
  <si>
    <t>徐慧 张宇</t>
  </si>
  <si>
    <t>978-7-111-72109-3</t>
  </si>
  <si>
    <t>http://www.cmpedu.com/books/book/5606486.htm</t>
  </si>
  <si>
    <t>动画素描基础</t>
  </si>
  <si>
    <t>49746</t>
  </si>
  <si>
    <t>王冬</t>
  </si>
  <si>
    <t>978-7-111-49746-2</t>
  </si>
  <si>
    <t>http://www.cmpedu.com/books/book/2045507.htm</t>
  </si>
  <si>
    <t>80377</t>
  </si>
  <si>
    <t>设计构成</t>
  </si>
  <si>
    <t>王延丽  孙立伟</t>
  </si>
  <si>
    <t>978-7-111-80377-5</t>
  </si>
  <si>
    <t>http://www.cmpedu.com/books/book/5610623.htm</t>
  </si>
  <si>
    <t>构成设计</t>
  </si>
  <si>
    <t>69689</t>
  </si>
  <si>
    <t>田莉莉 戴娜</t>
  </si>
  <si>
    <t>978-7-111-69689-6</t>
  </si>
  <si>
    <t>http://www.cmpedu.com/books/book/5605214.htm</t>
  </si>
  <si>
    <t>图形图像处理</t>
  </si>
  <si>
    <t>72378</t>
  </si>
  <si>
    <t>张峻</t>
  </si>
  <si>
    <t>电子课件、二维码、素材</t>
  </si>
  <si>
    <t>978-7-111-72378-3</t>
  </si>
  <si>
    <t>http://www.cmpedu.com/books/book/5607053.htm</t>
  </si>
  <si>
    <t>数码后期处理岗位实训教程（第2版）</t>
  </si>
  <si>
    <t>56154</t>
  </si>
  <si>
    <t>梁姗</t>
  </si>
  <si>
    <t>978-7-111-56154-5</t>
  </si>
  <si>
    <t>http://www.cmpedu.com/books/book/2062741.htm</t>
  </si>
  <si>
    <t>数字影视后期合成项目教程（After Effects CC 2020）（第3版）</t>
  </si>
  <si>
    <t>67645</t>
  </si>
  <si>
    <t>电子课件、素材及效果文件</t>
  </si>
  <si>
    <t>978-7-111-67645-4</t>
  </si>
  <si>
    <t>http://www.cmpedu.com/books/book/5604324.htm</t>
  </si>
  <si>
    <t>视频后期处理综合项目实训</t>
  </si>
  <si>
    <t>52067</t>
  </si>
  <si>
    <t>黄海英</t>
  </si>
  <si>
    <t>978-7-111-52067-2</t>
  </si>
  <si>
    <t>http://www.cmpedu.com/books/book/2051833.htm</t>
  </si>
  <si>
    <t>多媒体技术与应用基础</t>
  </si>
  <si>
    <t>31318</t>
  </si>
  <si>
    <t>陈梅</t>
  </si>
  <si>
    <t>978-7-111-31318-2</t>
  </si>
  <si>
    <t>http://www.cmpedu.com/books/book/64549.htm</t>
  </si>
  <si>
    <t>PPT设计与制作实战教程</t>
  </si>
  <si>
    <t>55500</t>
  </si>
  <si>
    <t>978-7-111-55500-1</t>
  </si>
  <si>
    <t>http://www.cmpedu.com/books/book/2062361.htm</t>
  </si>
  <si>
    <t>PPT设计与制作实战教程（PowerPoint 2016/2019/365）</t>
  </si>
  <si>
    <t>67977</t>
  </si>
  <si>
    <t>朱琳 刘万辉</t>
  </si>
  <si>
    <t>微课视频、二维码、电子课件、素材与源文件、在线课程</t>
  </si>
  <si>
    <t>978-7-111-67977-6</t>
  </si>
  <si>
    <t>http://www.cmpedu.com/books/book/5604505.htm</t>
  </si>
  <si>
    <t>高职高专教材&gt;电子与信息大类&gt;计算机类&gt;虚拟现实技术应用</t>
  </si>
  <si>
    <t>74434</t>
  </si>
  <si>
    <t>虚拟现实技术概论（第2版）</t>
  </si>
  <si>
    <t>孙会龙 包秀莉 湛杨</t>
  </si>
  <si>
    <t>978-7-111-74434-4</t>
  </si>
  <si>
    <t>http://www.cmpedu.com/books/book/5607747.htm</t>
  </si>
  <si>
    <t>虚拟现实与增强现实开发实例教程（基于Unity3D与UE4）</t>
  </si>
  <si>
    <t>72209</t>
  </si>
  <si>
    <t>金益 张量</t>
  </si>
  <si>
    <t>电子课件、案例素材、习题答案、教学大纲、源代码等</t>
  </si>
  <si>
    <t>978-7-111-72209-0</t>
  </si>
  <si>
    <t>http://www.cmpedu.com/books/book/5606518.htm</t>
  </si>
  <si>
    <t>74781</t>
  </si>
  <si>
    <t>VR全景图片拍摄与漫游</t>
  </si>
  <si>
    <t>尹敬齐 袁琴 唐偲祺</t>
  </si>
  <si>
    <t>电子课件、二维码、习题答案、微课视频、在线课程、实训素材</t>
  </si>
  <si>
    <t>978-7-111-74781-9</t>
  </si>
  <si>
    <t>http://www.cmpedu.com/books/book/5607734.htm</t>
  </si>
  <si>
    <t>高职高专教材&gt;电子与信息大类&gt;电子信息类</t>
  </si>
  <si>
    <t>高职高专教材&gt;电子与信息大类&gt;电子信息类&gt;电子信息工程技术</t>
  </si>
  <si>
    <t>55618</t>
  </si>
  <si>
    <t>978-7-111-55618-3</t>
  </si>
  <si>
    <t>http://www.cmpedu.com/books/book/2066158.htm</t>
  </si>
  <si>
    <t>高频电子线路（第3版）</t>
  </si>
  <si>
    <t>69691</t>
  </si>
  <si>
    <t>郭根芳</t>
  </si>
  <si>
    <t>二维码视频、电子课件、思考题与习题答案、模拟试卷及答案</t>
  </si>
  <si>
    <t>978-7-111-69691-9</t>
  </si>
  <si>
    <t>http://www.cmpedu.com/books/book/5605478.htm</t>
  </si>
  <si>
    <t>高频电子技术（第3版）</t>
  </si>
  <si>
    <t>66737</t>
  </si>
  <si>
    <t>黄亚平</t>
  </si>
  <si>
    <t>978-7-111-66737-7</t>
  </si>
  <si>
    <t>http://www.cmpedu.com/books/book/5604113.htm</t>
  </si>
  <si>
    <t>高频电子线路</t>
  </si>
  <si>
    <t>61084</t>
  </si>
  <si>
    <t>潘春月</t>
  </si>
  <si>
    <t>978-7-111-61084-7</t>
  </si>
  <si>
    <t>http://www.cmpedu.com/books/book/5545319.htm</t>
  </si>
  <si>
    <t>电子信息专业英语</t>
  </si>
  <si>
    <t>10639</t>
  </si>
  <si>
    <t>杨泽清</t>
  </si>
  <si>
    <t>978-7-111-10639-5</t>
  </si>
  <si>
    <t>http://www.cmpedu.com/books/book/58704.htm</t>
  </si>
  <si>
    <t>微电子封装技术</t>
  </si>
  <si>
    <t>52788</t>
  </si>
  <si>
    <t>李荣茂</t>
  </si>
  <si>
    <t>978-7-111-52788-6</t>
  </si>
  <si>
    <t>http://www.cmpedu.com/books/book/2052743.htm</t>
  </si>
  <si>
    <t>电子信息类专业毕业设计指导</t>
  </si>
  <si>
    <t>63471</t>
  </si>
  <si>
    <t>熊英</t>
  </si>
  <si>
    <t>978-7-111-63471-3</t>
  </si>
  <si>
    <t>http://www.cmpedu.com/books/book/5600770.htm</t>
  </si>
  <si>
    <t>EDA基础与应用（第2版）</t>
  </si>
  <si>
    <t>50408</t>
  </si>
  <si>
    <t>978-7-111-50408-5</t>
  </si>
  <si>
    <t>http://www.cmpedu.com/books/book/2047685.htm</t>
  </si>
  <si>
    <t>76550</t>
  </si>
  <si>
    <t>EDA技术项目教程——基于VHDL与FPGA</t>
  </si>
  <si>
    <t>978-7-111-76550-9</t>
  </si>
  <si>
    <t>http://www.cmpedu.com/books/book/5608593.htm</t>
  </si>
  <si>
    <t>EDA技术及应用项目化教程：基于Multisim的电路仿真分析</t>
  </si>
  <si>
    <t>72676</t>
  </si>
  <si>
    <t>孙康明</t>
  </si>
  <si>
    <t>978-7-111-72676-0</t>
  </si>
  <si>
    <t>http://www.cmpedu.com/books/book/5606589.htm</t>
  </si>
  <si>
    <t>Verilog HDL与CPLD/FPGA项目开发教程（第3版）</t>
  </si>
  <si>
    <t>71370</t>
  </si>
  <si>
    <t>聂章龙 周凌翱</t>
  </si>
  <si>
    <t>电子课件、习题解答、案例素材、程序源代码等</t>
  </si>
  <si>
    <t>978-7-111-71370-8</t>
  </si>
  <si>
    <t>http://www.cmpedu.com/books/book/5606086.htm</t>
  </si>
  <si>
    <t>半导体制造工艺（第2版）</t>
  </si>
  <si>
    <t>50757</t>
  </si>
  <si>
    <t>张渊</t>
  </si>
  <si>
    <t>978-7-111-50757-4</t>
  </si>
  <si>
    <t>http://www.cmpedu.com/books/book/5519939.htm</t>
  </si>
  <si>
    <t>LED封装与检测</t>
  </si>
  <si>
    <t>75596</t>
  </si>
  <si>
    <t>钟柱培</t>
  </si>
  <si>
    <t>978-7-111-75596-8</t>
  </si>
  <si>
    <t>http://www.cmpedu.com/books/book/5608256.htm</t>
  </si>
  <si>
    <t>电子制作实训</t>
  </si>
  <si>
    <t>23854</t>
  </si>
  <si>
    <t>王建 祁和义</t>
  </si>
  <si>
    <t>978-7-111-23854-6</t>
  </si>
  <si>
    <t>http://www.cmpedu.com/books/book/58502.htm</t>
  </si>
  <si>
    <t>74644</t>
  </si>
  <si>
    <t>低压电工上岗证技能训练（第2版）</t>
  </si>
  <si>
    <t>杨辉 黄邓平 王丽萍</t>
  </si>
  <si>
    <t>978-7-111-74644-7</t>
  </si>
  <si>
    <t>http://www.cmpedu.com/books/book/5607667.htm</t>
  </si>
  <si>
    <t>模拟电子电路分析与应用（第2版）</t>
  </si>
  <si>
    <t>71805</t>
  </si>
  <si>
    <t>电子课件、二维码、习题答案、模拟试卷</t>
  </si>
  <si>
    <t>978-7-111-71805-5</t>
  </si>
  <si>
    <t>http://www.cmpedu.com/books/book/5606278.htm</t>
  </si>
  <si>
    <t>模拟电子电路分析与制作</t>
  </si>
  <si>
    <t>61118</t>
  </si>
  <si>
    <t>978-7-111-61118-9</t>
  </si>
  <si>
    <t>http://www.cmpedu.com/books/book/5545317.htm</t>
  </si>
  <si>
    <t>数字电子电路分析与制作</t>
  </si>
  <si>
    <t>61442</t>
  </si>
  <si>
    <t>宁金叶 石琼</t>
  </si>
  <si>
    <t>978-7-111-61442-5</t>
  </si>
  <si>
    <t>http://www.cmpedu.com/books/book/5599135.htm</t>
  </si>
  <si>
    <t>电子测量仪器（第3版）</t>
  </si>
  <si>
    <t>70645</t>
  </si>
  <si>
    <t>张道平 侯守军</t>
  </si>
  <si>
    <t>本书特色：
★“十二五”职业教育国家规划教材修订版
★本书以任务驱动的形式，详细阐述了常用电子测量仪器的基本特性以及它们在实际中的应用
★本书配套动画及扩展阅读资源，以二维码形式附于书中，同时还配套有PPT课件、电子教案</t>
  </si>
  <si>
    <t>978-7-111-70645-8</t>
  </si>
  <si>
    <t>http://www.cmpedu.com/books/book/5605749.htm</t>
  </si>
  <si>
    <t>74497</t>
  </si>
  <si>
    <t>电子测量技术项目式教程（第2版）</t>
  </si>
  <si>
    <t>史萍</t>
  </si>
  <si>
    <t>978-7-111-74497-9</t>
  </si>
  <si>
    <t>http://www.cmpedu.com/books/book/5607446.htm</t>
  </si>
  <si>
    <t>74312</t>
  </si>
  <si>
    <t>电子测量技术（第3版）</t>
  </si>
  <si>
    <t>孟凤果 王晗</t>
  </si>
  <si>
    <t>978-7-111-74312-5</t>
  </si>
  <si>
    <t>http://www.cmpedu.com/books/book/5607479.htm</t>
  </si>
  <si>
    <t>电子测量技术（第2版）</t>
  </si>
  <si>
    <t>34815</t>
  </si>
  <si>
    <t>徐佩安</t>
  </si>
  <si>
    <t>978-7-111-34815-3</t>
  </si>
  <si>
    <t>http://www.cmpedu.com/books/book/169169.htm</t>
  </si>
  <si>
    <t>高职高专教材&gt;电子与信息大类&gt;电子信息类&gt;应用电子技术</t>
  </si>
  <si>
    <t>电子CAD技术（第2版）</t>
  </si>
  <si>
    <t>48404</t>
  </si>
  <si>
    <t>978-7-111-48404-2</t>
  </si>
  <si>
    <t>http://www.cmpedu.com/books/book/2042071.htm</t>
  </si>
  <si>
    <t>电子CAD技术</t>
  </si>
  <si>
    <t>60294</t>
  </si>
  <si>
    <t>陈震</t>
  </si>
  <si>
    <t>978-7-111-60294-1</t>
  </si>
  <si>
    <t>http://www.cmpedu.com/books/book/5520169.htm</t>
  </si>
  <si>
    <t>Protel DXP 2004 SP2 印制电路板设计</t>
  </si>
  <si>
    <t>60802</t>
  </si>
  <si>
    <t>牛百齐</t>
  </si>
  <si>
    <t>978-7-111-60802-8</t>
  </si>
  <si>
    <t>http://www.cmpedu.com/books/book/5530579.htm</t>
  </si>
  <si>
    <t>76734</t>
  </si>
  <si>
    <t>Protel DXP 2004 SP2印制电路板设计教程（第2版）</t>
  </si>
  <si>
    <t>郭勇 陈开洪 吴荣海</t>
  </si>
  <si>
    <t>电子课件、二维码、视频、习题解答、源文件</t>
  </si>
  <si>
    <t>978-7-111-76734-3</t>
  </si>
  <si>
    <t>http://www.cmpedu.com/books/book/5608789.htm</t>
  </si>
  <si>
    <t>Altium Designer 18印制电路板设计实用教程</t>
  </si>
  <si>
    <t>67545</t>
  </si>
  <si>
    <t>陈兆梅 王茹香</t>
  </si>
  <si>
    <t>操作视频、扫描二维码、电子课件</t>
  </si>
  <si>
    <t>978-7-111-67545-7</t>
  </si>
  <si>
    <t>http://www.cmpedu.com/books/book/5604261.htm</t>
  </si>
  <si>
    <t>Altium Designer 印制电路板设计教程（第2版）</t>
  </si>
  <si>
    <t>69679</t>
  </si>
  <si>
    <t>郭勇 陈开洪</t>
  </si>
  <si>
    <t>978-7-111-69679-7</t>
  </si>
  <si>
    <t>http://www.cmpedu.com/books/book/5605174.htm</t>
  </si>
  <si>
    <t>Altium Designer 原理图与PCB设计项目教程</t>
  </si>
  <si>
    <t>73646</t>
  </si>
  <si>
    <t>高锐</t>
  </si>
  <si>
    <t>微课视频、电子课件、习题解答、源程序和工作手册</t>
  </si>
  <si>
    <t>978-7-111-73646-2</t>
  </si>
  <si>
    <t>http://www.cmpedu.com/books/book/5607309.htm</t>
  </si>
  <si>
    <t>77531</t>
  </si>
  <si>
    <t>SMT基础与工艺项目教程</t>
  </si>
  <si>
    <t>沈敏 郭文剑</t>
  </si>
  <si>
    <t>电子课件、微课视频、习题解答、源文件</t>
  </si>
  <si>
    <t>978-7-111-77531-7</t>
  </si>
  <si>
    <t>http://www.cmpedu.com/books/book/5609279.htm</t>
  </si>
  <si>
    <t>SMT制造工艺实训教程</t>
  </si>
  <si>
    <t>56880</t>
  </si>
  <si>
    <t>沈敏 唐志凌</t>
  </si>
  <si>
    <t>978-7-111-56880-3</t>
  </si>
  <si>
    <t>http://www.cmpedu.com/books/book/2063521.htm</t>
  </si>
  <si>
    <t>SMT工艺与设备</t>
  </si>
  <si>
    <t>62381</t>
  </si>
  <si>
    <t>陈荷荷</t>
  </si>
  <si>
    <t>978-7-111-62381-6</t>
  </si>
  <si>
    <t>http://www.cmpedu.com/books/book/5600300.htm</t>
  </si>
  <si>
    <t>SMT基础与工艺</t>
  </si>
  <si>
    <t>35230</t>
  </si>
  <si>
    <t>黄永定</t>
  </si>
  <si>
    <t>978-7-111-35230-3</t>
  </si>
  <si>
    <t>http://www.cmpedu.com/books/book/2064906.htm</t>
  </si>
  <si>
    <t>电子产品简单故障维修</t>
  </si>
  <si>
    <t>66100</t>
  </si>
  <si>
    <t>覃斌 吴云艳</t>
  </si>
  <si>
    <t>978-7-111-66100-9</t>
  </si>
  <si>
    <t>http://www.cmpedu.com/books/book/5602551.htm</t>
  </si>
  <si>
    <t>79692</t>
  </si>
  <si>
    <t>电子产品装配与工艺</t>
  </si>
  <si>
    <r>
      <rPr>
        <sz val="11"/>
        <color rgb="FF000000"/>
        <rFont val="宋体"/>
        <charset val="134"/>
      </rPr>
      <t>崔海城</t>
    </r>
    <r>
      <rPr>
        <sz val="11"/>
        <color indexed="8"/>
        <rFont val="宋体"/>
        <charset val="0"/>
      </rPr>
      <t xml:space="preserve">  </t>
    </r>
    <r>
      <rPr>
        <sz val="11"/>
        <color rgb="FF000000"/>
        <rFont val="宋体"/>
        <charset val="134"/>
      </rPr>
      <t>黄春贵</t>
    </r>
  </si>
  <si>
    <t>978-7-111-79692-3</t>
  </si>
  <si>
    <t>http://www.cmpedu.com/books/book/5610236.htm</t>
  </si>
  <si>
    <t>电子产品装配与调试——基于STEM理念的电子实训</t>
  </si>
  <si>
    <t>72475</t>
  </si>
  <si>
    <t>周坚 周晨栋</t>
  </si>
  <si>
    <t xml:space="preserve">电子课件和PCB生产文件、微课视频 </t>
  </si>
  <si>
    <t>978-7-111-72475-9</t>
  </si>
  <si>
    <t>http://www.cmpedu.com/books/book/5607013.htm</t>
  </si>
  <si>
    <t>73337</t>
  </si>
  <si>
    <t>电子产品装配与调试（第3版）</t>
  </si>
  <si>
    <t>邱勇进 邱桐 刘丛</t>
  </si>
  <si>
    <t>978-7-111-73337-9</t>
  </si>
  <si>
    <t>http://www.cmpedu.com/books/book/5606977.htm</t>
  </si>
  <si>
    <t>电子产品的安装与调试</t>
  </si>
  <si>
    <t>47868</t>
  </si>
  <si>
    <t>苗红蕾</t>
  </si>
  <si>
    <t>978-7-111-47868-3</t>
  </si>
  <si>
    <t>http://www.cmpedu.com/books/book/2065860.htm</t>
  </si>
  <si>
    <t>72948</t>
  </si>
  <si>
    <t>电子产品装配与调试项目教程（第2版）</t>
  </si>
  <si>
    <t>牛百齐 曹秀海</t>
  </si>
  <si>
    <t>978-7-111-72948-8</t>
  </si>
  <si>
    <t>http://www.cmpedu.com/books/book/5606873.htm</t>
  </si>
  <si>
    <t>电子设计自动化技术（第3版）</t>
  </si>
  <si>
    <t>52246</t>
  </si>
  <si>
    <t>钱金法</t>
  </si>
  <si>
    <t>978-7-111-52246-1</t>
  </si>
  <si>
    <t>http://www.cmpedu.com/books/book/2065232.htm</t>
  </si>
  <si>
    <t>电器（低压·高压·电子）</t>
  </si>
  <si>
    <t>07910</t>
  </si>
  <si>
    <t>朱平</t>
  </si>
  <si>
    <t>7-111-07910-8</t>
  </si>
  <si>
    <t>http://www.cmpedu.com/books/book/64153.htm</t>
  </si>
  <si>
    <t>低压电器控制技术</t>
  </si>
  <si>
    <t>66169</t>
  </si>
  <si>
    <t>黄玉海 宋玉庆</t>
  </si>
  <si>
    <t>978-7-111-66169-6</t>
  </si>
  <si>
    <t>http://www.cmpedu.com/books/book/5603342.htm</t>
  </si>
  <si>
    <t>电器产品强制认证基础（第2版）</t>
  </si>
  <si>
    <t>52099</t>
  </si>
  <si>
    <t>佘少华</t>
  </si>
  <si>
    <t>978-7-111-52099-3</t>
  </si>
  <si>
    <t>http://www.cmpedu.com/books/book/2051840.htm</t>
  </si>
  <si>
    <t>电子电路与技能训练（任务驱动模式）（第2版）</t>
  </si>
  <si>
    <t>64570</t>
  </si>
  <si>
    <t>978-7-111-64570-2</t>
  </si>
  <si>
    <t>http://www.cmpedu.com/books/book/5601830.htm</t>
  </si>
  <si>
    <t>电子装配工艺实践教程</t>
  </si>
  <si>
    <t>56193</t>
  </si>
  <si>
    <t>林修杰</t>
  </si>
  <si>
    <t>978-7-111-56193-4</t>
  </si>
  <si>
    <t>http://www.cmpedu.com/books/book/2063163.htm</t>
  </si>
  <si>
    <t>电子产品工艺与实训（第2版）</t>
  </si>
  <si>
    <t>53632</t>
  </si>
  <si>
    <t>王成安 狄金海</t>
  </si>
  <si>
    <t>978-7-111-53632-1</t>
  </si>
  <si>
    <t>http://www.cmpedu.com/books/book/2066823.htm</t>
  </si>
  <si>
    <t>电子产品工艺与质量管理（第2版）</t>
  </si>
  <si>
    <t>58735</t>
  </si>
  <si>
    <t>978-7-111-58735-4</t>
  </si>
  <si>
    <t>http://www.cmpedu.com/books/book/2065921.htm</t>
  </si>
  <si>
    <t>75465</t>
  </si>
  <si>
    <t>电子产品工艺（第4版）</t>
  </si>
  <si>
    <t>李水</t>
  </si>
  <si>
    <t>电子课件、二维码、习题参考答案、模拟试卷</t>
  </si>
  <si>
    <t>978-7-111-75465-7</t>
  </si>
  <si>
    <t>http://www.cmpedu.com/books/book/5608179.htm</t>
  </si>
  <si>
    <t>电子产品生产工艺与检验</t>
  </si>
  <si>
    <t>48984</t>
  </si>
  <si>
    <t>丁向荣</t>
  </si>
  <si>
    <t>978-7-111-48984-9</t>
  </si>
  <si>
    <t>http://www.cmpedu.com/books/book/2043942.htm</t>
  </si>
  <si>
    <t>电子产品生产工艺</t>
  </si>
  <si>
    <t>34066</t>
  </si>
  <si>
    <t>李宗宝</t>
  </si>
  <si>
    <t>978-7-111-34066-9</t>
  </si>
  <si>
    <t>http://www.cmpedu.com/books/book/5603900.htm</t>
  </si>
  <si>
    <t>78272</t>
  </si>
  <si>
    <t>电子产品生产与工艺项目教程</t>
  </si>
  <si>
    <t>詹新生 张玉健</t>
  </si>
  <si>
    <t>电子课件、微课视频、习题解答、素材文件</t>
  </si>
  <si>
    <t>978-7-111-78272-8</t>
  </si>
  <si>
    <t>http://www.cmpedu.com/books/book/5609514.htm</t>
  </si>
  <si>
    <t>智能电子产品设计与制作--单片机技术应用项目教程</t>
  </si>
  <si>
    <t>35076</t>
  </si>
  <si>
    <t>刘娟</t>
  </si>
  <si>
    <t>978-7-111-35076-7</t>
  </si>
  <si>
    <t>http://www.cmpedu.com/books/book/5603898.htm</t>
  </si>
  <si>
    <t>智能通信产品维修技术</t>
  </si>
  <si>
    <t>76017</t>
  </si>
  <si>
    <t>侯海亭 张珂</t>
  </si>
  <si>
    <t>电子课件、视频、大纲、活页式</t>
  </si>
  <si>
    <t>978-7-111-76017-7</t>
  </si>
  <si>
    <t>http://www.cmpedu.com/books/book/5608423.htm</t>
  </si>
  <si>
    <t>电子产品检验与认证</t>
  </si>
  <si>
    <t>72967</t>
  </si>
  <si>
    <t>林为 黎德华 丁犇</t>
  </si>
  <si>
    <t>978-7-111-72967-9</t>
  </si>
  <si>
    <t>http://www.cmpedu.com/books/book/5606708.htm</t>
  </si>
  <si>
    <t>电子线路CAD项目教程</t>
  </si>
  <si>
    <t>73036</t>
  </si>
  <si>
    <t>周明理 梁雪英</t>
  </si>
  <si>
    <t>978-7-111-73036-1</t>
  </si>
  <si>
    <t>http://www.cmpedu.com/books/book/5606806.htm</t>
  </si>
  <si>
    <t>电子线路CAD Protel 2004（第3版）</t>
  </si>
  <si>
    <t>51030</t>
  </si>
  <si>
    <t>978-7-111-51030-7</t>
  </si>
  <si>
    <t>http://www.cmpedu.com/books/book/2066260.htm</t>
  </si>
  <si>
    <t>应用电子技术实训教程</t>
  </si>
  <si>
    <t>25688</t>
  </si>
  <si>
    <t>白广新</t>
  </si>
  <si>
    <t>978-7-111-25688-5</t>
  </si>
  <si>
    <t>http://www.cmpedu.com/books/book/63784.htm</t>
  </si>
  <si>
    <t>家电原理与维修技术项目教程（第2版）</t>
  </si>
  <si>
    <t>65755</t>
  </si>
  <si>
    <t>刘伦富 蔡继红</t>
  </si>
  <si>
    <t>978-7-111-65755-2</t>
  </si>
  <si>
    <t>http://www.cmpedu.com/books/book/5602510.htm</t>
  </si>
  <si>
    <t>家用电器基础与维修技术（第3版）</t>
  </si>
  <si>
    <t>38272</t>
  </si>
  <si>
    <t>978-7-111-38272-0</t>
  </si>
  <si>
    <t>http://www.cmpedu.com/books/book/2015303.htm</t>
  </si>
  <si>
    <t>家用冰箱、空调和汽车空调维修</t>
  </si>
  <si>
    <t>61369</t>
  </si>
  <si>
    <t>吴治将</t>
  </si>
  <si>
    <t>978-7-111-61369-5</t>
  </si>
  <si>
    <t>http://www.cmpedu.com/books/book/5585108.htm</t>
  </si>
  <si>
    <t>高职高专教材&gt;电子与信息大类&gt;电子信息类&gt;物联网技术</t>
  </si>
  <si>
    <t>77980</t>
  </si>
  <si>
    <t>走进物联网（第2版）</t>
  </si>
  <si>
    <t>张卫民 郑建红</t>
  </si>
  <si>
    <t>978-7-111-77980-3</t>
  </si>
  <si>
    <t>http://www.cmpedu.com/books/book/5609381.htm</t>
  </si>
  <si>
    <t>78841</t>
  </si>
  <si>
    <t>物联网工程实施与运维（初级）（第2版）</t>
  </si>
  <si>
    <r>
      <rPr>
        <sz val="11"/>
        <color rgb="FF000000"/>
        <rFont val="宋体"/>
        <charset val="134"/>
      </rPr>
      <t>陈继欣</t>
    </r>
    <r>
      <rPr>
        <sz val="11"/>
        <color rgb="FF000000"/>
        <rFont val="宋体"/>
        <charset val="0"/>
      </rPr>
      <t xml:space="preserve"> </t>
    </r>
    <r>
      <rPr>
        <sz val="11"/>
        <color rgb="FF000000"/>
        <rFont val="宋体"/>
        <charset val="134"/>
      </rPr>
      <t>邓立</t>
    </r>
    <r>
      <rPr>
        <sz val="11"/>
        <color rgb="FF000000"/>
        <rFont val="宋体"/>
        <charset val="0"/>
      </rPr>
      <t xml:space="preserve"> </t>
    </r>
    <r>
      <rPr>
        <sz val="11"/>
        <color rgb="FF000000"/>
        <rFont val="宋体"/>
        <charset val="134"/>
      </rPr>
      <t>林世舒</t>
    </r>
  </si>
  <si>
    <t>978-7-111-78841-6</t>
  </si>
  <si>
    <t>http://www.cmpedu.com/books/book/5609935.htm</t>
  </si>
  <si>
    <t>物联网工程实施与运维（中级）</t>
  </si>
  <si>
    <t>67515</t>
  </si>
  <si>
    <t>陈继欣 邓立 林世舒</t>
  </si>
  <si>
    <t>978-7-111-67515-0</t>
  </si>
  <si>
    <t>http://www.cmpedu.com/books/book/5606463.htm</t>
  </si>
  <si>
    <t>物联网智慧农业系统集成和应用（初级）</t>
  </si>
  <si>
    <t>76403</t>
  </si>
  <si>
    <t>薛莹 蒋其友</t>
  </si>
  <si>
    <t>978-7-111-76403-8</t>
  </si>
  <si>
    <t>http://www.cmpedu.com/books/book/5608646.htm</t>
  </si>
  <si>
    <t>物联网系统部署与运维</t>
  </si>
  <si>
    <t>72900</t>
  </si>
  <si>
    <t>978-7-111-72900-6</t>
  </si>
  <si>
    <t>http://www.cmpedu.com/books/book/5606618.htm</t>
  </si>
  <si>
    <t>79142</t>
  </si>
  <si>
    <t>物联网硬件技术（第2版）</t>
  </si>
  <si>
    <t>王恒心 黄兴任</t>
  </si>
  <si>
    <t>978-7-111-79142-3</t>
  </si>
  <si>
    <t>http://www.cmpedu.com/books/book/5609908.htm</t>
  </si>
  <si>
    <t>76394</t>
  </si>
  <si>
    <t>物联网嵌入式技术（第2版）</t>
  </si>
  <si>
    <t>崔鹏 顾振飞 廖诗发</t>
  </si>
  <si>
    <t>978-7-111-76394-9</t>
  </si>
  <si>
    <t>http://www.cmpedu.com/books/book/5608670.htm</t>
  </si>
  <si>
    <t>物联网嵌入式技术</t>
  </si>
  <si>
    <t>72104</t>
  </si>
  <si>
    <t>张青 许建豪 吴焕祥</t>
  </si>
  <si>
    <t>978-7-111-72104-8</t>
  </si>
  <si>
    <t>http://www.cmpedu.com/books/book/5606455.htm</t>
  </si>
  <si>
    <t>物联网嵌入式技术项目教程</t>
  </si>
  <si>
    <t>71995</t>
  </si>
  <si>
    <t>张小恒 李静</t>
  </si>
  <si>
    <t>978-7-111-71995-3</t>
  </si>
  <si>
    <t>http://www.cmpedu.com/books/book/5606467.htm</t>
  </si>
  <si>
    <t>物联网组网技术应用</t>
  </si>
  <si>
    <t>67621</t>
  </si>
  <si>
    <t>978-7-111-67621-8</t>
  </si>
  <si>
    <t>http://www.cmpedu.com/books/book/5604369.htm</t>
  </si>
  <si>
    <t>物联网技术导论（第2版）</t>
  </si>
  <si>
    <t>63888</t>
  </si>
  <si>
    <t>强世锦</t>
  </si>
  <si>
    <t>本书特色：
★“十二五”职业教育国家规划教材
★双色印刷，配有动画视频、电子课件、习题答案、模拟试卷及答案等。
★涉及大量企业技术应用实例和相关资料。</t>
  </si>
  <si>
    <t>978-7-111-63888-9</t>
  </si>
  <si>
    <t>http://www.cmpedu.com/books/book/5601282.htm</t>
  </si>
  <si>
    <t>物联网技术应用——智能家居（第3版）</t>
  </si>
  <si>
    <t>70958</t>
  </si>
  <si>
    <t>刘修文</t>
  </si>
  <si>
    <t>本书特色：
★“十四五”职业教育国家规划教材
★“十三五”职业教育国家规划教材
★通俗易懂，从产品介绍到系统设计。书中对智能家居基本原理、主要控制技术以及所需产品与性能进行了详细介绍，让读者掌握智能家居的设备安装与调试。
★突出实用，从组网设置到工程案例。详细介绍了智能家居中子系统的设计、安装和调试，包括智能照明控制、智能电器控制、家庭安防报警、家庭环境监控、家庭能耗管控、家庭影院、背景音乐及智能家居工程案例。
★作者来自一线，案例便于教学。作者是教学一线的教师以及智能家居的企业技术人员，通过现实生活中的案例，便于读者吸收。
★配有微课视频、电子课件、习题解答。</t>
  </si>
  <si>
    <t>978-7-111-70958-9</t>
  </si>
  <si>
    <t>http://www.cmpedu.com/books/book/5605767.htm</t>
  </si>
  <si>
    <t>物联网技术与应用（第2版）</t>
  </si>
  <si>
    <t>67326</t>
  </si>
  <si>
    <t>梁永生 高波 卢昱明</t>
  </si>
  <si>
    <t>微课、电子课件、程序源文件</t>
  </si>
  <si>
    <t>本书特色：
★按照物联网体系结构，将感知层、网络层、应用层这3层架构分别设计成为3个学习情境，每个学习情境又细化为若干个子学习情境，由浅入深，全面掌握物联网技术及相关应用。
★把一个完整的典型智能家居应用系统分解为循序渐进的6个实训项目，并根据知识内容，将其放置在对应的学习情境的后面，以达到强化学生技能的目的。
★根据实际应用案例，将理论知识与应用技能融为一体，打造学生的就业竞争力，实现学校与企业的无缝对接。
★配有微课视频、电子课件、程序源文件。</t>
  </si>
  <si>
    <t>978-7-111-67326-2</t>
  </si>
  <si>
    <t>http://www.cmpedu.com/books/book/5604392.htm</t>
  </si>
  <si>
    <t>物联网设备装调与维护</t>
  </si>
  <si>
    <t>72013</t>
  </si>
  <si>
    <t>978-7-111-72013-3</t>
  </si>
  <si>
    <t>http://www.cmpedu.com/books/book/5606377.htm</t>
  </si>
  <si>
    <t>79304</t>
  </si>
  <si>
    <t>物联网设备安装与调试（第2版）</t>
  </si>
  <si>
    <t>张继辉 徐凯</t>
  </si>
  <si>
    <t>978-7-111-79304-5</t>
  </si>
  <si>
    <t>http://www.cmpedu.com/books/book/5609906.htm</t>
  </si>
  <si>
    <t>物联网工程项目集锦</t>
  </si>
  <si>
    <t>58500</t>
  </si>
  <si>
    <t>曹建春</t>
  </si>
  <si>
    <t>978-7-111-58500-8</t>
  </si>
  <si>
    <t>http://www.cmpedu.com/books/book/2065403.htm</t>
  </si>
  <si>
    <t>物联网工程设计与管理</t>
  </si>
  <si>
    <t>71592</t>
  </si>
  <si>
    <t>电子课件、教案、任务工单、题库等</t>
  </si>
  <si>
    <t>978-7-111-71592-4</t>
  </si>
  <si>
    <t>http://www.cmpedu.com/books/book/5606266.htm</t>
  </si>
  <si>
    <t>物联网应用综合实训</t>
  </si>
  <si>
    <t>62478</t>
  </si>
  <si>
    <t>陈逸怀 陈锐</t>
  </si>
  <si>
    <t>978-7-111-62478-3</t>
  </si>
  <si>
    <t>http://www.cmpedu.com/books/book/5600413.htm</t>
  </si>
  <si>
    <t>物联网应用开发项目教程（C51和STM32版）</t>
  </si>
  <si>
    <t>71835</t>
  </si>
  <si>
    <r>
      <rPr>
        <sz val="11"/>
        <color rgb="FF000000"/>
        <rFont val="宋体"/>
        <charset val="134"/>
      </rPr>
      <t>沈敏</t>
    </r>
    <r>
      <rPr>
        <sz val="11"/>
        <color rgb="FF000000"/>
        <rFont val="宋体"/>
        <charset val="0"/>
      </rPr>
      <t xml:space="preserve"> </t>
    </r>
    <r>
      <rPr>
        <sz val="11"/>
        <color rgb="FF000000"/>
        <rFont val="宋体"/>
        <charset val="134"/>
      </rPr>
      <t>曹阳</t>
    </r>
  </si>
  <si>
    <t>978-7-111-71835-2</t>
  </si>
  <si>
    <t>http://www.cmpedu.com/books/book/5606400.htm</t>
  </si>
  <si>
    <t>物联网移动应用开发</t>
  </si>
  <si>
    <t>64720</t>
  </si>
  <si>
    <t>季云峰 刘丽</t>
  </si>
  <si>
    <t>978-7-111-64720-1</t>
  </si>
  <si>
    <t>http://www.cmpedu.com/books/book/5601963.htm</t>
  </si>
  <si>
    <t>物联网通信技术及应用</t>
  </si>
  <si>
    <t>60598</t>
  </si>
  <si>
    <t>肖佳 胡国胜</t>
  </si>
  <si>
    <t>978-7-111-60598-0</t>
  </si>
  <si>
    <t>http://www.cmpedu.com/books/book/5539891.htm</t>
  </si>
  <si>
    <t>物联网综合实训</t>
  </si>
  <si>
    <t>60601</t>
  </si>
  <si>
    <t>佘运祥 苏豫全</t>
  </si>
  <si>
    <t>978-7-111-60601-7</t>
  </si>
  <si>
    <t>http://www.cmpedu.com/books/book/5520249.htm</t>
  </si>
  <si>
    <t>物联网综合应用实训（第2版）</t>
  </si>
  <si>
    <t>68343</t>
  </si>
  <si>
    <t>殷燕南</t>
  </si>
  <si>
    <t>电子课件、源代码</t>
  </si>
  <si>
    <t>978-7-111-68343-8</t>
  </si>
  <si>
    <t>http://www.cmpedu.com/books/book/5604785.htm</t>
  </si>
  <si>
    <t>76841</t>
  </si>
  <si>
    <t>物联网Python编程实战</t>
  </si>
  <si>
    <t>李博 王艇 杨永</t>
  </si>
  <si>
    <t>978-7-111-76841-8</t>
  </si>
  <si>
    <t>http://www.cmpedu.com/books/book/5608786.htm</t>
  </si>
  <si>
    <t>C#物联网程序设计基础</t>
  </si>
  <si>
    <t>55602</t>
  </si>
  <si>
    <t>胡锦丽 唐建清</t>
  </si>
  <si>
    <t>978-7-111-55602-2</t>
  </si>
  <si>
    <t>http://www.cmpedu.com/books/book/2062357.htm</t>
  </si>
  <si>
    <t>C#物联网应用程序开发</t>
  </si>
  <si>
    <t>54590</t>
  </si>
  <si>
    <t>杨文珺</t>
  </si>
  <si>
    <t>978-7-111-54590-3</t>
  </si>
  <si>
    <t>http://www.cmpedu.com/books/book/2054631.htm</t>
  </si>
  <si>
    <t>Java物联网程序设计基础（第2版）</t>
  </si>
  <si>
    <t>68341</t>
  </si>
  <si>
    <t>电子课件和源文件，书中有二维码</t>
  </si>
  <si>
    <t>978-7-111-68341-4</t>
  </si>
  <si>
    <t>http://www.cmpedu.com/books/book/5604786.htm</t>
  </si>
  <si>
    <t>Android物联网应用程序开发（第2版）</t>
  </si>
  <si>
    <t>67969</t>
  </si>
  <si>
    <t>北京新大陆时代教育科技有限公司 组编 焦战等</t>
  </si>
  <si>
    <t>978-7-111-67969-1</t>
  </si>
  <si>
    <t>http://www.cmpedu.com/books/book/5604638.htm</t>
  </si>
  <si>
    <t>NB-IoT/LoRa窄带物联网技术</t>
  </si>
  <si>
    <t>63928</t>
  </si>
  <si>
    <t>房华 彭力</t>
  </si>
  <si>
    <t>978-7-111-63928-2</t>
  </si>
  <si>
    <t>http://www.cmpedu.com/books/book/5601143.htm</t>
  </si>
  <si>
    <t>NB-IoT应用技术项目化教程</t>
  </si>
  <si>
    <t>63855</t>
  </si>
  <si>
    <t>978-7-111-63855-1</t>
  </si>
  <si>
    <t>http://www.cmpedu.com/books/book/5601280.htm</t>
  </si>
  <si>
    <t>传感网应用开发（中级）</t>
  </si>
  <si>
    <t>63987</t>
  </si>
  <si>
    <t>陈继欣 邓立 主编</t>
  </si>
  <si>
    <t>978-7-111-63987-9</t>
  </si>
  <si>
    <t>http://www.cmpedu.com/books/book/5606371.htm</t>
  </si>
  <si>
    <t>传感网应用开发（高级）</t>
  </si>
  <si>
    <t>64719</t>
  </si>
  <si>
    <t>978-7-111-64719-5</t>
  </si>
  <si>
    <t>http://www.cmpedu.com/books/book/5606370.htm</t>
  </si>
  <si>
    <t>高职高专教材&gt;电子与信息大类&gt;通信类</t>
  </si>
  <si>
    <t>79674</t>
  </si>
  <si>
    <t>5G-A工业智能化应用项目教程</t>
  </si>
  <si>
    <t>唐志凌 龚猷龙</t>
  </si>
  <si>
    <t>978-7-111-79674-9</t>
  </si>
  <si>
    <t>http://www.cmpedu.com/books/book/5610144.htm</t>
  </si>
  <si>
    <t>PTN分组传送设备组网与实训（第2版）</t>
  </si>
  <si>
    <t>74020</t>
  </si>
  <si>
    <t>周鑫 闫海煜</t>
  </si>
  <si>
    <t>978-7-111-74020-9</t>
  </si>
  <si>
    <t>http://www.cmpedu.com/books/book/5607492.htm</t>
  </si>
  <si>
    <t>射频识别（RFID)应用技术（第3版）（微课版）</t>
  </si>
  <si>
    <t>69346</t>
  </si>
  <si>
    <t>唐志凌 沈敏</t>
  </si>
  <si>
    <t>微课视频电子课件</t>
  </si>
  <si>
    <t>978-7-111-69346-8</t>
  </si>
  <si>
    <t>http://www.cmpedu.com/books/book/5605065.htm</t>
  </si>
  <si>
    <t>无线电技术与应用（第2版）</t>
  </si>
  <si>
    <t>74821</t>
  </si>
  <si>
    <t>李雄杰</t>
  </si>
  <si>
    <t>978-7-111-74821-2</t>
  </si>
  <si>
    <t>http://www.cmpedu.com/books/book/5608810.htm</t>
  </si>
  <si>
    <t>无线传感网络技术与应用项目化教程</t>
  </si>
  <si>
    <t>54916</t>
  </si>
  <si>
    <t>杨琳芳</t>
  </si>
  <si>
    <t>本书特色：
★全套教材以任务式驱动模式编写，覆盖物联网主流常用技术，以100%真实行业应用项目为载体。
★培养在物联网综合应用的动手实践、软件编程以及项目设计能力。
★通过国赛考题案例，场景式教学，将生活中具体的项目作为教学内容。
★系统地讲解了各种项目系统的开发流程，完成完整项目的设计、部署、开发、调试、验收、总结。
★赠电子课件、源代码。</t>
  </si>
  <si>
    <t>978-7-111-54916-1</t>
  </si>
  <si>
    <t>http://www.cmpedu.com/books/book/2055586.htm</t>
  </si>
  <si>
    <t>移动通信技术（第2版）</t>
  </si>
  <si>
    <t>60219</t>
  </si>
  <si>
    <t>罗文兴</t>
  </si>
  <si>
    <t>978-7-111-60219-4</t>
  </si>
  <si>
    <t>http://www.cmpedu.com/books/book/5519589.htm</t>
  </si>
  <si>
    <t>通信电子线路</t>
  </si>
  <si>
    <t>62063</t>
  </si>
  <si>
    <t>张建国</t>
  </si>
  <si>
    <t>978-7-111-62063-1</t>
  </si>
  <si>
    <t>http://www.cmpedu.com/books/book/5600199.htm</t>
  </si>
  <si>
    <t>WLAN技术与应用</t>
  </si>
  <si>
    <t>56848</t>
  </si>
  <si>
    <t>孙秀英</t>
  </si>
  <si>
    <t>978-7-111-56848-3</t>
  </si>
  <si>
    <t>http://www.cmpedu.com/books/book/2063561.htm</t>
  </si>
  <si>
    <t>LTE组网与维护</t>
  </si>
  <si>
    <t>58852</t>
  </si>
  <si>
    <t>978-7-111-58852-8</t>
  </si>
  <si>
    <t>http://www.cmpedu.com/books/book/2067020.htm</t>
  </si>
  <si>
    <t>光传送网络（OTN）运行与维护</t>
  </si>
  <si>
    <t>73292</t>
  </si>
  <si>
    <r>
      <rPr>
        <sz val="11"/>
        <color rgb="FF000000"/>
        <rFont val="宋体"/>
        <charset val="134"/>
      </rPr>
      <t>闫海煜</t>
    </r>
    <r>
      <rPr>
        <sz val="11"/>
        <color rgb="FF000000"/>
        <rFont val="宋体"/>
        <charset val="0"/>
      </rPr>
      <t xml:space="preserve"> </t>
    </r>
    <r>
      <rPr>
        <sz val="11"/>
        <color rgb="FF000000"/>
        <rFont val="宋体"/>
        <charset val="134"/>
      </rPr>
      <t>李映虎</t>
    </r>
  </si>
  <si>
    <t>978-7-111-73292-1</t>
  </si>
  <si>
    <t>http://www.cmpedu.com/books/book/5606949.htm</t>
  </si>
  <si>
    <t>光传输系统运行与维护</t>
  </si>
  <si>
    <t>39935</t>
  </si>
  <si>
    <t>贾璐</t>
  </si>
  <si>
    <t>978-7-111-39935-3</t>
  </si>
  <si>
    <t>http://www.cmpedu.com/books/book/2017418.htm</t>
  </si>
  <si>
    <t>通信网络与综合布线（第2版）</t>
  </si>
  <si>
    <t>73229</t>
  </si>
  <si>
    <r>
      <rPr>
        <sz val="11"/>
        <color rgb="FF000000"/>
        <rFont val="宋体"/>
        <charset val="0"/>
      </rPr>
      <t>“</t>
    </r>
    <r>
      <rPr>
        <sz val="11"/>
        <color rgb="FF000000"/>
        <rFont val="宋体"/>
        <charset val="134"/>
      </rPr>
      <t>十二五</t>
    </r>
    <r>
      <rPr>
        <sz val="11"/>
        <color rgb="FF000000"/>
        <rFont val="宋体"/>
        <charset val="0"/>
      </rPr>
      <t>”</t>
    </r>
    <r>
      <rPr>
        <sz val="11"/>
        <color rgb="FF000000"/>
        <rFont val="宋体"/>
        <charset val="134"/>
      </rPr>
      <t>职业教育国家规划教材（修订版）</t>
    </r>
    <r>
      <rPr>
        <sz val="11"/>
        <color rgb="FF000000"/>
        <rFont val="宋体"/>
        <charset val="0"/>
      </rPr>
      <t xml:space="preserve"> </t>
    </r>
    <r>
      <rPr>
        <sz val="11"/>
        <color rgb="FF000000"/>
        <rFont val="宋体"/>
        <charset val="134"/>
      </rPr>
      <t>国家级精品资源共享课配套教材</t>
    </r>
  </si>
  <si>
    <t>978-7-111-73229-7</t>
  </si>
  <si>
    <t>http://www.cmpedu.com/books/book/5607020.htm</t>
  </si>
  <si>
    <t>77201</t>
  </si>
  <si>
    <t>光纤通信技术与设备（第2版）</t>
  </si>
  <si>
    <t>李雄 张强 段智文</t>
  </si>
  <si>
    <t>978-7-111-77201-9</t>
  </si>
  <si>
    <t>http://www.cmpedu.com/books/book/5609681.htm</t>
  </si>
  <si>
    <t>数字通信技术</t>
  </si>
  <si>
    <t>58198</t>
  </si>
  <si>
    <t>刘雪亭</t>
  </si>
  <si>
    <t>978-7-111-58198-7</t>
  </si>
  <si>
    <t>http://www.cmpedu.com/books/book/2064988.htm</t>
  </si>
  <si>
    <t>数字通信技术（第3版）</t>
  </si>
  <si>
    <t>50110</t>
  </si>
  <si>
    <t>黄一平 刘莲青</t>
  </si>
  <si>
    <t>978-7-111-50110-7</t>
  </si>
  <si>
    <t>http://www.cmpedu.com/books/book/5603884.htm</t>
  </si>
  <si>
    <t>77399</t>
  </si>
  <si>
    <t>通信工程项目管理案例教程</t>
  </si>
  <si>
    <t>梁腾</t>
  </si>
  <si>
    <t>电子课件、二维码、视频、习题解答、源文件、配学习工作手册</t>
  </si>
  <si>
    <t>978-7-111-77399-3</t>
  </si>
  <si>
    <t>http://www.cmpedu.com/books/book/5609275.htm</t>
  </si>
  <si>
    <t>76960</t>
  </si>
  <si>
    <t>通信工程项目管理</t>
  </si>
  <si>
    <t>邱燕 吴玮玮</t>
  </si>
  <si>
    <t>电子课件、含实训手册</t>
  </si>
  <si>
    <t>978-7-111-76960-6</t>
  </si>
  <si>
    <t>http://www.cmpedu.com/books/book/5609061.htm</t>
  </si>
  <si>
    <t>通信工程管理（第3版）</t>
  </si>
  <si>
    <t>51190</t>
  </si>
  <si>
    <t>978-7-111-51190-8</t>
  </si>
  <si>
    <t>http://www.cmpedu.com/books/book/2050213.htm</t>
  </si>
  <si>
    <t>通信工程设计与施工</t>
  </si>
  <si>
    <t>59139</t>
  </si>
  <si>
    <t>罗文兴 编著</t>
  </si>
  <si>
    <t>978-7-111-59139-9</t>
  </si>
  <si>
    <t>http://www.cmpedu.com/books/book/2066684.htm</t>
  </si>
  <si>
    <t>73447</t>
  </si>
  <si>
    <t>现代通信技术基础及应用</t>
  </si>
  <si>
    <t>梁腾 方春晖</t>
  </si>
  <si>
    <t>978-7-111-73447-5</t>
  </si>
  <si>
    <t>http://www.cmpedu.com/books/book/5607127.htm</t>
  </si>
  <si>
    <t>现代通信系统（第5版）</t>
  </si>
  <si>
    <t>64790</t>
  </si>
  <si>
    <t>刘玉洁 高健 唐升 编著</t>
  </si>
  <si>
    <t>扫码观看微客视频知识拓展</t>
  </si>
  <si>
    <t>978-7-111-64790-4</t>
  </si>
  <si>
    <t>http://www.cmpedu.com/books/book/5601905.htm</t>
  </si>
  <si>
    <t>移动通信设备原理与维修（第2版）</t>
  </si>
  <si>
    <t>34294</t>
  </si>
  <si>
    <t>李延廷</t>
  </si>
  <si>
    <t>978-7-111-34294-6</t>
  </si>
  <si>
    <t>http://www.cmpedu.com/books/book/169334.htm</t>
  </si>
  <si>
    <t>高职高专教材&gt;电子与信息大类&gt;集成电路类</t>
  </si>
  <si>
    <t>77967</t>
  </si>
  <si>
    <t>集成电路设计与仿真项目教程</t>
  </si>
  <si>
    <t>李亮</t>
  </si>
  <si>
    <t>电子课件、微课视频、习题答案、源文件</t>
  </si>
  <si>
    <t>978-7-111-77967-4</t>
  </si>
  <si>
    <t>http://www.cmpedu.com/books/book/5609428.htm</t>
  </si>
  <si>
    <t>78302</t>
  </si>
  <si>
    <t>集成电路测试技术（含实训任务单）</t>
  </si>
  <si>
    <t>林洁</t>
  </si>
  <si>
    <t>电子课件、微课视频、案例工程文件、仿真设计、思维导图、实训任务单</t>
  </si>
  <si>
    <t>978-7-111-78302-2</t>
  </si>
  <si>
    <t>http://www.cmpedu.com/books/book/5609603.htm</t>
  </si>
  <si>
    <t>集成电路版图设计项目教程</t>
  </si>
  <si>
    <t>69763</t>
  </si>
  <si>
    <t>电子课件、习题解答、工艺文件和设计实例源文件</t>
  </si>
  <si>
    <t>978-7-111-69763-3</t>
  </si>
  <si>
    <t>http://www.cmpedu.com/books/book/5605274.htm</t>
  </si>
  <si>
    <t>集成电路制造工艺</t>
  </si>
  <si>
    <t>49862</t>
  </si>
  <si>
    <t>刘新 彭勇 蒲大雁</t>
  </si>
  <si>
    <t>978-7-111-49862-9</t>
  </si>
  <si>
    <t>http://www.cmpedu.com/books/book/2046286.htm</t>
  </si>
  <si>
    <t>集成电路封装与测试</t>
  </si>
  <si>
    <t>61728</t>
  </si>
  <si>
    <t>吕坤颐 刘新 彭勇</t>
  </si>
  <si>
    <t>978-7-111-61728-0</t>
  </si>
  <si>
    <t>http://www.cmpedu.com/books/book/5584841.htm</t>
  </si>
  <si>
    <t>79062</t>
  </si>
  <si>
    <t>系统应用与芯片验证</t>
  </si>
  <si>
    <t>史萍 董福香</t>
  </si>
  <si>
    <t>978-7-111-79062-4</t>
  </si>
  <si>
    <t>http://www.cmpedu.com/books/book/5609857.htm</t>
  </si>
  <si>
    <t>高职高专教材&gt;财经商贸大类</t>
  </si>
  <si>
    <t>高职高专教材&gt;财经商贸大类&gt;财经大类基础课</t>
  </si>
  <si>
    <t>公共关系实用教程（第3版）</t>
  </si>
  <si>
    <t>64544</t>
  </si>
  <si>
    <t>司爱丽 王祥武</t>
  </si>
  <si>
    <t>978-7-111-64544-3</t>
  </si>
  <si>
    <t>http://www.cmpedu.com/books/book/5602480.htm</t>
  </si>
  <si>
    <t>公共关系理论与实务（第3版）</t>
  </si>
  <si>
    <t>73228</t>
  </si>
  <si>
    <t>杨再春 林瑜彬</t>
  </si>
  <si>
    <t>978-7-111-73228-0</t>
  </si>
  <si>
    <t>http://www.cmpedu.com/books/book/5607161.htm</t>
  </si>
  <si>
    <t>公共关系理论与实务</t>
  </si>
  <si>
    <t>72386</t>
  </si>
  <si>
    <t>邵光</t>
  </si>
  <si>
    <t>电子课件、案例资源、习题及答案，还配有微课视频、在线课程等</t>
  </si>
  <si>
    <t>978-7-111-72386-8</t>
  </si>
  <si>
    <t>http://www.cmpedu.com/books/book/5606500.htm</t>
  </si>
  <si>
    <t>80320</t>
  </si>
  <si>
    <t>公共关系教程（第4版）</t>
  </si>
  <si>
    <t>万国帮  李萍</t>
  </si>
  <si>
    <t>首届全国教材建设奖二等奖</t>
  </si>
  <si>
    <t>978-7-111-80320-1</t>
  </si>
  <si>
    <t>http://www.cmpedu.com/books/book/5610650.htm</t>
  </si>
  <si>
    <t>管理心理学</t>
  </si>
  <si>
    <t>63864</t>
  </si>
  <si>
    <t>楼芸</t>
  </si>
  <si>
    <t>浙江省普通高校“十三五“新形态教材</t>
  </si>
  <si>
    <t>978-7-111-63864-3</t>
  </si>
  <si>
    <t>http://www.cmpedu.com/books/book/5601117.htm</t>
  </si>
  <si>
    <t>75608</t>
  </si>
  <si>
    <t>管理学基础</t>
  </si>
  <si>
    <t>冯其河</t>
  </si>
  <si>
    <t>978-7-111-75608-8</t>
  </si>
  <si>
    <t>http://www.cmpedu.com/books/book/5607955.htm</t>
  </si>
  <si>
    <t>管理学基础（第2版）</t>
  </si>
  <si>
    <t>66869</t>
  </si>
  <si>
    <t>袁雪峰</t>
  </si>
  <si>
    <t>电子课件、自我测试题</t>
  </si>
  <si>
    <t>978-7-111-66869-5</t>
  </si>
  <si>
    <t>http://www.cmpedu.com/books/book/5603624.htm</t>
  </si>
  <si>
    <t>78740</t>
  </si>
  <si>
    <t>管理学基础（第3版）</t>
  </si>
  <si>
    <t>王龙 刘曦</t>
  </si>
  <si>
    <t>电子课件、二维码、视频、大纲、试卷、习题库及答案</t>
  </si>
  <si>
    <t>本书特色：
★“十三五”职业教育国家规划教材
★普通高等教育“十一五”国家级规划教材
★国家精品课程配套教材
★配有PPT、教学大纲。
★配套“管理学基础”在线开放课程、二维码资源。</t>
  </si>
  <si>
    <t>978-7-111-78740-2</t>
  </si>
  <si>
    <t>http://www.cmpedu.com/books/book/5609620.htm</t>
  </si>
  <si>
    <t>管理学原理（第4版）</t>
  </si>
  <si>
    <t>63938</t>
  </si>
  <si>
    <t>冯拾松 赵红英 汪莉娜</t>
  </si>
  <si>
    <t>978-7-111-63938-1</t>
  </si>
  <si>
    <t>http://www.cmpedu.com/books/book/5601130.htm</t>
  </si>
  <si>
    <t>管理学基础与实务</t>
  </si>
  <si>
    <t>54276</t>
  </si>
  <si>
    <t>郝书俊</t>
  </si>
  <si>
    <t>978-7-111-54276-6</t>
  </si>
  <si>
    <t>http://www.cmpedu.com/books/book/5519925.htm</t>
  </si>
  <si>
    <t>经济法（第3版）</t>
  </si>
  <si>
    <t>67104</t>
  </si>
  <si>
    <t>姜吾梅  余友飞</t>
  </si>
  <si>
    <t>电子课件、习题答案、试卷、课程标准、案例集、习题库</t>
  </si>
  <si>
    <t>本书特色：
★本书编写紧密结合最新法律、法规，注重理论联系实际，突出实务性。
★本书通过学习目标、引导案例、案例分析、小资料、实训项目和复习思考题等形式，激发学生的学习兴趣。
★本书配有电子课件、习题答案、试卷、课程标准、案例集、习题库。</t>
  </si>
  <si>
    <t>978-7-111-67104-6</t>
  </si>
  <si>
    <t>http://www.cmpedu.com/books/book/5604097.htm</t>
  </si>
  <si>
    <t>76363</t>
  </si>
  <si>
    <t>经济学基础（第2版）</t>
  </si>
  <si>
    <t>黄佳丽 赵璐</t>
  </si>
  <si>
    <t>电子课件、习题、答案、试卷</t>
  </si>
  <si>
    <t>978-7-111-76363-5</t>
  </si>
  <si>
    <t>http://www.cmpedu.com/books/book/5608499.htm</t>
  </si>
  <si>
    <t>经济学基础（第3版）</t>
  </si>
  <si>
    <t>62493</t>
  </si>
  <si>
    <t>李海东 蔡利</t>
  </si>
  <si>
    <t>978-7-111-62493-6</t>
  </si>
  <si>
    <t>http://www.cmpedu.com/books/book/5600208.htm</t>
  </si>
  <si>
    <t>60065</t>
  </si>
  <si>
    <t>吴志清</t>
  </si>
  <si>
    <t>本书特色：
★普通高等教育“十一五”国家级规划教材
★本书是由国家机械职业教育管理类专业教学指导委员会组织编写的高职高专规划教材。
★各节都以导入案例的形式引入本章所要论述的理论，案例既生动又贴近生活，能够充分引起学生的学习兴趣。
★经济学基础第1版广受好评，本书在第1版的基础上进行了修改，条理更加清晰，实用性更强。</t>
  </si>
  <si>
    <t>978-7-111-60065-7</t>
  </si>
  <si>
    <t>http://www.cmpedu.com/books/book/5520154.htm</t>
  </si>
  <si>
    <t>61855</t>
  </si>
  <si>
    <t>姜法芹</t>
  </si>
  <si>
    <t>电子课件、习题答案、案例分析提示</t>
  </si>
  <si>
    <t>978-7-111-61855-3</t>
  </si>
  <si>
    <t>http://www.cmpedu.com/books/book/5548522.htm</t>
  </si>
  <si>
    <t>企业文化概论</t>
  </si>
  <si>
    <t>58483</t>
  </si>
  <si>
    <t>王薇</t>
  </si>
  <si>
    <t>978-7-111-58483-4</t>
  </si>
  <si>
    <t>http://www.cmpedu.com/books/book/2065241.htm</t>
  </si>
  <si>
    <t>78366</t>
  </si>
  <si>
    <t>商务礼仪</t>
  </si>
  <si>
    <t>齐琳</t>
  </si>
  <si>
    <t>课件、二维码、视频、教案、教学大纲、习题答案、试卷及答案</t>
  </si>
  <si>
    <t>978-7-111-78366-4</t>
  </si>
  <si>
    <t>http://www.cmpedu.com/books/book/5609509.htm</t>
  </si>
  <si>
    <t>74374</t>
  </si>
  <si>
    <t>商务礼仪（第5版）</t>
  </si>
  <si>
    <t>黄琳</t>
  </si>
  <si>
    <t>本书特色：
★“十二五”职业教育国家规划教材
★普通高等教育“十一五”国家级规划教材
★书中配备二维码，扫码观看视频。
★课件内容丰富，包含多个视频。</t>
  </si>
  <si>
    <t>978-7-111-74374-3</t>
  </si>
  <si>
    <t>http://www.cmpedu.com/books/book/5607502.htm</t>
  </si>
  <si>
    <t>77908</t>
  </si>
  <si>
    <t>职业形象塑造</t>
  </si>
  <si>
    <t>王平春 丁菊 雷梦瑶</t>
  </si>
  <si>
    <t>978-7-111-77908-7</t>
  </si>
  <si>
    <t>http://www.cmpedu.com/books/book/5609261.htm</t>
  </si>
  <si>
    <t>77305</t>
  </si>
  <si>
    <t>统计基础与实务（第3版）</t>
  </si>
  <si>
    <t>姚建锋 王亚芬 叶林良</t>
  </si>
  <si>
    <t>978-7-111-77305-4</t>
  </si>
  <si>
    <t>http://www.cmpedu.com/books/book/5608962.htm</t>
  </si>
  <si>
    <t>统计学原理与实务</t>
  </si>
  <si>
    <t>59387</t>
  </si>
  <si>
    <t>瞿孙平</t>
  </si>
  <si>
    <t>978-7-111-59387-4</t>
  </si>
  <si>
    <t>http://www.cmpedu.com/books/book/2066508.htm</t>
  </si>
  <si>
    <t>项目管理（第2版）</t>
  </si>
  <si>
    <t>72355</t>
  </si>
  <si>
    <t>张平亮 严志华</t>
  </si>
  <si>
    <t>978-7-111-72355-4</t>
  </si>
  <si>
    <t>http://www.cmpedu.com/books/book/5606531.htm</t>
  </si>
  <si>
    <t>组织行为学</t>
  </si>
  <si>
    <t>26666</t>
  </si>
  <si>
    <t>陈京</t>
  </si>
  <si>
    <t>978-7-111-26666-2</t>
  </si>
  <si>
    <t>http://www.cmpedu.com/books/book/60110.htm</t>
  </si>
  <si>
    <t>80297</t>
  </si>
  <si>
    <t>团队建设与管理</t>
  </si>
  <si>
    <t>肖剑锋</t>
  </si>
  <si>
    <t>课件、教案、案例素材</t>
  </si>
  <si>
    <t>978-7-111-80297-6</t>
  </si>
  <si>
    <t>http://www.cmpedu.com/books/book/5610688.htm</t>
  </si>
  <si>
    <t>74515</t>
  </si>
  <si>
    <t>团队建设与管理实务（第4版）</t>
  </si>
  <si>
    <t>潘建林</t>
  </si>
  <si>
    <t>二维码微课视频、电子课件、教案、习题、实训答案、技能实训素材</t>
  </si>
  <si>
    <t>本书特色：
★“十四五”职业教育国家规划教材
★配套浙江高等学校在线开放课程共享平台慕课。
★多元化教学组织形态；引入真实企业案例。
★配有丰富的数字化教学资源；扫描书中二维码可观看微课视频。
★书中课程思政元素丰富。</t>
  </si>
  <si>
    <t>978-7-111-74515-0</t>
  </si>
  <si>
    <t>http://www.cmpedu.com/books/book/5607580.htm</t>
  </si>
  <si>
    <t>个人与团队管理</t>
  </si>
  <si>
    <t>71688</t>
  </si>
  <si>
    <t>陈梅 高洁 唐伟</t>
  </si>
  <si>
    <t>978-7-111-71688-4</t>
  </si>
  <si>
    <t>http://www.cmpedu.com/books/book/5606411.htm</t>
  </si>
  <si>
    <t>高职高专教材&gt;财经商贸大类&gt;财务会计类</t>
  </si>
  <si>
    <t>个税计算基础（中级）</t>
  </si>
  <si>
    <t>72409</t>
  </si>
  <si>
    <t>浙江衡信教育科技有限公司 组编 周莉 邝雨 刘春应 主编</t>
  </si>
  <si>
    <t>微课视频、教学讲义、PPT教学课件、题库资源、动画视频、操作录屏、考证资源等</t>
  </si>
  <si>
    <t>978-7-111-72409-4</t>
  </si>
  <si>
    <t>http://www.cmpedu.com/books/book/5606905.htm</t>
  </si>
  <si>
    <t>个税计算实务（中级）</t>
  </si>
  <si>
    <t>72377</t>
  </si>
  <si>
    <t>粟卫红 李宁 谢默</t>
  </si>
  <si>
    <t>微课视频、教学讲义、PPT、题库资源、动画视频、操作录屏、考证资源等</t>
  </si>
  <si>
    <t>978-7-111-72377-6</t>
  </si>
  <si>
    <t>http://www.cmpedu.com/books/book/5606617.htm</t>
  </si>
  <si>
    <t>智能化税费核算与管理</t>
  </si>
  <si>
    <t>72176</t>
  </si>
  <si>
    <t>中联集团教育科技有限公司 组编 李增欣 马文君 朱红云 主编</t>
  </si>
  <si>
    <t>978-7-111-72176-5</t>
  </si>
  <si>
    <t>http://www.cmpedu.com/books/book/5606430.htm</t>
  </si>
  <si>
    <t>78228</t>
  </si>
  <si>
    <t>智能化成本核算与管理</t>
  </si>
  <si>
    <t>赵霞 赵金芳 李冬</t>
  </si>
  <si>
    <t>电子课件、二维码、讲解视频、习题答案、试卷</t>
  </si>
  <si>
    <t>978-7-111-78228-5</t>
  </si>
  <si>
    <t>http://www.cmpedu.com/books/book/5609612.htm</t>
  </si>
  <si>
    <t>80294</t>
  </si>
  <si>
    <t>智能成本核算与管理</t>
  </si>
  <si>
    <t>王珂  谈礼彦</t>
  </si>
  <si>
    <t>电子课件、二维码、教案、教学大纲、模拟试题及答案、实训手册</t>
  </si>
  <si>
    <t>978-7-111-80294-5</t>
  </si>
  <si>
    <t>http://www.cmpedu.com/books/book/5610596.htm</t>
  </si>
  <si>
    <t>76695</t>
  </si>
  <si>
    <t>Excel在财务中的应用（第3版）</t>
  </si>
  <si>
    <t>章莹 张颖</t>
  </si>
  <si>
    <t>电子课件、二维码、视频、大纲、教案、试卷、习题答案</t>
  </si>
  <si>
    <t>本书特色：
★根据最新税法变化及新会计准则修订（重印按最新修改）。
★新形态教材：书中对难点知识配有二维码教学视频。
★配套丰富：配有电子课件、教案、试卷、教学大纲、习题答案、数字资源等。
★岗课赛证融通，校企双元开发。</t>
  </si>
  <si>
    <t>978-7-111-76695-7</t>
  </si>
  <si>
    <t>http://www.cmpedu.com/books/book/5608717.htm</t>
  </si>
  <si>
    <t>73758</t>
  </si>
  <si>
    <t>Python在财务中的应用</t>
  </si>
  <si>
    <t>宋士显 单松 麻育胜</t>
  </si>
  <si>
    <t>978-7-111-73758-2</t>
  </si>
  <si>
    <t>http://www.cmpedu.com/books/book/5607058.htm</t>
  </si>
  <si>
    <t>基础会计（会计学原理）（第3版）</t>
  </si>
  <si>
    <t>62669</t>
  </si>
  <si>
    <t>郭涛 何乃飞</t>
  </si>
  <si>
    <t>本书特色：
★“十二五”职业教育国家规划教材全新修订
★新税法（13%、9%增值税税率）、新准则。
★新报表格式（2019年5月最新财务报表格式）。</t>
  </si>
  <si>
    <t>978-7-111-62669-5</t>
  </si>
  <si>
    <t>http://www.cmpedu.com/books/book/5600343.htm</t>
  </si>
  <si>
    <t>基础会计（第2版）</t>
  </si>
  <si>
    <t>70793</t>
  </si>
  <si>
    <t>殷慧敏</t>
  </si>
  <si>
    <t>二维码、线开放课程</t>
  </si>
  <si>
    <t>978-7-111-70793-6</t>
  </si>
  <si>
    <t>http://www.cmpedu.com/books/book/5605921.htm</t>
  </si>
  <si>
    <t>会计基础与实务（第2版）</t>
  </si>
  <si>
    <t>70013</t>
  </si>
  <si>
    <t>宋洁 王茜</t>
  </si>
  <si>
    <t>978-7-111-70013-5</t>
  </si>
  <si>
    <t>http://www.cmpedu.com/books/book/5605509.htm</t>
  </si>
  <si>
    <t>会计信息系统应用——财务链（用友ERP-U8 V10.1版）</t>
  </si>
  <si>
    <t>71034</t>
  </si>
  <si>
    <t>徐文杰  黄敏</t>
  </si>
  <si>
    <t>978-7-111-71034-9</t>
  </si>
  <si>
    <t>http://www.cmpedu.com/books/book/5605866.htm</t>
  </si>
  <si>
    <t>会计信息系统应用——供应链（用友ERP-U8 V10.1版）</t>
  </si>
  <si>
    <t>74201</t>
  </si>
  <si>
    <t>徐文杰 赵砚</t>
  </si>
  <si>
    <t>978-7-111-74201-2</t>
  </si>
  <si>
    <t>http://www.cmpedu.com/books/book/5607286.htm</t>
  </si>
  <si>
    <t>实用会计英语（第3版）</t>
  </si>
  <si>
    <t>61712</t>
  </si>
  <si>
    <t>何妙婕 郭梅 郭丽芳</t>
  </si>
  <si>
    <t>978-7-111-61712-9</t>
  </si>
  <si>
    <t>http://www.cmpedu.com/books/book/5600237.htm</t>
  </si>
  <si>
    <t>中小微企业纳税会计</t>
  </si>
  <si>
    <t>68802</t>
  </si>
  <si>
    <t>周艳</t>
  </si>
  <si>
    <t>电子课件、案例库、教案、 试卷、习题答案</t>
  </si>
  <si>
    <t>978-7-111-68802-0</t>
  </si>
  <si>
    <t>http://www.cmpedu.com/books/book/5604740.htm</t>
  </si>
  <si>
    <t>财务会计（上）（第3版）</t>
  </si>
  <si>
    <t>61995</t>
  </si>
  <si>
    <t>李群</t>
  </si>
  <si>
    <t>978-7-111-61995-6</t>
  </si>
  <si>
    <t>http://www.cmpedu.com/books/book/5585583.htm</t>
  </si>
  <si>
    <t>财务会计（下）（第3版）</t>
  </si>
  <si>
    <t>64932</t>
  </si>
  <si>
    <t>赵燕</t>
  </si>
  <si>
    <t>978-7-111-64932-8</t>
  </si>
  <si>
    <t>http://www.cmpedu.com/books/book/5601908.htm</t>
  </si>
  <si>
    <t>管理会计</t>
  </si>
  <si>
    <t>63793</t>
  </si>
  <si>
    <t>杨立</t>
  </si>
  <si>
    <t>978-7-111-63793-6</t>
  </si>
  <si>
    <t>http://www.cmpedu.com/books/book/5601310.htm</t>
  </si>
  <si>
    <t>财务管理（第2版）</t>
  </si>
  <si>
    <t>72400</t>
  </si>
  <si>
    <t>吴希慧</t>
  </si>
  <si>
    <t>电子课件、教案、参考答案和二维码教学视频等</t>
  </si>
  <si>
    <t>978-7-111-72400-1</t>
  </si>
  <si>
    <t>http://www.cmpedu.com/books/book/5606762.htm</t>
  </si>
  <si>
    <t>财务报表分析（第4版）</t>
  </si>
  <si>
    <t>65322</t>
  </si>
  <si>
    <t>张远录</t>
  </si>
  <si>
    <t>978-7-111-65322-6</t>
  </si>
  <si>
    <t>http://www.cmpedu.com/books/book/5602203.htm</t>
  </si>
  <si>
    <t>财务大数据基础</t>
  </si>
  <si>
    <t>75969</t>
  </si>
  <si>
    <t>刘卫  王曾怡</t>
  </si>
  <si>
    <t>电子课件、二维码、视频、教学数据、习题答案</t>
  </si>
  <si>
    <t>978-7-111-75969-0</t>
  </si>
  <si>
    <t>http://www.cmpedu.com/books/book/5608347.htm</t>
  </si>
  <si>
    <t>73192</t>
  </si>
  <si>
    <t>财务大数据分析与可视化</t>
  </si>
  <si>
    <t>陈娟</t>
  </si>
  <si>
    <t>电子课件、教学代码、操作视频等</t>
  </si>
  <si>
    <t>978-7-111-73192-4</t>
  </si>
  <si>
    <t>http://www.cmpedu.com/books/book/5606875.htm</t>
  </si>
  <si>
    <t>企业财务会计</t>
  </si>
  <si>
    <t>67481</t>
  </si>
  <si>
    <t>韩延龄</t>
  </si>
  <si>
    <t>电子课件、习题答案、教案、教学大纲、试卷</t>
  </si>
  <si>
    <t>978-7-111-67481-8</t>
  </si>
  <si>
    <t>http://www.cmpedu.com/books/book/5604211.htm</t>
  </si>
  <si>
    <t>企业审计实务（第2版）</t>
  </si>
  <si>
    <t>68155</t>
  </si>
  <si>
    <t>郑伟</t>
  </si>
  <si>
    <t>978-7-111-68155-7</t>
  </si>
  <si>
    <t>http://www.cmpedu.com/books/book/5604637.htm</t>
  </si>
  <si>
    <t>高职高专教材&gt;财经商贸大类&gt;经济贸易类</t>
  </si>
  <si>
    <t>外贸英语谈判</t>
  </si>
  <si>
    <t>38989</t>
  </si>
  <si>
    <t>朱香奇</t>
  </si>
  <si>
    <t>978-7-111-38989-7</t>
  </si>
  <si>
    <t>http://www.cmpedu.com/books/book/2015641.htm</t>
  </si>
  <si>
    <t>外贸英语函电（第4版）</t>
  </si>
  <si>
    <t>51823</t>
  </si>
  <si>
    <t>王黎明</t>
  </si>
  <si>
    <t>电子课件、教案、参考译文及答案等</t>
  </si>
  <si>
    <t>本书特色：
★“十四五”职业教育国家规划教材
★“十三五”职业教育国家规划教材
★“十二五”职业教育国家规划教材
★普通高等教育“十一五”国家级规划教材
★浙江省精品课程配套教材
★各章信件均由案例导入，以Email形式呈现，便于学生理解。
★信件内容根据企业一手资料改编，使学生置身真实商务场景。
★各章涉及不同行业领域，使学生对各行业外贸情境有大概了解。
★信件均配有相关图片，加强学生理解。
★配电子课件、教案、参考译文、试卷及答案。</t>
  </si>
  <si>
    <t>978-7-111-51823-5</t>
  </si>
  <si>
    <t>http://www.cmpedu.com/books/book/5605338.htm</t>
  </si>
  <si>
    <t>外贸单证实务</t>
  </si>
  <si>
    <t>61971</t>
  </si>
  <si>
    <t>姬文桂 林继玲</t>
  </si>
  <si>
    <t>978-7-111-61971-0</t>
  </si>
  <si>
    <t>http://www.cmpedu.com/books/book/5585454.htm</t>
  </si>
  <si>
    <t>外贸实操基础教程</t>
  </si>
  <si>
    <t>73587</t>
  </si>
  <si>
    <t>张岸嫔 李娜</t>
  </si>
  <si>
    <t>978-7-111-73587-8</t>
  </si>
  <si>
    <t>http://www.cmpedu.com/books/book/5607035.htm</t>
  </si>
  <si>
    <t>报关与报检实务（第3版）</t>
  </si>
  <si>
    <t>68117</t>
  </si>
  <si>
    <t>张援越 邢丽</t>
  </si>
  <si>
    <t>978-7-111-68117-5</t>
  </si>
  <si>
    <t>http://www.cmpedu.com/books/book/5604670.htm</t>
  </si>
  <si>
    <t>报关实务（第5版）</t>
  </si>
  <si>
    <t>72404</t>
  </si>
  <si>
    <t>罗兴武</t>
  </si>
  <si>
    <t>电子课件、试卷、习题答案、教案、微课视频</t>
  </si>
  <si>
    <t>本书特色：
★本书是教育部高职高专教指委精品课程、浙江省精品课程配套教材；
★体现关检融合、新版报关单、海关新政策；
★校企合作编写，以真实业务为线索，以职业能力为本位；
★配有电子课件、试卷、习题答案、教案；扫描书中二维码可观看微课视频
。</t>
  </si>
  <si>
    <t>978-7-111-72404-9</t>
  </si>
  <si>
    <t>http://www.cmpedu.com/books/book/5606630.htm</t>
  </si>
  <si>
    <t>进出口业务综合实训</t>
  </si>
  <si>
    <t>49279</t>
  </si>
  <si>
    <t>朱玉赢</t>
  </si>
  <si>
    <t>978-7-111-49279-5</t>
  </si>
  <si>
    <t>http://www.cmpedu.com/books/book/5519561.htm</t>
  </si>
  <si>
    <t>74811</t>
  </si>
  <si>
    <t>进出口商品归类实务</t>
  </si>
  <si>
    <t>孙康 芮宝娟</t>
  </si>
  <si>
    <t>电子课件、课程标准、补充知识、拓展资料、课中练习与解析、任务训练与解析</t>
  </si>
  <si>
    <t>978-7-111-74811-3</t>
  </si>
  <si>
    <t>http://www.cmpedu.com/books/book/5607831.htm</t>
  </si>
  <si>
    <t>国际货运代理</t>
  </si>
  <si>
    <t>71371</t>
  </si>
  <si>
    <t>陈菁菁</t>
  </si>
  <si>
    <t>电子课件、习题答案、视频及动画</t>
  </si>
  <si>
    <t>978-7-111-71371-5</t>
  </si>
  <si>
    <t>http://www.cmpedu.com/books/book/5606276.htm</t>
  </si>
  <si>
    <t>国际货运代理（第2版）</t>
  </si>
  <si>
    <t>59097</t>
  </si>
  <si>
    <t>范泽剑</t>
  </si>
  <si>
    <t>本书特色：
★双色印刷。书内配有二维码，可扫码获取资源。
★教育部教学资源库建设课程配套教材。
★有典型案例分析、操作技巧和解决对策，方便学生深入了解货代的实操。
★配有电子课件、试卷、教学大纲、习题答案等资源。</t>
  </si>
  <si>
    <t>978-7-111-59097-2</t>
  </si>
  <si>
    <t>http://www.cmpedu.com/books/book/2066188.htm</t>
  </si>
  <si>
    <t>77603</t>
  </si>
  <si>
    <t>国际货运代理实务</t>
  </si>
  <si>
    <t>方照琪 宣玲玲</t>
  </si>
  <si>
    <t>978-7-111-77603-1</t>
  </si>
  <si>
    <t>http://www.cmpedu.com/books/book/5609136.htm</t>
  </si>
  <si>
    <t>国际多式联运实务（第2版）</t>
  </si>
  <si>
    <t>52793</t>
  </si>
  <si>
    <t>武德春</t>
  </si>
  <si>
    <t>978-7-111-52793-0</t>
  </si>
  <si>
    <t>http://www.cmpedu.com/books/book/2052745.htm</t>
  </si>
  <si>
    <t>77089</t>
  </si>
  <si>
    <t>国际贸易实务（第6版）</t>
  </si>
  <si>
    <t>孙国忠 滕静涛</t>
  </si>
  <si>
    <t>978-7-111-77089-3</t>
  </si>
  <si>
    <t>http://www.cmpedu.com/books/book/5608995.htm</t>
  </si>
  <si>
    <t>国际贸易实务</t>
  </si>
  <si>
    <t>68665</t>
  </si>
  <si>
    <t>刘红</t>
  </si>
  <si>
    <t>电子课件、课程标准、试卷、习题答案</t>
  </si>
  <si>
    <t>978-7-111-68665-1</t>
  </si>
  <si>
    <t>http://www.cmpedu.com/books/book/5604784.htm</t>
  </si>
  <si>
    <t>68549</t>
  </si>
  <si>
    <t>电子课件、试卷、习题答案</t>
  </si>
  <si>
    <t>978-7-111-68549-4</t>
  </si>
  <si>
    <t>http://www.cmpedu.com/books/book/5604801.htm</t>
  </si>
  <si>
    <t>商务英语应用文写作</t>
  </si>
  <si>
    <t>67751</t>
  </si>
  <si>
    <t>吴思乐</t>
  </si>
  <si>
    <t>电子课件、习题答案、课程教学大纲、课程标准、教案</t>
  </si>
  <si>
    <t>978-7-111-67751-2</t>
  </si>
  <si>
    <t>http://www.cmpedu.com/books/book/5604943.htm</t>
  </si>
  <si>
    <t>商务英语口语教程</t>
  </si>
  <si>
    <t>61353</t>
  </si>
  <si>
    <t>蒋景东 柳延东 陈国雄 主编 司汝军 主审</t>
  </si>
  <si>
    <t>978-7-111-61353-4</t>
  </si>
  <si>
    <t>http://www.cmpedu.com/books/book/5536696.htm</t>
  </si>
  <si>
    <t>高职高专教材&gt;财经商贸大类&gt;金融类</t>
  </si>
  <si>
    <t>73283</t>
  </si>
  <si>
    <t>财政金融基础</t>
  </si>
  <si>
    <t>张晓华</t>
  </si>
  <si>
    <t>电子课件、习题答案、试卷及答案、课程标准等</t>
  </si>
  <si>
    <t>978-7-111-73283-9</t>
  </si>
  <si>
    <t>http://www.cmpedu.com/books/book/5606918.htm</t>
  </si>
  <si>
    <t>74506</t>
  </si>
  <si>
    <t>金融基础（第4版）</t>
  </si>
  <si>
    <t>978-7-111-74506-8</t>
  </si>
  <si>
    <t>http://www.cmpedu.com/books/book/5607443.htm</t>
  </si>
  <si>
    <t>财政与金融（第2版）</t>
  </si>
  <si>
    <t>63838</t>
  </si>
  <si>
    <t>周叶芹</t>
  </si>
  <si>
    <t>电子课件、实训作业、实施纲要、样卷、教学进度安排</t>
  </si>
  <si>
    <t>978-7-111-63838-4</t>
  </si>
  <si>
    <t>http://www.cmpedu.com/books/book/5601133.htm</t>
  </si>
  <si>
    <t>73610</t>
  </si>
  <si>
    <t>证券投资学（第4版）</t>
  </si>
  <si>
    <t>杨宜</t>
  </si>
  <si>
    <t>电子课件、教案、大纲、习题答案</t>
  </si>
  <si>
    <t>普通高等教育“十一五”国家级规划教材（修订版）</t>
  </si>
  <si>
    <t>978-7-111-73610-3</t>
  </si>
  <si>
    <t>http://www.cmpedu.com/books/book/5607071.htm</t>
  </si>
  <si>
    <t>证券投资概论与实训教程</t>
  </si>
  <si>
    <t>53674</t>
  </si>
  <si>
    <t>樊培茗</t>
  </si>
  <si>
    <t>978-7-111-53674-1</t>
  </si>
  <si>
    <t>http://www.cmpedu.com/books/book/2053432.htm</t>
  </si>
  <si>
    <t>互联网金融基础</t>
  </si>
  <si>
    <t>60665</t>
  </si>
  <si>
    <t>吴庆念</t>
  </si>
  <si>
    <t>978-7-111-60665-9</t>
  </si>
  <si>
    <t>http://www.cmpedu.com/books/book/5520200.htm</t>
  </si>
  <si>
    <t>金融法规与案例</t>
  </si>
  <si>
    <t>28100</t>
  </si>
  <si>
    <t>朱明</t>
  </si>
  <si>
    <t>978-7-111-28100-9</t>
  </si>
  <si>
    <t>http://www.cmpedu.com/books/book/60376.htm</t>
  </si>
  <si>
    <t>国际金融实务（第4版）</t>
  </si>
  <si>
    <t>73728</t>
  </si>
  <si>
    <t>杨桂苓 田文锦</t>
  </si>
  <si>
    <t>978-7-111-73728-5</t>
  </si>
  <si>
    <t>http://www.cmpedu.com/books/book/5607282.htm</t>
  </si>
  <si>
    <t>73748</t>
  </si>
  <si>
    <t>人身保险（第4版）</t>
  </si>
  <si>
    <t>978-7-111-73748-3</t>
  </si>
  <si>
    <t>http://www.cmpedu.com/books/book/5607136.htm</t>
  </si>
  <si>
    <t>高职高专教材&gt;财经商贸大类&gt;电子商务类</t>
  </si>
  <si>
    <t>高职高专教材&gt;财经商贸大类&gt;电子商务类&gt;电子商务</t>
  </si>
  <si>
    <t>78128</t>
  </si>
  <si>
    <t>电子商务基础</t>
  </si>
  <si>
    <t>张格余 杨永靖</t>
  </si>
  <si>
    <t>978-7-111-78128-8</t>
  </si>
  <si>
    <t>http://www.cmpedu.com/books/book/5609660.htm</t>
  </si>
  <si>
    <t>80082</t>
  </si>
  <si>
    <t>邵秀丽</t>
  </si>
  <si>
    <t>电子课件、教案、微课视频、模拟试题及答案</t>
  </si>
  <si>
    <t>978-7-111-80082-8</t>
  </si>
  <si>
    <t>http://www.cmpedu.com/books/book/5610640.htm</t>
  </si>
  <si>
    <t>电子商务基础（第4版）</t>
  </si>
  <si>
    <t>75215</t>
  </si>
  <si>
    <t>魏亚萍 高歌</t>
  </si>
  <si>
    <t>978-7-111-75215-8</t>
  </si>
  <si>
    <t>http://www.cmpedu.com/books/book/5607795.htm</t>
  </si>
  <si>
    <t>电子商务基础与实务</t>
  </si>
  <si>
    <t>52533</t>
  </si>
  <si>
    <t>张格余</t>
  </si>
  <si>
    <t>978-7-111-52533-2</t>
  </si>
  <si>
    <t>http://www.cmpedu.com/books/book/2052041.htm</t>
  </si>
  <si>
    <t>电子商务概论（第4版）</t>
  </si>
  <si>
    <t>77125</t>
  </si>
  <si>
    <t>杭俊</t>
  </si>
  <si>
    <t>电子课件、习题答案、试卷、在线课程、配工具实操手册</t>
  </si>
  <si>
    <t>978-7-111-77125-8</t>
  </si>
  <si>
    <t>http://www.cmpedu.com/books/book/5608859.htm</t>
  </si>
  <si>
    <t>65756</t>
  </si>
  <si>
    <t>王忠诚 潘维琴</t>
  </si>
  <si>
    <t>978-7-111-65756-9</t>
  </si>
  <si>
    <t>http://www.cmpedu.com/books/book/5603409.htm</t>
  </si>
  <si>
    <t>电子商务概论与实训教程（第4版）</t>
  </si>
  <si>
    <t>70018</t>
  </si>
  <si>
    <t>王忠元</t>
  </si>
  <si>
    <t>978-7-111-70018-0</t>
  </si>
  <si>
    <t>http://www.cmpedu.com/books/book/5605415.htm</t>
  </si>
  <si>
    <t>电子商务法律法规（第5版）</t>
  </si>
  <si>
    <t>75381</t>
  </si>
  <si>
    <t>韩晓平</t>
  </si>
  <si>
    <t>978-7-111-75381-0</t>
  </si>
  <si>
    <t>http://www.cmpedu.com/books/book/5608118.htm</t>
  </si>
  <si>
    <t>76269</t>
  </si>
  <si>
    <t>电子商务法律法规实务</t>
  </si>
  <si>
    <t>黄亚宇 周亮 欧阳琳</t>
  </si>
  <si>
    <t>电子课件、二维码、视频、教案、案例库、案例解析</t>
  </si>
  <si>
    <t>978-7-111-76269-0</t>
  </si>
  <si>
    <t>http://www.cmpedu.com/books/book/5608385.htm</t>
  </si>
  <si>
    <t>79517</t>
  </si>
  <si>
    <t>隋东旭</t>
  </si>
  <si>
    <t>电子课件、教案、教学大纲、模拟试题及答案</t>
  </si>
  <si>
    <t>978-7-111-79517-9</t>
  </si>
  <si>
    <t>http://www.cmpedu.com/books/book/5610103.htm</t>
  </si>
  <si>
    <t>淘宝开店</t>
  </si>
  <si>
    <t>66335</t>
  </si>
  <si>
    <t>厦门一课信息技术服务有限公司 组编   邵永方 王源庆 主编</t>
  </si>
  <si>
    <t>978-7-111-66335-5</t>
  </si>
  <si>
    <t>http://www.cmpedu.com/books/book/5603450.htm</t>
  </si>
  <si>
    <t>网店美工项目实战教程</t>
  </si>
  <si>
    <t>70480</t>
  </si>
  <si>
    <t>徐赛华 张翔</t>
  </si>
  <si>
    <t>978-7-111-70480-5</t>
  </si>
  <si>
    <t>http://www.cmpedu.com/books/book/5605950.htm</t>
  </si>
  <si>
    <t>网店内容编辑</t>
  </si>
  <si>
    <t>66206</t>
  </si>
  <si>
    <t>厦门一课信息技术服务有限公司 组编 席波 郑卫华 主编</t>
  </si>
  <si>
    <t>课件、教案、习题、动画</t>
  </si>
  <si>
    <t>978-7-111-66206-8</t>
  </si>
  <si>
    <t>http://www.cmpedu.com/books/book/5603377.htm</t>
  </si>
  <si>
    <t>网店运营与管理</t>
  </si>
  <si>
    <t>69347</t>
  </si>
  <si>
    <t>于含</t>
  </si>
  <si>
    <t>978-7-111-69347-5</t>
  </si>
  <si>
    <t>http://www.cmpedu.com/books/book/5605138.htm</t>
  </si>
  <si>
    <t>网络客服沟通技巧</t>
  </si>
  <si>
    <t>69722</t>
  </si>
  <si>
    <t>厦门一课信息技术服务有限公司 组编 张贯虹 张赠富 主编</t>
  </si>
  <si>
    <t>电子课件、视频、素材</t>
  </si>
  <si>
    <t>978-7-111-69722-0</t>
  </si>
  <si>
    <t>http://www.cmpedu.com/books/book/5605295.htm</t>
  </si>
  <si>
    <t>视觉营销设计技术</t>
  </si>
  <si>
    <t>72408</t>
  </si>
  <si>
    <t>王海青</t>
  </si>
  <si>
    <t>978-7-111-72408-7</t>
  </si>
  <si>
    <t>http://www.cmpedu.com/books/book/5606633.htm</t>
  </si>
  <si>
    <t>74618</t>
  </si>
  <si>
    <t>跨境电商基础与实务</t>
  </si>
  <si>
    <t>王晓凤 邹益民</t>
  </si>
  <si>
    <t>978-7-111-74618-8</t>
  </si>
  <si>
    <t>http://www.cmpedu.com/books/book/5607740.htm</t>
  </si>
  <si>
    <t>跨境电子商务</t>
  </si>
  <si>
    <t>71351</t>
  </si>
  <si>
    <t>李敏 丁明华</t>
  </si>
  <si>
    <t>978-7-111-71351-7</t>
  </si>
  <si>
    <t>http://www.cmpedu.com/books/book/5605958.htm</t>
  </si>
  <si>
    <t>跨境电商实务</t>
  </si>
  <si>
    <t>75769</t>
  </si>
  <si>
    <t>冯洁 刘志娟</t>
  </si>
  <si>
    <t>电子课件、课程标准、拓展资料、课后习题解析、任务训练解析</t>
  </si>
  <si>
    <t>978-7-111-75769-6</t>
  </si>
  <si>
    <t>http://www.cmpedu.com/books/book/5608108.htm</t>
  </si>
  <si>
    <t>跨境电商--速卖通宝典</t>
  </si>
  <si>
    <t>55274</t>
  </si>
  <si>
    <t>钟云苑</t>
  </si>
  <si>
    <t>978-7-111-55274-1</t>
  </si>
  <si>
    <t>http://www.cmpedu.com/books/book/2062333.htm</t>
  </si>
  <si>
    <t>电商物流中心运营管理（基于ITP一体化教学管理平台）</t>
  </si>
  <si>
    <t>66527</t>
  </si>
  <si>
    <t>杨礼美 吕志君</t>
  </si>
  <si>
    <t>电子课件，教学资源包</t>
  </si>
  <si>
    <t>“十四五”贵州省规划教材</t>
  </si>
  <si>
    <t>978-7-111-66527-4</t>
  </si>
  <si>
    <t>http://www.cmpedu.com/books/book/5603456.htm</t>
  </si>
  <si>
    <t>电子商务物流（第2版）</t>
  </si>
  <si>
    <t>69885</t>
  </si>
  <si>
    <t>顾明</t>
  </si>
  <si>
    <t>978-7-111-69885-2</t>
  </si>
  <si>
    <t>http://www.cmpedu.com/books/book/5605497.htm</t>
  </si>
  <si>
    <t>电子商务与网络营销（第2版）</t>
  </si>
  <si>
    <t>54578</t>
  </si>
  <si>
    <t>胡启亮</t>
  </si>
  <si>
    <t>978-7-111-54578-1</t>
  </si>
  <si>
    <t>http://www.cmpedu.com/books/book/2063806.htm</t>
  </si>
  <si>
    <t>网上支付与安全</t>
  </si>
  <si>
    <t>70494</t>
  </si>
  <si>
    <t>纪琳</t>
  </si>
  <si>
    <t>电子课件、二维码、习题答案 模拟试卷、素材库</t>
  </si>
  <si>
    <t>978-7-111-70494-2</t>
  </si>
  <si>
    <t>http://www.cmpedu.com/books/book/5605754.htm</t>
  </si>
  <si>
    <t>网络广告设计（第4版）</t>
  </si>
  <si>
    <t>71961</t>
  </si>
  <si>
    <t>杨英梅</t>
  </si>
  <si>
    <t>978-7-111-71961-8</t>
  </si>
  <si>
    <t>http://www.cmpedu.com/books/book/5606202.htm</t>
  </si>
  <si>
    <t>网络市场调研与消费者行为分析（第2版）</t>
  </si>
  <si>
    <t>72265</t>
  </si>
  <si>
    <t>华春芳</t>
  </si>
  <si>
    <t>978-7-111-72265-6</t>
  </si>
  <si>
    <t>http://www.cmpedu.com/books/book/5606513.htm</t>
  </si>
  <si>
    <t>电子商务英语（第2版）</t>
  </si>
  <si>
    <t>34421</t>
  </si>
  <si>
    <t>兰征</t>
  </si>
  <si>
    <t>978-7-111-34421-6</t>
  </si>
  <si>
    <t>http://www.cmpedu.com/books/book/169148.htm</t>
  </si>
  <si>
    <t>电子商务安全（第4版）</t>
  </si>
  <si>
    <t>65297</t>
  </si>
  <si>
    <t>王忠诚 贾晓丹</t>
  </si>
  <si>
    <t>978-7-111-65297-7</t>
  </si>
  <si>
    <t>http://www.cmpedu.com/books/book/5602448.htm</t>
  </si>
  <si>
    <t>移动电子商务运营</t>
  </si>
  <si>
    <t>73492</t>
  </si>
  <si>
    <t>李志刚</t>
  </si>
  <si>
    <t>电子课件、习题答案、二维码视频、试卷、线上课程等教学资源</t>
  </si>
  <si>
    <t>978-7-111-73492-5</t>
  </si>
  <si>
    <t>http://www.cmpedu.com/books/book/5607025.htm</t>
  </si>
  <si>
    <t>移动电子商务（第3版）</t>
  </si>
  <si>
    <t>71199</t>
  </si>
  <si>
    <t>王红蕾 安刚</t>
  </si>
  <si>
    <t>本书特色：
★“十四五”职业教育国家规划教材
★“十三五”职业教育国家规划教材
★采用了最新报告数据；增加了直播营销的内容。
★配有电子课件、课后习题答案；扫描书中二维码可观看微课视频。</t>
  </si>
  <si>
    <t>978-7-111-71199-5</t>
  </si>
  <si>
    <t>http://www.cmpedu.com/books/book/5606234.htm</t>
  </si>
  <si>
    <t>70476</t>
  </si>
  <si>
    <t>电子课件、实训资料</t>
  </si>
  <si>
    <t>本书特色：
★产教结合。每个模块最后设计了基于企业移动电子商务典型岗位的“岗位介绍”和“实训项目”，培养学生岗位技能。
★内容新。新增了共享经济、虚拟货币、H5营销、移动广告、智慧物流、手机模拟器使用、微店搭建与运营、今日头条自媒体推广、易企秀制作与微营销等内容。
★配套资源：电子课件、习题答案、微课、实训代码、实训指导书等丰富资源。</t>
  </si>
  <si>
    <t>978-7-111-70476-8</t>
  </si>
  <si>
    <t>http://www.cmpedu.com/books/book/5605627.htm</t>
  </si>
  <si>
    <t>高职高专教材&gt;财经商贸大类&gt;电子商务类&gt;网络营销与直播电商</t>
  </si>
  <si>
    <t>77171</t>
  </si>
  <si>
    <t>新媒体营销（第2版）</t>
  </si>
  <si>
    <t>康肖琼</t>
  </si>
  <si>
    <t>电子课件、二维码、视频、教案、课程标准、教学日历、案例集、习题答案、试卷</t>
  </si>
  <si>
    <t>978-7-111-77171-5</t>
  </si>
  <si>
    <t>http://www.cmpedu.com/books/book/5608933.htm</t>
  </si>
  <si>
    <t>80239</t>
  </si>
  <si>
    <t>新媒体营销与运营</t>
  </si>
  <si>
    <t>隋东旭  李丽娜</t>
  </si>
  <si>
    <t>978-7-111-80239-6</t>
  </si>
  <si>
    <t>http://www.cmpedu.com/books/book/5610613.htm</t>
  </si>
  <si>
    <t>新媒体运营与管理</t>
  </si>
  <si>
    <t>71404</t>
  </si>
  <si>
    <t>王中晓 张浩淼 崔凯 编著</t>
  </si>
  <si>
    <t>978-7-111-71404-0</t>
  </si>
  <si>
    <t>http://www.cmpedu.com/books/book/5606050.htm</t>
  </si>
  <si>
    <t>76672</t>
  </si>
  <si>
    <t>新媒体运营</t>
  </si>
  <si>
    <t>曹琳 夏爽</t>
  </si>
  <si>
    <t>978-7-111-76672-8</t>
  </si>
  <si>
    <t>http://www.cmpedu.com/books/book/5608816.htm</t>
  </si>
  <si>
    <t>80290</t>
  </si>
  <si>
    <t>978-7-111-80290-7</t>
  </si>
  <si>
    <t>http://www.cmpedu.com/books/book/5610628.htm</t>
  </si>
  <si>
    <t>78574</t>
  </si>
  <si>
    <t>农产品直播</t>
  </si>
  <si>
    <t>陈惠香</t>
  </si>
  <si>
    <t>课件、二维码、视频、教案、工作页</t>
  </si>
  <si>
    <t>978-7-111-78574-3</t>
  </si>
  <si>
    <t>http://www.cmpedu.com/books/book/5609650.htm</t>
  </si>
  <si>
    <t>79209</t>
  </si>
  <si>
    <t>直播运营</t>
  </si>
  <si>
    <t>黄志平    张贵英</t>
  </si>
  <si>
    <t>课件、课程标准、视频、试题答案</t>
  </si>
  <si>
    <t>978-7-111-79209-3</t>
  </si>
  <si>
    <t>http://www.cmpedu.com/books/book/5609902.htm</t>
  </si>
  <si>
    <t>78176</t>
  </si>
  <si>
    <t>直播电商运营</t>
  </si>
  <si>
    <t>卓佳 曾静</t>
  </si>
  <si>
    <t>电子课件、二维码、视频、习题答案、教学标准、教案、试卷</t>
  </si>
  <si>
    <t>978-7-111-78176-9</t>
  </si>
  <si>
    <t>http://www.cmpedu.com/books/book/5609398.htm</t>
  </si>
  <si>
    <t>75830</t>
  </si>
  <si>
    <t>谢怡文 邵淑敏</t>
  </si>
  <si>
    <r>
      <rPr>
        <sz val="11"/>
        <color rgb="FF000000"/>
        <rFont val="宋体"/>
        <charset val="134"/>
      </rPr>
      <t>五年制高职教材</t>
    </r>
    <r>
      <rPr>
        <sz val="11"/>
        <color rgb="FF000000"/>
        <rFont val="宋体"/>
        <charset val="0"/>
      </rPr>
      <t xml:space="preserve"> </t>
    </r>
  </si>
  <si>
    <t>978-7-111-75830-3</t>
  </si>
  <si>
    <t>http://www.cmpedu.com/books/book/5608156.htm</t>
  </si>
  <si>
    <t>75014</t>
  </si>
  <si>
    <t>张勇 彭文艳 王成志</t>
  </si>
  <si>
    <t>电子课件、二维码、教案、习题答案、任务工单</t>
  </si>
  <si>
    <t>978-7-111-75014-7</t>
  </si>
  <si>
    <t>http://www.cmpedu.com/books/book/5607543.htm</t>
  </si>
  <si>
    <t>77259</t>
  </si>
  <si>
    <t>短视频策划、制作与运营</t>
  </si>
  <si>
    <t>王成志 张苹 张勇</t>
  </si>
  <si>
    <t>978-7-111-77259-0</t>
  </si>
  <si>
    <t>http://www.cmpedu.com/books/book/5608992.htm</t>
  </si>
  <si>
    <t>79665</t>
  </si>
  <si>
    <t>社群运营</t>
  </si>
  <si>
    <t>吕忠民  陈念</t>
  </si>
  <si>
    <t>978-7-111-79665-7</t>
  </si>
  <si>
    <t>http://www.cmpedu.com/books/book/5610040.htm</t>
  </si>
  <si>
    <t>80444</t>
  </si>
  <si>
    <t>社群运营（AI+）</t>
  </si>
  <si>
    <t>岳歆婷</t>
  </si>
  <si>
    <t>教学大纲、课程标准、PPT课件、题库与习题答案等</t>
  </si>
  <si>
    <t>978-7-111-80444-4</t>
  </si>
  <si>
    <t>http://www.cmpedu.com/books/book/5610707.htm</t>
  </si>
  <si>
    <t>75245</t>
  </si>
  <si>
    <t>网络营销实务（第2版）</t>
  </si>
  <si>
    <t>黄文莉 李卫薇</t>
  </si>
  <si>
    <t>电子课件、二维码、视频、教案、超星学习通版</t>
  </si>
  <si>
    <t>978-7-111-75245-5</t>
  </si>
  <si>
    <t>http://www.cmpedu.com/books/book/5607949.htm</t>
  </si>
  <si>
    <t>网络营销（第3版）</t>
  </si>
  <si>
    <t>74123</t>
  </si>
  <si>
    <t>魏亚萍 徐琳</t>
  </si>
  <si>
    <t>教学计划、课程标准、电子教案、课件和参考答案等</t>
  </si>
  <si>
    <t>978-7-111-74123-7</t>
  </si>
  <si>
    <t>http://www.cmpedu.com/books/book/5607241.htm</t>
  </si>
  <si>
    <t>网络营销与策划项目教程（第2版）</t>
  </si>
  <si>
    <t>62118</t>
  </si>
  <si>
    <t>马继刚 王娟</t>
  </si>
  <si>
    <t>978-7-111-62118-8</t>
  </si>
  <si>
    <t>http://www.cmpedu.com/books/book/5600893.htm</t>
  </si>
  <si>
    <t>高职高专教材&gt;财经商贸大类&gt;电子商务类&gt;商务数据分析与应用</t>
  </si>
  <si>
    <t>商务数据分析基础</t>
  </si>
  <si>
    <t>67431</t>
  </si>
  <si>
    <t>重庆翰海睿智大数据科技股份有限公司 组编</t>
  </si>
  <si>
    <t>978-7-111-67431-3</t>
  </si>
  <si>
    <t>http://www.cmpedu.com/books/book/5604294.htm</t>
  </si>
  <si>
    <t>77258</t>
  </si>
  <si>
    <t>商务数据分析与应用</t>
  </si>
  <si>
    <t>王进</t>
  </si>
  <si>
    <t>978-7-111-77258-3</t>
  </si>
  <si>
    <t>http://www.cmpedu.com/books/book/5608988.htm</t>
  </si>
  <si>
    <t>数据可视化（第2版）</t>
  </si>
  <si>
    <t>76846</t>
  </si>
  <si>
    <r>
      <rPr>
        <sz val="11"/>
        <color rgb="FF000000"/>
        <rFont val="宋体"/>
        <charset val="134"/>
      </rPr>
      <t>彭阳</t>
    </r>
    <r>
      <rPr>
        <sz val="11"/>
        <color rgb="FF000000"/>
        <rFont val="宋体"/>
        <charset val="0"/>
      </rPr>
      <t xml:space="preserve"> </t>
    </r>
    <r>
      <rPr>
        <sz val="11"/>
        <color rgb="FF000000"/>
        <rFont val="宋体"/>
        <charset val="134"/>
      </rPr>
      <t>龚玉军</t>
    </r>
    <r>
      <rPr>
        <sz val="11"/>
        <color rgb="FF000000"/>
        <rFont val="宋体"/>
        <charset val="0"/>
      </rPr>
      <t xml:space="preserve"> </t>
    </r>
    <r>
      <rPr>
        <sz val="11"/>
        <color rgb="FF000000"/>
        <rFont val="宋体"/>
        <charset val="134"/>
      </rPr>
      <t>陈继</t>
    </r>
  </si>
  <si>
    <t>978-7-111-76846-3</t>
  </si>
  <si>
    <t>http://www.cmpedu.com/books/book/5608711.htm</t>
  </si>
  <si>
    <t>数据分析技术</t>
  </si>
  <si>
    <t>66485</t>
  </si>
  <si>
    <t>李勇 刘卫 胡媛媛</t>
  </si>
  <si>
    <t>978-7-111-66485-7</t>
  </si>
  <si>
    <t>http://www.cmpedu.com/books/book/5603447.htm</t>
  </si>
  <si>
    <t>Python数据分析</t>
  </si>
  <si>
    <t>70584</t>
  </si>
  <si>
    <t>宿莉　程书红</t>
  </si>
  <si>
    <t>电子课件、习题答案、教学数据</t>
  </si>
  <si>
    <t>978-7-111-70584-0</t>
  </si>
  <si>
    <t>http://www.cmpedu.com/books/book/5605669.htm</t>
  </si>
  <si>
    <t>Matlab数据分析</t>
  </si>
  <si>
    <t>64560</t>
  </si>
  <si>
    <t>康海刚 段班祥</t>
  </si>
  <si>
    <t>978-7-111-64560-3</t>
  </si>
  <si>
    <t>http://www.cmpedu.com/books/book/5604099.htm</t>
  </si>
  <si>
    <t>高职高专教材&gt;财经商贸大类&gt;工商管理类</t>
  </si>
  <si>
    <t>高职高专教材&gt;财经商贸大类&gt;工商管理类&gt;工商企业管理</t>
  </si>
  <si>
    <t>领导科学与艺术</t>
  </si>
  <si>
    <t>47837</t>
  </si>
  <si>
    <t>陈辉</t>
  </si>
  <si>
    <t>978-7-111-47837-9</t>
  </si>
  <si>
    <t>http://www.cmpedu.com/books/book/2036305.htm</t>
  </si>
  <si>
    <t>ERP沙盘模拟实训教程（第2版）</t>
  </si>
  <si>
    <t>70906</t>
  </si>
  <si>
    <t>赵砚</t>
  </si>
  <si>
    <t>本书特色：
★“十四五”职业教育国家规划教材
★“十三五”职业教育国家规划教材
★内容与全国职业院校企业经营沙盘模拟大赛相衔接，体现“岗、课、赛、证”融合。
★配有电子课件、习题答案、课程标准、教案、课程考核表、电子预算表等资源。
★扫描书中二维码可观看操作视频。</t>
  </si>
  <si>
    <t>978-7-111-70906-0</t>
  </si>
  <si>
    <t>http://www.cmpedu.com/books/book/5605908.htm</t>
  </si>
  <si>
    <t>ERP沙盘模拟企业经营实训教程</t>
  </si>
  <si>
    <t>62639</t>
  </si>
  <si>
    <t>崔晓敏 刘洪斌</t>
  </si>
  <si>
    <t>978-7-111-62639-8</t>
  </si>
  <si>
    <t>http://www.cmpedu.com/books/book/5600376.htm</t>
  </si>
  <si>
    <t>现代企业管理</t>
  </si>
  <si>
    <t>37556</t>
  </si>
  <si>
    <t>葛楚华</t>
  </si>
  <si>
    <t>978-7-111-37556-2</t>
  </si>
  <si>
    <t>http://www.cmpedu.com/books/book/2063805.htm</t>
  </si>
  <si>
    <t>现代企业管理（第3版）</t>
  </si>
  <si>
    <t>58939</t>
  </si>
  <si>
    <t>于卫东</t>
  </si>
  <si>
    <t>978-7-111-58939-6</t>
  </si>
  <si>
    <t>http://www.cmpedu.com/books/book/2065770.htm</t>
  </si>
  <si>
    <t>现代企业管理实务（第2版）</t>
  </si>
  <si>
    <t>70144</t>
  </si>
  <si>
    <t>马春莲</t>
  </si>
  <si>
    <t>978-7-111-70144-6</t>
  </si>
  <si>
    <t>http://www.cmpedu.com/books/book/5605538.htm</t>
  </si>
  <si>
    <t>78051</t>
  </si>
  <si>
    <t>企业行政管理实务（第2版）</t>
  </si>
  <si>
    <t>罗建华 安四明</t>
  </si>
  <si>
    <t>电子课件、教学素材</t>
  </si>
  <si>
    <t>978-7-111-78051-9</t>
  </si>
  <si>
    <t>http://www.cmpedu.com/books/book/5609269.htm</t>
  </si>
  <si>
    <t>企业形象策划实务（第3版）</t>
  </si>
  <si>
    <t>63839</t>
  </si>
  <si>
    <t>周朝霞</t>
  </si>
  <si>
    <t>978-7-111-63839-1</t>
  </si>
  <si>
    <t>http://www.cmpedu.com/books/book/5601125.htm</t>
  </si>
  <si>
    <t>72399</t>
  </si>
  <si>
    <t>ISO 9000族质量管理标准理论与实务（第3版）</t>
  </si>
  <si>
    <t>孙跃兰</t>
  </si>
  <si>
    <t>978-7-111-72399-8</t>
  </si>
  <si>
    <t>http://www.cmpedu.com/books/book/5607169.htm</t>
  </si>
  <si>
    <t>生产组织与管理</t>
  </si>
  <si>
    <t>40250</t>
  </si>
  <si>
    <t>978-7-111-40250-3</t>
  </si>
  <si>
    <t>http://www.cmpedu.com/books/book/2065156.htm</t>
  </si>
  <si>
    <t>76105</t>
  </si>
  <si>
    <t>工业企业管理（第4版）</t>
  </si>
  <si>
    <t>张卿</t>
  </si>
  <si>
    <t>978-7-111-76105-1</t>
  </si>
  <si>
    <t>http://www.cmpedu.com/books/book/5608384.htm</t>
  </si>
  <si>
    <t>现代工业企业管理</t>
  </si>
  <si>
    <t>21559</t>
  </si>
  <si>
    <t>刘晓峰</t>
  </si>
  <si>
    <t>978-7-111-21559-2</t>
  </si>
  <si>
    <t>http://www.cmpedu.com/books/book/62127.htm</t>
  </si>
  <si>
    <t>56341</t>
  </si>
  <si>
    <t>978-7-111-56341-9</t>
  </si>
  <si>
    <t>http://www.cmpedu.com/books/book/2063361.htm</t>
  </si>
  <si>
    <t>现代企业现场管理与ERP系统</t>
  </si>
  <si>
    <t>61912</t>
  </si>
  <si>
    <t>吴拓 蔡菊</t>
  </si>
  <si>
    <t>978-7-111-61912-3</t>
  </si>
  <si>
    <t>http://www.cmpedu.com/books/book/5585323.htm</t>
  </si>
  <si>
    <t>75061</t>
  </si>
  <si>
    <t>现代生产管理（第2版）</t>
  </si>
  <si>
    <t>周桂瑾 于云波</t>
  </si>
  <si>
    <t>电子课件、二维码、大纲、教学计划、教案、试题库、课程思政的深思话题</t>
  </si>
  <si>
    <t>978-7-111-75061-1</t>
  </si>
  <si>
    <t>http://www.cmpedu.com/books/book/5608132.htm</t>
  </si>
  <si>
    <t>41501</t>
  </si>
  <si>
    <t>夏暎</t>
  </si>
  <si>
    <t>978-7-111-41501-5</t>
  </si>
  <si>
    <t>http://www.cmpedu.com/books/book/2025101.htm</t>
  </si>
  <si>
    <t>现代生产管理（第3版）</t>
  </si>
  <si>
    <t>54226</t>
  </si>
  <si>
    <t>崔平</t>
  </si>
  <si>
    <t>本书特色：
★普通高等教育“十一五”国家级规划教材。
★内容涉及当代生产管理实践的各个方面，结合信息社会、知识经济、先进制造的特点。</t>
  </si>
  <si>
    <t>978-7-111-54226-1</t>
  </si>
  <si>
    <t>http://www.cmpedu.com/books/book/2054033.htm</t>
  </si>
  <si>
    <t>现代生产现场管理（第3版）</t>
  </si>
  <si>
    <t>72192</t>
  </si>
  <si>
    <t>978-7-111-72192-5</t>
  </si>
  <si>
    <t>http://www.cmpedu.com/books/book/5606439.htm</t>
  </si>
  <si>
    <t>77976</t>
  </si>
  <si>
    <t>生产现场5S管理</t>
  </si>
  <si>
    <t>任雪娇 张景钰</t>
  </si>
  <si>
    <t>978-7-111-77976-6</t>
  </si>
  <si>
    <t>http://www.cmpedu.com/books/book/5609377.htm</t>
  </si>
  <si>
    <t>现代企业车间管理</t>
  </si>
  <si>
    <t>63754</t>
  </si>
  <si>
    <t>978-7-111-63754-7</t>
  </si>
  <si>
    <t>http://www.cmpedu.com/books/book/5600916.htm</t>
  </si>
  <si>
    <t>现场管理与精益生产</t>
  </si>
  <si>
    <t>62981</t>
  </si>
  <si>
    <t>张平亮 严志华 编著</t>
  </si>
  <si>
    <t>978-7-111-62981-8</t>
  </si>
  <si>
    <t>http://www.cmpedu.com/books/book/5600529.htm</t>
  </si>
  <si>
    <t>80375</t>
  </si>
  <si>
    <t>质量分析与统计技术</t>
  </si>
  <si>
    <t>熊志林  李思嘉  陈发波</t>
  </si>
  <si>
    <t>978-7-111-80375-1</t>
  </si>
  <si>
    <t>http://www.cmpedu.com/books/book/5610662.htm</t>
  </si>
  <si>
    <t>精益生产</t>
  </si>
  <si>
    <t>72274</t>
  </si>
  <si>
    <t>刘铭 毛清华 王秋雨</t>
  </si>
  <si>
    <t>978-7-111-72274-8</t>
  </si>
  <si>
    <t>http://www.cmpedu.com/books/book/5606582.htm</t>
  </si>
  <si>
    <t>精益生产实务（第2版）</t>
  </si>
  <si>
    <t>69191</t>
  </si>
  <si>
    <t>乔毅 周桂瑾</t>
  </si>
  <si>
    <t>本书特色：
★“十三五”江苏省高等学校重点教材
★扫描书中二维码可观看微课视频。
★书中配有大量与精益生产有关的图表，每章末还配有本章小结、练习与思考和相关阅读，可以巩固和丰富所学内容。
★配有电子课件、习题及答案、教案、试卷、模拟实验视频、教学大纲、授课计划等资源。</t>
  </si>
  <si>
    <t>978-7-111-69191-4</t>
  </si>
  <si>
    <t>http://www.cmpedu.com/books/book/5605116.htm</t>
  </si>
  <si>
    <t>生产与运作管理（第4版）</t>
  </si>
  <si>
    <t>71912</t>
  </si>
  <si>
    <t>许兆祥 汪政</t>
  </si>
  <si>
    <t>978-7-111-71912-0</t>
  </si>
  <si>
    <t>http://www.cmpedu.com/books/book/5606342.htm</t>
  </si>
  <si>
    <t>实用班组建设与管理--班组长必读（第2版）</t>
  </si>
  <si>
    <t>49190</t>
  </si>
  <si>
    <t>成立平</t>
  </si>
  <si>
    <t>978-7-111-49190-3</t>
  </si>
  <si>
    <t>http://www.cmpedu.com/books/book/5603910.htm</t>
  </si>
  <si>
    <t>高职高专教材&gt;财经商贸大类&gt;工商管理类&gt;市场营销</t>
  </si>
  <si>
    <t>初创企业营销攻略（第2版）</t>
  </si>
  <si>
    <t>74432</t>
  </si>
  <si>
    <t>王琼芝 吕蓉</t>
  </si>
  <si>
    <t>978-7-111-74432-0</t>
  </si>
  <si>
    <t>http://www.cmpedu.com/books/book/5607514.htm</t>
  </si>
  <si>
    <t>74041</t>
  </si>
  <si>
    <t>市场营销（第5版）</t>
  </si>
  <si>
    <t>张晋光</t>
  </si>
  <si>
    <t>课件、习题答案、教案、课程标准、教学日历、案例</t>
  </si>
  <si>
    <t>本书特色：
★“十四五”职业教育国家规划教材
★“十二五”职业教育国家规划教材
★基于营销岗位实际需要编写。
★配有电子课件、习题库、实训题库、试卷、课程标准、教学日历、案例素材等资源。
★扫描书中二维码可观看微课视频。</t>
  </si>
  <si>
    <t>978-7-111-74041-4</t>
  </si>
  <si>
    <t>http://www.cmpedu.com/books/book/5607360.htm</t>
  </si>
  <si>
    <t>新编市场营销（第2版）</t>
  </si>
  <si>
    <t>74512</t>
  </si>
  <si>
    <t>赵轶</t>
  </si>
  <si>
    <t>电子课件、二维码、教案、 模拟试卷</t>
  </si>
  <si>
    <t>978-7-111-74512-9</t>
  </si>
  <si>
    <t>http://www.cmpedu.com/books/book/5607447.htm</t>
  </si>
  <si>
    <t>市场营销——理论、方法与实训（第4版）</t>
  </si>
  <si>
    <t>76472</t>
  </si>
  <si>
    <t>束军意 汤宇军</t>
  </si>
  <si>
    <t>电子课件、学习指导视频、企划书实例、习题答案</t>
  </si>
  <si>
    <t>978-7-111-76472-4</t>
  </si>
  <si>
    <t>http://www.cmpedu.com/books/book/5608637.htm</t>
  </si>
  <si>
    <t>市场营销基础与实务（第3版）</t>
  </si>
  <si>
    <t>67043</t>
  </si>
  <si>
    <t>高凤荣</t>
  </si>
  <si>
    <t>978-7-111-67043-8</t>
  </si>
  <si>
    <t>http://www.cmpedu.com/books/book/5603639.htm</t>
  </si>
  <si>
    <t>73241</t>
  </si>
  <si>
    <t>市场营销沙盘模拟实训教程——基于ITMC市场营销综合实训与竞赛系统（第2版）</t>
  </si>
  <si>
    <t>王咏 包刚</t>
  </si>
  <si>
    <t>978-7-111-73241-9</t>
  </si>
  <si>
    <t>http://www.cmpedu.com/books/book/5606890.htm</t>
  </si>
  <si>
    <t>市场调查与预测——营销调研大数据分析（第2版）</t>
  </si>
  <si>
    <t>71141</t>
  </si>
  <si>
    <t>刘锋</t>
  </si>
  <si>
    <t>浙江省普通高校“十二五”优秀教材</t>
  </si>
  <si>
    <t>978-7-111-71141-4</t>
  </si>
  <si>
    <t>http://www.cmpedu.com/books/book/5605822.htm</t>
  </si>
  <si>
    <t>市场调查与预测（第3版）</t>
  </si>
  <si>
    <t>77307</t>
  </si>
  <si>
    <t>978-7-111-77307-8</t>
  </si>
  <si>
    <t>http://www.cmpedu.com/books/book/5608982.htm</t>
  </si>
  <si>
    <t>市场调研与预测（第4版）</t>
  </si>
  <si>
    <t>73004</t>
  </si>
  <si>
    <t>邱小平</t>
  </si>
  <si>
    <t>978-7-111-73004-0</t>
  </si>
  <si>
    <t>http://www.cmpedu.com/books/book/5606752.htm</t>
  </si>
  <si>
    <t>消费心理学（第2版）</t>
  </si>
  <si>
    <t>76034</t>
  </si>
  <si>
    <t>李南 蒋怡康</t>
  </si>
  <si>
    <t>978-7-111-76034-4</t>
  </si>
  <si>
    <t>http://www.cmpedu.com/books/book/5608317.htm</t>
  </si>
  <si>
    <t>74629</t>
  </si>
  <si>
    <t>王旭 李秀英 张弘</t>
  </si>
  <si>
    <t>978-7-111-74629-4</t>
  </si>
  <si>
    <t>http://www.cmpedu.com/books/book/5607736.htm</t>
  </si>
  <si>
    <t>广告学概论（第3版）</t>
  </si>
  <si>
    <t>57108</t>
  </si>
  <si>
    <t>张建华</t>
  </si>
  <si>
    <t>978-7-111-57108-7</t>
  </si>
  <si>
    <t>http://www.cmpedu.com/books/book/2063586.htm</t>
  </si>
  <si>
    <t>广告创意设计</t>
  </si>
  <si>
    <t>34471</t>
  </si>
  <si>
    <t>王宗元</t>
  </si>
  <si>
    <t>978-7-111-34471-1</t>
  </si>
  <si>
    <t>http://www.cmpedu.com/books/book/2011762.htm</t>
  </si>
  <si>
    <t>广告策划</t>
  </si>
  <si>
    <t>55551</t>
  </si>
  <si>
    <t>苏徐</t>
  </si>
  <si>
    <t>978-7-111-55551-3</t>
  </si>
  <si>
    <t>http://www.cmpedu.com/books/book/2062394.htm</t>
  </si>
  <si>
    <t>客户关系管理应用（第3版）</t>
  </si>
  <si>
    <t>63940</t>
  </si>
  <si>
    <t>978-7-111-63940-4</t>
  </si>
  <si>
    <t>http://www.cmpedu.com/books/book/5601197.htm</t>
  </si>
  <si>
    <t>客户关系管理——移动互联时代新实践（第2版）</t>
  </si>
  <si>
    <t>61926</t>
  </si>
  <si>
    <t>王晓望 等 编著</t>
  </si>
  <si>
    <t>978-7-111-61926-0</t>
  </si>
  <si>
    <t>http://www.cmpedu.com/books/book/5600200.htm</t>
  </si>
  <si>
    <t>75127</t>
  </si>
  <si>
    <t>客户服务实务</t>
  </si>
  <si>
    <t>权青 刘珍玉</t>
  </si>
  <si>
    <t>电子课件、课程标准、教学设计、案例素材库、同步测试及答案解析</t>
  </si>
  <si>
    <t>978-7-111-75127-4</t>
  </si>
  <si>
    <t>http://www.cmpedu.com/books/book/5607830.htm</t>
  </si>
  <si>
    <t>客户服务技能训练教程——基于体验经济（第3版）</t>
  </si>
  <si>
    <t>72417</t>
  </si>
  <si>
    <t>王晓望</t>
  </si>
  <si>
    <t>本书特色：
★“十四五”职业教育国家规划教材/“十三五”职业教育国家规划教材
★双色印刷，新形态教材，扫码可观看原创视频。
★配套资源含丰富实用视频案例及使用说明，帮助教师活跃课堂，提高趣味性。</t>
  </si>
  <si>
    <t>978-7-111-72417-9</t>
  </si>
  <si>
    <t>http://www.cmpedu.com/books/book/5606592.htm</t>
  </si>
  <si>
    <t>77526</t>
  </si>
  <si>
    <t>客户关系管理（第2版）</t>
  </si>
  <si>
    <t>刘柳 杨莹</t>
  </si>
  <si>
    <t>课件、二维码、视频、习题答案、案例解析、试卷、实训、教案、课程标准</t>
  </si>
  <si>
    <t>978-7-111-77526-3</t>
  </si>
  <si>
    <t>http://www.cmpedu.com/books/book/5609141.htm</t>
  </si>
  <si>
    <t>现代销售技术</t>
  </si>
  <si>
    <t>68703</t>
  </si>
  <si>
    <t>江帆 谭字均</t>
  </si>
  <si>
    <t>电子课件、单元自测</t>
  </si>
  <si>
    <t>978-7-111-68703-0</t>
  </si>
  <si>
    <t>http://www.cmpedu.com/books/book/5604800.htm</t>
  </si>
  <si>
    <t>商务谈判与推销技巧</t>
  </si>
  <si>
    <t>48781</t>
  </si>
  <si>
    <t>刘蓉</t>
  </si>
  <si>
    <t>978-7-111-48781-4</t>
  </si>
  <si>
    <t>http://www.cmpedu.com/books/book/2063394.htm</t>
  </si>
  <si>
    <t>商务谈判实务（第2版）</t>
  </si>
  <si>
    <t>62223</t>
  </si>
  <si>
    <t>陈文汉</t>
  </si>
  <si>
    <t>978-7-111-62223-9</t>
  </si>
  <si>
    <t>http://www.cmpedu.com/books/book/5600197.htm</t>
  </si>
  <si>
    <t>商务谈判与礼仪（第2版）</t>
  </si>
  <si>
    <t>59376</t>
  </si>
  <si>
    <t>左显兰</t>
  </si>
  <si>
    <t>978-7-111-59376-8</t>
  </si>
  <si>
    <t>http://www.cmpedu.com/books/book/2066484.htm</t>
  </si>
  <si>
    <t>商务策划实务</t>
  </si>
  <si>
    <t>38768</t>
  </si>
  <si>
    <t>刘永红 韦林华</t>
  </si>
  <si>
    <t>978-7-111-38768-8</t>
  </si>
  <si>
    <t>http://www.cmpedu.com/books/book/2063481.htm</t>
  </si>
  <si>
    <t>农机市场营销</t>
  </si>
  <si>
    <t>46202</t>
  </si>
  <si>
    <t>施颖</t>
  </si>
  <si>
    <t>978-7-111-46202-6</t>
  </si>
  <si>
    <t>http://www.cmpedu.com/books/book/2040001.htm</t>
  </si>
  <si>
    <t>高职高专教材&gt;财经商贸大类&gt;工商管理类&gt;呼叫中心客户服务与管理</t>
  </si>
  <si>
    <t>呼叫中心客户服务与管理（基础知识）</t>
  </si>
  <si>
    <t>65953</t>
  </si>
  <si>
    <t>北京华唐中科科技集团有限公司 组编 闫新波 阮瑞华 主编</t>
  </si>
  <si>
    <t>978-7-111-65953-2</t>
  </si>
  <si>
    <t>http://www.cmpedu.com/books/book/5602454.htm</t>
  </si>
  <si>
    <t>呼叫中心客户服务与管理（初级技能）</t>
  </si>
  <si>
    <t>65974</t>
  </si>
  <si>
    <t>北京华唐中科科技集团有限公司 组编 効文颖 冯俊芹 主编</t>
  </si>
  <si>
    <t>978-7-111-65974-7</t>
  </si>
  <si>
    <t>http://www.cmpedu.com/books/book/5602466.htm</t>
  </si>
  <si>
    <t>呼叫中心客户服务与管理（中级技能）</t>
  </si>
  <si>
    <t>65959</t>
  </si>
  <si>
    <t>北京华唐中科科技集团有限公司 组编 李洁 张战杰 主编</t>
  </si>
  <si>
    <t>978-7-111-65959-4</t>
  </si>
  <si>
    <t>http://www.cmpedu.com/books/book/5602496.htm</t>
  </si>
  <si>
    <t>呼叫中心客户服务与管理（高级技能）</t>
  </si>
  <si>
    <t>69697</t>
  </si>
  <si>
    <t>北京华唐中科科技集团有限公司</t>
  </si>
  <si>
    <t>978-7-111-69697-1</t>
  </si>
  <si>
    <t>http://www.cmpedu.com/books/book/5605219.htm</t>
  </si>
  <si>
    <t>高职高专教材&gt;财经商贸大类&gt;工商管理类&gt;连锁经营管理</t>
  </si>
  <si>
    <t>连锁门店开发与设计</t>
  </si>
  <si>
    <t>23375</t>
  </si>
  <si>
    <t>杨叶飞</t>
  </si>
  <si>
    <t>978-7-111-23375-6</t>
  </si>
  <si>
    <t>http://www.cmpedu.com/books/book/59200.htm</t>
  </si>
  <si>
    <t>连锁门店运营管理（第2版）</t>
  </si>
  <si>
    <t>52699</t>
  </si>
  <si>
    <t>郑昕</t>
  </si>
  <si>
    <t>978-7-111-52699-5</t>
  </si>
  <si>
    <t>http://www.cmpedu.com/books/book/2063377.htm</t>
  </si>
  <si>
    <t>门店运营实务</t>
  </si>
  <si>
    <t>77290</t>
  </si>
  <si>
    <t>李卫华</t>
  </si>
  <si>
    <t>978-7-111-77290-3</t>
  </si>
  <si>
    <t>http://www.cmpedu.com/books/book/5609019.htm</t>
  </si>
  <si>
    <t>高职高专教材&gt;财经商贸大类&gt;物流类</t>
  </si>
  <si>
    <t>76265</t>
  </si>
  <si>
    <t>智慧物流与供应链基础</t>
  </si>
  <si>
    <t>韩媛媛 吴竞鸿</t>
  </si>
  <si>
    <t>电子课件、二维码、视频、教学大纲、习题答案、试卷</t>
  </si>
  <si>
    <t>978-7-111-76265-2</t>
  </si>
  <si>
    <t>http://www.cmpedu.com/books/book/5608485.htm</t>
  </si>
  <si>
    <t>78486</t>
  </si>
  <si>
    <t>数字化物流商业运营</t>
  </si>
  <si>
    <t>张迎新</t>
  </si>
  <si>
    <t>电子课件、微课视频、教案、习题答案、资源库、在线课程</t>
  </si>
  <si>
    <t>978-7-111-78486-9</t>
  </si>
  <si>
    <t>http://www.cmpedu.com/books/book/5609512.htm</t>
  </si>
  <si>
    <t>物流工程概论</t>
  </si>
  <si>
    <t>75889</t>
  </si>
  <si>
    <t>陈赋光 颉栋栋</t>
  </si>
  <si>
    <t>978-7-111-75889-1</t>
  </si>
  <si>
    <t>http://www.cmpedu.com/books/book/5608244.htm</t>
  </si>
  <si>
    <t>75304</t>
  </si>
  <si>
    <t>现代物流基础与实务</t>
  </si>
  <si>
    <t>徐丽 苏杜彪</t>
  </si>
  <si>
    <t>978-7-111-75304-9</t>
  </si>
  <si>
    <t>http://www.cmpedu.com/books/book/5607931.htm</t>
  </si>
  <si>
    <t>现代物流概论</t>
  </si>
  <si>
    <t>46991</t>
  </si>
  <si>
    <t>王红艳</t>
  </si>
  <si>
    <t>978-7-111-46991-9</t>
  </si>
  <si>
    <t>http://www.cmpedu.com/books/book/2065563.htm</t>
  </si>
  <si>
    <t>物流工程项目管理</t>
  </si>
  <si>
    <t>71086</t>
  </si>
  <si>
    <t>杨新凤</t>
  </si>
  <si>
    <t>978-7-111-71086-8</t>
  </si>
  <si>
    <t>http://www.cmpedu.com/books/book/5605977.htm</t>
  </si>
  <si>
    <t>77838</t>
  </si>
  <si>
    <t>物流项目运营</t>
  </si>
  <si>
    <t>花永剑  顾典</t>
  </si>
  <si>
    <t>978-7-111-77838-7</t>
  </si>
  <si>
    <t>http://www.cmpedu.com/books/book/5609361.htm</t>
  </si>
  <si>
    <t>73658</t>
  </si>
  <si>
    <t>物流运筹方法与工具（第3版）</t>
  </si>
  <si>
    <t>彭秀兰 章良</t>
  </si>
  <si>
    <t>978-7-111-73658-5</t>
  </si>
  <si>
    <t>http://www.cmpedu.com/books/book/5607302.htm</t>
  </si>
  <si>
    <t>物流营销（第4版）</t>
  </si>
  <si>
    <t>61124</t>
  </si>
  <si>
    <t>袁炎清 范爱理</t>
  </si>
  <si>
    <t>978-7-111-61124-0</t>
  </si>
  <si>
    <t>http://www.cmpedu.com/books/book/5533413.htm</t>
  </si>
  <si>
    <t>78381</t>
  </si>
  <si>
    <t>物流营销与客户服务</t>
  </si>
  <si>
    <t>王卫平 唐玉藏</t>
  </si>
  <si>
    <t>978-7-111-78381-7</t>
  </si>
  <si>
    <t>http://www.cmpedu.com/books/book/5609531.htm</t>
  </si>
  <si>
    <t>78767</t>
  </si>
  <si>
    <t>物流营销与客户关系</t>
  </si>
  <si>
    <t>包惠玲 王雅蕾</t>
  </si>
  <si>
    <t>978-7-111-78767-9</t>
  </si>
  <si>
    <t>http://www.cmpedu.com/books/book/5609606.htm</t>
  </si>
  <si>
    <t>74428</t>
  </si>
  <si>
    <t>张广敬 顾晶晶</t>
  </si>
  <si>
    <t>978-7-111-74428-3</t>
  </si>
  <si>
    <t>http://www.cmpedu.com/books/book/5607654.htm</t>
  </si>
  <si>
    <t>精益生产物流管理</t>
  </si>
  <si>
    <t>72061</t>
  </si>
  <si>
    <t>任玲 郑治 韩萍</t>
  </si>
  <si>
    <t>978-7-111-72061-4</t>
  </si>
  <si>
    <t>http://www.cmpedu.com/books/book/5606404.htm</t>
  </si>
  <si>
    <t>74440</t>
  </si>
  <si>
    <t>物流成本管理（第6版）</t>
  </si>
  <si>
    <t>朱伟生 王存勤</t>
  </si>
  <si>
    <t>电子课件、二维码、大纲、习题答案、视频</t>
  </si>
  <si>
    <t>本书特色：
★“十四五”职业教育国家规划教材
★“十三五”职业教育国家规划教材
★普通高等教育“十一五”国家级规划教材
★配套资源丰富：PPT，参考资料，教学大纲，电子教案，试卷及答案，素材。</t>
  </si>
  <si>
    <t>978-7-111-74440-5</t>
  </si>
  <si>
    <t>http://www.cmpedu.com/books/book/5607551.htm</t>
  </si>
  <si>
    <t>78844</t>
  </si>
  <si>
    <t>物流成本与绩效管理</t>
  </si>
  <si>
    <t>周宁武 郭瑞伟</t>
  </si>
  <si>
    <t>978-7-111-78844-7</t>
  </si>
  <si>
    <t>http://www.cmpedu.com/books/book/5609722.htm</t>
  </si>
  <si>
    <t>79122</t>
  </si>
  <si>
    <t>王小艳   徐丽</t>
  </si>
  <si>
    <t>978-7-111-79122-5</t>
  </si>
  <si>
    <t>http://www.cmpedu.com/books/book/5610059.htm</t>
  </si>
  <si>
    <t>物流设备使用与维护</t>
  </si>
  <si>
    <t>57831</t>
  </si>
  <si>
    <t>张翠花</t>
  </si>
  <si>
    <t>978-7-111-57831-4</t>
  </si>
  <si>
    <t>http://www.cmpedu.com/books/book/2064464.htm</t>
  </si>
  <si>
    <t>物流数据处理与分析（Excel版）</t>
  </si>
  <si>
    <t>72244</t>
  </si>
  <si>
    <t>周建军</t>
  </si>
  <si>
    <t>978-7-111-72244-1</t>
  </si>
  <si>
    <t>http://www.cmpedu.com/books/book/5606481.htm</t>
  </si>
  <si>
    <t>物流数字化应用——Excel篇</t>
  </si>
  <si>
    <t>72275</t>
  </si>
  <si>
    <t>赵淑群</t>
  </si>
  <si>
    <t>电子课件、源文件、习题答案、活页式</t>
  </si>
  <si>
    <t>978-7-111-72275-5</t>
  </si>
  <si>
    <t>http://www.cmpedu.com/books/book/5606524.htm</t>
  </si>
  <si>
    <t>79584</t>
  </si>
  <si>
    <t>物流信息技术与应用</t>
  </si>
  <si>
    <t>冯国壁  于韶华</t>
  </si>
  <si>
    <t>课件、教案、微课视频、试题及答案</t>
  </si>
  <si>
    <t>978-7-111-79584-1</t>
  </si>
  <si>
    <t>http://www.cmpedu.com/books/book/5610044.htm</t>
  </si>
  <si>
    <t>75987</t>
  </si>
  <si>
    <t>黎聪 黄丽霞</t>
  </si>
  <si>
    <t>电子课件、二维码、视频、习题答案、超星在线课程</t>
  </si>
  <si>
    <t>978-7-111-75987-4</t>
  </si>
  <si>
    <t>http://www.cmpedu.com/books/book/5608286.htm</t>
  </si>
  <si>
    <t>物流信息技术（第3版）</t>
  </si>
  <si>
    <t>30693</t>
  </si>
  <si>
    <t>鲍吉龙</t>
  </si>
  <si>
    <t>978-7-111-30693-1</t>
  </si>
  <si>
    <t>http://www.cmpedu.com/books/book/5519704.htm</t>
  </si>
  <si>
    <t>78783</t>
  </si>
  <si>
    <t>数字化供应链运营</t>
  </si>
  <si>
    <t>张强锋 魏春玲 申慢慢</t>
  </si>
  <si>
    <t>978-7-111-78783-9</t>
  </si>
  <si>
    <t>http://www.cmpedu.com/books/book/5609882.htm</t>
  </si>
  <si>
    <t>77764</t>
  </si>
  <si>
    <t>供应链数字化运营</t>
  </si>
  <si>
    <t>滕丽娜 杨礼美 李铁光</t>
  </si>
  <si>
    <t>电子课件、二维码、视频、大纲、习题及答案、试卷</t>
  </si>
  <si>
    <t>978-7-111-77764-9</t>
  </si>
  <si>
    <t>http://www.cmpedu.com/books/book/5609049.htm</t>
  </si>
  <si>
    <t>78804</t>
  </si>
  <si>
    <t>供应链大数据分析与应用</t>
  </si>
  <si>
    <t>单友成</t>
  </si>
  <si>
    <t>978-7-111-78804-1</t>
  </si>
  <si>
    <t>http://www.cmpedu.com/books/book/5609667.htm</t>
  </si>
  <si>
    <t>供应链管理（第3版）</t>
  </si>
  <si>
    <t>55428</t>
  </si>
  <si>
    <t>赵继新</t>
  </si>
  <si>
    <t>978-7-111-55428-8</t>
  </si>
  <si>
    <t>http://www.cmpedu.com/books/book/2055769.htm</t>
  </si>
  <si>
    <t>75459</t>
  </si>
  <si>
    <t>供应链管理（第2版）</t>
  </si>
  <si>
    <t>张启慧 孟庆永 杨妍</t>
  </si>
  <si>
    <t>电子课件、视频、习题答案、教学进度表、课程标准、素材库、在线课程</t>
  </si>
  <si>
    <t>978-7-111-75459-6</t>
  </si>
  <si>
    <t>http://www.cmpedu.com/books/book/5607945.htm</t>
  </si>
  <si>
    <t>75565</t>
  </si>
  <si>
    <t>周任重 谭洁</t>
  </si>
  <si>
    <t>电子课件、二维码、视频、大纲、教案、习题答案、试卷</t>
  </si>
  <si>
    <t>978-7-111-75565-4</t>
  </si>
  <si>
    <t>http://www.cmpedu.com/books/book/5608207.htm</t>
  </si>
  <si>
    <t>供应链管理基础</t>
  </si>
  <si>
    <t>69756</t>
  </si>
  <si>
    <t>靳荣利</t>
  </si>
  <si>
    <t>浙江省高职高专院校“十三五”新形态教材</t>
  </si>
  <si>
    <t>978-7-111-69756-5</t>
  </si>
  <si>
    <t>http://www.cmpedu.com/books/book/5605255.htm</t>
  </si>
  <si>
    <t>77284</t>
  </si>
  <si>
    <t>供应链管理实务</t>
  </si>
  <si>
    <t>张启慧 吴庆念</t>
  </si>
  <si>
    <t>978-7-111-77284-2</t>
  </si>
  <si>
    <t>http://www.cmpedu.com/books/book/5609234.htm</t>
  </si>
  <si>
    <t>79000</t>
  </si>
  <si>
    <t>智慧运输运营</t>
  </si>
  <si>
    <t>韦冬莉 李卓丹 郭子渝</t>
  </si>
  <si>
    <t>电子课件、二维码、视频、教案、习题答案、素材</t>
  </si>
  <si>
    <t>978-7-111-79000-6</t>
  </si>
  <si>
    <t>http://www.cmpedu.com/books/book/5609815.htm</t>
  </si>
  <si>
    <t>运输管理实务</t>
  </si>
  <si>
    <t>54241</t>
  </si>
  <si>
    <t>朱颢</t>
  </si>
  <si>
    <t>978-7-111-54241-4</t>
  </si>
  <si>
    <t>http://www.cmpedu.com/books/book/2054023.htm</t>
  </si>
  <si>
    <t>73664</t>
  </si>
  <si>
    <t>道路运输管理实务（第4版）</t>
  </si>
  <si>
    <t>彭秀兰</t>
  </si>
  <si>
    <t>978-7-111-73664-6</t>
  </si>
  <si>
    <t>http://www.cmpedu.com/books/book/5607102.htm</t>
  </si>
  <si>
    <t>库存管理（第2版）</t>
  </si>
  <si>
    <t>62482</t>
  </si>
  <si>
    <t>黄君麟 熊正平 马艳秋</t>
  </si>
  <si>
    <t>978-7-111-62482-0</t>
  </si>
  <si>
    <t>http://www.cmpedu.com/books/book/5600377.htm</t>
  </si>
  <si>
    <t>仓储与配送管理（基于ITP一体化教学管理平台）（第2版）</t>
  </si>
  <si>
    <t>73436</t>
  </si>
  <si>
    <t>978-7-111-73436-9</t>
  </si>
  <si>
    <t>http://www.cmpedu.com/books/book/5607054.htm</t>
  </si>
  <si>
    <t>80551</t>
  </si>
  <si>
    <t>智慧仓配运营</t>
  </si>
  <si>
    <t>王艳丽 赵世文</t>
  </si>
  <si>
    <t>电子课件、二维码、教案、视频、试题答案</t>
  </si>
  <si>
    <t>978-7-111-80551-9</t>
  </si>
  <si>
    <t>http://www.cmpedu.com/books/book/5610621.htm</t>
  </si>
  <si>
    <t>78543</t>
  </si>
  <si>
    <t>唐玉藏 吴庆念 翁勤晴</t>
  </si>
  <si>
    <t>电子课件、二维码、视频、案例、习题答案、试卷及答案、教案</t>
  </si>
  <si>
    <t>978-7-111-78543-9</t>
  </si>
  <si>
    <t>http://www.cmpedu.com/books/book/5609528.htm</t>
  </si>
  <si>
    <t>78144</t>
  </si>
  <si>
    <t>苏杜彪  徐丽</t>
  </si>
  <si>
    <t>电子课件、二维码、视频、习题、习题答案 二维码有问题在修改</t>
  </si>
  <si>
    <t>978-7-111-78144-8</t>
  </si>
  <si>
    <t>http://www.cmpedu.com/books/book/5609333.htm</t>
  </si>
  <si>
    <t>73131</t>
  </si>
  <si>
    <t>智能仓储与配送</t>
  </si>
  <si>
    <t>刘贵生 赵丽</t>
  </si>
  <si>
    <t>978-7-111-73131-3</t>
  </si>
  <si>
    <t>http://www.cmpedu.com/books/book/5606876.htm</t>
  </si>
  <si>
    <t>74474</t>
  </si>
  <si>
    <t>覃波 黄成菊</t>
  </si>
  <si>
    <t>978-7-111-74474-0</t>
  </si>
  <si>
    <t>http://www.cmpedu.com/books/book/5607462.htm</t>
  </si>
  <si>
    <t>智慧仓库规划设计与虚拟仿真</t>
  </si>
  <si>
    <t>75242</t>
  </si>
  <si>
    <t>李明 陈宁宁 白海清</t>
  </si>
  <si>
    <t>978-7-111-75242-4</t>
  </si>
  <si>
    <t>http://www.cmpedu.com/books/book/5607863.htm</t>
  </si>
  <si>
    <t>配送作业管理</t>
  </si>
  <si>
    <t>62699</t>
  </si>
  <si>
    <t>彭秀兰 马冬梅</t>
  </si>
  <si>
    <t>978-7-111-62699-2</t>
  </si>
  <si>
    <t>http://www.cmpedu.com/books/book/5600359.htm</t>
  </si>
  <si>
    <t>配送管理（第2版）</t>
  </si>
  <si>
    <t>52650</t>
  </si>
  <si>
    <t>马俊生</t>
  </si>
  <si>
    <t>978-7-111-52650-6</t>
  </si>
  <si>
    <t>http://www.cmpedu.com/books/book/2052691.htm</t>
  </si>
  <si>
    <t>配送管理实务</t>
  </si>
  <si>
    <t>68831</t>
  </si>
  <si>
    <t>刘晓燕</t>
  </si>
  <si>
    <t>案例、视频、图片、习题、实训、MOOC在线课程</t>
  </si>
  <si>
    <t>978-7-111-68831-0</t>
  </si>
  <si>
    <t>http://www.cmpedu.com/books/book/5604872.htm</t>
  </si>
  <si>
    <t>物流系统分析</t>
  </si>
  <si>
    <t>77505</t>
  </si>
  <si>
    <t>何岩松 王宪彬</t>
  </si>
  <si>
    <t>978-7-111-77505-8</t>
  </si>
  <si>
    <t>http://www.cmpedu.com/books/book/5608975.htm</t>
  </si>
  <si>
    <t>物流系统规划与设计（第4版）</t>
  </si>
  <si>
    <t>69237</t>
  </si>
  <si>
    <t>李杰 方仲民</t>
  </si>
  <si>
    <t>本书特色：
★“十四五”职业教育国家规划教材
★“十二五”职业教育国家规划教材修订版
★插入17个二维码微课视频。
★赠送电子课件、习题答案、教学案例、教学大纲、教案、素材库、习题库。</t>
  </si>
  <si>
    <t>978-7-111-69237-9</t>
  </si>
  <si>
    <t>http://www.cmpedu.com/books/book/5605101.htm</t>
  </si>
  <si>
    <t>78153</t>
  </si>
  <si>
    <t>物流系统规划与设计</t>
  </si>
  <si>
    <t>李朝敏</t>
  </si>
  <si>
    <t>978-7-111-78153-0</t>
  </si>
  <si>
    <t>http://www.cmpedu.com/books/book/5609383.htm</t>
  </si>
  <si>
    <t>物流系统仿真</t>
  </si>
  <si>
    <t>69869</t>
  </si>
  <si>
    <t>舒晖 唐克生</t>
  </si>
  <si>
    <t>978-7-111-69869-2</t>
  </si>
  <si>
    <t>http://www.cmpedu.com/books/book/5605510.htm</t>
  </si>
  <si>
    <t>仓储与配送管理（第4版）</t>
  </si>
  <si>
    <t>63865</t>
  </si>
  <si>
    <t>李永生 刘卫华</t>
  </si>
  <si>
    <t>电子课件、习题答案、试卷、教案</t>
  </si>
  <si>
    <t>978-7-111-63865-0</t>
  </si>
  <si>
    <t>http://www.cmpedu.com/books/book/5601152.htm</t>
  </si>
  <si>
    <t>商品学实务</t>
  </si>
  <si>
    <t>57239</t>
  </si>
  <si>
    <t>赵东明</t>
  </si>
  <si>
    <t>978-7-111-57239-8</t>
  </si>
  <si>
    <t>http://www.cmpedu.com/books/book/2063588.htm</t>
  </si>
  <si>
    <t>78972</t>
  </si>
  <si>
    <t>货物学</t>
  </si>
  <si>
    <t>颉栋栋</t>
  </si>
  <si>
    <t>978-7-111-78972-7</t>
  </si>
  <si>
    <t>http://www.cmpedu.com/books/book/5609772.htm</t>
  </si>
  <si>
    <t>77100</t>
  </si>
  <si>
    <t>孔月红</t>
  </si>
  <si>
    <t>电子课件、二维码、视频、教案、习题答案、活页学习手册</t>
  </si>
  <si>
    <t>978-7-111-77100-5</t>
  </si>
  <si>
    <t>http://www.cmpedu.com/books/book/5608775.htm</t>
  </si>
  <si>
    <t>14648</t>
  </si>
  <si>
    <t>朱强</t>
  </si>
  <si>
    <t>7-111-14648-4</t>
  </si>
  <si>
    <t>http://www.cmpedu.com/books/book/2065270.htm</t>
  </si>
  <si>
    <t>集装箱港口运营管理（基于ITP一体化教学管理平台）</t>
  </si>
  <si>
    <t>63930</t>
  </si>
  <si>
    <t>978-7-111-63930-5</t>
  </si>
  <si>
    <t>http://www.cmpedu.com/books/book/5601238.htm</t>
  </si>
  <si>
    <t>集装箱运输实务（第4版）</t>
  </si>
  <si>
    <t>51140</t>
  </si>
  <si>
    <t>978-7-111-51140-3</t>
  </si>
  <si>
    <t>http://www.cmpedu.com/books/book/2050132.htm</t>
  </si>
  <si>
    <t>79376</t>
  </si>
  <si>
    <t>采购与供应管理</t>
  </si>
  <si>
    <t>曹俊生</t>
  </si>
  <si>
    <t>电子课件、教案、教学大纲、微课视频</t>
  </si>
  <si>
    <t>978-7-111-79376-2</t>
  </si>
  <si>
    <t>http://www.cmpedu.com/books/book/5610077.htm</t>
  </si>
  <si>
    <t>79436</t>
  </si>
  <si>
    <t>张议 陈堰  罗新云</t>
  </si>
  <si>
    <t>978-7-111-79436-3</t>
  </si>
  <si>
    <t>http://www.cmpedu.com/books/book/5610033.htm</t>
  </si>
  <si>
    <t>物流采购管理（第2版）</t>
  </si>
  <si>
    <t>29068</t>
  </si>
  <si>
    <t>朱新民 林敏晖</t>
  </si>
  <si>
    <t>978-7-111-29068-1</t>
  </si>
  <si>
    <t>http://www.cmpedu.com/books/book/2063395.htm</t>
  </si>
  <si>
    <t>物流管理基础（第4版）</t>
  </si>
  <si>
    <t>60725</t>
  </si>
  <si>
    <t>曾剑</t>
  </si>
  <si>
    <t>本书特色：
★普通高等教育“十一五”国家规划教材，机械工业出版社精品教材
★本书根据国家相关部委、人力资源和社会保障部颁布的对职业岗位需求的相关法律法规编写。
★内容取舍有度，书中带有“*”号的内容，各专业可根据教学课时和专业需求选学或作为教学参考资料。
★赠送电子课件，习题答案。</t>
  </si>
  <si>
    <t>978-7-111-60725-0</t>
  </si>
  <si>
    <t>http://www.cmpedu.com/books/book/5525793.htm</t>
  </si>
  <si>
    <t>物流企业管理（第2版）</t>
  </si>
  <si>
    <t>14487</t>
  </si>
  <si>
    <t>薛威</t>
  </si>
  <si>
    <t>7-111-14487-2</t>
  </si>
  <si>
    <t>http://www.cmpedu.com/books/book/56187.htm</t>
  </si>
  <si>
    <t>物流设施与设备（第4版）</t>
  </si>
  <si>
    <t>54981</t>
  </si>
  <si>
    <t>本书特色：
★普通高等教育“十一五”国家级规划教材。
★主要从各种物流基础设施的组成、性能特点、适用范围、选用及使用管理要求等方面进行结算，避开了设施与设备的复杂的内部结构。同时本教材还兼顾了物流师职业证考试的相关内容。
★赠电子课件。</t>
  </si>
  <si>
    <t>978-7-111-54981-9</t>
  </si>
  <si>
    <t>http://www.cmpedu.com/books/book/2055575.htm</t>
  </si>
  <si>
    <t>物流企业沙盘模拟实训教程（第2版）</t>
  </si>
  <si>
    <t>71978</t>
  </si>
  <si>
    <t>陆清华 杨阳</t>
  </si>
  <si>
    <t>978-7-111-71978-6</t>
  </si>
  <si>
    <t>http://www.cmpedu.com/books/book/5606388.htm</t>
  </si>
  <si>
    <t>物流中心运作管理（第2版）</t>
  </si>
  <si>
    <t>14808</t>
  </si>
  <si>
    <t>孙学琴</t>
  </si>
  <si>
    <t>978-7-111-14808-1</t>
  </si>
  <si>
    <t>http://www.cmpedu.com/books/book/55946.htm</t>
  </si>
  <si>
    <t>78639</t>
  </si>
  <si>
    <t>物流法律法规</t>
  </si>
  <si>
    <t>李秋雯</t>
  </si>
  <si>
    <t>电子课件、二维码、视频、习题答案、教案、试卷</t>
  </si>
  <si>
    <t>978-7-111-78639-9</t>
  </si>
  <si>
    <t>http://www.cmpedu.com/books/book/5609609.htm</t>
  </si>
  <si>
    <t>物流法律法规基础（第3版）</t>
  </si>
  <si>
    <t>72281</t>
  </si>
  <si>
    <t>李杰 张体勇 方静</t>
  </si>
  <si>
    <t>电子课件、习题答案、教案、试卷等教学资源</t>
  </si>
  <si>
    <t>978-7-111-72281-6</t>
  </si>
  <si>
    <t>http://www.cmpedu.com/books/book/5606792.htm</t>
  </si>
  <si>
    <t>物流客户服务与管理</t>
  </si>
  <si>
    <t>49097</t>
  </si>
  <si>
    <t>978-7-111-49097-5</t>
  </si>
  <si>
    <t>http://www.cmpedu.com/books/book/2043125.htm</t>
  </si>
  <si>
    <t>78948</t>
  </si>
  <si>
    <t>任翔 周希林</t>
  </si>
  <si>
    <t>978-7-111-78948-2</t>
  </si>
  <si>
    <t>http://www.cmpedu.com/books/book/5609743.htm</t>
  </si>
  <si>
    <t>物流方案设计（第2版）</t>
  </si>
  <si>
    <t>66242</t>
  </si>
  <si>
    <t>唐少麟 编著</t>
  </si>
  <si>
    <t>教学大纲、教学课件、教案、试卷、课程标准</t>
  </si>
  <si>
    <t>978-7-111-66242-6</t>
  </si>
  <si>
    <t>http://www.cmpedu.com/books/book/5603627.htm</t>
  </si>
  <si>
    <t>采购管理实务（第2版）</t>
  </si>
  <si>
    <t>65222</t>
  </si>
  <si>
    <t>陈利民</t>
  </si>
  <si>
    <t>ppt，大纲、试卷、教案、视频</t>
  </si>
  <si>
    <t>978-7-111-65222-9</t>
  </si>
  <si>
    <t>http://www.cmpedu.com/books/book/5602137.htm</t>
  </si>
  <si>
    <t>高职高专教材&gt;旅游大类</t>
  </si>
  <si>
    <t>高职高专教材&gt;旅游大类&gt;旅游类</t>
  </si>
  <si>
    <t>高职高专教材&gt;旅游大类&gt;旅游类&gt;旅游管理</t>
  </si>
  <si>
    <t>旅游经济学</t>
  </si>
  <si>
    <t>62823</t>
  </si>
  <si>
    <t>丁玉平</t>
  </si>
  <si>
    <t>978-7-111-62823-1</t>
  </si>
  <si>
    <t>http://www.cmpedu.com/books/book/5600504.htm</t>
  </si>
  <si>
    <t>旅游沟通技巧</t>
  </si>
  <si>
    <t>47680</t>
  </si>
  <si>
    <t>梁金兰</t>
  </si>
  <si>
    <t>978-7-111-47680-1</t>
  </si>
  <si>
    <t>http://www.cmpedu.com/books/book/2063387.htm</t>
  </si>
  <si>
    <t>旅游与酒店服务礼仪</t>
  </si>
  <si>
    <t>60898</t>
  </si>
  <si>
    <t>王珺</t>
  </si>
  <si>
    <t>978-7-111-60898-1</t>
  </si>
  <si>
    <t>http://www.cmpedu.com/books/book/5524756.htm</t>
  </si>
  <si>
    <t>现代旅游客源国概论</t>
  </si>
  <si>
    <t>34693</t>
  </si>
  <si>
    <t>杨载田</t>
  </si>
  <si>
    <t>978-7-111-34693-7</t>
  </si>
  <si>
    <t>http://www.cmpedu.com/books/book/169437.htm</t>
  </si>
  <si>
    <t>中国旅游地理（第2版）</t>
  </si>
  <si>
    <t>47962</t>
  </si>
  <si>
    <t>马丽明</t>
  </si>
  <si>
    <t>978-7-111-47962-8</t>
  </si>
  <si>
    <t>http://www.cmpedu.com/books/book/2039424.htm</t>
  </si>
  <si>
    <t>实用旅游英语</t>
  </si>
  <si>
    <t>58307</t>
  </si>
  <si>
    <t>龚聪琮</t>
  </si>
  <si>
    <t>978-7-111-58307-3</t>
  </si>
  <si>
    <t>http://www.cmpedu.com/books/book/2066122.htm</t>
  </si>
  <si>
    <t>旅游英语翻译实训教程</t>
  </si>
  <si>
    <t>39654</t>
  </si>
  <si>
    <t>胡锐 任虹</t>
  </si>
  <si>
    <t>978-7-111-39654-3</t>
  </si>
  <si>
    <t>http://www.cmpedu.com/books/book/2017124.htm</t>
  </si>
  <si>
    <t>高职高专教材&gt;旅游大类&gt;旅游类&gt;酒店管理与数字化运营</t>
  </si>
  <si>
    <t>饭店人力资源管理</t>
  </si>
  <si>
    <t>39096</t>
  </si>
  <si>
    <t>沈文馥</t>
  </si>
  <si>
    <t>978-7-111-39096-1</t>
  </si>
  <si>
    <t>http://www.cmpedu.com/books/book/5603794.htm</t>
  </si>
  <si>
    <t>侍酒服务与管理</t>
  </si>
  <si>
    <t>70343</t>
  </si>
  <si>
    <t>潘家佳 吕静</t>
  </si>
  <si>
    <t>978-7-111-70343-3</t>
  </si>
  <si>
    <t>http://www.cmpedu.com/books/book/5605804.htm</t>
  </si>
  <si>
    <t>高职高专教材&gt;旅游大类&gt;旅游类&gt;会展策划与管理</t>
  </si>
  <si>
    <t>77523</t>
  </si>
  <si>
    <t>节事活动管理实务（第2版）</t>
  </si>
  <si>
    <t>杨瑞 郑晓星</t>
  </si>
  <si>
    <t>978-7-111-77523-2</t>
  </si>
  <si>
    <t>http://www.cmpedu.com/books/book/5608994.htm</t>
  </si>
  <si>
    <t>会展营销实务（第2版）</t>
  </si>
  <si>
    <t>54235</t>
  </si>
  <si>
    <t>肖温雅</t>
  </si>
  <si>
    <t>978-7-111-54235-3</t>
  </si>
  <si>
    <t>http://www.cmpedu.com/books/book/2054026.htm</t>
  </si>
  <si>
    <t>参展商实务教程（第2版）</t>
  </si>
  <si>
    <t>55123</t>
  </si>
  <si>
    <t>莫志明</t>
  </si>
  <si>
    <t>978-7-111-55123-2</t>
  </si>
  <si>
    <t>http://www.cmpedu.com/books/book/2055525.htm</t>
  </si>
  <si>
    <t>高职高专教材&gt;旅游大类&gt;餐饮类</t>
  </si>
  <si>
    <t>餐饮服务与数字化运营</t>
  </si>
  <si>
    <t>74464</t>
  </si>
  <si>
    <t>吴阿娜</t>
  </si>
  <si>
    <t>电子课件、二维码、教学资源</t>
  </si>
  <si>
    <t>978-7-111-74464-1</t>
  </si>
  <si>
    <t>http://www.cmpedu.com/books/book/5607702.htm</t>
  </si>
  <si>
    <t>中央厨房数智化运营管理</t>
  </si>
  <si>
    <t>75610</t>
  </si>
  <si>
    <t>唐建华</t>
  </si>
  <si>
    <t>978-7-111-75610-1</t>
  </si>
  <si>
    <t>http://www.cmpedu.com/books/book/5608154.htm</t>
  </si>
  <si>
    <t>75930</t>
  </si>
  <si>
    <t>西餐热菜工艺</t>
  </si>
  <si>
    <t>鲁煊 黄永泽 黄明验</t>
  </si>
  <si>
    <t>电子课件、二维码、视频、大纲、习题答案、试卷</t>
  </si>
  <si>
    <t>978-7-111-75930-0</t>
  </si>
  <si>
    <t>http://www.cmpedu.com/books/book/5608218.htm</t>
  </si>
  <si>
    <t>现代烧腊制作技术</t>
  </si>
  <si>
    <t>50796</t>
  </si>
  <si>
    <t>邓宇兵</t>
  </si>
  <si>
    <t>978-7-111-50796-3</t>
  </si>
  <si>
    <t>http://www.cmpedu.com/books/book/2049200.htm</t>
  </si>
  <si>
    <t>翻糖蛋糕制作</t>
  </si>
  <si>
    <t>75506</t>
  </si>
  <si>
    <t>周毅  吴雷</t>
  </si>
  <si>
    <t>978-7-111-75506-7</t>
  </si>
  <si>
    <t>http://www.cmpedu.com/books/book/5608314.htm</t>
  </si>
  <si>
    <t>78851</t>
  </si>
  <si>
    <t>蛋糕裱花工艺与实训</t>
  </si>
  <si>
    <t>李天乐 吴雷</t>
  </si>
  <si>
    <t>课件、教学大纲</t>
  </si>
  <si>
    <t>978-7-111-78851-5</t>
  </si>
  <si>
    <t>http://www.cmpedu.com/books/book/5609788.htm</t>
  </si>
  <si>
    <t>食品雕刻与菜肴盘饰设计</t>
  </si>
  <si>
    <t>38623</t>
  </si>
  <si>
    <t>文歧福</t>
  </si>
  <si>
    <t>978-7-111-38623-0</t>
  </si>
  <si>
    <t>http://www.cmpedu.com/books/book/2015631.htm</t>
  </si>
  <si>
    <t>74159</t>
  </si>
  <si>
    <t>中式烹调工艺：烹饪基础技能</t>
  </si>
  <si>
    <t>林梅 文歧福 孙迁清</t>
  </si>
  <si>
    <t>978-7-111-74159-6</t>
  </si>
  <si>
    <t>http://www.cmpedu.com/books/book/5607355.htm</t>
  </si>
  <si>
    <t>76337</t>
  </si>
  <si>
    <t>中国地方风味名菜制作</t>
  </si>
  <si>
    <t>鲁煊 黄玉叶 刘居超 张胜来</t>
  </si>
  <si>
    <t>教学课件、二维码、视频、大纲、试卷、习题答案</t>
  </si>
  <si>
    <t>978-7-111-76337-6</t>
  </si>
  <si>
    <t>http://www.cmpedu.com/books/book/5608672.htm</t>
  </si>
  <si>
    <t>中国烹饪工艺学粤菜教程</t>
  </si>
  <si>
    <t>76088</t>
  </si>
  <si>
    <t>黄明超</t>
  </si>
  <si>
    <t>电子课件、二维码、视频、大纲</t>
  </si>
  <si>
    <t>978-7-111-76088-7</t>
  </si>
  <si>
    <t>http://www.cmpedu.com/books/book/5608553.htm</t>
  </si>
  <si>
    <t>烹饪营养与卫生</t>
  </si>
  <si>
    <t>33393</t>
  </si>
  <si>
    <t>杨霞</t>
  </si>
  <si>
    <t>978-7-111-33393-7</t>
  </si>
  <si>
    <t>http://www.cmpedu.com/books/book/2065850.htm</t>
  </si>
  <si>
    <t>烹饪英语</t>
  </si>
  <si>
    <t>70824</t>
  </si>
  <si>
    <t>林璐 谭艳红</t>
  </si>
  <si>
    <t>978-7-111-70824-7</t>
  </si>
  <si>
    <t>http://www.cmpedu.com/books/book/5605818.htm</t>
  </si>
  <si>
    <t>现代厨房管理实务</t>
  </si>
  <si>
    <t>67187</t>
  </si>
  <si>
    <t>鲁煊 文歧福</t>
  </si>
  <si>
    <t>电子课件、视频、电子教案、习题答案</t>
  </si>
  <si>
    <t>本书特色：
★在充分分析现代厨房人员任职要求、工作中涉及知识技能的基础上，以教育部相关文件精神、“贴近学生，贴近岗位”为原则编写而成。
★配有电子课件、习题答案、课程标准、试题库、视频素材等资源。</t>
  </si>
  <si>
    <t>978-7-111-67187-9</t>
  </si>
  <si>
    <t>http://www.cmpedu.com/books/book/5603699.htm</t>
  </si>
  <si>
    <t>79939</t>
  </si>
  <si>
    <t>冷菜制作工艺</t>
  </si>
  <si>
    <t>段辉煌 刘文保 蔡振林</t>
  </si>
  <si>
    <t>电子课件、教学大纲</t>
  </si>
  <si>
    <t>978-7-111-79939-9</t>
  </si>
  <si>
    <t>http://www.cmpedu.com/books/book/5610543.htm</t>
  </si>
  <si>
    <t>78050</t>
  </si>
  <si>
    <t>冷菜与冷拼制作技术（第2版）</t>
  </si>
  <si>
    <t>文歧福  鲁煊</t>
  </si>
  <si>
    <t>978-7-111-78050-2</t>
  </si>
  <si>
    <t>http://www.cmpedu.com/books/book/5609357.htm</t>
  </si>
  <si>
    <t>酒水知识与调酒技术</t>
  </si>
  <si>
    <t>29601</t>
  </si>
  <si>
    <t>费寅 韦玉芳</t>
  </si>
  <si>
    <t>978-7-111-29601-0</t>
  </si>
  <si>
    <t>http://www.cmpedu.com/books/book/60723.htm</t>
  </si>
  <si>
    <t>中国名菜</t>
  </si>
  <si>
    <t>32721</t>
  </si>
  <si>
    <t>李保定</t>
  </si>
  <si>
    <t>978-7-111-32721-9</t>
  </si>
  <si>
    <t>http://www.cmpedu.com/books/book/64649.htm</t>
  </si>
  <si>
    <t>茶艺管理概论</t>
  </si>
  <si>
    <t>44322</t>
  </si>
  <si>
    <t>常淑娟</t>
  </si>
  <si>
    <t>978-7-111-44322-3</t>
  </si>
  <si>
    <t>http://www.cmpedu.com/books/book/5603791.htm</t>
  </si>
  <si>
    <t>高职高专教材&gt;教育与体育大类</t>
  </si>
  <si>
    <t>高职高专教材&gt;教育与体育大类&gt;学前教育</t>
  </si>
  <si>
    <t>促进儿童社会性和情绪的发展--基于教师的反思性实践</t>
  </si>
  <si>
    <t>48960</t>
  </si>
  <si>
    <t>Janice E. Katz</t>
  </si>
  <si>
    <t>学前教育精品译丛</t>
  </si>
  <si>
    <t>978-7-111-48960-3</t>
  </si>
  <si>
    <t>http://www.cmpedu.com/books/book/2046500.htm</t>
  </si>
  <si>
    <t>高职高专教材&gt;教育与体育大类&gt;电子竞技运动与管理</t>
  </si>
  <si>
    <t>电子竞技发展史</t>
  </si>
  <si>
    <t>63854</t>
  </si>
  <si>
    <t>恒一 查天奇</t>
  </si>
  <si>
    <t>978-7-111-63854-4</t>
  </si>
  <si>
    <t>http://www.cmpedu.com/books/book/5601108.htm</t>
  </si>
  <si>
    <t>电子竞技概论</t>
  </si>
  <si>
    <t>63623</t>
  </si>
  <si>
    <t>浙江网竞教育科技有限公司 组编 
宋嘉</t>
  </si>
  <si>
    <t>978-7-111-63623-6</t>
  </si>
  <si>
    <t>http://www.cmpedu.com/books/book/5600836.htm</t>
  </si>
  <si>
    <t>电子竞技解说教程</t>
  </si>
  <si>
    <t>64629</t>
  </si>
  <si>
    <t>恒一 李季涛 乔宇</t>
  </si>
  <si>
    <t>978-7-111-64629-7</t>
  </si>
  <si>
    <t>http://www.cmpedu.com/books/book/5601913.htm</t>
  </si>
  <si>
    <t>电子竞技游戏解析</t>
  </si>
  <si>
    <t>65658</t>
  </si>
  <si>
    <t>恒一 林旭</t>
  </si>
  <si>
    <t>978-7-111-65658-6</t>
  </si>
  <si>
    <t>http://www.cmpedu.com/books/book/5602428.htm</t>
  </si>
  <si>
    <t>高职高专教材&gt;文化艺术大类</t>
  </si>
  <si>
    <t>高职高专教材&gt;文化艺术大类&gt;艺术设计类</t>
  </si>
  <si>
    <t>74798</t>
  </si>
  <si>
    <t>工业设计概论及综合应用实例</t>
  </si>
  <si>
    <t>978-7-111-74798-7</t>
  </si>
  <si>
    <t>http://www.cmpedu.com/books/book/5607512.htm</t>
  </si>
  <si>
    <t>73598</t>
  </si>
  <si>
    <t>中外设计史</t>
  </si>
  <si>
    <t>王鑫</t>
  </si>
  <si>
    <t>978-7-111-73598-4</t>
  </si>
  <si>
    <t>http://www.cmpedu.com/books/book/5607217.htm</t>
  </si>
  <si>
    <t>产品设计程序与方法</t>
  </si>
  <si>
    <t>74988</t>
  </si>
  <si>
    <t>毛锡荣 张婷婷</t>
  </si>
  <si>
    <t>978-7-111-74988-2</t>
  </si>
  <si>
    <t>http://www.cmpedu.com/books/book/5607784.htm</t>
  </si>
  <si>
    <t>72415</t>
  </si>
  <si>
    <t>非遗文化创意产品设计</t>
  </si>
  <si>
    <t>张彰 臧国超</t>
  </si>
  <si>
    <t>978-7-111-72415-5</t>
  </si>
  <si>
    <t>http://www.cmpedu.com/books/book/5606896.htm</t>
  </si>
  <si>
    <t>造型基础--素描</t>
  </si>
  <si>
    <t>71893</t>
  </si>
  <si>
    <t>段文珺 宋其勇</t>
  </si>
  <si>
    <t>电子课件、案例完成稿、演示视频、数字化课程等</t>
  </si>
  <si>
    <t>978-7-111-71893-2</t>
  </si>
  <si>
    <t>http://www.cmpedu.com/books/book/5606352.htm</t>
  </si>
  <si>
    <t>造型设计基础（第2版）</t>
  </si>
  <si>
    <t>53683</t>
  </si>
  <si>
    <t>978-7-111-53683-3</t>
  </si>
  <si>
    <t>http://www.cmpedu.com/books/book/2053437.htm</t>
  </si>
  <si>
    <t>KeyShot渲染宝典</t>
  </si>
  <si>
    <t>66766</t>
  </si>
  <si>
    <t>沈应龙 编著</t>
  </si>
  <si>
    <t>978-7-111-66766-7</t>
  </si>
  <si>
    <t>http://www.cmpedu.com/books/book/5605404.htm</t>
  </si>
  <si>
    <t>3dsMax/VRay室内效果表现（第2版）</t>
  </si>
  <si>
    <t>63153</t>
  </si>
  <si>
    <t>郑宏飞 张瀚</t>
  </si>
  <si>
    <t>978-7-111-63153-8</t>
  </si>
  <si>
    <t>http://www.cmpedu.com/books/book/5601178.htm</t>
  </si>
  <si>
    <t>Rhino7犀利建模</t>
  </si>
  <si>
    <t>67488</t>
  </si>
  <si>
    <t>长沙卓尔谟教育科技有限公司 等</t>
  </si>
  <si>
    <t>978-7-111-67488-7</t>
  </si>
  <si>
    <t>http://www.cmpedu.com/books/book/5605401.htm</t>
  </si>
  <si>
    <t>人体工程学与设计应用</t>
  </si>
  <si>
    <t>35082</t>
  </si>
  <si>
    <t>杨春青</t>
  </si>
  <si>
    <t>978-7-111-35082-8</t>
  </si>
  <si>
    <t>http://www.cmpedu.com/books/book/5603808.htm</t>
  </si>
  <si>
    <t>商业包装设计（第2版）</t>
  </si>
  <si>
    <t>53016</t>
  </si>
  <si>
    <t>欧阳刚</t>
  </si>
  <si>
    <t>978-7-111-53016-9</t>
  </si>
  <si>
    <t>http://www.cmpedu.com/books/book/2052851.htm</t>
  </si>
  <si>
    <t>招贴设计</t>
  </si>
  <si>
    <t>60987</t>
  </si>
  <si>
    <t>宋青原</t>
  </si>
  <si>
    <t>978-7-111-60987-2</t>
  </si>
  <si>
    <t>http://www.cmpedu.com/books/book/5590669.htm</t>
  </si>
  <si>
    <t>钢笔淡彩</t>
  </si>
  <si>
    <t>67944</t>
  </si>
  <si>
    <t>李欢 胡笑颖 李宇飞</t>
  </si>
  <si>
    <t>978-7-111-67944-8</t>
  </si>
  <si>
    <t>http://www.cmpedu.com/books/book/5604503.htm</t>
  </si>
  <si>
    <t>综合材料绘画创作</t>
  </si>
  <si>
    <t>72804</t>
  </si>
  <si>
    <t>亓建人 高黎 郝玉超</t>
  </si>
  <si>
    <t>978-7-111-72804-7</t>
  </si>
  <si>
    <t>http://www.cmpedu.com/books/book/5606817.htm</t>
  </si>
  <si>
    <t>77378</t>
  </si>
  <si>
    <t>设计素描（第2版）</t>
  </si>
  <si>
    <t>978-7-111-77378-8</t>
  </si>
  <si>
    <t>http://www.cmpedu.com/books/book/5609058.htm</t>
  </si>
  <si>
    <t>76042</t>
  </si>
  <si>
    <t>产品手绘与数字化表现</t>
  </si>
  <si>
    <t>尉锋 诸葛耀泉 沈悦</t>
  </si>
  <si>
    <t>全彩微课版</t>
  </si>
  <si>
    <t>978-7-111-76042-9</t>
  </si>
  <si>
    <t>http://www.cmpedu.com/books/book/5608450.htm</t>
  </si>
  <si>
    <t>手绘构造：产品手绘设计</t>
  </si>
  <si>
    <t>71877</t>
  </si>
  <si>
    <t>倪昀 赵娜</t>
  </si>
  <si>
    <t>电子课件、微课视频、活页</t>
  </si>
  <si>
    <t>978-7-111-71877-2</t>
  </si>
  <si>
    <t>http://www.cmpedu.com/books/book/5606376.htm</t>
  </si>
  <si>
    <t>76201</t>
  </si>
  <si>
    <t>手绘表现技法（第2版）</t>
  </si>
  <si>
    <t>978-7-111-76201-0</t>
  </si>
  <si>
    <t>http://www.cmpedu.com/books/book/5608555.htm</t>
  </si>
  <si>
    <t>服装画技法</t>
  </si>
  <si>
    <t>71690</t>
  </si>
  <si>
    <t>许娟 宋俏颖 宋泮涛</t>
  </si>
  <si>
    <t>978-7-111-71690-7</t>
  </si>
  <si>
    <t>http://www.cmpedu.com/books/book/5606206.htm</t>
  </si>
  <si>
    <t>75644</t>
  </si>
  <si>
    <t>室内模型装饰设计与制作（第2版）</t>
  </si>
  <si>
    <t>薛丽芳 刘会营</t>
  </si>
  <si>
    <t>电子课件、视频、动画、教案、讲义、题库</t>
  </si>
  <si>
    <t>978-7-111-75644-6</t>
  </si>
  <si>
    <t>http://www.cmpedu.com/books/book/5608251.htm</t>
  </si>
  <si>
    <t>室内软装饰设计（第2版）</t>
  </si>
  <si>
    <t>52651</t>
  </si>
  <si>
    <t>薛野</t>
  </si>
  <si>
    <t>978-7-111-52651-3</t>
  </si>
  <si>
    <t>http://www.cmpedu.com/books/book/2052692.htm</t>
  </si>
  <si>
    <t>室内与环境艺术设计制图（第2版）</t>
  </si>
  <si>
    <t>49404</t>
  </si>
  <si>
    <t>关俊良</t>
  </si>
  <si>
    <t>978-7-111-49404-1</t>
  </si>
  <si>
    <t>http://www.cmpedu.com/books/book/2065085.htm</t>
  </si>
  <si>
    <t>城市景观设计</t>
  </si>
  <si>
    <t>43504</t>
  </si>
  <si>
    <t>胡佳</t>
  </si>
  <si>
    <t>978-7-111-43504-4</t>
  </si>
  <si>
    <t>http://www.cmpedu.com/books/book/2023582.htm</t>
  </si>
  <si>
    <t>高职高专教材&gt;公共管理与服务大类</t>
  </si>
  <si>
    <t>高职高专教材&gt;公共管理与服务大类&gt;人力资源管理</t>
  </si>
  <si>
    <t>人力资源管理基础（第2版）</t>
  </si>
  <si>
    <t>62713</t>
  </si>
  <si>
    <t>978-7-111-62713-5</t>
  </si>
  <si>
    <t>http://www.cmpedu.com/books/book/5600375.htm</t>
  </si>
  <si>
    <t>人力资源管理（第2版）</t>
  </si>
  <si>
    <t>64815</t>
  </si>
  <si>
    <t>张颖昆 曹慧 刘子龙</t>
  </si>
  <si>
    <t>电子课件、习题答案、教案试卷、实训指导书</t>
  </si>
  <si>
    <t>978-7-111-64815-4</t>
  </si>
  <si>
    <t>http://www.cmpedu.com/books/book/5601909.htm</t>
  </si>
  <si>
    <t>员工关系管理技能应用</t>
  </si>
  <si>
    <t>31825</t>
  </si>
  <si>
    <t>鲍立刚</t>
  </si>
  <si>
    <t>教案</t>
  </si>
  <si>
    <t>978-7-111-31825-5</t>
  </si>
  <si>
    <t>http://www.cmpedu.com/books/book/55536.htm</t>
  </si>
  <si>
    <t>高职高专教材&gt;公共管理与服务大类&gt;社区管理与服务</t>
  </si>
  <si>
    <t>民政工作（第2版）</t>
  </si>
  <si>
    <t>72177</t>
  </si>
  <si>
    <t>徐静春 刘昉</t>
  </si>
  <si>
    <t>电子课件、习题答案、教学大纲、试卷等</t>
  </si>
  <si>
    <t>978-7-111-72177-2</t>
  </si>
  <si>
    <t>http://www.cmpedu.com/books/book/5606405.htm</t>
  </si>
  <si>
    <t>75713</t>
  </si>
  <si>
    <t>现代家政学概论</t>
  </si>
  <si>
    <t>张平芳</t>
  </si>
  <si>
    <t>电子课件、二维码、新形态教学</t>
  </si>
  <si>
    <t>978-7-111-75713-9</t>
  </si>
  <si>
    <t>http://www.cmpedu.com/books/book/5608182.htm</t>
  </si>
  <si>
    <t>73496</t>
  </si>
  <si>
    <t>社会调查方法（第3版）</t>
  </si>
  <si>
    <t>赵淑兰</t>
  </si>
  <si>
    <t>电子课件、教案、习题集、SPSS数据库文件等</t>
  </si>
  <si>
    <t>978-7-111-73496-3</t>
  </si>
  <si>
    <t>http://www.cmpedu.com/books/book/5607114.htm</t>
  </si>
  <si>
    <t>社区管理与服务（含实训）</t>
  </si>
  <si>
    <t>45162</t>
  </si>
  <si>
    <t>黄文</t>
  </si>
  <si>
    <t>978-7-111-45162-4</t>
  </si>
  <si>
    <t>http://www.cmpedu.com/books/book/2025720.htm</t>
  </si>
  <si>
    <t>79395</t>
  </si>
  <si>
    <t>社区服务（第2版）</t>
  </si>
  <si>
    <r>
      <rPr>
        <sz val="11"/>
        <color rgb="FF000000"/>
        <rFont val="宋体"/>
        <charset val="134"/>
      </rPr>
      <t>刘燕</t>
    </r>
    <r>
      <rPr>
        <sz val="11"/>
        <color rgb="FF000000"/>
        <rFont val="宋体"/>
        <charset val="0"/>
      </rPr>
      <t xml:space="preserve">  </t>
    </r>
    <r>
      <rPr>
        <sz val="11"/>
        <color rgb="FF000000"/>
        <rFont val="宋体"/>
        <charset val="134"/>
      </rPr>
      <t>李丽敏</t>
    </r>
  </si>
  <si>
    <t>电子课件、二维码、习题答案、试卷</t>
  </si>
  <si>
    <t>978-7-111-79395-3</t>
  </si>
  <si>
    <t>http://www.cmpedu.com/books/book/5609903.htm</t>
  </si>
  <si>
    <t>社区管理实务</t>
  </si>
  <si>
    <t>38471</t>
  </si>
  <si>
    <t>刘燕</t>
  </si>
  <si>
    <t>978-7-111-38471-7</t>
  </si>
  <si>
    <t>http://www.cmpedu.com/books/book/5603866.htm</t>
  </si>
  <si>
    <t>73665</t>
  </si>
  <si>
    <t>社会工作方法（第2版）</t>
  </si>
  <si>
    <t>芮洋 吴克报 刘炯</t>
  </si>
  <si>
    <t>978-7-111-73665-3</t>
  </si>
  <si>
    <t>http://www.cmpedu.com/books/book/5607142.htm</t>
  </si>
  <si>
    <t>社区建设理论与实务</t>
  </si>
  <si>
    <t>57497</t>
  </si>
  <si>
    <t>王小丽</t>
  </si>
  <si>
    <t>978-7-111-57497-2</t>
  </si>
  <si>
    <t>http://www.cmpedu.com/books/book/2064173.htm</t>
  </si>
  <si>
    <t>社区建设政策与法规</t>
  </si>
  <si>
    <t>34479</t>
  </si>
  <si>
    <t>黄永红</t>
  </si>
  <si>
    <t>978-7-111-34479-7</t>
  </si>
  <si>
    <t>http://www.cmpedu.com/books/book/5603896.htm</t>
  </si>
  <si>
    <t>高职高专教材&gt;公共管理与服务大类&gt;智慧健康养老服务与管理</t>
  </si>
  <si>
    <t>80593</t>
  </si>
  <si>
    <t>老年心理护理实务</t>
  </si>
  <si>
    <t>洪超 张永红</t>
  </si>
  <si>
    <t>电子课件、二维码、视频、习题答案、知识库</t>
  </si>
  <si>
    <t>978-7-111-80593-9</t>
  </si>
  <si>
    <t>http://www.cmpedu.com/books/book/5610700.htm</t>
  </si>
  <si>
    <t>79754</t>
  </si>
  <si>
    <t>老年活动策划与设计</t>
  </si>
  <si>
    <t>池侨 谢婷婷</t>
  </si>
  <si>
    <t>电子课件、二维码、视频、习题答案、教学素材</t>
  </si>
  <si>
    <t>978-7-111-79754-8</t>
  </si>
  <si>
    <t>http://www.cmpedu.com/books/book/5610119.htm</t>
  </si>
  <si>
    <t>76872</t>
  </si>
  <si>
    <t>老年膳食与营养配餐（第2版）</t>
  </si>
  <si>
    <t>杜庆</t>
  </si>
  <si>
    <t>978-7-111-76872-2</t>
  </si>
  <si>
    <t>http://www.cmpedu.com/books/book/5608999.htm</t>
  </si>
  <si>
    <t>老年心理护理</t>
  </si>
  <si>
    <t>55060</t>
  </si>
  <si>
    <t>余运英</t>
  </si>
  <si>
    <t>978-7-111-55060-0</t>
  </si>
  <si>
    <t>http://www.cmpedu.com/books/book/2055552.htm</t>
  </si>
  <si>
    <t>老年服务法律法规与标准</t>
  </si>
  <si>
    <t>56081</t>
  </si>
  <si>
    <t>刘利君</t>
  </si>
  <si>
    <t>978-7-111-56081-4</t>
  </si>
  <si>
    <t>http://www.cmpedu.com/books/book/2062509.htm</t>
  </si>
  <si>
    <t>老年服务沟通技巧（第2版）</t>
  </si>
  <si>
    <t>73656</t>
  </si>
  <si>
    <t>刘文清 潘美意</t>
  </si>
  <si>
    <t>978-7-111-73656-1</t>
  </si>
  <si>
    <t>http://www.cmpedu.com/books/book/5607133.htm</t>
  </si>
  <si>
    <t>老年服务与管理概论</t>
  </si>
  <si>
    <t>59952</t>
  </si>
  <si>
    <t>978-7-111-59952-4</t>
  </si>
  <si>
    <t>http://www.cmpedu.com/books/book/5519603.htm</t>
  </si>
  <si>
    <t>健康管理信息化实务</t>
  </si>
  <si>
    <t>63704</t>
  </si>
  <si>
    <t>冷志伟 何桂娟 叶军峰</t>
  </si>
  <si>
    <t>978-7-111-63704-2</t>
  </si>
  <si>
    <t>http://www.cmpedu.com/books/book/5600956.htm</t>
  </si>
  <si>
    <t>养老机构经营与管理</t>
  </si>
  <si>
    <t>63519</t>
  </si>
  <si>
    <t>杨根来 刘开海</t>
  </si>
  <si>
    <t>978-7-111-63519-2</t>
  </si>
  <si>
    <t>http://www.cmpedu.com/books/book/5600888.htm</t>
  </si>
  <si>
    <t>医养结合养老服务机构运营管理实务</t>
  </si>
  <si>
    <t>63490</t>
  </si>
  <si>
    <t>李冬梅 许虹 东海林万结美（日）</t>
  </si>
  <si>
    <t>978-7-111-63490-4</t>
  </si>
  <si>
    <t>http://www.cmpedu.com/books/book/5600740.htm</t>
  </si>
  <si>
    <t>高职高专教材&gt;公共管理与服务大类&gt;现代文秘</t>
  </si>
  <si>
    <t>75646</t>
  </si>
  <si>
    <t>Office 2019办公软件高级应用实例教程</t>
  </si>
  <si>
    <t>丁九敏 刘万辉</t>
  </si>
  <si>
    <t>电子课件、二维码、视频、案例与习题素材</t>
  </si>
  <si>
    <t>978-7-111-75646-0</t>
  </si>
  <si>
    <t>http://www.cmpedu.com/books/book/5608165.htm</t>
  </si>
  <si>
    <t>Office 2010 办公软件高级应用实例教程</t>
  </si>
  <si>
    <t>49595</t>
  </si>
  <si>
    <t>978-7-111-49595-6</t>
  </si>
  <si>
    <t>http://www.cmpedu.com/books/book/2044711.htm</t>
  </si>
  <si>
    <t>Word办公软件高级应用教程</t>
  </si>
  <si>
    <t>71588</t>
  </si>
  <si>
    <t>时恩早 李佳 刘艳云</t>
  </si>
  <si>
    <t>978-7-111-71588-7</t>
  </si>
  <si>
    <t>http://www.cmpedu.com/books/book/5606207.htm</t>
  </si>
  <si>
    <t>WPS办公应用案例教程</t>
  </si>
  <si>
    <t>71262</t>
  </si>
  <si>
    <t>刘万辉 曹亚兰</t>
  </si>
  <si>
    <t>微课视频、电子课件、案例素材与效果文件等</t>
  </si>
  <si>
    <t>本书特色：
★本书由北京金山办公软件股份有限公司审定和推荐
★以“提升学生就业能力”为原则，参考《全国计算机等级考试二级WPSOffice高级应用与设计考试大纲（2021年版）》编写。
★精选14个案例，每个案例都采用“案例简介”→“案例实现”→“案例小结”→“经验技巧”→“拓展练习”的结构。
★将课程思政元素自然融案例，从而达到思政教育如风入林，如盐入水。
★本书为新形态立体化教材，配有微课视频、WPS电子课件、素材与效果文件等丰富的教学资源。</t>
  </si>
  <si>
    <t>978-7-111-71262-6</t>
  </si>
  <si>
    <t>http://www.cmpedu.com/books/book/5606073.htm</t>
  </si>
  <si>
    <t>办公室实务（第2版）</t>
  </si>
  <si>
    <t>73148</t>
  </si>
  <si>
    <t>张丽荣</t>
  </si>
  <si>
    <t>978-7-111-73148-1</t>
  </si>
  <si>
    <t>http://www.cmpedu.com/books/book/5606787.htm</t>
  </si>
  <si>
    <t>办公室事务处理</t>
  </si>
  <si>
    <t>51125</t>
  </si>
  <si>
    <t>王丹</t>
  </si>
  <si>
    <t>978-7-111-51125-0</t>
  </si>
  <si>
    <t>http://www.cmpedu.com/books/book/2050124.htm</t>
  </si>
  <si>
    <t>档案管理技能训练</t>
  </si>
  <si>
    <t>50356</t>
  </si>
  <si>
    <t>陈琳</t>
  </si>
  <si>
    <t>978-7-111-50356-9</t>
  </si>
  <si>
    <t>http://www.cmpedu.com/books/book/2047524.htm</t>
  </si>
  <si>
    <t>商务秘书项目教程（第2版）</t>
  </si>
  <si>
    <t>55740</t>
  </si>
  <si>
    <t>978-7-111-55740-1</t>
  </si>
  <si>
    <t>http://www.cmpedu.com/books/book/2062359.htm</t>
  </si>
  <si>
    <t>73657</t>
  </si>
  <si>
    <t>文字录入与编辑实训教程（第2版）</t>
  </si>
  <si>
    <t>韦忠坚 梁庆凯</t>
  </si>
  <si>
    <t>978-7-111-73657-8</t>
  </si>
  <si>
    <t>http://www.cmpedu.com/books/book/5607104.htm</t>
  </si>
  <si>
    <t>高职高专教材&gt;食品药品与粮食大类</t>
  </si>
  <si>
    <t>高职高专教材&gt;食品药品与粮食大类&gt;食品类</t>
  </si>
  <si>
    <t>78579</t>
  </si>
  <si>
    <t>果蔬产品贮藏与加工</t>
  </si>
  <si>
    <t>李忠 常雪花</t>
  </si>
  <si>
    <t>电子课件、二维码、教学大纲</t>
  </si>
  <si>
    <t>978-7-111-78579-8</t>
  </si>
  <si>
    <t>http://www.cmpedu.com/books/book/5609720.htm</t>
  </si>
  <si>
    <t>78859</t>
  </si>
  <si>
    <t>农产品安全与质量检测技术</t>
  </si>
  <si>
    <r>
      <rPr>
        <sz val="11"/>
        <color rgb="FF000000"/>
        <rFont val="宋体"/>
        <charset val="134"/>
      </rPr>
      <t>马慧</t>
    </r>
    <r>
      <rPr>
        <sz val="11"/>
        <color rgb="FF000000"/>
        <rFont val="宋体"/>
        <charset val="0"/>
      </rPr>
      <t xml:space="preserve">  </t>
    </r>
    <r>
      <rPr>
        <sz val="11"/>
        <color rgb="FF000000"/>
        <rFont val="宋体"/>
        <charset val="134"/>
      </rPr>
      <t>亚合甫</t>
    </r>
    <r>
      <rPr>
        <sz val="11"/>
        <color rgb="FF000000"/>
        <rFont val="宋体"/>
        <charset val="0"/>
      </rPr>
      <t>·</t>
    </r>
    <r>
      <rPr>
        <sz val="11"/>
        <color rgb="FF000000"/>
        <rFont val="宋体"/>
        <charset val="134"/>
      </rPr>
      <t>木沙</t>
    </r>
  </si>
  <si>
    <t>978-7-111-78859-1</t>
  </si>
  <si>
    <t>http://www.cmpedu.com/books/book/5609747.htm</t>
  </si>
  <si>
    <t>78631</t>
  </si>
  <si>
    <t>果酒生产技术</t>
  </si>
  <si>
    <t>王艳萍 王雪薇</t>
  </si>
  <si>
    <t>电子课件、二维码、大纲</t>
  </si>
  <si>
    <t>978-7-111-78631-3</t>
  </si>
  <si>
    <t>http://www.cmpedu.com/books/book/5609641.htm</t>
  </si>
  <si>
    <t>食品冷加工工艺</t>
  </si>
  <si>
    <t>61025</t>
  </si>
  <si>
    <t>周艳蕊</t>
  </si>
  <si>
    <t>978-7-111-61025-0</t>
  </si>
  <si>
    <t>http://www.cmpedu.com/books/book/5545281.htm</t>
  </si>
  <si>
    <t>培训教材</t>
  </si>
  <si>
    <t>培训教材&gt;国家职业技能等级认定培训教材</t>
  </si>
  <si>
    <t>79370</t>
  </si>
  <si>
    <t>职业培训师培训教程（三级）</t>
  </si>
  <si>
    <t>毕结礼</t>
  </si>
  <si>
    <t>978-7-111-79370-0</t>
  </si>
  <si>
    <t>http://www.cmpedu.com/books/book/5609896.htm</t>
  </si>
  <si>
    <t>钳工（初级）</t>
  </si>
  <si>
    <t>75848</t>
  </si>
  <si>
    <t>胡家富</t>
  </si>
  <si>
    <t>在线题库</t>
  </si>
  <si>
    <t>国家职业技能等级认定培训教材</t>
  </si>
  <si>
    <t>978-7-111-75848-8</t>
  </si>
  <si>
    <t>http://www.cmpedu.com/books/book/5608666.htm</t>
  </si>
  <si>
    <t>钳工（中级）</t>
  </si>
  <si>
    <t>76907</t>
  </si>
  <si>
    <r>
      <rPr>
        <sz val="11"/>
        <color rgb="FF000000"/>
        <rFont val="宋体"/>
        <charset val="134"/>
      </rPr>
      <t>国家职业技能等级认定培训教材</t>
    </r>
    <r>
      <rPr>
        <sz val="11"/>
        <color rgb="FF000000"/>
        <rFont val="宋体"/>
        <charset val="0"/>
      </rPr>
      <t xml:space="preserve"> </t>
    </r>
  </si>
  <si>
    <t>978-7-111-76907-1</t>
  </si>
  <si>
    <t>http://www.cmpedu.com/books/book/5608886.htm</t>
  </si>
  <si>
    <t>钳工（高级）</t>
  </si>
  <si>
    <t>76057</t>
  </si>
  <si>
    <t>978-7-111-76057-3</t>
  </si>
  <si>
    <t>http://www.cmpedu.com/books/book/5608665.htm</t>
  </si>
  <si>
    <t>铣工（初级）</t>
  </si>
  <si>
    <t>68722</t>
  </si>
  <si>
    <t>天空讲堂APP</t>
  </si>
  <si>
    <t>978-7-111-68722-1</t>
  </si>
  <si>
    <t>http://www.cmpedu.com/books/book/5605454.htm</t>
  </si>
  <si>
    <t>铣工（中级）</t>
  </si>
  <si>
    <t>68850</t>
  </si>
  <si>
    <t>978-7-111-68850-1</t>
  </si>
  <si>
    <t>http://www.cmpedu.com/books/book/5605474.htm</t>
  </si>
  <si>
    <t>电工（初级）</t>
  </si>
  <si>
    <t>66767</t>
  </si>
  <si>
    <t>阎伟</t>
  </si>
  <si>
    <t>视频资源、PPT课件、题库</t>
  </si>
  <si>
    <t>978-7-111-66767-4</t>
  </si>
  <si>
    <t>http://www.cmpedu.com/books/book/5605072.htm</t>
  </si>
  <si>
    <t>电工（中级）</t>
  </si>
  <si>
    <t>71267</t>
  </si>
  <si>
    <t>王兆晶  阎伟</t>
  </si>
  <si>
    <t>978-7-111-71267-1</t>
  </si>
  <si>
    <t>http://www.cmpedu.com/books/book/5606354.htm</t>
  </si>
  <si>
    <t>电工（高级）</t>
  </si>
  <si>
    <t>72333</t>
  </si>
  <si>
    <t>王兆晶</t>
  </si>
  <si>
    <t>国家职业技能等级认定培训教材 高技能人才培养用书</t>
  </si>
  <si>
    <t>978-7-111-72333-2</t>
  </si>
  <si>
    <t>http://www.cmpedu.com/books/book/5606983.htm</t>
  </si>
  <si>
    <t>电工（技师、高级技师）</t>
  </si>
  <si>
    <t>67665</t>
  </si>
  <si>
    <t>978-7-111-67665-2</t>
  </si>
  <si>
    <t>http://www.cmpedu.com/books/book/5605071.htm</t>
  </si>
  <si>
    <t>77807</t>
  </si>
  <si>
    <t>电工（高级工）</t>
  </si>
  <si>
    <t>978-7-111-77807-3</t>
  </si>
  <si>
    <t>http://www.cmpedu.com/books/book/5609251.htm</t>
  </si>
  <si>
    <t>75345</t>
  </si>
  <si>
    <t>王建 张宏 崔书华</t>
  </si>
  <si>
    <t>技能等级认定指导丛书</t>
  </si>
  <si>
    <t>978-7-111-75345-2</t>
  </si>
  <si>
    <t>http://www.cmpedu.com/books/book/5608131.htm</t>
  </si>
  <si>
    <t>电工中级取证培训教程（微课视频版）</t>
  </si>
  <si>
    <t>75138</t>
  </si>
  <si>
    <t>廖景威 李冠斌</t>
  </si>
  <si>
    <t>978-7-111-75138-0</t>
  </si>
  <si>
    <t>http://www.cmpedu.com/books/book/5608094.htm</t>
  </si>
  <si>
    <t>电工高级取证培训教程（微课视频版）</t>
  </si>
  <si>
    <t>75487</t>
  </si>
  <si>
    <t>廖景威 刘丹</t>
  </si>
  <si>
    <t>二维码、视频、练习试题库参考答案</t>
  </si>
  <si>
    <t>978-7-111-75487-9</t>
  </si>
  <si>
    <t>http://www.cmpedu.com/books/book/5608104.htm</t>
  </si>
  <si>
    <t>75844</t>
  </si>
  <si>
    <t>工业机器人系统运维员（中级）</t>
  </si>
  <si>
    <t>宋永昌 张宏 刘振兴</t>
  </si>
  <si>
    <t>978-7-111-75844-0</t>
  </si>
  <si>
    <t>http://www.cmpedu.com/books/book/5608250.htm</t>
  </si>
  <si>
    <t>80223</t>
  </si>
  <si>
    <t>工业机器人系统运维员试题库（中级）</t>
  </si>
  <si>
    <t>国家职业技能等级认定培训教材编审委员会</t>
  </si>
  <si>
    <t>978-7-111-80223-5</t>
  </si>
  <si>
    <t>http://www.cmpedu.com/books/book/5610718.htm</t>
  </si>
  <si>
    <t>79340</t>
  </si>
  <si>
    <t>工业机器人系统运维员（高级）</t>
  </si>
  <si>
    <t>黄志琨 宋永昌 史海威</t>
  </si>
  <si>
    <t>978-7-111-79340-3</t>
  </si>
  <si>
    <t>http://www.cmpedu.com/books/book/5609997.htm</t>
  </si>
  <si>
    <t>工业机器人系统操作员（中级）</t>
  </si>
  <si>
    <t>76156</t>
  </si>
  <si>
    <t>刘志辉 王枫清 郝鑫虎</t>
  </si>
  <si>
    <t>978-7-111-76156-3</t>
  </si>
  <si>
    <t>http://www.cmpedu.com/books/book/5608403.htm</t>
  </si>
  <si>
    <t>工业机器人系统操作员（高级）</t>
  </si>
  <si>
    <t>75631</t>
  </si>
  <si>
    <t>卫家鹏 张鹤鸣 于海</t>
  </si>
  <si>
    <t>978-7-111-75631-6</t>
  </si>
  <si>
    <t>http://www.cmpedu.com/books/book/5608193.htm</t>
  </si>
  <si>
    <t>78244</t>
  </si>
  <si>
    <t>商用车装调工（初中高级工）</t>
  </si>
  <si>
    <t>中国人才研究会汽车人才专业委员会 魏渊</t>
  </si>
  <si>
    <t>978-7-111-78244-5</t>
  </si>
  <si>
    <t>http://www.cmpedu.com/books/book/5609500.htm</t>
  </si>
  <si>
    <t>汽车维修工——汽车车身涂装修复工（初级 中级 高级）</t>
  </si>
  <si>
    <t>72305</t>
  </si>
  <si>
    <t>于传功</t>
  </si>
  <si>
    <t>978-7-111-72305-9</t>
  </si>
  <si>
    <t>http://www.cmpedu.com/books/book/5606462.htm</t>
  </si>
  <si>
    <t>汽车维修工（初级）</t>
  </si>
  <si>
    <t>65243</t>
  </si>
  <si>
    <t>祖国海 潘艳华</t>
  </si>
  <si>
    <t>978-7-111-65243-4</t>
  </si>
  <si>
    <t>http://www.cmpedu.com/books/book/5605014.htm</t>
  </si>
  <si>
    <t>汽车维修工（中级）</t>
  </si>
  <si>
    <t>65245</t>
  </si>
  <si>
    <t>978-7-111-65245-8</t>
  </si>
  <si>
    <t>http://www.cmpedu.com/books/book/5605028.htm</t>
  </si>
  <si>
    <t>汽车维修工（高级）</t>
  </si>
  <si>
    <t>65246</t>
  </si>
  <si>
    <t>978-7-111-65246-5</t>
  </si>
  <si>
    <t>http://www.cmpedu.com/books/book/5605074.htm</t>
  </si>
  <si>
    <t>汽车维修工（技师、高级技师）</t>
  </si>
  <si>
    <t>73346</t>
  </si>
  <si>
    <t>978-7-111-73346-1</t>
  </si>
  <si>
    <t>http://www.cmpedu.com/books/book/5607040.htm</t>
  </si>
  <si>
    <t>汽车维修工试题库（高级）</t>
  </si>
  <si>
    <t>68782</t>
  </si>
  <si>
    <t>978-7-111-68782-5</t>
  </si>
  <si>
    <t>http://www.cmpedu.com/books/book/5605035.htm</t>
  </si>
  <si>
    <t>汽车维修工试题库（中级）</t>
  </si>
  <si>
    <t>65248</t>
  </si>
  <si>
    <t>978-7-111-65248-9</t>
  </si>
  <si>
    <t>http://www.cmpedu.com/books/book/5605046.htm</t>
  </si>
  <si>
    <t>汽车维修工试题库-汽车维修检验工、汽车机械维修工、汽车电器维修工（初级）</t>
  </si>
  <si>
    <t>65247</t>
  </si>
  <si>
    <t>祖国海 潘艳华 编</t>
  </si>
  <si>
    <t>978-7-111-65247-2</t>
  </si>
  <si>
    <t>http://www.cmpedu.com/books/book/5605027.htm</t>
  </si>
  <si>
    <t>汽车维修工试题库-汽车维修检验工、汽车机械维修工、汽车电器维修工（技师、高级技师）</t>
  </si>
  <si>
    <t>74612</t>
  </si>
  <si>
    <t>边辉 李兵</t>
  </si>
  <si>
    <t>978-7-111-74612-6</t>
  </si>
  <si>
    <t>http://www.cmpedu.com/books/book/5607540.htm</t>
  </si>
  <si>
    <t>车工（初级）</t>
  </si>
  <si>
    <t>68382</t>
  </si>
  <si>
    <t>978-7-111-68382-7</t>
  </si>
  <si>
    <t>http://www.cmpedu.com/books/book/5605343.htm</t>
  </si>
  <si>
    <t>车工（中级）</t>
  </si>
  <si>
    <t>67964</t>
  </si>
  <si>
    <t>978-7-111-67964-6</t>
  </si>
  <si>
    <t>http://www.cmpedu.com/books/book/5605284.htm</t>
  </si>
  <si>
    <t>车工试题库（初级、中级）</t>
  </si>
  <si>
    <t>69392</t>
  </si>
  <si>
    <t>978-7-111-69392-5</t>
  </si>
  <si>
    <t>http://www.cmpedu.com/books/book/5605281.htm</t>
  </si>
  <si>
    <t>77228</t>
  </si>
  <si>
    <t>数控车工（中级）</t>
  </si>
  <si>
    <t>崔兆华</t>
  </si>
  <si>
    <t>978-7-111-77228-6</t>
  </si>
  <si>
    <t>http://www.cmpedu.com/books/book/5609044.htm</t>
  </si>
  <si>
    <t>焊工（初级）</t>
  </si>
  <si>
    <t>74481</t>
  </si>
  <si>
    <t>刘昌盛 周永东</t>
  </si>
  <si>
    <t>978-7-111-74481-8</t>
  </si>
  <si>
    <t>http://www.cmpedu.com/books/book/5607709.htm</t>
  </si>
  <si>
    <t>焊工（中级）</t>
  </si>
  <si>
    <t>76020</t>
  </si>
  <si>
    <t>朱献 王波</t>
  </si>
  <si>
    <t>978-7-111-76020-7</t>
  </si>
  <si>
    <t>http://www.cmpedu.com/books/book/5608476.htm</t>
  </si>
  <si>
    <t>焊工（高级）</t>
  </si>
  <si>
    <t>75349</t>
  </si>
  <si>
    <t>周永东 吴宪宏</t>
  </si>
  <si>
    <t>978-7-111-75349-0</t>
  </si>
  <si>
    <t>http://www.cmpedu.com/books/book/5607920.htm</t>
  </si>
  <si>
    <t>焊工（技师、高级技师）</t>
  </si>
  <si>
    <t>73020</t>
  </si>
  <si>
    <t>赵卫 王波</t>
  </si>
  <si>
    <t>978-7-111-73020-0</t>
  </si>
  <si>
    <t>http://www.cmpedu.com/books/book/5606868.htm</t>
  </si>
  <si>
    <t>焊工试题库（高级、技师、高级技师）</t>
  </si>
  <si>
    <t>76549</t>
  </si>
  <si>
    <t>梁涛  唐亚红</t>
  </si>
  <si>
    <t>扫码看答案</t>
  </si>
  <si>
    <t>978-7-111-76549-3</t>
  </si>
  <si>
    <t>http://www.cmpedu.com/books/book/5608896.htm</t>
  </si>
  <si>
    <t>茶艺师（初级）</t>
  </si>
  <si>
    <t>69217</t>
  </si>
  <si>
    <t>周爱东 杨岳</t>
  </si>
  <si>
    <t>978-7-111-69217-1</t>
  </si>
  <si>
    <t>http://www.cmpedu.com/books/book/5605105.htm</t>
  </si>
  <si>
    <t>78449</t>
  </si>
  <si>
    <t>茶艺师试题库（初级、中级、高级、技师、高级技师）</t>
  </si>
  <si>
    <t>马淳沂 林晓虹 周爱东</t>
  </si>
  <si>
    <t>978-7-111-78449-4</t>
  </si>
  <si>
    <t>http://www.cmpedu.com/books/book/5609617.htm</t>
  </si>
  <si>
    <t>中式烹调师（中级）</t>
  </si>
  <si>
    <t>77130</t>
  </si>
  <si>
    <t>袁旭超 高艳普</t>
  </si>
  <si>
    <t>978-7-111-77130-2</t>
  </si>
  <si>
    <t>http://www.cmpedu.com/books/book/5608835.htm</t>
  </si>
  <si>
    <t>中式烹调师（高级）</t>
  </si>
  <si>
    <t>73037</t>
  </si>
  <si>
    <t>刘涛 主编</t>
  </si>
  <si>
    <t>978-7-111-73037-8</t>
  </si>
  <si>
    <t>http://www.cmpedu.com/books/book/5606780.htm</t>
  </si>
  <si>
    <t>中式面点师（初级）</t>
  </si>
  <si>
    <t>68559</t>
  </si>
  <si>
    <t>王荣兰 王金志</t>
  </si>
  <si>
    <t>978-7-111-68559-3</t>
  </si>
  <si>
    <t>http://www.cmpedu.com/books/book/5605465.htm</t>
  </si>
  <si>
    <t>中式面点师（中级）</t>
  </si>
  <si>
    <t>70127</t>
  </si>
  <si>
    <t>朱在勤 吴雷</t>
  </si>
  <si>
    <t>978-7-111-70127-9</t>
  </si>
  <si>
    <t>http://www.cmpedu.com/books/book/5605473.htm</t>
  </si>
  <si>
    <t>中式面点师（高级）</t>
  </si>
  <si>
    <t>72324</t>
  </si>
  <si>
    <t>陈洪华</t>
  </si>
  <si>
    <t>978-7-111-72324-0</t>
  </si>
  <si>
    <t>http://www.cmpedu.com/books/book/5606695.htm</t>
  </si>
  <si>
    <t>中式面点师（技师、高级技师）</t>
  </si>
  <si>
    <t>74717</t>
  </si>
  <si>
    <t>天工讲堂小程序</t>
  </si>
  <si>
    <t>978-7-111-74717-8</t>
  </si>
  <si>
    <t>http://www.cmpedu.com/books/book/5607558.htm</t>
  </si>
  <si>
    <t>西式面点师（初级）</t>
  </si>
  <si>
    <t>69810</t>
  </si>
  <si>
    <t>王森</t>
  </si>
  <si>
    <t>978-7-111-69810-4</t>
  </si>
  <si>
    <t>http://www.cmpedu.com/books/book/5605462.htm</t>
  </si>
  <si>
    <t>西式面点师（中级）</t>
  </si>
  <si>
    <t>71288</t>
  </si>
  <si>
    <t>978-7-111-71288-6</t>
  </si>
  <si>
    <t>http://www.cmpedu.com/books/book/5605947.htm</t>
  </si>
  <si>
    <t>西式烹调师（高级）</t>
  </si>
  <si>
    <t>77118</t>
  </si>
  <si>
    <t>李祥睿 陈洪华</t>
  </si>
  <si>
    <t>978-7-111-77118-0</t>
  </si>
  <si>
    <t>http://www.cmpedu.com/books/book/5608838.htm</t>
  </si>
  <si>
    <t>西式烹调师（技师 高级技师）</t>
  </si>
  <si>
    <t>74302</t>
  </si>
  <si>
    <t>978-7-111-74302-6</t>
  </si>
  <si>
    <t>http://www.cmpedu.com/books/book/5607481.htm</t>
  </si>
  <si>
    <t>79255</t>
  </si>
  <si>
    <t>农产品食品检验员（初级）</t>
  </si>
  <si>
    <t>燕传勇  王俊</t>
  </si>
  <si>
    <t>978-7-111-79255-0</t>
  </si>
  <si>
    <t>http://www.cmpedu.com/books/book/5609993.htm</t>
  </si>
  <si>
    <t>79700</t>
  </si>
  <si>
    <t>农产品食品检验员试题库（理论知识）</t>
  </si>
  <si>
    <r>
      <rPr>
        <sz val="11"/>
        <color rgb="FF000000"/>
        <rFont val="宋体"/>
        <charset val="134"/>
      </rPr>
      <t>张可君</t>
    </r>
    <r>
      <rPr>
        <sz val="11"/>
        <color rgb="FF000000"/>
        <rFont val="宋体"/>
        <charset val="0"/>
      </rPr>
      <t xml:space="preserve">  </t>
    </r>
    <r>
      <rPr>
        <sz val="11"/>
        <color rgb="FF000000"/>
        <rFont val="宋体"/>
        <charset val="134"/>
      </rPr>
      <t>董雪丽</t>
    </r>
  </si>
  <si>
    <t>978-7-111-79700-5</t>
  </si>
  <si>
    <t>http://www.cmpedu.com/books/book/5610118.htm</t>
  </si>
  <si>
    <t>制冷工（中级）</t>
  </si>
  <si>
    <t>69048</t>
  </si>
  <si>
    <t>主编：李援瑛</t>
  </si>
  <si>
    <t>978-7-111-69048-1</t>
  </si>
  <si>
    <t>http://www.cmpedu.com/books/book/5605126.htm</t>
  </si>
  <si>
    <t>培训教材&gt;国家职业资格培训教材</t>
  </si>
  <si>
    <t>电工（初级、中级）</t>
  </si>
  <si>
    <t>69434</t>
  </si>
  <si>
    <t>王建 刘艳菊 杜新珂</t>
  </si>
  <si>
    <t>978-7-111-69434-2</t>
  </si>
  <si>
    <t>http://www.cmpedu.com/books/book/5605355.htm</t>
  </si>
  <si>
    <t>71089</t>
  </si>
  <si>
    <t>王建 张春芝 任觉民</t>
  </si>
  <si>
    <t>978-7-111-71089-9</t>
  </si>
  <si>
    <t>http://www.cmpedu.com/books/book/5606082.htm</t>
  </si>
  <si>
    <t>制冷设备维修工（初级）</t>
  </si>
  <si>
    <t>17570</t>
  </si>
  <si>
    <t>国家职业资格培训教材编审委员会 李银台</t>
  </si>
  <si>
    <t>7-111-17570-0/TB.474</t>
  </si>
  <si>
    <t>http://www.cmpedu.com/books/book/171273.htm</t>
  </si>
  <si>
    <t>液气压传动（第2版）</t>
  </si>
  <si>
    <t>42532</t>
  </si>
  <si>
    <t>蔡湧</t>
  </si>
  <si>
    <t>978-7-111-42532-8</t>
  </si>
  <si>
    <t>http://www.cmpedu.com/books/book/2053309.htm</t>
  </si>
  <si>
    <t>无损检测员-磁粉检测</t>
  </si>
  <si>
    <t>47946</t>
  </si>
  <si>
    <t>李以善</t>
  </si>
  <si>
    <t>978-7-111-47946-8</t>
  </si>
  <si>
    <t>http://www.cmpedu.com/books/book/2053362.htm</t>
  </si>
  <si>
    <t>无损检测员-超声波检测</t>
  </si>
  <si>
    <t>43197</t>
  </si>
  <si>
    <t>李以善 汪立新</t>
  </si>
  <si>
    <t>978-7-111-43197-8</t>
  </si>
  <si>
    <t>http://www.cmpedu.com/books/book/2053317.htm</t>
  </si>
  <si>
    <t>维修电工（中级）鉴定培训教材</t>
  </si>
  <si>
    <t>32137</t>
  </si>
  <si>
    <t>978-7-111-32137-8</t>
  </si>
  <si>
    <t>http://www.cmpedu.com/books/book/171409.htm</t>
  </si>
  <si>
    <t>维修电工（中级）（第2版）</t>
  </si>
  <si>
    <t>41402</t>
  </si>
  <si>
    <t>978-7-111-41402-5</t>
  </si>
  <si>
    <t>http://www.cmpedu.com/books/book/2053302.htm</t>
  </si>
  <si>
    <t>维修电工（技师、高级技师）（第2版）</t>
  </si>
  <si>
    <t>37704</t>
  </si>
  <si>
    <t>978-7-111-37704-7</t>
  </si>
  <si>
    <t>http://www.cmpedu.com/books/book/2063566.htm</t>
  </si>
  <si>
    <t>维修电工（高级）鉴定培训教材</t>
  </si>
  <si>
    <t>32136</t>
  </si>
  <si>
    <t>978-7-111-32136-1</t>
  </si>
  <si>
    <t>http://www.cmpedu.com/books/book/171408.htm</t>
  </si>
  <si>
    <t>维修电工（高级）（第2版）</t>
  </si>
  <si>
    <t>39661</t>
  </si>
  <si>
    <t>978-7-111-39661-1</t>
  </si>
  <si>
    <t>http://www.cmpedu.com/books/book/2053286.htm</t>
  </si>
  <si>
    <t>维修电工（初级）（第2版）</t>
  </si>
  <si>
    <t>37584</t>
  </si>
  <si>
    <t>电子课件、随书附盘</t>
  </si>
  <si>
    <t>978-7-111-37584-5</t>
  </si>
  <si>
    <t>http://www.cmpedu.com/books/book/5519700.htm</t>
  </si>
  <si>
    <t>数控车工（高级）</t>
  </si>
  <si>
    <t>58937</t>
  </si>
  <si>
    <t>曾福辉</t>
  </si>
  <si>
    <t>978-7-111-58937-2</t>
  </si>
  <si>
    <t>http://www.cmpedu.com/books/book/2066240.htm</t>
  </si>
  <si>
    <t>数控车工（高级）（含1VCD）</t>
  </si>
  <si>
    <t>19887</t>
  </si>
  <si>
    <t>沈建峰 虞俊</t>
  </si>
  <si>
    <t>7-111-19887-5</t>
  </si>
  <si>
    <t>http://www.cmpedu.com/books/book/170495.htm</t>
  </si>
  <si>
    <t>食品检验工基础知识</t>
  </si>
  <si>
    <t>44124</t>
  </si>
  <si>
    <t>逯家富</t>
  </si>
  <si>
    <t>978-7-111-44124-3</t>
  </si>
  <si>
    <t>http://www.cmpedu.com/books/book/2053333.htm</t>
  </si>
  <si>
    <t>食品检验工（中级）第2版</t>
  </si>
  <si>
    <t>52684</t>
  </si>
  <si>
    <t>国家职业资格培训教材编审委员会 组编黄高明 黄秀锦 主编</t>
  </si>
  <si>
    <t>978-7-111-52684-1</t>
  </si>
  <si>
    <t>http://www.cmpedu.com/books/book/2053385.htm</t>
  </si>
  <si>
    <t>食品检验工（高级）第2版</t>
  </si>
  <si>
    <t>38671</t>
  </si>
  <si>
    <t>国家职业资格培训教材编审委员会 组编刘长春 谭佩毅 主编</t>
  </si>
  <si>
    <t>978-7-111-38671-1</t>
  </si>
  <si>
    <t>http://www.cmpedu.com/books/book/2053277.htm</t>
  </si>
  <si>
    <t>钳工（初级）（第2版）</t>
  </si>
  <si>
    <t>39379</t>
  </si>
  <si>
    <t>978-7-111-39379-5</t>
  </si>
  <si>
    <t>http://www.cmpedu.com/books/book/2053281.htm</t>
  </si>
  <si>
    <t>钳工（技师、高级技师）（第2版）</t>
  </si>
  <si>
    <t>38259</t>
  </si>
  <si>
    <t>国家职业资格培训教材编审委员会 组编 胡家富 徐彬 主</t>
  </si>
  <si>
    <t>978-7-111-38259-1</t>
  </si>
  <si>
    <t>http://www.cmpedu.com/books/book/2053271.htm</t>
  </si>
  <si>
    <t>汽车装配工</t>
  </si>
  <si>
    <t>37289</t>
  </si>
  <si>
    <t>高庆毓</t>
  </si>
  <si>
    <t>978-7-111-37289-9</t>
  </si>
  <si>
    <t>http://www.cmpedu.com/books/book/2053259.htm</t>
  </si>
  <si>
    <t>汽车修理工（中级）（第2版）</t>
  </si>
  <si>
    <t>38012</t>
  </si>
  <si>
    <t>978-7-111-38012-2</t>
  </si>
  <si>
    <t>http://www.cmpedu.com/books/book/2065852.htm</t>
  </si>
  <si>
    <t>汽车修理工（技师、高级技师）（第2版）</t>
  </si>
  <si>
    <t>38119</t>
  </si>
  <si>
    <t>关文达</t>
  </si>
  <si>
    <t>978-7-111-38119-8</t>
  </si>
  <si>
    <t>http://www.cmpedu.com/books/book/2053269.htm</t>
  </si>
  <si>
    <t>汽车修理工（高级）（第2版）</t>
  </si>
  <si>
    <t>43537</t>
  </si>
  <si>
    <t>卞良勇</t>
  </si>
  <si>
    <t>978-7-111-43537-2</t>
  </si>
  <si>
    <t>http://www.cmpedu.com/books/book/2053322.htm</t>
  </si>
  <si>
    <t>起重工（初级）（第2版）</t>
  </si>
  <si>
    <t>41545</t>
  </si>
  <si>
    <t>马 记</t>
  </si>
  <si>
    <t>978-7-111-41545-9</t>
  </si>
  <si>
    <t>http://www.cmpedu.com/books/book/2019306.htm</t>
  </si>
  <si>
    <t>起重工（中级）（第2版）</t>
  </si>
  <si>
    <t>40470</t>
  </si>
  <si>
    <t>马记</t>
  </si>
  <si>
    <t>978-7-111-40470-5</t>
  </si>
  <si>
    <t>http://www.cmpedu.com/books/book/2053297.htm</t>
  </si>
  <si>
    <t>工程机械修理工（汽车起重机）</t>
  </si>
  <si>
    <t>58409</t>
  </si>
  <si>
    <t>张明军</t>
  </si>
  <si>
    <t>978-7-111-58409-4</t>
  </si>
  <si>
    <t>http://www.cmpedu.com/books/book/2065543.htm</t>
  </si>
  <si>
    <t>砌筑工（初级）</t>
  </si>
  <si>
    <t>17173</t>
  </si>
  <si>
    <t>周序洋</t>
  </si>
  <si>
    <t>7-111-17173-X/TU.791</t>
  </si>
  <si>
    <t>http://www.cmpedu.com/books/book/171288.htm</t>
  </si>
  <si>
    <t>砌筑工（中级）</t>
  </si>
  <si>
    <t>17330</t>
  </si>
  <si>
    <t>周文波主编</t>
  </si>
  <si>
    <t>7-111-17330-9/TU.813</t>
  </si>
  <si>
    <t>http://www.cmpedu.com/books/book/170814.htm</t>
  </si>
  <si>
    <t>砌筑工（高级）</t>
  </si>
  <si>
    <t>17553</t>
  </si>
  <si>
    <t>周文波</t>
  </si>
  <si>
    <t>7-111-17553-0/TU.838</t>
  </si>
  <si>
    <t>http://www.cmpedu.com/books/book/171254.htm</t>
  </si>
  <si>
    <t>建筑识图</t>
  </si>
  <si>
    <t>42821</t>
  </si>
  <si>
    <t>闾成德</t>
  </si>
  <si>
    <t>978-7-111-42821-3</t>
  </si>
  <si>
    <t>http://www.cmpedu.com/books/book/2053314.htm</t>
  </si>
  <si>
    <t>机修钳工（初级）（第2版）</t>
  </si>
  <si>
    <t>39994</t>
  </si>
  <si>
    <t>吴全生</t>
  </si>
  <si>
    <t>978-7-111-39994-0</t>
  </si>
  <si>
    <t>http://www.cmpedu.com/books/book/2053291.htm</t>
  </si>
  <si>
    <t>机修钳工（高级）（第2版）</t>
  </si>
  <si>
    <t>38413</t>
  </si>
  <si>
    <t>978-7-111-38413-7</t>
  </si>
  <si>
    <t>http://www.cmpedu.com/books/book/2053275.htm</t>
  </si>
  <si>
    <t>机械识图</t>
  </si>
  <si>
    <t>26556</t>
  </si>
  <si>
    <t>杨君伟</t>
  </si>
  <si>
    <t>978-7-111-26556-6</t>
  </si>
  <si>
    <t>http://www.cmpedu.com/books/book/170913.htm</t>
  </si>
  <si>
    <t>机械基础（初级）（第2版）</t>
  </si>
  <si>
    <t>43266</t>
  </si>
  <si>
    <t>夏奇兵</t>
  </si>
  <si>
    <t>978-7-111-43266-1</t>
  </si>
  <si>
    <t>http://www.cmpedu.com/books/book/5603283.htm</t>
  </si>
  <si>
    <t>机械基础（中级）（第2版）</t>
  </si>
  <si>
    <t>43568</t>
  </si>
  <si>
    <t>978-7-111-43568-6</t>
  </si>
  <si>
    <t>http://www.cmpedu.com/books/book/2053323.htm</t>
  </si>
  <si>
    <t>机械基础（高级）（第2版）</t>
  </si>
  <si>
    <t>43927</t>
  </si>
  <si>
    <t>978-7-111-43927-1</t>
  </si>
  <si>
    <t>http://www.cmpedu.com/books/book/2053331.htm</t>
  </si>
  <si>
    <t>机床夹具设计与制造（第2版）</t>
  </si>
  <si>
    <t>39227</t>
  </si>
  <si>
    <t>李昌年</t>
  </si>
  <si>
    <t>978-7-111-39227-9</t>
  </si>
  <si>
    <t>http://www.cmpedu.com/books/book/2053278.htm</t>
  </si>
  <si>
    <t>化学检验工（技师、高级技师）（第2版）</t>
  </si>
  <si>
    <t>45105</t>
  </si>
  <si>
    <t>季剑波</t>
  </si>
  <si>
    <t>978-7-111-45105-1</t>
  </si>
  <si>
    <t>http://www.cmpedu.com/books/book/2053339.htm</t>
  </si>
  <si>
    <t>化学检验工（中级）（第2版）</t>
  </si>
  <si>
    <t>45857</t>
  </si>
  <si>
    <t>凌昌都</t>
  </si>
  <si>
    <t>978-7-111-45857-9</t>
  </si>
  <si>
    <t>http://www.cmpedu.com/books/book/2053342.htm</t>
  </si>
  <si>
    <t>化学检验工（高级）（第2版）</t>
  </si>
  <si>
    <t>42082</t>
  </si>
  <si>
    <t>978-7-111-42082-8</t>
  </si>
  <si>
    <t>http://www.cmpedu.com/books/book/2053308.htm</t>
  </si>
  <si>
    <t>化学检验工（初级）（第2版）</t>
  </si>
  <si>
    <t>42664</t>
  </si>
  <si>
    <t>朱伟军</t>
  </si>
  <si>
    <t>978-7-111-42664-6</t>
  </si>
  <si>
    <t>http://www.cmpedu.com/books/book/2063547.htm</t>
  </si>
  <si>
    <t>化学检验工职业技能鉴定考核试题库（理论试题+技能试题+模拟试卷）</t>
  </si>
  <si>
    <t>55958</t>
  </si>
  <si>
    <t>吕平</t>
  </si>
  <si>
    <t>978-7-111-55958-0</t>
  </si>
  <si>
    <t>http://www.cmpedu.com/books/book/2063622.htm</t>
  </si>
  <si>
    <t>管工（中级）</t>
  </si>
  <si>
    <t>17159</t>
  </si>
  <si>
    <t>赵力电</t>
  </si>
  <si>
    <t>7-111-17159-4/TU.788</t>
  </si>
  <si>
    <t>http://www.cmpedu.com/books/book/171285.htm</t>
  </si>
  <si>
    <t>管工（高级）</t>
  </si>
  <si>
    <t>17376</t>
  </si>
  <si>
    <t>贾生超</t>
  </si>
  <si>
    <t>7-111-17376-7/TU.816</t>
  </si>
  <si>
    <t>http://www.cmpedu.com/books/book/171279.htm</t>
  </si>
  <si>
    <t>管工（初级）</t>
  </si>
  <si>
    <t>17097</t>
  </si>
  <si>
    <t>朱向楠</t>
  </si>
  <si>
    <t>7-111-17097-0/TU.775</t>
  </si>
  <si>
    <t>http://www.cmpedu.com/books/book/171286.htm</t>
  </si>
  <si>
    <t>钢筋工（初级）（第2版）</t>
  </si>
  <si>
    <t>47352</t>
  </si>
  <si>
    <t>廖克斌</t>
  </si>
  <si>
    <t>978-7-111-47352-7</t>
  </si>
  <si>
    <t>http://www.cmpedu.com/books/book/2053355.htm</t>
  </si>
  <si>
    <t>电气设备安装工（初级）（第2版）</t>
  </si>
  <si>
    <t>43857</t>
  </si>
  <si>
    <t>978-7-111-43857-1</t>
  </si>
  <si>
    <t>http://www.cmpedu.com/books/book/2053328.htm</t>
  </si>
  <si>
    <t>电工技师培训教材（第2版）</t>
  </si>
  <si>
    <t>56541</t>
  </si>
  <si>
    <t>机械工业技师考评培训教材编审委员会 组编</t>
  </si>
  <si>
    <t>978-7-111-56541-3</t>
  </si>
  <si>
    <t>http://www.cmpedu.com/books/book/2063204.htm</t>
  </si>
  <si>
    <t>电工识图</t>
  </si>
  <si>
    <t>19204</t>
  </si>
  <si>
    <t>蔡建军</t>
  </si>
  <si>
    <t>7-111-19204-4</t>
  </si>
  <si>
    <t>http://www.cmpedu.com/books/book/170377.htm</t>
  </si>
  <si>
    <t>测量与机械零件测绘（第2版）</t>
  </si>
  <si>
    <t>47040</t>
  </si>
  <si>
    <t>978-7-111-47040-3</t>
  </si>
  <si>
    <t>http://www.cmpedu.com/books/book/2063653.htm</t>
  </si>
  <si>
    <t>测量放线工（高级）</t>
  </si>
  <si>
    <t>42726</t>
  </si>
  <si>
    <t>高俊强</t>
  </si>
  <si>
    <t>978-7-111-42726-1</t>
  </si>
  <si>
    <t>http://www.cmpedu.com/books/book/2053312.htm</t>
  </si>
  <si>
    <t>家政服务员（初级）</t>
  </si>
  <si>
    <t>57246</t>
  </si>
  <si>
    <t>钱焕琦</t>
  </si>
  <si>
    <t>978-7-111-57246-6</t>
  </si>
  <si>
    <t>http://www.cmpedu.com/books/book/2063700.htm</t>
  </si>
  <si>
    <t>数控铣工/加工中心操作工（技师、高级技师）</t>
  </si>
  <si>
    <t>25744</t>
  </si>
  <si>
    <t>978-7-111-25744-8</t>
  </si>
  <si>
    <t>http://www.cmpedu.com/books/book/170307.htm</t>
  </si>
  <si>
    <t>培训教材&gt;其他培训教材</t>
  </si>
  <si>
    <t>电梯作业人员</t>
  </si>
  <si>
    <t>73462</t>
  </si>
  <si>
    <t>杨树国  秦应鹏</t>
  </si>
  <si>
    <t>978-7-111-73462-8</t>
  </si>
  <si>
    <t>http://www.cmpedu.com/books/book/5607143.htm</t>
  </si>
  <si>
    <t>起重机司机</t>
  </si>
  <si>
    <t>69381</t>
  </si>
  <si>
    <t>山东金特装备科技发展有限公司</t>
  </si>
  <si>
    <t>特种设备作业人员考核培训教材</t>
  </si>
  <si>
    <t>978-7-111-69381-9</t>
  </si>
  <si>
    <t>http://www.cmpedu.com/books/book/5605468.htm</t>
  </si>
  <si>
    <t>应急管理人员培训教材</t>
  </si>
  <si>
    <t>63572</t>
  </si>
  <si>
    <t>龚建军</t>
  </si>
  <si>
    <t>978-7-111-63572-7</t>
  </si>
  <si>
    <t>http://www.cmpedu.com/books/book/5600902.htm</t>
  </si>
  <si>
    <t>78307</t>
  </si>
  <si>
    <t>调饮师职业培训教程</t>
  </si>
  <si>
    <t>费璠 周爱东</t>
  </si>
  <si>
    <t>978-7-111-78307-7</t>
  </si>
  <si>
    <t>http://www.cmpedu.com/books/book/5609462.htm</t>
  </si>
  <si>
    <t>厨师培训教程</t>
  </si>
  <si>
    <t>69120</t>
  </si>
  <si>
    <t>钱峰</t>
  </si>
  <si>
    <t>978-7-111-69120-4</t>
  </si>
  <si>
    <t>http://www.cmpedu.com/books/book/5605249.htm</t>
  </si>
  <si>
    <t>涂装工技术指导</t>
  </si>
  <si>
    <t>73812</t>
  </si>
  <si>
    <t>张煜</t>
  </si>
  <si>
    <t>978-7-111-73812-1</t>
  </si>
  <si>
    <t>http://www.cmpedu.com/books/book/5607364.htm</t>
  </si>
  <si>
    <t>机车电工技术指导</t>
  </si>
  <si>
    <t>74488</t>
  </si>
  <si>
    <t>谢光明  刘清</t>
  </si>
  <si>
    <t>978-7-111-74488-7</t>
  </si>
  <si>
    <t>http://www.cmpedu.com/books/book/5607556.htm</t>
  </si>
  <si>
    <t>77095</t>
  </si>
  <si>
    <t>机车钳工技术</t>
  </si>
  <si>
    <t>陆斌 文献</t>
  </si>
  <si>
    <t>978-7-111-77095-4</t>
  </si>
  <si>
    <t>http://www.cmpedu.com/books/book/5608906.htm</t>
  </si>
  <si>
    <t>76774</t>
  </si>
  <si>
    <t>铝合金焊接技术</t>
  </si>
  <si>
    <t>王波</t>
  </si>
  <si>
    <t>978-7-111-76774-9</t>
  </si>
  <si>
    <t>http://www.cmpedu.com/books/book/5608767.htm</t>
  </si>
  <si>
    <t>机动车安全技术检验培训教程</t>
  </si>
  <si>
    <t>57176</t>
  </si>
  <si>
    <t>李明丽</t>
  </si>
  <si>
    <t>978-7-111-57176-6</t>
  </si>
  <si>
    <t>http://www.cmpedu.com/books/book/5605491.htm</t>
  </si>
  <si>
    <t>特种设备非金属材料焊接技术</t>
  </si>
  <si>
    <t>63342</t>
  </si>
  <si>
    <t>舒文华</t>
  </si>
  <si>
    <t>978-7-111-63342-6</t>
  </si>
  <si>
    <t>http://www.cmpedu.com/books/book/5605670.htm</t>
  </si>
  <si>
    <t>大型游乐设施安全管理与作业人员培训教程</t>
  </si>
  <si>
    <t>59105</t>
  </si>
  <si>
    <t>李向东</t>
  </si>
  <si>
    <t>978-7-111-59105-4</t>
  </si>
  <si>
    <t>http://www.cmpedu.com/books/book/2066322.htm</t>
  </si>
  <si>
    <t>79907</t>
  </si>
  <si>
    <t>锅炉水处理作业人员</t>
  </si>
  <si>
    <r>
      <rPr>
        <sz val="11"/>
        <color rgb="FF000000"/>
        <rFont val="宋体"/>
        <charset val="134"/>
      </rPr>
      <t>贾丙丽</t>
    </r>
    <r>
      <rPr>
        <sz val="11"/>
        <color indexed="8"/>
        <rFont val="宋体"/>
        <charset val="0"/>
      </rPr>
      <t xml:space="preserve">  </t>
    </r>
    <r>
      <rPr>
        <sz val="11"/>
        <color rgb="FF000000"/>
        <rFont val="宋体"/>
        <charset val="134"/>
      </rPr>
      <t>曹怀祥</t>
    </r>
    <r>
      <rPr>
        <sz val="11"/>
        <color indexed="8"/>
        <rFont val="宋体"/>
        <charset val="0"/>
      </rPr>
      <t xml:space="preserve">  </t>
    </r>
    <r>
      <rPr>
        <sz val="11"/>
        <color rgb="FF000000"/>
        <rFont val="宋体"/>
        <charset val="134"/>
      </rPr>
      <t>李政</t>
    </r>
  </si>
  <si>
    <t>978-7-111-79907-8</t>
  </si>
  <si>
    <t>http://www.cmpedu.com/books/book/5610516.htm</t>
  </si>
  <si>
    <t>数控加工中心技术指导</t>
  </si>
  <si>
    <t>74814</t>
  </si>
  <si>
    <t>张利好 彭博</t>
  </si>
  <si>
    <t>978-7-111-74814-4</t>
  </si>
  <si>
    <t>http://www.cmpedu.com/books/book/5607710.htm</t>
  </si>
  <si>
    <t>铣床操作</t>
  </si>
  <si>
    <t>29843</t>
  </si>
  <si>
    <t>（日） 王精诚 译</t>
  </si>
  <si>
    <t>978-7-111-29843-4</t>
  </si>
  <si>
    <t>http://www.cmpedu.com/books/book/2066848.htm</t>
  </si>
  <si>
    <t>操作工具常识及使用方法</t>
  </si>
  <si>
    <t>29387</t>
  </si>
  <si>
    <t>徐之梦 翁翎译</t>
  </si>
  <si>
    <t>978-7-111-29387-3</t>
  </si>
  <si>
    <t>http://www.cmpedu.com/books/book/170272.htm</t>
  </si>
  <si>
    <t>46732</t>
  </si>
  <si>
    <t>芮延年</t>
  </si>
  <si>
    <t>978-7-111-46732-8</t>
  </si>
  <si>
    <t>http://www.cmpedu.com/books/book/2040400.htm</t>
  </si>
  <si>
    <t>电气一点通</t>
  </si>
  <si>
    <t>32102</t>
  </si>
  <si>
    <t>李洪良</t>
  </si>
  <si>
    <t>978-7-111-32102-6</t>
  </si>
  <si>
    <t>http://www.cmpedu.com/books/book/2067072.htm</t>
  </si>
  <si>
    <t>服装裁剪与缝制入门（第2版）</t>
  </si>
  <si>
    <t>41609</t>
  </si>
  <si>
    <t>牛海波</t>
  </si>
  <si>
    <t>978-7-111-41609-8</t>
  </si>
  <si>
    <t>http://www.cmpedu.com/books/book/2053304.htm</t>
  </si>
  <si>
    <t>天车工培训教程（第2版）</t>
  </si>
  <si>
    <t>03178</t>
  </si>
  <si>
    <t>高敏</t>
  </si>
  <si>
    <t>7-111-03178-4/TH.349</t>
  </si>
  <si>
    <t>http://www.cmpedu.com/books/book/171069.htm</t>
  </si>
  <si>
    <t>新版天车工培训教程</t>
  </si>
  <si>
    <t>33119</t>
  </si>
  <si>
    <t>978-7-111-33119-3</t>
  </si>
  <si>
    <t>http://www.cmpedu.com/books/book/171434.htm</t>
  </si>
  <si>
    <t>汽车涂装生产线操作工（基础知识+初级工）</t>
  </si>
  <si>
    <t>73269</t>
  </si>
  <si>
    <t>中国人才研究会汽车人才专业委员会</t>
  </si>
  <si>
    <t>978-7-111-73269-3</t>
  </si>
  <si>
    <t>http://www.cmpedu.com/books/book/5606916.htm</t>
  </si>
  <si>
    <t>汽车机电维修工（初级工）</t>
  </si>
  <si>
    <t>76039</t>
  </si>
  <si>
    <t>刘源</t>
  </si>
  <si>
    <t>国家职业技能标准汽车行业评价规范配套教材</t>
  </si>
  <si>
    <t>978-7-111-76039-9</t>
  </si>
  <si>
    <t>http://www.cmpedu.com/books/book/5608690.htm</t>
  </si>
  <si>
    <t>汽车修理工（高级)</t>
  </si>
  <si>
    <t>57201</t>
  </si>
  <si>
    <t>杨华春</t>
  </si>
  <si>
    <t>配在线学习和模拟考试平台</t>
  </si>
  <si>
    <t>978-7-111-57201-5</t>
  </si>
  <si>
    <t>http://www.cmpedu.com/books/book/2064402.htm</t>
  </si>
  <si>
    <t>农机三包规定实用指南</t>
  </si>
  <si>
    <t>77286</t>
  </si>
  <si>
    <t>唐雪宇 彭彬</t>
  </si>
  <si>
    <t>978-7-111-77286-6</t>
  </si>
  <si>
    <t>http://www.cmpedu.com/books/book/5608937.htm</t>
  </si>
  <si>
    <t>初级磨工技术</t>
  </si>
  <si>
    <t>07425</t>
  </si>
  <si>
    <t>机械工业职业技能鉴定指导中心</t>
  </si>
  <si>
    <t>7-111-07425-4</t>
  </si>
  <si>
    <t>http://www.cmpedu.com/books/book/171218.htm</t>
  </si>
  <si>
    <t>制图员（土建类）</t>
  </si>
  <si>
    <t>21174</t>
  </si>
  <si>
    <t>尚凤武</t>
  </si>
  <si>
    <t>978-7-111-21174-7</t>
  </si>
  <si>
    <t>http://www.cmpedu.com/books/book/171187.htm</t>
  </si>
  <si>
    <t>锅炉压力容器焊接技术培训教材（第2版）</t>
  </si>
  <si>
    <t>43925</t>
  </si>
  <si>
    <t>杨松</t>
  </si>
  <si>
    <t>978-7-111-43925-7</t>
  </si>
  <si>
    <t>http://www.cmpedu.com/books/book/5601593.htm</t>
  </si>
  <si>
    <t>机械识图与制图技能鉴定考核试题库 第2版</t>
  </si>
  <si>
    <t>44162</t>
  </si>
  <si>
    <t>机械工业职业技能鉴定考核试题库编委会 组编</t>
  </si>
  <si>
    <t>978-7-111-44162-5</t>
  </si>
  <si>
    <t>http://www.cmpedu.com/books/book/2053334.htm</t>
  </si>
  <si>
    <t>钳工技能鉴定考核试题库（第2版）</t>
  </si>
  <si>
    <t>45960</t>
  </si>
  <si>
    <t>机械工业职业技能鉴定考核试题库编委会 组编徐彬 主编</t>
  </si>
  <si>
    <t>978-7-111-45960-6</t>
  </si>
  <si>
    <t>http://www.cmpedu.com/books/book/2053344.htm</t>
  </si>
  <si>
    <t>车工技能鉴定考核试题库（第2版）</t>
  </si>
  <si>
    <t>43054</t>
  </si>
  <si>
    <t>978-7-111-43054-4</t>
  </si>
  <si>
    <t>http://www.cmpedu.com/books/book/2053316.htm</t>
  </si>
  <si>
    <t>职业本科教材</t>
  </si>
  <si>
    <t>职业本科教材&gt;公共课</t>
  </si>
  <si>
    <t>79827</t>
  </si>
  <si>
    <t>创新能力训练与应用（AI赋能版）</t>
  </si>
  <si>
    <t>陈晨 张欢 夏静</t>
  </si>
  <si>
    <t>电子课件、教案、教学大纲、视频、在线测试及答案</t>
  </si>
  <si>
    <t>978-7-111-79827-9</t>
  </si>
  <si>
    <t>http://www.cmpedu.com/books/book/5610163.htm</t>
  </si>
  <si>
    <t>80557</t>
  </si>
  <si>
    <t>创新创业实践（AI赋能版）</t>
  </si>
  <si>
    <t>刘永超</t>
  </si>
  <si>
    <t>978-7-111-80557-1</t>
  </si>
  <si>
    <t>http://www.cmpedu.com/books/book/5610559.htm</t>
  </si>
  <si>
    <t>79002</t>
  </si>
  <si>
    <t>大学生创新思维训练教程</t>
  </si>
  <si>
    <t>罗琴 段御宇 顾建莉</t>
  </si>
  <si>
    <t>电子课件、教案、习题和习题答案</t>
  </si>
  <si>
    <t>978-7-111-79002-0</t>
  </si>
  <si>
    <t>http://www.cmpedu.com/books/book/5609727.htm</t>
  </si>
  <si>
    <t>78058</t>
  </si>
  <si>
    <t>实用沟通与写作（第4版）</t>
  </si>
  <si>
    <t>陈锦 杜蓉 周琳</t>
  </si>
  <si>
    <t>978-7-111-78058-8</t>
  </si>
  <si>
    <t>http://www.cmpedu.com/books/book/5609378.htm</t>
  </si>
  <si>
    <t>77793</t>
  </si>
  <si>
    <t>大学物理</t>
  </si>
  <si>
    <t>张慧力 成海英 高倩男</t>
  </si>
  <si>
    <t>978-7-111-77793-9</t>
  </si>
  <si>
    <t>http://www.cmpedu.com/books/book/5609056.htm</t>
  </si>
  <si>
    <t>79425</t>
  </si>
  <si>
    <t>王旭  钱超义</t>
  </si>
  <si>
    <t>978-7-111-79425-7</t>
  </si>
  <si>
    <t>http://www.cmpedu.com/books/book/5610186.htm</t>
  </si>
  <si>
    <t>75545</t>
  </si>
  <si>
    <t>李策</t>
  </si>
  <si>
    <t>978-7-111-75545-6</t>
  </si>
  <si>
    <t>http://www.cmpedu.com/books/book/5608927.htm</t>
  </si>
  <si>
    <t>77308</t>
  </si>
  <si>
    <t>现代文献检索与利用（第4版）</t>
  </si>
  <si>
    <t>饶宗政</t>
  </si>
  <si>
    <t>978-7-111-77308-5</t>
  </si>
  <si>
    <t>http://www.cmpedu.com/books/book/5609162.htm</t>
  </si>
  <si>
    <t>78502</t>
  </si>
  <si>
    <t>线性代数</t>
  </si>
  <si>
    <t>王飞</t>
  </si>
  <si>
    <t>978-7-111-78502-6</t>
  </si>
  <si>
    <t>http://www.cmpedu.com/books/book/5609705.htm</t>
  </si>
  <si>
    <t>职业本科教材&gt;装备制造大类</t>
  </si>
  <si>
    <t>职业本科教材&gt;装备制造大类&gt;机械设计制造类</t>
  </si>
  <si>
    <t>53922</t>
  </si>
  <si>
    <t>时彦林 张士宪 赵晓萍</t>
  </si>
  <si>
    <t>电子课件、动画素材</t>
  </si>
  <si>
    <t>978-7-111-53922-3</t>
  </si>
  <si>
    <t>http://www.cmpedu.com/books/book/5605624.htm</t>
  </si>
  <si>
    <t>79947</t>
  </si>
  <si>
    <t>机械原理与设计</t>
  </si>
  <si>
    <t>金旭星</t>
  </si>
  <si>
    <t>电子课件、模拟试题及答案</t>
  </si>
  <si>
    <t>978-7-111-79947-4</t>
  </si>
  <si>
    <t>http://www.cmpedu.com/books/book/5610649.htm</t>
  </si>
  <si>
    <t>66543</t>
  </si>
  <si>
    <t>曾珠 张黎</t>
  </si>
  <si>
    <t>978-7-111-66543-4</t>
  </si>
  <si>
    <t>http://www.cmpedu.com/books/book/5604304.htm</t>
  </si>
  <si>
    <t>75626</t>
  </si>
  <si>
    <t>胡孟谦 张晓娜</t>
  </si>
  <si>
    <t>978-7-111-75626-2</t>
  </si>
  <si>
    <t>http://www.cmpedu.com/books/book/5608333.htm</t>
  </si>
  <si>
    <t>79765</t>
  </si>
  <si>
    <t>机械制造工艺学 （第2版）</t>
  </si>
  <si>
    <t>王道林 吴修娟</t>
  </si>
  <si>
    <t>978-7-111-79765-4</t>
  </si>
  <si>
    <t>http://www.cmpedu.com/books/book/5610164.htm</t>
  </si>
  <si>
    <t>79073</t>
  </si>
  <si>
    <t>孟令启</t>
  </si>
  <si>
    <t>978-7-111-79073-0</t>
  </si>
  <si>
    <t>http://www.cmpedu.com/books/book/5610079.htm</t>
  </si>
  <si>
    <t>78623</t>
  </si>
  <si>
    <t>AutoCAD工程制图实用教程 （2024版）</t>
  </si>
  <si>
    <t>王丽敏 张建巧</t>
  </si>
  <si>
    <t>978-7-111-78623-8</t>
  </si>
  <si>
    <t>http://www.cmpedu.com/books/book/5609817.htm</t>
  </si>
  <si>
    <t>76470</t>
  </si>
  <si>
    <t>工程制图与AutoCAD（第3版）</t>
  </si>
  <si>
    <t>微课二维码、教案、习题答案、模拟试卷答案、评分标准</t>
  </si>
  <si>
    <t>978-7-111-76470-0</t>
  </si>
  <si>
    <t>http://www.cmpedu.com/books/book/5608586.htm</t>
  </si>
  <si>
    <t>76471</t>
  </si>
  <si>
    <t>工程制图与AutoCAD习题集（第3版）</t>
  </si>
  <si>
    <t>978-7-111-76471-7</t>
  </si>
  <si>
    <t>http://www.cmpedu.com/books/book/5608585.htm</t>
  </si>
  <si>
    <t>77813</t>
  </si>
  <si>
    <t>陈晔 马超</t>
  </si>
  <si>
    <t>习题集解答</t>
  </si>
  <si>
    <t>978-7-111-77813-4</t>
  </si>
  <si>
    <t>http://www.cmpedu.com/books/book/5609260.htm</t>
  </si>
  <si>
    <t>机械制图习题集（含解答﹒非机械类专业）</t>
  </si>
  <si>
    <t>68538</t>
  </si>
  <si>
    <t>978-7-111-68538-8</t>
  </si>
  <si>
    <t>http://www.cmpedu.com/books/book/5604805.htm</t>
  </si>
  <si>
    <t>78794</t>
  </si>
  <si>
    <t>机械制图（多学时）（第2版）</t>
  </si>
  <si>
    <t>严辉容  骆凯</t>
  </si>
  <si>
    <t>978-7-111-78794-5</t>
  </si>
  <si>
    <t>http://www.cmpedu.com/books/book/5609653.htm</t>
  </si>
  <si>
    <t>79050</t>
  </si>
  <si>
    <t>978-7-111-79050-1</t>
  </si>
  <si>
    <t>http://www.cmpedu.com/books/book/5609914.htm</t>
  </si>
  <si>
    <t>75189</t>
  </si>
  <si>
    <t>李萍萍 宋海潮</t>
  </si>
  <si>
    <t>978-7-111-75189-2</t>
  </si>
  <si>
    <t>http://www.cmpedu.com/books/book/5607900.htm</t>
  </si>
  <si>
    <t>75750</t>
  </si>
  <si>
    <t>李萍萍 朱楠楠</t>
  </si>
  <si>
    <t>978-7-111-75750-4</t>
  </si>
  <si>
    <t>http://www.cmpedu.com/books/book/5608302.htm</t>
  </si>
  <si>
    <t>69417</t>
  </si>
  <si>
    <t>高雪强 韩志杰</t>
  </si>
  <si>
    <t>二维码，教学视频、三维动画</t>
  </si>
  <si>
    <t>978-7-111-69417-5</t>
  </si>
  <si>
    <t>http://www.cmpedu.com/books/book/5605432.htm</t>
  </si>
  <si>
    <t>机械制图（第3版）</t>
  </si>
  <si>
    <t>75504</t>
  </si>
  <si>
    <t>胡建生 汪正俊</t>
  </si>
  <si>
    <t>微课二维码、教学软件、教案、习题答案、模拟试卷答案、评分标准</t>
  </si>
  <si>
    <t>978-7-111-75504-3</t>
  </si>
  <si>
    <t>http://www.cmpedu.com/books/book/5608187.htm</t>
  </si>
  <si>
    <t>机械制图习题集（第3版）</t>
  </si>
  <si>
    <t>75528</t>
  </si>
  <si>
    <t>978-7-111-75528-9</t>
  </si>
  <si>
    <t>http://www.cmpedu.com/books/book/5608134.htm</t>
  </si>
  <si>
    <t>74840</t>
  </si>
  <si>
    <t>机械制图测绘实训（第2版）</t>
  </si>
  <si>
    <t>裴承慧 刘志刚</t>
  </si>
  <si>
    <t>978-7-111-74840-3</t>
  </si>
  <si>
    <t>http://www.cmpedu.com/books/book/5607774.htm</t>
  </si>
  <si>
    <t>60106</t>
  </si>
  <si>
    <t>李林</t>
  </si>
  <si>
    <t>978-7-111-60106-7</t>
  </si>
  <si>
    <t>http://www.cmpedu.com/books/book/5519753.htm</t>
  </si>
  <si>
    <t>80142</t>
  </si>
  <si>
    <t>机械制图与计算机绘图习题集</t>
  </si>
  <si>
    <t>胡建生  周福静</t>
  </si>
  <si>
    <t>978-7-111-80142-9</t>
  </si>
  <si>
    <t>http://www.cmpedu.com/books/book/5610647.htm</t>
  </si>
  <si>
    <t>80278</t>
  </si>
  <si>
    <t>AutoCAD机械制图应用教程（2024版）</t>
  </si>
  <si>
    <t>韩凤起</t>
  </si>
  <si>
    <t>电子课件、素材文件、二维码</t>
  </si>
  <si>
    <t>978-7-111-80278-5</t>
  </si>
  <si>
    <t>http://www.cmpedu.com/books/book/5610643.htm</t>
  </si>
  <si>
    <t>AutoCAD工程绘图实用教程</t>
  </si>
  <si>
    <t>67012</t>
  </si>
  <si>
    <t>马慧 郭琳 刘春光</t>
  </si>
  <si>
    <t>978-7-111-67012-4</t>
  </si>
  <si>
    <t>http://www.cmpedu.com/books/book/5604222.htm</t>
  </si>
  <si>
    <t>74151</t>
  </si>
  <si>
    <t>AutoCAD基础教程及应用实例 （2022版）</t>
  </si>
  <si>
    <t>潘苏蓉 杨舒宇</t>
  </si>
  <si>
    <t>978-7-111-74151-0</t>
  </si>
  <si>
    <t>http://www.cmpedu.com/books/book/5607373.htm</t>
  </si>
  <si>
    <t>78776</t>
  </si>
  <si>
    <t>CAD二次开发</t>
  </si>
  <si>
    <t>党小迪 李晋</t>
  </si>
  <si>
    <t>978-7-111-78776-1</t>
  </si>
  <si>
    <t>http://www.cmpedu.com/books/book/5609704.htm</t>
  </si>
  <si>
    <t>SolidWorks项目教程（第2版）</t>
  </si>
  <si>
    <t>63882</t>
  </si>
  <si>
    <t>鲍仲辅 吴任和</t>
  </si>
  <si>
    <t>二维码，课件，视频</t>
  </si>
  <si>
    <t>978-7-111-63882-7</t>
  </si>
  <si>
    <t>http://www.cmpedu.com/books/book/5601187.htm</t>
  </si>
  <si>
    <t>UG NX 12.0实例基础教程</t>
  </si>
  <si>
    <t>70315</t>
  </si>
  <si>
    <t>赵秀文 李扬</t>
  </si>
  <si>
    <t>电子课件、源文件、二维码</t>
  </si>
  <si>
    <t>978-7-111-70315-0</t>
  </si>
  <si>
    <t>http://www.cmpedu.com/books/book/5605698.htm</t>
  </si>
  <si>
    <t>UGNX项目教程（1926版）</t>
  </si>
  <si>
    <t>71786</t>
  </si>
  <si>
    <t>姜海军 庄华良</t>
  </si>
  <si>
    <t>二维码、微课视频、电子课件、习题解答</t>
  </si>
  <si>
    <t>978-7-111-71786-7</t>
  </si>
  <si>
    <t>http://www.cmpedu.com/books/book/5606647.htm</t>
  </si>
  <si>
    <t>79669</t>
  </si>
  <si>
    <t>数字化设计基础</t>
  </si>
  <si>
    <t>崔盟军  孙立强</t>
  </si>
  <si>
    <t>978-7-111-79669-5</t>
  </si>
  <si>
    <t>http://www.cmpedu.com/books/book/5610168.htm</t>
  </si>
  <si>
    <t>78755</t>
  </si>
  <si>
    <t>产品结构设计与实践</t>
  </si>
  <si>
    <t>王丽霞 裘旭东 田平风</t>
  </si>
  <si>
    <t>电子课件、习题解答、三维建模源文件</t>
  </si>
  <si>
    <t>978-7-111-78755-6</t>
  </si>
  <si>
    <t>http://www.cmpedu.com/books/book/5609741.htm</t>
  </si>
  <si>
    <t>74063</t>
  </si>
  <si>
    <t>机电产品数字孪生技术及应用(NX MCD)</t>
  </si>
  <si>
    <t>宋海潮 洪晴 朱红娟 许辉</t>
  </si>
  <si>
    <t>978-7-111-74063-6</t>
  </si>
  <si>
    <t>http://www.cmpedu.com/books/book/5607476.htm</t>
  </si>
  <si>
    <t>78173</t>
  </si>
  <si>
    <t>机械产品三维模型设计（高级）</t>
  </si>
  <si>
    <t>许朝山 高显宏 朱跃峰</t>
  </si>
  <si>
    <t>电子课件、二维码、模型源文件、模拟试卷</t>
  </si>
  <si>
    <t>978-7-111-78173-8</t>
  </si>
  <si>
    <t>http://www.cmpedu.com/books/book/5609429.htm</t>
  </si>
  <si>
    <t>80141</t>
  </si>
  <si>
    <t>逆向建模项目教程</t>
  </si>
  <si>
    <t>易辉成 龚艳丽 李洲</t>
  </si>
  <si>
    <t>978-7-111-80141-2</t>
  </si>
  <si>
    <t>http://www.cmpedu.com/books/book/5610698.htm</t>
  </si>
  <si>
    <t>机械CAD/CAM原理及应用</t>
  </si>
  <si>
    <t>64287</t>
  </si>
  <si>
    <t>978-7-111-64287-9</t>
  </si>
  <si>
    <t>http://www.cmpedu.com/books/book/5601764.htm</t>
  </si>
  <si>
    <t>计算机绘图（AutoCAD 2023）</t>
  </si>
  <si>
    <t>75388</t>
  </si>
  <si>
    <t>刘立平</t>
  </si>
  <si>
    <t>978-7-111-75388-9</t>
  </si>
  <si>
    <t>http://www.cmpedu.com/books/book/5607971.htm</t>
  </si>
  <si>
    <t>77164</t>
  </si>
  <si>
    <t>工业产品几何量检测</t>
  </si>
  <si>
    <t>王晓伟 辛金栋</t>
  </si>
  <si>
    <t>978-7-111-77164-7</t>
  </si>
  <si>
    <t>http://www.cmpedu.com/books/book/5609239.htm</t>
  </si>
  <si>
    <t>79257</t>
  </si>
  <si>
    <t>光电量仪检定与调修</t>
  </si>
  <si>
    <t>王晓伟  罗涛</t>
  </si>
  <si>
    <t>978-7-111-79257-4</t>
  </si>
  <si>
    <t>http://www.cmpedu.com/books/book/5610029.htm</t>
  </si>
  <si>
    <t>71210</t>
  </si>
  <si>
    <t>徐年富 上官同英</t>
  </si>
  <si>
    <t>电子课件、教学资源库</t>
  </si>
  <si>
    <t>978-7-111-71210-7</t>
  </si>
  <si>
    <t>http://www.cmpedu.com/books/book/5606045.htm</t>
  </si>
  <si>
    <t>公差配合与测量技术 （第2版）</t>
  </si>
  <si>
    <t>71566</t>
  </si>
  <si>
    <t>荀占超</t>
  </si>
  <si>
    <t>微课、动画、课件、习题答案</t>
  </si>
  <si>
    <t>978-7-111-71566-5</t>
  </si>
  <si>
    <t>http://www.cmpedu.com/books/book/5606213.htm</t>
  </si>
  <si>
    <t>79460</t>
  </si>
  <si>
    <t>金属切削加工及机床</t>
  </si>
  <si>
    <t>代祥  宋海潮</t>
  </si>
  <si>
    <t>978-7-111-79460-8</t>
  </si>
  <si>
    <t>http://www.cmpedu.com/books/book/5610098.htm</t>
  </si>
  <si>
    <t>78019</t>
  </si>
  <si>
    <t>工程训练（工科非机械类）</t>
  </si>
  <si>
    <t>靳晓明 马彩凤 钟华燕</t>
  </si>
  <si>
    <t>978-7-111-78019-9</t>
  </si>
  <si>
    <t>http://www.cmpedu.com/books/book/5609375.htm</t>
  </si>
  <si>
    <t>77500</t>
  </si>
  <si>
    <t>轴类零件制造</t>
  </si>
  <si>
    <t>方钢强 娄岳海</t>
  </si>
  <si>
    <t>978-7-111-77500-3</t>
  </si>
  <si>
    <t>http://www.cmpedu.com/books/book/5609182.htm</t>
  </si>
  <si>
    <t>78865</t>
  </si>
  <si>
    <t>机械量具检定与调修</t>
  </si>
  <si>
    <t>王晓伟  郭文星</t>
  </si>
  <si>
    <t>978-7-111-78865-2</t>
  </si>
  <si>
    <t>http://www.cmpedu.com/books/book/5610021.htm</t>
  </si>
  <si>
    <t>机械精度设计与检测技术</t>
  </si>
  <si>
    <t>70482</t>
  </si>
  <si>
    <t>蔡安江 惠旭升 闫洪华 等</t>
  </si>
  <si>
    <t>978-7-111-70482-9</t>
  </si>
  <si>
    <t>http://www.cmpedu.com/books/book/5605790.htm</t>
  </si>
  <si>
    <t>79671</t>
  </si>
  <si>
    <t>数控机床在机检测与加工技术</t>
  </si>
  <si>
    <t>李银海  关山</t>
  </si>
  <si>
    <t>学习任务的案例源文件、电子教案以及电子课件、工作页</t>
  </si>
  <si>
    <t>978-7-111-79671-8</t>
  </si>
  <si>
    <t>http://www.cmpedu.com/books/book/5610244.htm</t>
  </si>
  <si>
    <t>79608</t>
  </si>
  <si>
    <t>数控机床电气控制（第4版）</t>
  </si>
  <si>
    <t>夏燕兰  李颖</t>
  </si>
  <si>
    <t>978-7-111-79608-4</t>
  </si>
  <si>
    <t>http://www.cmpedu.com/books/book/5610134.htm</t>
  </si>
  <si>
    <t>75202</t>
  </si>
  <si>
    <t>数控加工工艺与编程（第2版）</t>
  </si>
  <si>
    <t>朱秀荣 田梅</t>
  </si>
  <si>
    <t>978-7-111-75202-8</t>
  </si>
  <si>
    <t>http://www.cmpedu.com/books/book/5607773.htm</t>
  </si>
  <si>
    <t>64545</t>
  </si>
  <si>
    <t>卢万强 饶小创</t>
  </si>
  <si>
    <t>978-7-111-64545-0</t>
  </si>
  <si>
    <t>http://www.cmpedu.com/books/book/5601933.htm</t>
  </si>
  <si>
    <t>机械工程材料（第2版）</t>
  </si>
  <si>
    <t>75170</t>
  </si>
  <si>
    <t>高红霞</t>
  </si>
  <si>
    <t>978-7-111-75170-0</t>
  </si>
  <si>
    <t>http://www.cmpedu.com/books/book/5607828.htm</t>
  </si>
  <si>
    <t>增材制造工艺与装备</t>
  </si>
  <si>
    <t>76393</t>
  </si>
  <si>
    <t>魏青松 陈娟</t>
  </si>
  <si>
    <t>电子课件、二维码、微课视频、习题答案、模拟试卷及答案</t>
  </si>
  <si>
    <t>978-7-111-76393-2</t>
  </si>
  <si>
    <t>http://www.cmpedu.com/books/book/5608558.htm</t>
  </si>
  <si>
    <t>增材制造技术及产品设计</t>
  </si>
  <si>
    <t>76927</t>
  </si>
  <si>
    <t>战江涛 邓劲莲</t>
  </si>
  <si>
    <t>978-7-111-76927-9</t>
  </si>
  <si>
    <t>http://www.cmpedu.com/books/book/5608845.htm</t>
  </si>
  <si>
    <t>走进增材制造</t>
  </si>
  <si>
    <t>77266</t>
  </si>
  <si>
    <t>程律莎</t>
  </si>
  <si>
    <t>978-7-111-77266-8</t>
  </si>
  <si>
    <t>http://www.cmpedu.com/books/book/5608986.htm</t>
  </si>
  <si>
    <t>质量控制</t>
  </si>
  <si>
    <t>63121</t>
  </si>
  <si>
    <t>张小海 龙盛蓉</t>
  </si>
  <si>
    <t>978-7-111-63121-7</t>
  </si>
  <si>
    <t>http://www.cmpedu.com/books/book/5600547.htm</t>
  </si>
  <si>
    <t>磁粉检测</t>
  </si>
  <si>
    <t>69009</t>
  </si>
  <si>
    <t>杨琳瑜 宋凯</t>
  </si>
  <si>
    <t>978-7-111-69009-2</t>
  </si>
  <si>
    <t>http://www.cmpedu.com/books/book/5605061.htm</t>
  </si>
  <si>
    <t>78188</t>
  </si>
  <si>
    <t>工程材料与热成型</t>
  </si>
  <si>
    <t>张文灼 赵宇辉 王林</t>
  </si>
  <si>
    <t>978-7-111-78188-2</t>
  </si>
  <si>
    <t>http://www.cmpedu.com/books/book/5609645.htm</t>
  </si>
  <si>
    <t>74863</t>
  </si>
  <si>
    <t>工程材料及成形工艺（第3版）</t>
  </si>
  <si>
    <t>卢志文 赵亚忠</t>
  </si>
  <si>
    <t>河南省“十四五”普通高等教育规划教材\普通高等教育“十一五”国家级规划教材（修订版）</t>
  </si>
  <si>
    <t>978-7-111-74863-2</t>
  </si>
  <si>
    <t>http://www.cmpedu.com/books/book/5607538.htm</t>
  </si>
  <si>
    <t>食品冷藏与冷链技术</t>
  </si>
  <si>
    <t>63191</t>
  </si>
  <si>
    <t>鲍琳 周丹</t>
  </si>
  <si>
    <t>978-7-111-63191-0</t>
  </si>
  <si>
    <t>http://www.cmpedu.com/books/book/5600802.htm</t>
  </si>
  <si>
    <t>78457</t>
  </si>
  <si>
    <t>产品设计与油泥模型制作</t>
  </si>
  <si>
    <t>张珊珊 倪昀 童春铭</t>
  </si>
  <si>
    <t>978-7-111-78457-9</t>
  </si>
  <si>
    <t>http://www.cmpedu.com/books/book/5609668.htm</t>
  </si>
  <si>
    <t>78207</t>
  </si>
  <si>
    <t>产品设计材料与工艺</t>
  </si>
  <si>
    <t>金海 刘传兵 张天成</t>
  </si>
  <si>
    <t>978-7-111-78207-0</t>
  </si>
  <si>
    <t>http://www.cmpedu.com/books/book/5609503.htm</t>
  </si>
  <si>
    <t>职业本科教材&gt;装备制造大类&gt;汽车制造类</t>
  </si>
  <si>
    <t>80353</t>
  </si>
  <si>
    <t>汽车人工智能通识讲义</t>
  </si>
  <si>
    <t>李东兵 刘欢 陈曦</t>
  </si>
  <si>
    <t>电子课件、教案、活页</t>
  </si>
  <si>
    <t>978-7-111-80353-9</t>
  </si>
  <si>
    <t>http://www.cmpedu.com/books/book/5610735.htm</t>
  </si>
  <si>
    <t>72910</t>
  </si>
  <si>
    <t>汽车概论 （第4版）</t>
  </si>
  <si>
    <t>廖一峰 蔡兴旺</t>
  </si>
  <si>
    <t>978-7-111-72910-5</t>
  </si>
  <si>
    <t>http://www.cmpedu.com/books/book/5607084.htm</t>
  </si>
  <si>
    <t>80010</t>
  </si>
  <si>
    <t>汽车理论与性能评价</t>
  </si>
  <si>
    <t>田丰福  徐磊  马建新</t>
  </si>
  <si>
    <t>978-7-111-80010-1</t>
  </si>
  <si>
    <t>http://www.cmpedu.com/books/book/5610583.htm</t>
  </si>
  <si>
    <t>79838</t>
  </si>
  <si>
    <t>张玉芝 李秀娜</t>
  </si>
  <si>
    <t>978-7-111-79838-5</t>
  </si>
  <si>
    <t>http://www.cmpedu.com/books/book/5610694.htm</t>
  </si>
  <si>
    <t>78855</t>
  </si>
  <si>
    <t>汽车底盘电控技术（第5版）</t>
  </si>
  <si>
    <t>李春明</t>
  </si>
  <si>
    <t>第二届全国教材建设奖特等奖/“十四五”职业教育国家规划教材</t>
  </si>
  <si>
    <t>978-7-111-78855-3</t>
  </si>
  <si>
    <t>http://www.cmpedu.com/books/book/5609768.htm</t>
  </si>
  <si>
    <t>78864</t>
  </si>
  <si>
    <t>汽车构造（配任务工单）（第2版）</t>
  </si>
  <si>
    <t>王勇，周均，吴伟龙</t>
  </si>
  <si>
    <t>978-7-111-78864-5</t>
  </si>
  <si>
    <t>http://www.cmpedu.com/books/book/5609829.htm</t>
  </si>
  <si>
    <t>汽车构造与原理（上册 发动机）（第3版）</t>
  </si>
  <si>
    <t>48070</t>
  </si>
  <si>
    <t>978-7-111-48070-9</t>
  </si>
  <si>
    <t>http://www.cmpedu.com/books/book/2065227.htm</t>
  </si>
  <si>
    <t>汽车构造与原理（第4版）（中册 底盘 车身）</t>
  </si>
  <si>
    <t>61498</t>
  </si>
  <si>
    <t>刘仁鑫 蔡兴旺</t>
  </si>
  <si>
    <t>978-7-111-61498-2</t>
  </si>
  <si>
    <t>http://www.cmpedu.com/books/book/5600363.htm</t>
  </si>
  <si>
    <t>汽车构造与原理（第4版）（下册 电气设备 新能源汽车）</t>
  </si>
  <si>
    <t>62032</t>
  </si>
  <si>
    <t>吴伟斌 蔡兴旺</t>
  </si>
  <si>
    <t>978-7-111-62032-7</t>
  </si>
  <si>
    <t>http://www.cmpedu.com/books/book/5600338.htm</t>
  </si>
  <si>
    <t>汽车构造与原理实训（第4版）</t>
  </si>
  <si>
    <t>62050</t>
  </si>
  <si>
    <t>978-7-111-62050-1</t>
  </si>
  <si>
    <t>http://www.cmpedu.com/books/book/5600356.htm</t>
  </si>
  <si>
    <t>73761</t>
  </si>
  <si>
    <t>汽车机械基础 （第2版）</t>
  </si>
  <si>
    <t>周艳微 孟凡荣 于宁</t>
  </si>
  <si>
    <t>978-7-111-73761-2</t>
  </si>
  <si>
    <t>http://www.cmpedu.com/books/book/5607190.htm</t>
  </si>
  <si>
    <t>汽车构造与原理（新能源汽车与智能网联汽车）</t>
  </si>
  <si>
    <t>76936</t>
  </si>
  <si>
    <t>蔡兴旺 王兆海</t>
  </si>
  <si>
    <t>978-7-111-76936-1</t>
  </si>
  <si>
    <t>http://www.cmpedu.com/books/book/5608867.htm</t>
  </si>
  <si>
    <t>汽车安全与舒适系统控制技术</t>
  </si>
  <si>
    <t>76965</t>
  </si>
  <si>
    <t>王大鹏</t>
  </si>
  <si>
    <t>978-7-111-76965-1</t>
  </si>
  <si>
    <t>http://www.cmpedu.com/books/book/5608870.htm</t>
  </si>
  <si>
    <t>80215</t>
  </si>
  <si>
    <t>丁继斌  马艳花   郭玉静</t>
  </si>
  <si>
    <t>978-7-111-80215-0</t>
  </si>
  <si>
    <t>http://www.cmpedu.com/books/book/5610636.htm</t>
  </si>
  <si>
    <t>73650</t>
  </si>
  <si>
    <t>宋延东 徐煌</t>
  </si>
  <si>
    <t>978-7-111-73650-9</t>
  </si>
  <si>
    <t>http://www.cmpedu.com/books/book/5607168.htm</t>
  </si>
  <si>
    <t>80077</t>
  </si>
  <si>
    <t>张海松  陈宁  杨锐</t>
  </si>
  <si>
    <t>电子教案、课件等</t>
  </si>
  <si>
    <t>978-7-111-80077-4</t>
  </si>
  <si>
    <t>http://www.cmpedu.com/books/book/5610675.htm</t>
  </si>
  <si>
    <t>77867</t>
  </si>
  <si>
    <t>智能网联汽车先进驾驶辅助系统</t>
  </si>
  <si>
    <t>王兆海</t>
  </si>
  <si>
    <t>978-7-111-77867-7</t>
  </si>
  <si>
    <t>http://www.cmpedu.com/books/book/5609268.htm</t>
  </si>
  <si>
    <t>77939</t>
  </si>
  <si>
    <t>邓志君</t>
  </si>
  <si>
    <t>电子课件、微课视频二维码</t>
  </si>
  <si>
    <t>978-7-111-77939-1</t>
  </si>
  <si>
    <t>http://www.cmpedu.com/books/book/5609369.htm</t>
  </si>
  <si>
    <t>78214</t>
  </si>
  <si>
    <t>智能网联汽车车载网络技术</t>
  </si>
  <si>
    <t>978-7-111-78214-8</t>
  </si>
  <si>
    <t>http://www.cmpedu.com/books/book/5609511.htm</t>
  </si>
  <si>
    <t>79192</t>
  </si>
  <si>
    <t>冯丽沙 赵立蕊</t>
  </si>
  <si>
    <t>课件、教案、视频</t>
  </si>
  <si>
    <t>978-7-111-79192-8</t>
  </si>
  <si>
    <t>http://www.cmpedu.com/books/book/5609921.htm</t>
  </si>
  <si>
    <t>80003</t>
  </si>
  <si>
    <t>AI+汽车技术应用——典型应用场景案例</t>
  </si>
  <si>
    <t>王芃等</t>
  </si>
  <si>
    <t>978-7-111-80003-3</t>
  </si>
  <si>
    <t>http://www.cmpedu.com/books/book/5610242.htm</t>
  </si>
  <si>
    <t>职业本科教材&gt;装备制造大类&gt;自动化类</t>
  </si>
  <si>
    <t>77959</t>
  </si>
  <si>
    <t>蔡大华  蒋嘉洋  李唐</t>
  </si>
  <si>
    <t>978-7-111-77959-9</t>
  </si>
  <si>
    <t>http://www.cmpedu.com/books/book/5609678.htm</t>
  </si>
  <si>
    <t>75427</t>
  </si>
  <si>
    <t>吴丽丽</t>
  </si>
  <si>
    <t>电子课件、二维码、视频、教案、大纲、授课计划、习题答案</t>
  </si>
  <si>
    <t>978-7-111-75427-5</t>
  </si>
  <si>
    <t>http://www.cmpedu.com/books/book/5607967.htm</t>
  </si>
  <si>
    <t>70931</t>
  </si>
  <si>
    <t>蔡大华</t>
  </si>
  <si>
    <t>电子课件、习题答案、模拟试卷及答案等教学资源</t>
  </si>
  <si>
    <t>978-7-111-70931-2</t>
  </si>
  <si>
    <t>http://www.cmpedu.com/books/book/5606043.htm</t>
  </si>
  <si>
    <t>模拟电子技术</t>
  </si>
  <si>
    <t>70714</t>
  </si>
  <si>
    <t>978-7-111-70714-1</t>
  </si>
  <si>
    <t>http://www.cmpedu.com/books/book/5605719.htm</t>
  </si>
  <si>
    <t>77315</t>
  </si>
  <si>
    <t xml:space="preserve">张惠荣 卢玮琪     </t>
  </si>
  <si>
    <t>电子课件、二维码、视频、教学大纲、授课计划、习题答案</t>
  </si>
  <si>
    <t>978-7-111-77315-3</t>
  </si>
  <si>
    <t>http://www.cmpedu.com/books/book/5609013.htm</t>
  </si>
  <si>
    <t>数字电子技术基础</t>
  </si>
  <si>
    <t>75039</t>
  </si>
  <si>
    <t>蓝波</t>
  </si>
  <si>
    <t>电子课件、二维码、习题答案、仿真电路、源程序</t>
  </si>
  <si>
    <t>978-7-111-75039-0</t>
  </si>
  <si>
    <t>http://www.cmpedu.com/books/book/5607631.htm</t>
  </si>
  <si>
    <t>74989</t>
  </si>
  <si>
    <t>杨益飞 刘杰</t>
  </si>
  <si>
    <t>电子课件、二维码、教案、试卷</t>
  </si>
  <si>
    <t>978-7-111-74989-9</t>
  </si>
  <si>
    <t>http://www.cmpedu.com/books/book/5607794.htm</t>
  </si>
  <si>
    <t>电气控制技术项目教程</t>
  </si>
  <si>
    <t>71035</t>
  </si>
  <si>
    <t>卓陈祥  黄晓然</t>
  </si>
  <si>
    <t>978-7-111-71035-6</t>
  </si>
  <si>
    <t>http://www.cmpedu.com/books/book/5606477.htm</t>
  </si>
  <si>
    <t>自动化生产线组建与调试（第3版）—YL-335B数字孪生虚实调试技术</t>
  </si>
  <si>
    <t>71227</t>
  </si>
  <si>
    <t>乡碧云</t>
  </si>
  <si>
    <t>微课视频、工作站模型、电子课件等</t>
  </si>
  <si>
    <t>978-7-111-71227-5</t>
  </si>
  <si>
    <t>http://www.cmpedu.com/books/book/5606153.htm</t>
  </si>
  <si>
    <t>65964</t>
  </si>
  <si>
    <t>姚屏 等 编著</t>
  </si>
  <si>
    <t>978-7-111-65964-8</t>
  </si>
  <si>
    <t>http://www.cmpedu.com/books/book/5602552.htm</t>
  </si>
  <si>
    <t>工业机器人工程导论</t>
  </si>
  <si>
    <t>60103</t>
  </si>
  <si>
    <t>任岳华 曹玉华</t>
  </si>
  <si>
    <t>978-7-111-60103-6</t>
  </si>
  <si>
    <t>http://www.cmpedu.com/books/book/5521985.htm</t>
  </si>
  <si>
    <t>工业机器人编程与操作</t>
  </si>
  <si>
    <t>61647</t>
  </si>
  <si>
    <t>祁宇明 孙宏昌 邓三鹏</t>
  </si>
  <si>
    <t>教育部 财政部职业院校教师素质提高计划职教师资培养资源开发项目</t>
  </si>
  <si>
    <t>978-7-111-61647-4</t>
  </si>
  <si>
    <t>http://www.cmpedu.com/books/book/5587304.htm</t>
  </si>
  <si>
    <t>66843</t>
  </si>
  <si>
    <t>叶泉 朱红娟 孟庆波</t>
  </si>
  <si>
    <t>电子课件、仿真素材和操作视频</t>
  </si>
  <si>
    <t>978-7-111-66843-5</t>
  </si>
  <si>
    <t>http://www.cmpedu.com/books/book/5603679.htm</t>
  </si>
  <si>
    <t>70111</t>
  </si>
  <si>
    <t>张华 龚成武</t>
  </si>
  <si>
    <t>978-7-111-70111-8</t>
  </si>
  <si>
    <t>http://www.cmpedu.com/books/book/5605574.htm</t>
  </si>
  <si>
    <t>工业机器人基础及应用编程技术</t>
  </si>
  <si>
    <t>64284</t>
  </si>
  <si>
    <t>宋星亮 王冬云</t>
  </si>
  <si>
    <t>978-7-111-64284-8</t>
  </si>
  <si>
    <t>http://www.cmpedu.com/books/book/5601234.htm</t>
  </si>
  <si>
    <t>79678</t>
  </si>
  <si>
    <t>工业机器人数字化工艺仿真与虚拟调试</t>
  </si>
  <si>
    <t>978-7-111-79678-7</t>
  </si>
  <si>
    <t>http://www.cmpedu.com/books/book/5610219.htm</t>
  </si>
  <si>
    <t>78190</t>
  </si>
  <si>
    <t>液压与气压传动</t>
  </si>
  <si>
    <t>冯锦春 于江</t>
  </si>
  <si>
    <t>978-7-111-78190-5</t>
  </si>
  <si>
    <t>http://www.cmpedu.com/books/book/5609501.htm</t>
  </si>
  <si>
    <t>76048</t>
  </si>
  <si>
    <t>田辉 岳星佐 杜爱春</t>
  </si>
  <si>
    <t>978-7-111-76048-1</t>
  </si>
  <si>
    <t>http://www.cmpedu.com/books/book/5608407.htm</t>
  </si>
  <si>
    <t>76544</t>
  </si>
  <si>
    <t>单淑梅 顾佳超</t>
  </si>
  <si>
    <t>电子课件、二维码、习题答案、任务工单</t>
  </si>
  <si>
    <t>978-7-111-76544-8</t>
  </si>
  <si>
    <t>http://www.cmpedu.com/books/book/5608628.htm</t>
  </si>
  <si>
    <t>75243</t>
  </si>
  <si>
    <t>机器视觉技术及应用</t>
  </si>
  <si>
    <t>邓小龙 葛大伟</t>
  </si>
  <si>
    <t>978-7-111-75243-1</t>
  </si>
  <si>
    <t>http://www.cmpedu.com/books/book/5607846.htm</t>
  </si>
  <si>
    <t>75547</t>
  </si>
  <si>
    <t>智能制造概论（第2版）</t>
  </si>
  <si>
    <t>朱强 江荧 吕洋</t>
  </si>
  <si>
    <t>PPT课件、二维码、电子教案</t>
  </si>
  <si>
    <t>978-7-111-75547-0</t>
  </si>
  <si>
    <t>http://www.cmpedu.com/books/book/5608163.htm</t>
  </si>
  <si>
    <t>77472</t>
  </si>
  <si>
    <t>智能制造导论</t>
  </si>
  <si>
    <t>吴拓 张友能 毛诗柱</t>
  </si>
  <si>
    <t>978-7-111-77472-3</t>
  </si>
  <si>
    <t>http://www.cmpedu.com/books/book/5609149.htm</t>
  </si>
  <si>
    <t>77417</t>
  </si>
  <si>
    <t>智能工厂应用与虚拟仿真调试</t>
  </si>
  <si>
    <t>宋志刚 郭树军 文双全</t>
  </si>
  <si>
    <t>978-7-111-77417-4</t>
  </si>
  <si>
    <t>http://www.cmpedu.com/books/book/5609034.htm</t>
  </si>
  <si>
    <t>76127</t>
  </si>
  <si>
    <t>智能生产线数字化规划与仿真—PDPS工程基础及应用</t>
  </si>
  <si>
    <t>骆峰</t>
  </si>
  <si>
    <t>电子课件、二维码、视频、实训答案、工程项目、案例文件</t>
  </si>
  <si>
    <t>978-7-111-76127-3</t>
  </si>
  <si>
    <t>http://www.cmpedu.com/books/book/5608599.htm</t>
  </si>
  <si>
    <t>78802</t>
  </si>
  <si>
    <t>智能生产线数字化工艺仿真及应用（NX MCD）</t>
  </si>
  <si>
    <t>王明伟  姜翰</t>
  </si>
  <si>
    <t>电子课件、二维码、视频、习题答案、课程标准、模型文件</t>
  </si>
  <si>
    <t>978-7-111-78802-7</t>
  </si>
  <si>
    <t>http://www.cmpedu.com/books/book/5609764.htm</t>
  </si>
  <si>
    <t>79088</t>
  </si>
  <si>
    <t>产线装备数字化仿真与装调（NX MCD）</t>
  </si>
  <si>
    <t>祝洲杰 尤光辉</t>
  </si>
  <si>
    <t>978-7-111-79088-4</t>
  </si>
  <si>
    <t>http://www.cmpedu.com/books/book/5609907.htm</t>
  </si>
  <si>
    <t>79352</t>
  </si>
  <si>
    <t>制造执行系统实施与应用</t>
  </si>
  <si>
    <t>施渊吉 刘海皓</t>
  </si>
  <si>
    <t>教学大纲、电子课件、习题与答案</t>
  </si>
  <si>
    <t>978-7-111-79352-6</t>
  </si>
  <si>
    <t>http://www.cmpedu.com/books/book/5610010.htm</t>
  </si>
  <si>
    <t>79793</t>
  </si>
  <si>
    <t>工业互联网智能产线控制技术</t>
  </si>
  <si>
    <t>冯广磊  冯来健</t>
  </si>
  <si>
    <t>978-7-111-79793-7</t>
  </si>
  <si>
    <t>http://www.cmpedu.com/books/book/5610215.htm</t>
  </si>
  <si>
    <t>80258</t>
  </si>
  <si>
    <t>MES基础与应用（第2版）</t>
  </si>
  <si>
    <t>978-7-111-80258-7</t>
  </si>
  <si>
    <t>http://www.cmpedu.com/books/book/5610657.htm</t>
  </si>
  <si>
    <t>79964</t>
  </si>
  <si>
    <t>数字孪生技术应用——-数字化仿真与虚拟调试</t>
  </si>
  <si>
    <t>微课视频、电子课件、习题解答、源程序、练习模型等</t>
  </si>
  <si>
    <t>978-7-111-79964-1</t>
  </si>
  <si>
    <t>http://www.cmpedu.com/books/book/5610644.htm</t>
  </si>
  <si>
    <t>79212</t>
  </si>
  <si>
    <t>三菱 FX5U PLC编程及应用（第2版）</t>
  </si>
  <si>
    <t>姚晓宁</t>
  </si>
  <si>
    <t>电子课件、习题解答、源程序</t>
  </si>
  <si>
    <t>978-7-111-79212-3</t>
  </si>
  <si>
    <t>http://www.cmpedu.com/books/book/5610070.htm</t>
  </si>
  <si>
    <t>80532</t>
  </si>
  <si>
    <t>FX5U PLC技术及应用</t>
  </si>
  <si>
    <t>侍寿永 侍泽逸</t>
  </si>
  <si>
    <t>978-7-111-80532-8</t>
  </si>
  <si>
    <t>http://www.cmpedu.com/books/book/5610746.htm</t>
  </si>
  <si>
    <t>FX3UPLC技术项目教程</t>
  </si>
  <si>
    <t>72268</t>
  </si>
  <si>
    <t>徐超  黄信兵</t>
  </si>
  <si>
    <t>电子课件、源程序、动画和微课视频等</t>
  </si>
  <si>
    <t>978-7-111-72268-7</t>
  </si>
  <si>
    <t>http://www.cmpedu.com/books/book/5606805.htm</t>
  </si>
  <si>
    <t>78982</t>
  </si>
  <si>
    <t>PLC编程及应用技术</t>
  </si>
  <si>
    <t>向晓汉  奚茂龙</t>
  </si>
  <si>
    <t>电子教案、电子课件、习题及答案、模拟试卷等</t>
  </si>
  <si>
    <t>978-7-111-78982-6</t>
  </si>
  <si>
    <t>http://www.cmpedu.com/books/book/5610533.htm</t>
  </si>
  <si>
    <t>77160</t>
  </si>
  <si>
    <t>PLC应用技术（S7-200 SMART）</t>
  </si>
  <si>
    <t>978-7-111-77160-9</t>
  </si>
  <si>
    <t>http://www.cmpedu.com/books/book/5609157.htm</t>
  </si>
  <si>
    <t>78551</t>
  </si>
  <si>
    <t>西门子S7-1500 PLC技术及应用</t>
  </si>
  <si>
    <t>微课视频、案例的源程序、电子课件和习题答案</t>
  </si>
  <si>
    <t>978-7-111-78551-4</t>
  </si>
  <si>
    <t>http://www.cmpedu.com/books/book/5610072.htm</t>
  </si>
  <si>
    <t>77341</t>
  </si>
  <si>
    <t>S7-1200 PLC原理及应用基础</t>
  </si>
  <si>
    <t>路泽永</t>
  </si>
  <si>
    <t>978-7-111-77341-2</t>
  </si>
  <si>
    <t>http://www.cmpedu.com/books/book/5609163.htm</t>
  </si>
  <si>
    <t>75496</t>
  </si>
  <si>
    <t>S7-1200 PLC技术及应用</t>
  </si>
  <si>
    <t>978-7-111-75496-1</t>
  </si>
  <si>
    <t>http://www.cmpedu.com/books/book/5608428.htm</t>
  </si>
  <si>
    <t>S7-1500 PLC应用技术</t>
  </si>
  <si>
    <t>72793</t>
  </si>
  <si>
    <t>25个微课视频、电子课件和习题答案</t>
  </si>
  <si>
    <t>978-7-111-72793-4</t>
  </si>
  <si>
    <t>http://www.cmpedu.com/books/book/5606704.htm</t>
  </si>
  <si>
    <t>S7-200SMARTPLC应用教程（第3版）</t>
  </si>
  <si>
    <t>71538</t>
  </si>
  <si>
    <t>70多个例程和80多个视频教程</t>
  </si>
  <si>
    <t>978-7-111-71538-2</t>
  </si>
  <si>
    <t>http://www.cmpedu.com/books/book/5606301.htm</t>
  </si>
  <si>
    <t>80246</t>
  </si>
  <si>
    <t>田园</t>
  </si>
  <si>
    <t>978-7-111-80246-4</t>
  </si>
  <si>
    <t>http://www.cmpedu.com/books/book/5610568.htm</t>
  </si>
  <si>
    <t>73319</t>
  </si>
  <si>
    <t>电气控制与PLC技术应用教程（S7-200 SMART）（第2版）</t>
  </si>
  <si>
    <t>978-7-111-73319-5</t>
  </si>
  <si>
    <t>http://www.cmpedu.com/books/book/5607171.htm</t>
  </si>
  <si>
    <t>电气控制与PLC应用（FX5U）</t>
  </si>
  <si>
    <t>76811</t>
  </si>
  <si>
    <t>姚晓宁 郭琼</t>
  </si>
  <si>
    <t>978-7-111-76811-1</t>
  </si>
  <si>
    <t>http://www.cmpedu.com/books/book/5608947.htm</t>
  </si>
  <si>
    <t>可编程序控制器技术应用——基于S7-1200/1500PLC</t>
  </si>
  <si>
    <t>76066</t>
  </si>
  <si>
    <t>电子课件、二维码、视频、习题解答、试卷及答案</t>
  </si>
  <si>
    <t>978-7-111-76066-5</t>
  </si>
  <si>
    <t>http://www.cmpedu.com/books/book/5608725.htm</t>
  </si>
  <si>
    <t>三菱PLC、变频器和触摸屏应用项目教程</t>
  </si>
  <si>
    <t>75563</t>
  </si>
  <si>
    <t>李响初</t>
  </si>
  <si>
    <t>电子课件、微课视频、习题解答、源程序、延伸阅读</t>
  </si>
  <si>
    <t>978-7-111-75563-0</t>
  </si>
  <si>
    <t>http://www.cmpedu.com/books/book/5608359.htm</t>
  </si>
  <si>
    <t>施耐德M241/262PLC、触摸屏、变频器和伺服基础及工程应用</t>
  </si>
  <si>
    <t>75188</t>
  </si>
  <si>
    <t>王兆宇 杨龙</t>
  </si>
  <si>
    <t>978-7-111-75188-5</t>
  </si>
  <si>
    <t>http://www.cmpedu.com/books/book/5608309.htm</t>
  </si>
  <si>
    <t>西门子PLC、变频器与触摸屏技术及综合应用（S7-1200、G120、KTP系列HMI）</t>
  </si>
  <si>
    <t>72474</t>
  </si>
  <si>
    <t>978-7-111-72474-2</t>
  </si>
  <si>
    <t>http://www.cmpedu.com/books/book/5606768.htm</t>
  </si>
  <si>
    <t>79956</t>
  </si>
  <si>
    <t>STM32嵌入式技术及应用</t>
  </si>
  <si>
    <t>冯宏伟  单正娅</t>
  </si>
  <si>
    <t>978-7-111-79956-6</t>
  </si>
  <si>
    <t>http://www.cmpedu.com/books/book/5610570.htm</t>
  </si>
  <si>
    <t>77852</t>
  </si>
  <si>
    <t>传感器技术</t>
  </si>
  <si>
    <t>978-7-111-77852-3</t>
  </si>
  <si>
    <t>http://www.cmpedu.com/books/book/5609100.htm</t>
  </si>
  <si>
    <t>71909</t>
  </si>
  <si>
    <t>978-7-111-71909-0</t>
  </si>
  <si>
    <t>http://www.cmpedu.com/books/book/5606444.htm</t>
  </si>
  <si>
    <t>传感器与自动检测技术 （第2版）</t>
  </si>
  <si>
    <t>73907</t>
  </si>
  <si>
    <t>季顺宁</t>
  </si>
  <si>
    <t>978-7-111-73907-4</t>
  </si>
  <si>
    <t>http://www.cmpedu.com/books/book/5607354.htm</t>
  </si>
  <si>
    <t>76072</t>
  </si>
  <si>
    <t>智能传感与检测技术</t>
  </si>
  <si>
    <t>徐小华</t>
  </si>
  <si>
    <t>电子课件、二维码微课、习题答案、模拟试卷及答案</t>
  </si>
  <si>
    <t>978-7-111-76072-6</t>
  </si>
  <si>
    <t>http://www.cmpedu.com/books/book/5608392.htm</t>
  </si>
  <si>
    <t>职业本科教材&gt;电子与信息大类</t>
  </si>
  <si>
    <t>职业本科教材&gt;电子与信息大类&gt;电子信息类</t>
  </si>
  <si>
    <t>78200</t>
  </si>
  <si>
    <t>物联网技术概论（第2版）</t>
  </si>
  <si>
    <t>电子课件、微课视频、教学大纲、授课计划、习题答案</t>
  </si>
  <si>
    <t>978-7-111-78200-1</t>
  </si>
  <si>
    <t>http://www.cmpedu.com/books/book/5609350.htm</t>
  </si>
  <si>
    <t>76553</t>
  </si>
  <si>
    <t>嵌入式技术基础及应用</t>
  </si>
  <si>
    <t>任佳丽 王占奎</t>
  </si>
  <si>
    <t>978-7-111-76553-0</t>
  </si>
  <si>
    <t>http://www.cmpedu.com/books/book/5608824.htm</t>
  </si>
  <si>
    <t>77937</t>
  </si>
  <si>
    <t>EDA技术及应用项目化教程——基于Multisim的电路仿真分析</t>
  </si>
  <si>
    <t>徐宏伟 周润景 贾雯 孙伟霞</t>
  </si>
  <si>
    <t>电子课件、微课视频、教学大纲、仿真代码</t>
  </si>
  <si>
    <t>978-7-111-77937-7</t>
  </si>
  <si>
    <t>http://www.cmpedu.com/books/book/5609480.htm</t>
  </si>
  <si>
    <t>78931</t>
  </si>
  <si>
    <t>FPGA应用与开发实践教程</t>
  </si>
  <si>
    <t>孙肖林 倪瑛 沈姗姗</t>
  </si>
  <si>
    <t>电子课件、案例源代码</t>
  </si>
  <si>
    <t>978-7-111-78931-4</t>
  </si>
  <si>
    <t>http://www.cmpedu.com/books/book/5609732.htm</t>
  </si>
  <si>
    <t>职业本科教材&gt;电子与信息大类&gt;计算机类</t>
  </si>
  <si>
    <t>80312</t>
  </si>
  <si>
    <t>计算机导论（微课版）</t>
  </si>
  <si>
    <t>周苏  王文</t>
  </si>
  <si>
    <t>电子课件、教案、教学大纲、教学进度表、微课视频、答案</t>
  </si>
  <si>
    <t>978-7-111-80312-6</t>
  </si>
  <si>
    <t>http://www.cmpedu.com/books/book/5610690.htm</t>
  </si>
  <si>
    <t>78351</t>
  </si>
  <si>
    <t>人工智能通识（微课版）</t>
  </si>
  <si>
    <t>沈庆磊 邱影杰 杨国梁</t>
  </si>
  <si>
    <t>电子课件、微课视频、教学大纲、教案、教学难点、作业题库</t>
  </si>
  <si>
    <t>978-7-111-78351-0</t>
  </si>
  <si>
    <t>http://www.cmpedu.com/books/book/5609466.htm</t>
  </si>
  <si>
    <t>人工智能基础及应用</t>
  </si>
  <si>
    <t>71581</t>
  </si>
  <si>
    <t>吴倩 王东强</t>
  </si>
  <si>
    <t>978-7-111-71581-8</t>
  </si>
  <si>
    <t>http://www.cmpedu.com/books/book/5606020.htm</t>
  </si>
  <si>
    <t>人工智能技术应用</t>
  </si>
  <si>
    <t>70472</t>
  </si>
  <si>
    <t>杨美霞</t>
  </si>
  <si>
    <t>978-7-111-70472-0</t>
  </si>
  <si>
    <t>http://www.cmpedu.com/books/book/5605779.htm</t>
  </si>
  <si>
    <t>77382</t>
  </si>
  <si>
    <t>人工智能应用基础项目式教程</t>
  </si>
  <si>
    <t>程显毅 陈凤妹 王岩</t>
  </si>
  <si>
    <t>电子课件、教学大纲、数据集、习题及答案</t>
  </si>
  <si>
    <t>978-7-111-77382-5</t>
  </si>
  <si>
    <t>http://www.cmpedu.com/books/book/5609198.htm</t>
  </si>
  <si>
    <t>机器视觉技术</t>
  </si>
  <si>
    <t>62394</t>
  </si>
  <si>
    <t>程光</t>
  </si>
  <si>
    <t>978-7-111-62394-6</t>
  </si>
  <si>
    <t>http://www.cmpedu.com/books/book/5601690.htm</t>
  </si>
  <si>
    <t>Java轻量级框架技术与应用</t>
  </si>
  <si>
    <t>76701</t>
  </si>
  <si>
    <t>王永强 崔瑞娟 孟祥佳</t>
  </si>
  <si>
    <t>电子课件、二维码、源代码、习题答案</t>
  </si>
  <si>
    <t>978-7-111-76701-5</t>
  </si>
  <si>
    <t>http://www.cmpedu.com/books/book/5608860.htm</t>
  </si>
  <si>
    <t>76196</t>
  </si>
  <si>
    <t>程序设计基础及应用（C语言版）</t>
  </si>
  <si>
    <t>王宜怀 索明何 葛恒清 张庆海 林新华</t>
  </si>
  <si>
    <t>电子课件、二维码、视频、教案、习题解答、系统库及答案、在线课程</t>
  </si>
  <si>
    <t>978-7-111-76196-9</t>
  </si>
  <si>
    <t>http://www.cmpedu.com/books/book/5608497.htm</t>
  </si>
  <si>
    <t>75967</t>
  </si>
  <si>
    <t>尹洪岩 王康 蒿琳</t>
  </si>
  <si>
    <t>978-7-111-75967-6</t>
  </si>
  <si>
    <t>http://www.cmpedu.com/books/book/5608287.htm</t>
  </si>
  <si>
    <t>78127</t>
  </si>
  <si>
    <t>大数据技术与应用项目教程</t>
  </si>
  <si>
    <t>周苏 包红</t>
  </si>
  <si>
    <t>电子课件、微课视频、大纲、教案、习题参考答案、教学进度表、实验手册</t>
  </si>
  <si>
    <t>978-7-111-78127-1</t>
  </si>
  <si>
    <t>http://www.cmpedu.com/books/book/5609894.htm</t>
  </si>
  <si>
    <t>大数据采集与预处理</t>
  </si>
  <si>
    <t>75791</t>
  </si>
  <si>
    <t>李俊翰 武春岭</t>
  </si>
  <si>
    <t>电子课件、微课视频、习题解答、程序源代码</t>
  </si>
  <si>
    <t>978-7-111-75791-7</t>
  </si>
  <si>
    <t>http://www.cmpedu.com/books/book/5608278.htm</t>
  </si>
  <si>
    <t>80552</t>
  </si>
  <si>
    <t>大模型基础及应用教程</t>
  </si>
  <si>
    <t>程显毅  靳伟  孙丽丽</t>
  </si>
  <si>
    <t>电子课件、教案、教学大纲等</t>
  </si>
  <si>
    <t>978-7-111-80552-6</t>
  </si>
  <si>
    <t>http://www.cmpedu.com/books/book/5610603.htm</t>
  </si>
  <si>
    <t>74557</t>
  </si>
  <si>
    <t>数据库基础与实例教程（达梦DM8）</t>
  </si>
  <si>
    <t>龚小勇 李腾</t>
  </si>
  <si>
    <t>电子课件、微课视频、习题解答、程序源代码、在线课程</t>
  </si>
  <si>
    <t>978-7-111-74557-0</t>
  </si>
  <si>
    <t>http://www.cmpedu.com/books/book/5608180.htm</t>
  </si>
  <si>
    <t>数据库应用与管理</t>
  </si>
  <si>
    <t>76935</t>
  </si>
  <si>
    <t>张春波 许国彬 付海燕</t>
  </si>
  <si>
    <t>978-7-111-76935-4</t>
  </si>
  <si>
    <t>http://www.cmpedu.com/books/book/5608869.htm</t>
  </si>
  <si>
    <r>
      <rPr>
        <sz val="11"/>
        <color rgb="FF000000"/>
        <rFont val="宋体"/>
        <charset val="134"/>
      </rPr>
      <t>网络设备配置与管理（第</t>
    </r>
    <r>
      <rPr>
        <sz val="11"/>
        <color rgb="FF000000"/>
        <rFont val="宋体"/>
        <charset val="0"/>
      </rPr>
      <t>2</t>
    </r>
    <r>
      <rPr>
        <sz val="11"/>
        <color rgb="FF000000"/>
        <rFont val="宋体"/>
        <charset val="134"/>
      </rPr>
      <t>版）</t>
    </r>
  </si>
  <si>
    <t>72505</t>
  </si>
  <si>
    <t>危光辉 武春岭</t>
  </si>
  <si>
    <t>微课视频二维码、电子课件、习题及答案、模拟试题</t>
  </si>
  <si>
    <t>978-7-111-72505-3</t>
  </si>
  <si>
    <t>http://www.cmpedu.com/books/book/5606529.htm</t>
  </si>
  <si>
    <t>77407</t>
  </si>
  <si>
    <t>HarmonyOS应用开发实战</t>
  </si>
  <si>
    <t>张青 王彪</t>
  </si>
  <si>
    <t>电子课件、二维码、视频、源代码</t>
  </si>
  <si>
    <t>978-7-111-77407-5</t>
  </si>
  <si>
    <t>http://www.cmpedu.com/books/book/5609108.htm</t>
  </si>
  <si>
    <t>HarmonyOS应用开发基础</t>
  </si>
  <si>
    <t>76791</t>
  </si>
  <si>
    <t>张青 宋春胜</t>
  </si>
  <si>
    <t>978-7-111-76791-6</t>
  </si>
  <si>
    <t>http://www.cmpedu.com/books/book/5608741.htm</t>
  </si>
  <si>
    <t>Linux操作系统案例教程 （第3版）</t>
  </si>
  <si>
    <t>69892</t>
  </si>
  <si>
    <t>彭英慧</t>
  </si>
  <si>
    <t>微课视频、电子课件、电子教案、授课计划、习题</t>
  </si>
  <si>
    <t>978-7-111-69892-0</t>
  </si>
  <si>
    <t>http://www.cmpedu.com/books/book/5605348.htm</t>
  </si>
  <si>
    <t>80103</t>
  </si>
  <si>
    <t>Spring Boot+Vue.js 前后端分离项目开发实战</t>
  </si>
  <si>
    <t>王得燕   杨文珺</t>
  </si>
  <si>
    <t>978-7-111-80103-0</t>
  </si>
  <si>
    <t>http://www.cmpedu.com/books/book/5610528.htm</t>
  </si>
  <si>
    <t>78030</t>
  </si>
  <si>
    <t>嵌入式应用开发项目教程</t>
  </si>
  <si>
    <t>夏伏洋 姚紫阳</t>
  </si>
  <si>
    <t>电子课件、二维码、视频、教学大纲、授课计划、习题解答</t>
  </si>
  <si>
    <t>978-7-111-78030-4</t>
  </si>
  <si>
    <t>http://www.cmpedu.com/books/book/5609371.htm</t>
  </si>
  <si>
    <t>嵌入式系统设计与项目实施</t>
  </si>
  <si>
    <t>72476</t>
  </si>
  <si>
    <t>杜锋</t>
  </si>
  <si>
    <t>二维码微课视频、电子课件、习题解答、源程序等</t>
  </si>
  <si>
    <t>“十三五”江苏省高等学校重点教材\新形态教材</t>
  </si>
  <si>
    <t>978-7-111-72476-6</t>
  </si>
  <si>
    <t>http://www.cmpedu.com/books/book/5606771.htm</t>
  </si>
  <si>
    <t>数据备份与恢复（第2版）</t>
  </si>
  <si>
    <t>71652</t>
  </si>
  <si>
    <t>何欢</t>
  </si>
  <si>
    <t>电子课件、、微课视频 大赛真题、课程标准、虚拟故障磁盘</t>
  </si>
  <si>
    <t>978-7-111-71652-5</t>
  </si>
  <si>
    <t>http://www.cmpedu.com/books/book/5606159.htm</t>
  </si>
  <si>
    <t>数据结构——基于C++语言（微课版）</t>
  </si>
  <si>
    <t>73576</t>
  </si>
  <si>
    <t>王想实 周薇 徐也</t>
  </si>
  <si>
    <t>电子课件、二维码、教学大纲、电子教案、习题答案等</t>
  </si>
  <si>
    <t>978-7-111-73576-2</t>
  </si>
  <si>
    <t>http://www.cmpedu.com/books/book/5607270.htm</t>
  </si>
  <si>
    <t>多媒体技术及应用（第5版）</t>
  </si>
  <si>
    <t>66319</t>
  </si>
  <si>
    <t>鲁家皓 张捷</t>
  </si>
  <si>
    <t>“十四五”职业教育国家规划教材/“十二五”职业教育国家规划教材</t>
  </si>
  <si>
    <t>978-7-111-66319-5</t>
  </si>
  <si>
    <t>http://www.cmpedu.com/books/book/5603379.htm</t>
  </si>
  <si>
    <t>80260</t>
  </si>
  <si>
    <t>软件产品设计</t>
  </si>
  <si>
    <t>杨立力 徐逸卿</t>
  </si>
  <si>
    <t>电子课件、素材源文件</t>
  </si>
  <si>
    <t>978-7-111-80260-0</t>
  </si>
  <si>
    <t>http://www.cmpedu.com/books/book/5610624.htm</t>
  </si>
  <si>
    <t>80548</t>
  </si>
  <si>
    <t>软件工程实践</t>
  </si>
  <si>
    <t>吴婧妤 曹栋</t>
  </si>
  <si>
    <t>电子课件、教案、视频、习题等资源</t>
  </si>
  <si>
    <t>978-7-111-80548-9</t>
  </si>
  <si>
    <t>http://www.cmpedu.com/books/book/5610755.htm</t>
  </si>
  <si>
    <t>职业本科教材&gt;交通运输大类</t>
  </si>
  <si>
    <t>职业本科教材&gt;交通运输大类&gt;道路运输类</t>
  </si>
  <si>
    <t>道路工程制图与识图</t>
  </si>
  <si>
    <t>74773</t>
  </si>
  <si>
    <t>赵云华 裴建新</t>
  </si>
  <si>
    <r>
      <rPr>
        <sz val="11"/>
        <color rgb="FF000000"/>
        <rFont val="宋体"/>
        <charset val="134"/>
      </rPr>
      <t>电子课件、微课、彩图、</t>
    </r>
    <r>
      <rPr>
        <sz val="11"/>
        <color rgb="FF000000"/>
        <rFont val="宋体"/>
        <charset val="0"/>
      </rPr>
      <t>AR</t>
    </r>
    <r>
      <rPr>
        <sz val="11"/>
        <color rgb="FF000000"/>
        <rFont val="宋体"/>
        <charset val="134"/>
      </rPr>
      <t>模型展示</t>
    </r>
  </si>
  <si>
    <t>978-7-111-74773-4</t>
  </si>
  <si>
    <t>http://www.cmpedu.com/books/book/5608303.htm</t>
  </si>
  <si>
    <t>道路工程制图与识图习题集</t>
  </si>
  <si>
    <t>73968</t>
  </si>
  <si>
    <t>电子课件、活页、二维码</t>
  </si>
  <si>
    <t>978-7-111-73968-5</t>
  </si>
  <si>
    <t>http://www.cmpedu.com/books/book/5607425.htm</t>
  </si>
  <si>
    <t>74640</t>
  </si>
  <si>
    <t>汽车营销学（第4版）</t>
  </si>
  <si>
    <t>张丹颖 何宝文</t>
  </si>
  <si>
    <t>电子课件、二维码、思考题</t>
  </si>
  <si>
    <t>978-7-111-74640-9</t>
  </si>
  <si>
    <t>http://www.cmpedu.com/books/book/5607583.htm</t>
  </si>
  <si>
    <t>79429</t>
  </si>
  <si>
    <t>汽车测评与选购</t>
  </si>
  <si>
    <t>黄敏雄</t>
  </si>
  <si>
    <t>电子教案、电子课件</t>
  </si>
  <si>
    <t>978-7-111-79429-5</t>
  </si>
  <si>
    <t>http://www.cmpedu.com/books/book/5610202.htm</t>
  </si>
  <si>
    <t>职业本科教材&gt;交通运输大类&gt;城市轨道交通类</t>
  </si>
  <si>
    <t>城市轨道交通信号基础与设计</t>
  </si>
  <si>
    <t>61430</t>
  </si>
  <si>
    <t>高宗余</t>
  </si>
  <si>
    <t>978-7-111-61430-2</t>
  </si>
  <si>
    <t>http://www.cmpedu.com/books/book/5546659.htm</t>
  </si>
  <si>
    <t>职业本科教材&gt;能源动力与材料大类</t>
  </si>
  <si>
    <t>供配电技术及设备</t>
  </si>
  <si>
    <t>69172</t>
  </si>
  <si>
    <t>黄伟 黄红生 黄甦昕</t>
  </si>
  <si>
    <t>电子课件、答案要点与解答思路等</t>
  </si>
  <si>
    <t>978-7-111-69172-3</t>
  </si>
  <si>
    <t>http://www.cmpedu.com/books/book/5605278.htm</t>
  </si>
  <si>
    <t>职业本科教材&gt;土木建筑大类</t>
  </si>
  <si>
    <t>房屋建筑学（第3版）</t>
  </si>
  <si>
    <t>72435</t>
  </si>
  <si>
    <t>姜忆南</t>
  </si>
  <si>
    <t>978-7-111-72435-3</t>
  </si>
  <si>
    <t>http://www.cmpedu.com/books/book/5606926.htm</t>
  </si>
  <si>
    <t>77371</t>
  </si>
  <si>
    <t>王朝霞 张丽云</t>
  </si>
  <si>
    <t>978-7-111-77371-9</t>
  </si>
  <si>
    <t>http://www.cmpedu.com/books/book/5609353.htm</t>
  </si>
  <si>
    <t>房地产市场营销实务（第5版）</t>
  </si>
  <si>
    <t>75583</t>
  </si>
  <si>
    <t>栾淑梅 李瑶</t>
  </si>
  <si>
    <t>978-7-111-75583-8</t>
  </si>
  <si>
    <t>http://www.cmpedu.com/books/book/5608172.htm</t>
  </si>
  <si>
    <t>建筑工程施工质量检验与竣工验收</t>
  </si>
  <si>
    <t>76406</t>
  </si>
  <si>
    <t>丁以喜 苑敏</t>
  </si>
  <si>
    <t>978-7-111-76406-9</t>
  </si>
  <si>
    <t>http://www.cmpedu.com/books/book/5608545.htm</t>
  </si>
  <si>
    <t>建筑装饰施工组织与管理（第3版）</t>
  </si>
  <si>
    <t>76090</t>
  </si>
  <si>
    <t>郝永池 韩宏彦</t>
  </si>
  <si>
    <t>978-7-111-76090-0</t>
  </si>
  <si>
    <t>http://www.cmpedu.com/books/book/5608409.htm</t>
  </si>
  <si>
    <t>68201</t>
  </si>
  <si>
    <t>丁以喜 戚豹</t>
  </si>
  <si>
    <t>978-7-111-68201-1</t>
  </si>
  <si>
    <t>http://www.cmpedu.com/books/book/5604771.htm</t>
  </si>
  <si>
    <t>80280</t>
  </si>
  <si>
    <t>工程建设环境与安全管理</t>
  </si>
  <si>
    <t>郝永池  袁利国</t>
  </si>
  <si>
    <t>978-7-111-80280-8</t>
  </si>
  <si>
    <t>http://www.cmpedu.com/books/book/5610709.htm</t>
  </si>
  <si>
    <t>职业本科教材&gt;财经商贸大类</t>
  </si>
  <si>
    <t>基础会计 （第2版）</t>
  </si>
  <si>
    <t>71108</t>
  </si>
  <si>
    <t>电子课件、习题答案和教案等</t>
  </si>
  <si>
    <t>978-7-111-71108-7</t>
  </si>
  <si>
    <t>http://www.cmpedu.com/books/book/5605927.htm</t>
  </si>
  <si>
    <t>71938</t>
  </si>
  <si>
    <t>康星宇 王莉红</t>
  </si>
  <si>
    <t>课件、微课、数据包、习题答案等</t>
  </si>
  <si>
    <t>978-7-111-71938-0</t>
  </si>
  <si>
    <t>http://www.cmpedu.com/books/book/5606368.htm</t>
  </si>
  <si>
    <t>物流运输组织与管理</t>
  </si>
  <si>
    <t>75920</t>
  </si>
  <si>
    <t>胡云清 李翠芝</t>
  </si>
  <si>
    <t>电子课件、二维码、视频、线上课程、课后习题答案</t>
  </si>
  <si>
    <t>978-7-111-75920-1</t>
  </si>
  <si>
    <t>http://www.cmpedu.com/books/book/5608345.htm</t>
  </si>
  <si>
    <t>79802</t>
  </si>
  <si>
    <t>徐丽   程文科</t>
  </si>
  <si>
    <t>978-7-111-79802-6</t>
  </si>
  <si>
    <t>http://www.cmpedu.com/books/book/5610225.htm</t>
  </si>
  <si>
    <t>79716</t>
  </si>
  <si>
    <t>物流运输管理</t>
  </si>
  <si>
    <t>徐晓璇  樊华</t>
  </si>
  <si>
    <t>电子课件、教案、课程标准、试题答案、二维码</t>
  </si>
  <si>
    <t>978-7-111-79716-6</t>
  </si>
  <si>
    <t>http://www.cmpedu.com/books/book/5610128.htm</t>
  </si>
  <si>
    <t>77843</t>
  </si>
  <si>
    <t>朱占峰</t>
  </si>
  <si>
    <t>课件、大纲、教案、习题答案、试卷及答案</t>
  </si>
  <si>
    <t>978-7-111-77843-1</t>
  </si>
  <si>
    <t>http://www.cmpedu.com/books/book/5609089.htm</t>
  </si>
  <si>
    <t>79808</t>
  </si>
  <si>
    <t>互联网销售管理</t>
  </si>
  <si>
    <t>何岩松</t>
  </si>
  <si>
    <t>电子课件、教案、试卷、工作页</t>
  </si>
  <si>
    <t>978-7-111-79808-8</t>
  </si>
  <si>
    <t>http://www.cmpedu.com/books/book/5610196.htm</t>
  </si>
  <si>
    <t>入选人社部技工教育和职业培训“十四五”规划教材目录</t>
  </si>
  <si>
    <t>机械类</t>
  </si>
  <si>
    <t>钳工技能训练项目教程</t>
  </si>
  <si>
    <t>68380</t>
  </si>
  <si>
    <t>陈冲锋 张平栋</t>
  </si>
  <si>
    <t>978-7-111-68380-3</t>
  </si>
  <si>
    <t>http://www.cmpedu.com/books/book/5604819.htm</t>
  </si>
  <si>
    <t>77570</t>
  </si>
  <si>
    <t>零件CAM软件编程——CAXA制造工程师</t>
  </si>
  <si>
    <t>杜立波</t>
  </si>
  <si>
    <t>978-7-111-77570-6</t>
  </si>
  <si>
    <t>http://www.cmpedu.com/books/book/5609255.htm</t>
  </si>
  <si>
    <t>数控加工技术（第2版）</t>
  </si>
  <si>
    <t>71130</t>
  </si>
  <si>
    <t>朱明松 朱德浩</t>
  </si>
  <si>
    <t>978-7-111-71130-8</t>
  </si>
  <si>
    <t>http://www.cmpedu.com/books/book/5605990.htm</t>
  </si>
  <si>
    <t>电气类</t>
  </si>
  <si>
    <t>电机与电气控制技术 （第3版）</t>
  </si>
  <si>
    <r>
      <rPr>
        <sz val="11"/>
        <color rgb="FF000000"/>
        <rFont val="宋体"/>
        <charset val="134"/>
      </rPr>
      <t>电器及</t>
    </r>
    <r>
      <rPr>
        <sz val="11"/>
        <color rgb="FF000000"/>
        <rFont val="宋体"/>
        <charset val="0"/>
      </rPr>
      <t>PLC</t>
    </r>
    <r>
      <rPr>
        <sz val="11"/>
        <color rgb="FF000000"/>
        <rFont val="宋体"/>
        <charset val="134"/>
      </rPr>
      <t>控制技术与实训</t>
    </r>
    <r>
      <rPr>
        <sz val="11"/>
        <color rgb="FF000000"/>
        <rFont val="宋体"/>
        <charset val="0"/>
      </rPr>
      <t xml:space="preserve"> </t>
    </r>
    <r>
      <rPr>
        <sz val="11"/>
        <color rgb="FF000000"/>
        <rFont val="宋体"/>
        <charset val="134"/>
      </rPr>
      <t>（西门子</t>
    </r>
    <r>
      <rPr>
        <sz val="11"/>
        <color rgb="FF000000"/>
        <rFont val="宋体"/>
        <charset val="0"/>
      </rPr>
      <t xml:space="preserve"> S7-200 SMART</t>
    </r>
    <r>
      <rPr>
        <sz val="11"/>
        <color rgb="FF000000"/>
        <rFont val="宋体"/>
        <charset val="134"/>
      </rPr>
      <t>）</t>
    </r>
    <r>
      <rPr>
        <sz val="11"/>
        <color rgb="FF000000"/>
        <rFont val="宋体"/>
        <charset val="0"/>
      </rPr>
      <t xml:space="preserve"> </t>
    </r>
    <r>
      <rPr>
        <sz val="11"/>
        <color rgb="FF000000"/>
        <rFont val="宋体"/>
        <charset val="134"/>
      </rPr>
      <t>（第</t>
    </r>
    <r>
      <rPr>
        <sz val="11"/>
        <color rgb="FF000000"/>
        <rFont val="宋体"/>
        <charset val="0"/>
      </rPr>
      <t>2</t>
    </r>
    <r>
      <rPr>
        <sz val="11"/>
        <color rgb="FF000000"/>
        <rFont val="宋体"/>
        <charset val="134"/>
      </rPr>
      <t>版）</t>
    </r>
  </si>
  <si>
    <t>77058</t>
  </si>
  <si>
    <t>崔金华</t>
  </si>
  <si>
    <t>电子课件、二维码、含工作页</t>
  </si>
  <si>
    <t>978-7-111-77058-9</t>
  </si>
  <si>
    <t>http://www.cmpedu.com/books/book/5608949.htm</t>
  </si>
  <si>
    <t>自动化类</t>
  </si>
  <si>
    <t>电梯自动控制技术 （第2版）</t>
  </si>
  <si>
    <t>汽车类</t>
  </si>
  <si>
    <t>混合动力汽车构造与维修 （第2版）</t>
  </si>
  <si>
    <t>新能源汽车整车控制系统检修</t>
  </si>
  <si>
    <t>72261</t>
  </si>
  <si>
    <t>李波</t>
  </si>
  <si>
    <t>978-7-111-72261-8</t>
  </si>
  <si>
    <t>http://www.cmpedu.com/books/book/5606621.htm</t>
  </si>
  <si>
    <t>电动汽车电机及传动系统保养与检修（彩色版配实训工单）</t>
  </si>
  <si>
    <t>76486</t>
  </si>
  <si>
    <t>秦国锋 陈健健 邓森</t>
  </si>
  <si>
    <t>课件、二维码、视频、习题答案、配实训工单</t>
  </si>
  <si>
    <t>978-7-111-76486-1</t>
  </si>
  <si>
    <t>http://www.cmpedu.com/books/book/5608618.htm</t>
  </si>
  <si>
    <t>汽车精致修复理实一体化彩色教程</t>
  </si>
  <si>
    <t>70254</t>
  </si>
  <si>
    <t>978-7-111-70254-2</t>
  </si>
  <si>
    <t>http://www.cmpedu.com/books/book/5605554.htm</t>
  </si>
  <si>
    <t>交通类</t>
  </si>
  <si>
    <t>“十四五”职业教育国家规划教材/“十三五”职业教育国家规划教材（修订版）</t>
  </si>
  <si>
    <t>无人机</t>
  </si>
  <si>
    <t>无人机航拍技术 （第2版）</t>
  </si>
  <si>
    <t>计算机类</t>
  </si>
  <si>
    <t>78002</t>
  </si>
  <si>
    <t>JavaScript程序设计案例教程（第2版）</t>
  </si>
  <si>
    <t>张铁成 龙九清 王会兰</t>
  </si>
  <si>
    <t>赠素材、源文件</t>
  </si>
  <si>
    <t>978-7-111-78002-1</t>
  </si>
  <si>
    <t>http://www.cmpedu.com/books/book/5609226.htm</t>
  </si>
  <si>
    <r>
      <rPr>
        <sz val="11"/>
        <color rgb="FF000000"/>
        <rFont val="宋体"/>
        <charset val="134"/>
      </rPr>
      <t>综合布线实训指导书（第</t>
    </r>
    <r>
      <rPr>
        <sz val="11"/>
        <color indexed="8"/>
        <rFont val="宋体"/>
        <charset val="0"/>
      </rPr>
      <t>3</t>
    </r>
    <r>
      <rPr>
        <sz val="11"/>
        <color rgb="FF000000"/>
        <rFont val="宋体"/>
        <charset val="134"/>
      </rPr>
      <t>版）</t>
    </r>
  </si>
  <si>
    <t>SQL Server数据库项目教程</t>
  </si>
  <si>
    <t>66193</t>
  </si>
  <si>
    <t>蓝永健 周键飞</t>
  </si>
  <si>
    <t>978-7-111-66193-1</t>
  </si>
  <si>
    <t>http://www.cmpedu.com/books/book/5602600.htm</t>
  </si>
  <si>
    <t>“十四五”职业教育国家规划教材/“十三五”职业教育国家规划教材</t>
  </si>
  <si>
    <t>3dsMax项目实战教程（第2版）</t>
  </si>
  <si>
    <t>56819</t>
  </si>
  <si>
    <t>冯伟博</t>
  </si>
  <si>
    <t>978-7-111-56819-3</t>
  </si>
  <si>
    <t>http://www.cmpedu.com/books/book/2063560.htm</t>
  </si>
  <si>
    <t>77708</t>
  </si>
  <si>
    <t>电子元器件可靠性</t>
  </si>
  <si>
    <t>王守国</t>
  </si>
  <si>
    <t>978-7-111-77708-3</t>
  </si>
  <si>
    <t>http://www.cmpedu.com/books/book/5609106.htm</t>
  </si>
  <si>
    <t>78150</t>
  </si>
  <si>
    <t>物联网设备安装与调试项目实训（第2版）</t>
  </si>
  <si>
    <t>王恒心 张乒乒</t>
  </si>
  <si>
    <t>教学课件、微课视频、AR学习资源</t>
  </si>
  <si>
    <t>978-7-111-78150-9</t>
  </si>
  <si>
    <t>http://www.cmpedu.com/books/book/5609302.htm</t>
  </si>
  <si>
    <t>79434</t>
  </si>
  <si>
    <t>物联网编程与应用（第2版）</t>
  </si>
  <si>
    <t>苏东伟 蔡央央</t>
  </si>
  <si>
    <t>978-7-111-79434-9</t>
  </si>
  <si>
    <t>http://www.cmpedu.com/books/book/5609966.htm</t>
  </si>
  <si>
    <t>建筑设计类</t>
  </si>
  <si>
    <t>风景园林构造设计</t>
  </si>
  <si>
    <t>68836</t>
  </si>
  <si>
    <t>许明明 雷凌华</t>
  </si>
  <si>
    <t>微课视频、二维码</t>
  </si>
  <si>
    <t>978-7-111-68836-5</t>
  </si>
  <si>
    <t>http://www.cmpedu.com/books/book/5605098.htm</t>
  </si>
  <si>
    <t>服务类</t>
  </si>
  <si>
    <t>幼儿园保育（第2版）</t>
  </si>
  <si>
    <t>77105</t>
  </si>
  <si>
    <t>芦爱军</t>
  </si>
  <si>
    <t>教学课件、二维码</t>
  </si>
  <si>
    <t>978-7-111-77105-0</t>
  </si>
  <si>
    <t>http://www.cmpedu.com/books/book/5608877.htm</t>
  </si>
  <si>
    <t>农业类</t>
  </si>
  <si>
    <t>宠物疾病鉴别诊断与防治</t>
  </si>
  <si>
    <t>61144</t>
  </si>
  <si>
    <t>席克奇等 编著</t>
  </si>
  <si>
    <t>978-7-111-61144-8</t>
  </si>
  <si>
    <t>http://www.cmpedu.com/books/book/5607588.htm</t>
  </si>
  <si>
    <t>肥料质量鉴别</t>
  </si>
  <si>
    <t>61850</t>
  </si>
  <si>
    <t>宋志伟 程道全</t>
  </si>
  <si>
    <t>978-7-111-61850-8</t>
  </si>
  <si>
    <t>http://www.cmpedu.com/books/book/5607591.htm</t>
  </si>
  <si>
    <t>苹果科学施肥</t>
  </si>
  <si>
    <t>64635</t>
  </si>
  <si>
    <t>宋志伟 杨净云</t>
  </si>
  <si>
    <t>978-7-111-64635-8</t>
  </si>
  <si>
    <t>http://www.cmpedu.com/books/book/5607590.htm</t>
  </si>
  <si>
    <t>玉米科学施肥</t>
  </si>
  <si>
    <t>63654</t>
  </si>
  <si>
    <t>宋志伟 王德利</t>
  </si>
  <si>
    <t>978-7-111-63654-0</t>
  </si>
  <si>
    <t>http://www.cmpedu.com/books/book/5607589.htm</t>
  </si>
  <si>
    <t>特种畜禽生产</t>
  </si>
  <si>
    <t>71066</t>
  </si>
  <si>
    <t>吴琼 李焰 韩欢胜</t>
  </si>
  <si>
    <t>978-7-111-71066-0</t>
  </si>
  <si>
    <t>http://www.cmpedu.com/books/book/5607587.htm</t>
  </si>
  <si>
    <t>鸽病诊治实操图解</t>
  </si>
  <si>
    <t>74596</t>
  </si>
  <si>
    <t>舒刚 柏森</t>
  </si>
  <si>
    <t>978-7-111-74596-9</t>
  </si>
  <si>
    <t>http://www.cmpedu.com/books/book/5610536.htm</t>
  </si>
  <si>
    <t>蔬菜科学施肥</t>
  </si>
  <si>
    <t>76158</t>
  </si>
  <si>
    <t>宋志伟 李光辉</t>
  </si>
  <si>
    <t>978-7-111-76158-7</t>
  </si>
  <si>
    <t>蔬菜无土栽培关键技术</t>
  </si>
  <si>
    <t>72360</t>
  </si>
  <si>
    <t>唐世凯 杨净云 刘丽芳</t>
  </si>
  <si>
    <t>978-7-111-72360-8</t>
  </si>
  <si>
    <t>http://www.cmpedu.com/books/book/5609982.htm</t>
  </si>
  <si>
    <t>农村小型太阳能光伏电站施工与维护</t>
  </si>
  <si>
    <t>70155</t>
  </si>
  <si>
    <t>李钟实</t>
  </si>
  <si>
    <t>978-7-111-70155-2</t>
  </si>
  <si>
    <t>http://www.cmpedu.com/books/book/5610537.htm</t>
  </si>
  <si>
    <t>能源类</t>
  </si>
  <si>
    <t>加氢站技术规范与安全管理</t>
  </si>
  <si>
    <t>73175</t>
  </si>
  <si>
    <t>山东氢谷新能源技术研究院、上海氢能利用工程技术研究中心</t>
  </si>
  <si>
    <t>978-7-111-73175-7</t>
  </si>
  <si>
    <t>http://www.cmpedu.com/books/book/5607289.htm</t>
  </si>
  <si>
    <t>氢气储存和运输</t>
  </si>
  <si>
    <t>72574</t>
  </si>
  <si>
    <t>山东氢谷新能源技术研究院</t>
  </si>
  <si>
    <t>978-7-111-72574-9</t>
  </si>
  <si>
    <t>http://www.cmpedu.com/books/book/5606623.htm</t>
  </si>
  <si>
    <t>制氢技术与工艺</t>
  </si>
  <si>
    <t>74214</t>
  </si>
  <si>
    <t>山东氢谷新能源技术研究院、佛山环境与能源研究院</t>
  </si>
  <si>
    <t>978-7-111-74214-2</t>
  </si>
  <si>
    <t>http://www.cmpedu.com/books/book/5607797.htm</t>
  </si>
  <si>
    <t>编号</t>
  </si>
  <si>
    <t>产品ID</t>
  </si>
  <si>
    <t>适用分类</t>
  </si>
  <si>
    <t>专业类别</t>
  </si>
  <si>
    <t>教材名称</t>
  </si>
  <si>
    <t>教材主编</t>
  </si>
  <si>
    <t>出版日期</t>
  </si>
  <si>
    <t>试读二维码</t>
  </si>
  <si>
    <t>试读链接</t>
  </si>
  <si>
    <t>CP26190</t>
  </si>
  <si>
    <t>高职教材</t>
  </si>
  <si>
    <t>公共基础课</t>
  </si>
  <si>
    <t>9787893862656</t>
  </si>
  <si>
    <t>范新灿，韩晓洁</t>
  </si>
  <si>
    <t>https://www.cmpjjj.com/details?courseId=&amp;productId=26190&amp;productType=20</t>
  </si>
  <si>
    <t>CP27010</t>
  </si>
  <si>
    <t>9787893867019</t>
  </si>
  <si>
    <t>创新小白实操手册</t>
  </si>
  <si>
    <t>吴　隽　潘文灏　陈树秋等</t>
  </si>
  <si>
    <t>https://www.cmpjjj.com/details?courseId=&amp;productId=27010&amp;productType=20</t>
  </si>
  <si>
    <t>CP26133</t>
  </si>
  <si>
    <t>9787893867590</t>
  </si>
  <si>
    <t>创业小白实操手册</t>
  </si>
  <si>
    <t>邓白君，黄洁琦，吴隽</t>
  </si>
  <si>
    <t>https://www.cmpjjj.com/details?courseId=&amp;productId=26133&amp;productType=20</t>
  </si>
  <si>
    <t>CP26925</t>
  </si>
  <si>
    <t>9787893868245</t>
  </si>
  <si>
    <t>徐莉君，曲海洲</t>
  </si>
  <si>
    <t>https://www.cmpjjj.com/details?courseId=&amp;productId=26925&amp;productType=20</t>
  </si>
  <si>
    <t>CP27944</t>
  </si>
  <si>
    <t>9787893869495</t>
  </si>
  <si>
    <t>大学生就业指导</t>
  </si>
  <si>
    <t>刘大伟</t>
  </si>
  <si>
    <t>https://www.cmpjjj.com/details?courseId=&amp;productId=27944&amp;productType=20</t>
  </si>
  <si>
    <t>CP25602</t>
  </si>
  <si>
    <t>9787893863738</t>
  </si>
  <si>
    <t>劳动教育指导手册</t>
  </si>
  <si>
    <t>何健勇</t>
  </si>
  <si>
    <t>https://www.cmpjjj.com/details?courseId=&amp;productId=25602&amp;productType=20</t>
  </si>
  <si>
    <t>CP26067</t>
  </si>
  <si>
    <t>9787893866999</t>
  </si>
  <si>
    <t>文献信息检索实用教程</t>
  </si>
  <si>
    <t>https://www.cmpjjj.com/details?courseId=&amp;productId=26067&amp;productType=20</t>
  </si>
  <si>
    <t>CP25794</t>
  </si>
  <si>
    <t>财经商贸类</t>
  </si>
  <si>
    <t>9787893864551</t>
  </si>
  <si>
    <t>https://www.cmpjjj.com/details?courseId=&amp;productId=25794&amp;productType=20</t>
  </si>
  <si>
    <t>CP26031</t>
  </si>
  <si>
    <t>9787893867026</t>
  </si>
  <si>
    <t>财务管理</t>
  </si>
  <si>
    <t>https://www.cmpjjj.com/details?courseId=&amp;productId=26031&amp;productType=20</t>
  </si>
  <si>
    <t>CP25208</t>
  </si>
  <si>
    <t>9787893863677</t>
  </si>
  <si>
    <t>初创企业营销攻略</t>
  </si>
  <si>
    <t>琼芝，吕蓉</t>
  </si>
  <si>
    <t>https://www.cmpjjj.com/details?courseId=&amp;productId=25208&amp;productType=20</t>
  </si>
  <si>
    <t>CP25588</t>
  </si>
  <si>
    <t>9787893863509</t>
  </si>
  <si>
    <t>https://www.cmpjjj.com/details?courseId=&amp;productId=25588&amp;productType=20</t>
  </si>
  <si>
    <t>CP25706</t>
  </si>
  <si>
    <t>9787893865176</t>
  </si>
  <si>
    <t>张启慧，孟庆永，杨妍</t>
  </si>
  <si>
    <t>https://www.cmpjjj.com/details?courseId=&amp;productId=25706&amp;productType=20</t>
  </si>
  <si>
    <t>CP24606</t>
  </si>
  <si>
    <t>9787893863226</t>
  </si>
  <si>
    <t>徐文杰，黄敏</t>
  </si>
  <si>
    <t>https://www.cmpjjj.com/details?courseId=&amp;productId=24606&amp;productType=20</t>
  </si>
  <si>
    <t>CP25263</t>
  </si>
  <si>
    <t>9787893863219</t>
  </si>
  <si>
    <t>徐文杰，赵砚</t>
  </si>
  <si>
    <t>https://www.cmpjjj.com/details?courseId=&amp;productId=25263&amp;productType=20</t>
  </si>
  <si>
    <t>CP26788</t>
  </si>
  <si>
    <t>9787893867910</t>
  </si>
  <si>
    <t>王晓凤，邹益民</t>
  </si>
  <si>
    <t>https://www.cmpjjj.com/details?courseId=&amp;productId=26788&amp;productType=20</t>
  </si>
  <si>
    <t>CP25790</t>
  </si>
  <si>
    <t>9787893864384</t>
  </si>
  <si>
    <t>李敏，丁明华</t>
  </si>
  <si>
    <t>https://www.cmpjjj.com/details?courseId=&amp;productId=25790&amp;productType=20</t>
  </si>
  <si>
    <t>CP26205</t>
  </si>
  <si>
    <t>9787893862816</t>
  </si>
  <si>
    <t>https://www.cmpjjj.com/details?courseId=&amp;productId=26205&amp;productType=20</t>
  </si>
  <si>
    <t>CP24270</t>
  </si>
  <si>
    <t>9787893863196</t>
  </si>
  <si>
    <t>企业财务核算理实一体化教程</t>
  </si>
  <si>
    <t>王韬，陈花兰</t>
  </si>
  <si>
    <t>https://www.cmpjjj.com/details?courseId=&amp;productId=24270&amp;productType=20</t>
  </si>
  <si>
    <t>CP25784</t>
  </si>
  <si>
    <t>9787893864810</t>
  </si>
  <si>
    <t>商务文书写作实务</t>
  </si>
  <si>
    <t>https://www.cmpjjj.com/details?courseId=&amp;productId=25784&amp;productType=20</t>
  </si>
  <si>
    <t>CP25713</t>
  </si>
  <si>
    <t>9787893865497</t>
  </si>
  <si>
    <t>团队建设与管理实务 第2版</t>
  </si>
  <si>
    <t>https://www.cmpjjj.com/details?courseId=&amp;productId=25713&amp;productType=20</t>
  </si>
  <si>
    <t>CP26787</t>
  </si>
  <si>
    <t>9787893867835</t>
  </si>
  <si>
    <t>张岸嫔，李娜</t>
  </si>
  <si>
    <t>https://www.cmpjjj.com/details?courseId=&amp;productId=26787&amp;productType=20</t>
  </si>
  <si>
    <t>CP26097</t>
  </si>
  <si>
    <t>9787893865169</t>
  </si>
  <si>
    <t>李明玉，赵阳</t>
  </si>
  <si>
    <t>https://www.cmpjjj.com/details?courseId=&amp;productId=26097&amp;productType=20</t>
  </si>
  <si>
    <t>CP25604</t>
  </si>
  <si>
    <t>9787893863721</t>
  </si>
  <si>
    <t>物流法律法规基础</t>
  </si>
  <si>
    <t>李杰，张体勇，方静</t>
  </si>
  <si>
    <t>https://www.cmpjjj.com/details?courseId=&amp;productId=25604&amp;productType=20</t>
  </si>
  <si>
    <t>CP25781</t>
  </si>
  <si>
    <t>9787893866036</t>
  </si>
  <si>
    <t>陈赋光，颉栋栋</t>
  </si>
  <si>
    <t>https://www.cmpjjj.com/details?courseId=&amp;productId=25781&amp;productType=20</t>
  </si>
  <si>
    <t>CP27704</t>
  </si>
  <si>
    <t>9787893865541</t>
  </si>
  <si>
    <t>https://www.cmpjjj.com/details?courseId=&amp;productId=27704&amp;productType=20</t>
  </si>
  <si>
    <t>CP26101</t>
  </si>
  <si>
    <t>9787893867743</t>
  </si>
  <si>
    <t>胡云清，李翠芝</t>
  </si>
  <si>
    <t>https://www.cmpjjj.com/details?courseId=&amp;productId=26101&amp;productType=20</t>
  </si>
  <si>
    <t>CP25606</t>
  </si>
  <si>
    <t>9787893863899</t>
  </si>
  <si>
    <t>现代生产管理</t>
  </si>
  <si>
    <t>周桂瑾，于云波</t>
  </si>
  <si>
    <t>https://www.cmpjjj.com/details?courseId=&amp;productId=25606&amp;productType=20</t>
  </si>
  <si>
    <t>CP26264</t>
  </si>
  <si>
    <t>9787893867224</t>
  </si>
  <si>
    <t>移动电子商务</t>
  </si>
  <si>
    <t>王红蕾，安刚</t>
  </si>
  <si>
    <t>https://www.cmpjjj.com/details?courseId=&amp;productId=26264&amp;productType=20</t>
  </si>
  <si>
    <t>CP27120</t>
  </si>
  <si>
    <t>9787893863394</t>
  </si>
  <si>
    <t>证券投资学</t>
  </si>
  <si>
    <t>杨　宜</t>
  </si>
  <si>
    <t>https://www.cmpjjj.com/details?courseId=&amp;productId=27120&amp;productType=20</t>
  </si>
  <si>
    <t>CP25302</t>
  </si>
  <si>
    <t>9787893863875</t>
  </si>
  <si>
    <t>覃波，黄成菊</t>
  </si>
  <si>
    <t>https://www.cmpjjj.com/details?courseId=&amp;productId=25302&amp;productType=20</t>
  </si>
  <si>
    <t>CP25813</t>
  </si>
  <si>
    <t>9787893865619</t>
  </si>
  <si>
    <t>孙明贺</t>
  </si>
  <si>
    <t>https://www.cmpjjj.com/details?courseId=&amp;productId=25813&amp;productType=20</t>
  </si>
  <si>
    <t>CP25475</t>
  </si>
  <si>
    <t>电子商务类</t>
  </si>
  <si>
    <t>9787893866135</t>
  </si>
  <si>
    <t>黄亚宇，周亮，欧阳琳</t>
  </si>
  <si>
    <t>https://www.cmpjjj.com/details?courseId=&amp;productId=25475&amp;productType=20</t>
  </si>
  <si>
    <t>CP25153</t>
  </si>
  <si>
    <t>机械设计制造类</t>
  </si>
  <si>
    <t>9787893862502</t>
  </si>
  <si>
    <t>机械基础（少学时）</t>
  </si>
  <si>
    <t>https://www.cmpjjj.com/details?courseId=&amp;productId=25153&amp;productType=20</t>
  </si>
  <si>
    <t>CP25231</t>
  </si>
  <si>
    <t>9787893863608</t>
  </si>
  <si>
    <t>机械基础：多学时</t>
  </si>
  <si>
    <t>https://www.cmpjjj.com/details?courseId=&amp;productId=25231&amp;productType=20</t>
  </si>
  <si>
    <t>CP25261</t>
  </si>
  <si>
    <t>9787893863578</t>
  </si>
  <si>
    <t>https://www.cmpjjj.com/details?courseId=&amp;productId=25261&amp;productType=20</t>
  </si>
  <si>
    <t>CP25262</t>
  </si>
  <si>
    <t>9787893863516</t>
  </si>
  <si>
    <t>李杨，蒋永</t>
  </si>
  <si>
    <t>https://www.cmpjjj.com/details?courseId=&amp;productId=25262&amp;productType=20</t>
  </si>
  <si>
    <t>CP27192</t>
  </si>
  <si>
    <t>9787893868344</t>
  </si>
  <si>
    <t>顾华浩</t>
  </si>
  <si>
    <t>https://www.cmpjjj.com/details?courseId=&amp;productId=27192&amp;productType=20</t>
  </si>
  <si>
    <t>CP25414</t>
  </si>
  <si>
    <t>9787893864452</t>
  </si>
  <si>
    <t>杨月英，马晓丽</t>
  </si>
  <si>
    <t>https://www.cmpjjj.com/details?courseId=&amp;productId=25414&amp;productType=20</t>
  </si>
  <si>
    <t>CP26150</t>
  </si>
  <si>
    <t>9787893867316</t>
  </si>
  <si>
    <t>杨欧，王大山，石伟</t>
  </si>
  <si>
    <t>https://www.cmpjjj.com/details?courseId=&amp;productId=26150&amp;productType=20</t>
  </si>
  <si>
    <t>CP27113</t>
  </si>
  <si>
    <t>9787893867828</t>
  </si>
  <si>
    <t>柳海强，苏跃龙，栗雅辉</t>
  </si>
  <si>
    <t>https://www.cmpjjj.com/details?courseId=&amp;productId=27113&amp;productType=20</t>
  </si>
  <si>
    <t>CP25996</t>
  </si>
  <si>
    <t>9787893864681</t>
  </si>
  <si>
    <t>机械制图与CAD教程</t>
  </si>
  <si>
    <t>闫文平，朱楠</t>
  </si>
  <si>
    <t>https://www.cmpjjj.com/details?courseId=&amp;productId=25996&amp;productType=20</t>
  </si>
  <si>
    <t>CP27776</t>
  </si>
  <si>
    <t>9787893867453</t>
  </si>
  <si>
    <t>机械制图与AutoCAD绘图</t>
  </si>
  <si>
    <t>https://www.cmpjjj.com/details?courseId=&amp;productId=27776&amp;productType=20</t>
  </si>
  <si>
    <t>CP27778</t>
  </si>
  <si>
    <t>9787893863929</t>
  </si>
  <si>
    <t>王军红，战忠秋</t>
  </si>
  <si>
    <t>https://www.cmpjjj.com/details?courseId=&amp;productId=27778&amp;productType=20</t>
  </si>
  <si>
    <t>CP27775</t>
  </si>
  <si>
    <t>9787893867514</t>
  </si>
  <si>
    <t>https://www.cmpjjj.com/details?courseId=&amp;productId=27775&amp;productType=20</t>
  </si>
  <si>
    <t>CP27811</t>
  </si>
  <si>
    <t>9787893868900</t>
  </si>
  <si>
    <t>戴乃昌，徐勇，闵林锋</t>
  </si>
  <si>
    <t>https://www.cmpjjj.com/details?courseId=&amp;productId=27811&amp;productType=20</t>
  </si>
  <si>
    <t>CP27774</t>
  </si>
  <si>
    <t>9787893867507</t>
  </si>
  <si>
    <t>赵宏平，顾苏怡</t>
  </si>
  <si>
    <t>https://www.cmpjjj.com/details?courseId=&amp;productId=27774&amp;productType=20</t>
  </si>
  <si>
    <t>CP27589</t>
  </si>
  <si>
    <t>9787893867064</t>
  </si>
  <si>
    <t>https://www.cmpjjj.com/details?courseId=&amp;productId=27589&amp;productType=20</t>
  </si>
  <si>
    <t>CP26095</t>
  </si>
  <si>
    <t>9787893865718</t>
  </si>
  <si>
    <t>3D打印一体化设计与制造</t>
  </si>
  <si>
    <t>王英博，陆玉姣</t>
  </si>
  <si>
    <t>https://www.cmpjjj.com/details?courseId=&amp;productId=26095&amp;productType=20</t>
  </si>
  <si>
    <t>CP25796</t>
  </si>
  <si>
    <t>9787893863615</t>
  </si>
  <si>
    <t>Moldflow模流分析入门与实战</t>
  </si>
  <si>
    <t>陈叶娣</t>
  </si>
  <si>
    <t>https://www.cmpjjj.com/details?courseId=&amp;productId=25796&amp;productType=20</t>
  </si>
  <si>
    <t>CP26054</t>
  </si>
  <si>
    <t>9787893863530</t>
  </si>
  <si>
    <t>UG NX 11.0高级应用项目式教程</t>
  </si>
  <si>
    <t>https://www.cmpjjj.com/details?courseId=&amp;productId=26054&amp;productType=20</t>
  </si>
  <si>
    <t>CP25144</t>
  </si>
  <si>
    <t>9787893863400</t>
  </si>
  <si>
    <t>张春丽，严文超</t>
  </si>
  <si>
    <t>https://www.cmpjjj.com/details?courseId=&amp;productId=25144&amp;productType=20</t>
  </si>
  <si>
    <t>CP25586</t>
  </si>
  <si>
    <t>9787893863523</t>
  </si>
  <si>
    <t>多轴数控编程与加工案例教程</t>
  </si>
  <si>
    <t>石皋莲，季业益，吴少华</t>
  </si>
  <si>
    <t>https://www.cmpjjj.com/details?courseId=&amp;productId=25586&amp;productType=20</t>
  </si>
  <si>
    <t>CP25252</t>
  </si>
  <si>
    <t>9787893863905</t>
  </si>
  <si>
    <t>朱超，姜涛</t>
  </si>
  <si>
    <t>https://www.cmpjjj.com/details?courseId=&amp;productId=25252&amp;productType=20</t>
  </si>
  <si>
    <t>CP25791</t>
  </si>
  <si>
    <t>9787893863554</t>
  </si>
  <si>
    <t>机床电气控制</t>
  </si>
  <si>
    <t>https://www.cmpjjj.com/details?courseId=&amp;productId=25791&amp;productType=20</t>
  </si>
  <si>
    <t>CP26107</t>
  </si>
  <si>
    <t>9787893867095</t>
  </si>
  <si>
    <t>机电设备管理</t>
  </si>
  <si>
    <t>刘江，徐皓</t>
  </si>
  <si>
    <t>https://www.cmpjjj.com/details?courseId=&amp;productId=26107&amp;productType=20</t>
  </si>
  <si>
    <t>CP26527</t>
  </si>
  <si>
    <t>9787893867446</t>
  </si>
  <si>
    <t>崔海，兰虎，樊俊</t>
  </si>
  <si>
    <t>https://www.cmpjjj.com/details?courseId=&amp;productId=26527&amp;productType=20</t>
  </si>
  <si>
    <t>CP27291</t>
  </si>
  <si>
    <t>9787893867187</t>
  </si>
  <si>
    <t>李晓芳，何静，高瑞</t>
  </si>
  <si>
    <t>https://www.cmpjjj.com/details?courseId=&amp;productId=27291&amp;productType=20</t>
  </si>
  <si>
    <t>CP25707</t>
  </si>
  <si>
    <t>9787893863547</t>
  </si>
  <si>
    <t>史琼艳，张江华</t>
  </si>
  <si>
    <t>https://www.cmpjjj.com/details?courseId=&amp;productId=25707&amp;productType=20</t>
  </si>
  <si>
    <t>CP24082</t>
  </si>
  <si>
    <t>9787893863028</t>
  </si>
  <si>
    <t>雒建顺</t>
  </si>
  <si>
    <t>https://www.cmpjjj.com/details?courseId=&amp;productId=24082&amp;productType=20</t>
  </si>
  <si>
    <t>CP25212</t>
  </si>
  <si>
    <t>9787893863387</t>
  </si>
  <si>
    <t>https://www.cmpjjj.com/details?courseId=&amp;productId=25212&amp;productType=20</t>
  </si>
  <si>
    <t>CP26261</t>
  </si>
  <si>
    <t>9787893866630</t>
  </si>
  <si>
    <t>钳工基础技能实训</t>
  </si>
  <si>
    <t>邓集华</t>
  </si>
  <si>
    <t>https://www.cmpjjj.com/details?courseId=&amp;productId=26261&amp;productType=20</t>
  </si>
  <si>
    <t>CP27290</t>
  </si>
  <si>
    <t>9787893865787</t>
  </si>
  <si>
    <t>高永伟，王梁华，徐巨峰</t>
  </si>
  <si>
    <t>https://www.cmpjjj.com/details?courseId=&amp;productId=27290&amp;productType=20</t>
  </si>
  <si>
    <t>CP26096</t>
  </si>
  <si>
    <t>9787893863561</t>
  </si>
  <si>
    <t>李会荣，赵小宣</t>
  </si>
  <si>
    <t>https://www.cmpjjj.com/details?courseId=&amp;productId=26096&amp;productType=20</t>
  </si>
  <si>
    <t>CP26080</t>
  </si>
  <si>
    <t>9787893866388</t>
  </si>
  <si>
    <t>辛金栋，郝健</t>
  </si>
  <si>
    <t>https://www.cmpjjj.com/details?courseId=&amp;productId=26080&amp;productType=20</t>
  </si>
  <si>
    <t>CP26254</t>
  </si>
  <si>
    <t>9787893867286</t>
  </si>
  <si>
    <t>李建新</t>
  </si>
  <si>
    <t>https://www.cmpjjj.com/details?courseId=&amp;productId=26254&amp;productType=20</t>
  </si>
  <si>
    <t>CP27041</t>
  </si>
  <si>
    <t>9787893867217</t>
  </si>
  <si>
    <t>数控铣床编程与操作项目教程</t>
  </si>
  <si>
    <t>朱明松，王翔</t>
  </si>
  <si>
    <t>https://www.cmpjjj.com/details?courseId=&amp;productId=27041&amp;productType=20</t>
  </si>
  <si>
    <t>CP24122</t>
  </si>
  <si>
    <t>9787893863073</t>
  </si>
  <si>
    <t>马延斌</t>
  </si>
  <si>
    <t>https://www.cmpjjj.com/details?courseId=&amp;productId=24122&amp;productType=20</t>
  </si>
  <si>
    <t>CP25205</t>
  </si>
  <si>
    <t>9787893863424</t>
  </si>
  <si>
    <t>潘红恩，郎旭东</t>
  </si>
  <si>
    <t>https://www.cmpjjj.com/details?courseId=&amp;productId=25205&amp;productType=20</t>
  </si>
  <si>
    <t>CP25783</t>
  </si>
  <si>
    <t>9787893865534</t>
  </si>
  <si>
    <t>数控编程与操作项目式教程</t>
  </si>
  <si>
    <t>https://www.cmpjjj.com/details?courseId=&amp;productId=25783&amp;productType=20</t>
  </si>
  <si>
    <t>CP24196</t>
  </si>
  <si>
    <t>9787893863127</t>
  </si>
  <si>
    <t>数控编程与加工技术</t>
  </si>
  <si>
    <t>李凌鹏</t>
  </si>
  <si>
    <t>https://www.cmpjjj.com/details?courseId=&amp;productId=24196&amp;productType=20</t>
  </si>
  <si>
    <t>CP25812</t>
  </si>
  <si>
    <t>9787893865527</t>
  </si>
  <si>
    <t>https://www.cmpjjj.com/details?courseId=&amp;productId=25812&amp;productType=20</t>
  </si>
  <si>
    <t>CP26818</t>
  </si>
  <si>
    <t>9787893867767</t>
  </si>
  <si>
    <t>数控车床编程与操作项目教程</t>
  </si>
  <si>
    <t>罗平尔，顾涛</t>
  </si>
  <si>
    <t>https://www.cmpjjj.com/details?courseId=&amp;productId=26818&amp;productType=20</t>
  </si>
  <si>
    <t>CP24625</t>
  </si>
  <si>
    <t>9787893862472</t>
  </si>
  <si>
    <t>数控车削编程与加工（SIEMENS系统）数字化教材</t>
  </si>
  <si>
    <t>朱明松，朱德浩</t>
  </si>
  <si>
    <t>https://www.cmpjjj.com/details?courseId=&amp;productId=24625&amp;productType=20</t>
  </si>
  <si>
    <t>CP27634</t>
  </si>
  <si>
    <t>9787893867132</t>
  </si>
  <si>
    <t>https://www.cmpjjj.com/details?courseId=&amp;productId=27634&amp;productType=20</t>
  </si>
  <si>
    <t>CP27724</t>
  </si>
  <si>
    <t>9787893869020</t>
  </si>
  <si>
    <t>数控编程与操作项目教程</t>
  </si>
  <si>
    <t>赵波，牟世茂，蒋春蕾</t>
  </si>
  <si>
    <t>https://www.cmpjjj.com/details?courseId=&amp;productId=27724&amp;productType=20</t>
  </si>
  <si>
    <t>CP27082</t>
  </si>
  <si>
    <t>9787893868283</t>
  </si>
  <si>
    <t>简单零件的数控铣削加工</t>
  </si>
  <si>
    <t>翟大刚</t>
  </si>
  <si>
    <t>https://www.cmpjjj.com/details?courseId=&amp;productId=27082&amp;productType=20</t>
  </si>
  <si>
    <t>CP27150</t>
  </si>
  <si>
    <t>9787893867958</t>
  </si>
  <si>
    <t>多工位级进模与冲压自动化</t>
  </si>
  <si>
    <t>陈叶娣，段来根</t>
  </si>
  <si>
    <t>https://www.cmpjjj.com/details?courseId=&amp;productId=27150&amp;productType=20</t>
  </si>
  <si>
    <t>CP27661</t>
  </si>
  <si>
    <t>9787893866531</t>
  </si>
  <si>
    <t>车削加工技术</t>
  </si>
  <si>
    <t>汪哲能</t>
  </si>
  <si>
    <t>https://www.cmpjjj.com/details?courseId=&amp;productId=27661&amp;productType=20</t>
  </si>
  <si>
    <t>CP27104</t>
  </si>
  <si>
    <t>9787893868122</t>
  </si>
  <si>
    <t>五轴联动加工中心操作与基础编程</t>
  </si>
  <si>
    <t xml:space="preserve"> 詹华西，朱卫峰，刘怀兰</t>
  </si>
  <si>
    <t>https://www.cmpjjj.com/details?courseId=&amp;productId=27104&amp;productType=20</t>
  </si>
  <si>
    <t>CP26102</t>
  </si>
  <si>
    <t>9787893866470</t>
  </si>
  <si>
    <t>汪哲能，谢利英，刘隆节</t>
  </si>
  <si>
    <t>https://www.cmpjjj.com/details?courseId=&amp;productId=26102&amp;productType=20</t>
  </si>
  <si>
    <t>CP25779</t>
  </si>
  <si>
    <t>9787893862533</t>
  </si>
  <si>
    <t>张群生，吴飞，徐凯等</t>
  </si>
  <si>
    <t>https://www.cmpjjj.com/details?courseId=&amp;productId=25779&amp;productType=20</t>
  </si>
  <si>
    <t>CP26124</t>
  </si>
  <si>
    <t>9787893866647</t>
  </si>
  <si>
    <t>鲁华东，张骜，杨帆</t>
  </si>
  <si>
    <t>https://www.cmpjjj.com/details?courseId=&amp;productId=26124&amp;productType=20</t>
  </si>
  <si>
    <t>CP24195</t>
  </si>
  <si>
    <t>9787893863103</t>
  </si>
  <si>
    <t>液压与气压传动技术及应用</t>
  </si>
  <si>
    <t>齐庆国</t>
  </si>
  <si>
    <t>https://www.cmpjjj.com/details?courseId=&amp;productId=24195&amp;productType=20</t>
  </si>
  <si>
    <t>CP27118</t>
  </si>
  <si>
    <t>9787893867644</t>
  </si>
  <si>
    <t>电工电子技术基础</t>
  </si>
  <si>
    <t>https://www.cmpjjj.com/details?courseId=&amp;productId=27118&amp;productType=20</t>
  </si>
  <si>
    <t>CP26258</t>
  </si>
  <si>
    <t>9787893866517</t>
  </si>
  <si>
    <t>黄宇平，林勇坚</t>
  </si>
  <si>
    <t>https://www.cmpjjj.com/details?courseId=&amp;productId=26258&amp;productType=20</t>
  </si>
  <si>
    <t>CP27281</t>
  </si>
  <si>
    <t>9787893862786</t>
  </si>
  <si>
    <t>王慧丽，刘江</t>
  </si>
  <si>
    <t>https://www.cmpjjj.com/details?courseId=&amp;productId=27281&amp;productType=20</t>
  </si>
  <si>
    <t>CP27777</t>
  </si>
  <si>
    <t>9787893865664</t>
  </si>
  <si>
    <t>刘晓艳，王继凤</t>
  </si>
  <si>
    <t>https://www.cmpjjj.com/details?courseId=&amp;productId=27777&amp;productType=20</t>
  </si>
  <si>
    <t>CP25256</t>
  </si>
  <si>
    <t>9787893863684</t>
  </si>
  <si>
    <t>https://www.cmpjjj.com/details?courseId=&amp;productId=25256&amp;productType=20</t>
  </si>
  <si>
    <t>CP25795</t>
  </si>
  <si>
    <t>9787893865398</t>
  </si>
  <si>
    <t>郭维昭，文颖</t>
  </si>
  <si>
    <t>https://www.cmpjjj.com/details?courseId=&amp;productId=25795&amp;productType=20</t>
  </si>
  <si>
    <t>CP26214</t>
  </si>
  <si>
    <t>9787893863363</t>
  </si>
  <si>
    <t>PLC应用技术项目教程：西门子S7-200 Smart</t>
  </si>
  <si>
    <t>丁金林，王峰</t>
  </si>
  <si>
    <t>https://www.cmpjjj.com/details?courseId=&amp;productId=26214&amp;productType=20</t>
  </si>
  <si>
    <t>CP25810</t>
  </si>
  <si>
    <t>9787893863417</t>
  </si>
  <si>
    <t>周海君，邹伟</t>
  </si>
  <si>
    <t>https://www.cmpjjj.com/details?courseId=&amp;productId=25810&amp;productType=20</t>
  </si>
  <si>
    <t>CP26093</t>
  </si>
  <si>
    <t>9787893866364</t>
  </si>
  <si>
    <t>S7-1500PLC技术及应用</t>
  </si>
  <si>
    <t>刘建华，郑昊</t>
  </si>
  <si>
    <t>https://www.cmpjjj.com/details?courseId=&amp;productId=26093&amp;productType=20</t>
  </si>
  <si>
    <t>CP26244</t>
  </si>
  <si>
    <t>9787893866982</t>
  </si>
  <si>
    <t>姚锦卫，甄玉杰</t>
  </si>
  <si>
    <t>https://www.cmpjjj.com/details?courseId=&amp;productId=26244&amp;productType=20</t>
  </si>
  <si>
    <t>CP25355</t>
  </si>
  <si>
    <t>9787893864292</t>
  </si>
  <si>
    <t>贺建华</t>
  </si>
  <si>
    <t>https://www.cmpjjj.com/details?courseId=&amp;productId=25355&amp;productType=20</t>
  </si>
  <si>
    <t>CP27907</t>
  </si>
  <si>
    <t>9787893866463</t>
  </si>
  <si>
    <t>电气控制与PLC应用技术（FX3U）</t>
  </si>
  <si>
    <t>何瑞，吴丽</t>
  </si>
  <si>
    <t>https://www.cmpjjj.com/details?courseId=&amp;productId=27907&amp;productType=20</t>
  </si>
  <si>
    <t>CP27590</t>
  </si>
  <si>
    <t>9787893866678</t>
  </si>
  <si>
    <t>电气控制技术实训</t>
  </si>
  <si>
    <t>赵红顺，马仕麟</t>
  </si>
  <si>
    <t>https://www.cmpjjj.com/details?courseId=&amp;productId=27590&amp;productType=20</t>
  </si>
  <si>
    <t>CP27152</t>
  </si>
  <si>
    <t>9787893867996</t>
  </si>
  <si>
    <t>传感器原理及应用</t>
  </si>
  <si>
    <t>https://www.cmpjjj.com/details?courseId=&amp;productId=27152&amp;productType=20</t>
  </si>
  <si>
    <t>CP26649</t>
  </si>
  <si>
    <t>9787893864711</t>
  </si>
  <si>
    <t>传感器技术及其应用</t>
  </si>
  <si>
    <t>陈黎敏，李晴，朱俊</t>
  </si>
  <si>
    <t>https://www.cmpjjj.com/details?courseId=&amp;productId=26649&amp;productType=20</t>
  </si>
  <si>
    <t>CP26281</t>
  </si>
  <si>
    <t>9787893865213</t>
  </si>
  <si>
    <t>张晓娜，胡孟谦</t>
  </si>
  <si>
    <t>https://www.cmpjjj.com/details?courseId=&amp;productId=26281&amp;productType=20</t>
  </si>
  <si>
    <t>CP26161</t>
  </si>
  <si>
    <t>9787893866449</t>
  </si>
  <si>
    <t>单片机应用技术项目教程(基于Proteus的C语言版）</t>
  </si>
  <si>
    <t>卓书芳，何用辉</t>
  </si>
  <si>
    <t>https://www.cmpjjj.com/details?courseId=&amp;productId=26161&amp;productType=20</t>
  </si>
  <si>
    <t>CP26814</t>
  </si>
  <si>
    <t>9787893866623</t>
  </si>
  <si>
    <t>电机及应用</t>
  </si>
  <si>
    <t>李付亮，阮湘梅</t>
  </si>
  <si>
    <t>https://www.cmpjjj.com/details?courseId=&amp;productId=26814&amp;productType=20</t>
  </si>
  <si>
    <t>CP27906</t>
  </si>
  <si>
    <t>9787893866371</t>
  </si>
  <si>
    <t>电机拖动与电气控制</t>
  </si>
  <si>
    <t>葛芸萍，刘云潺</t>
  </si>
  <si>
    <t>https://www.cmpjjj.com/details?courseId=&amp;productId=27906&amp;productType=20</t>
  </si>
  <si>
    <t>CP25811</t>
  </si>
  <si>
    <t>9787893864957</t>
  </si>
  <si>
    <t>刘勇，毛蕊，姚雅峰</t>
  </si>
  <si>
    <t>https://www.cmpjjj.com/details?courseId=&amp;productId=25811&amp;productType=20</t>
  </si>
  <si>
    <t>CP27779</t>
  </si>
  <si>
    <t>9787893867552</t>
  </si>
  <si>
    <t>MCGS嵌入版组态应用技术</t>
  </si>
  <si>
    <t>刘长国</t>
  </si>
  <si>
    <t>https://www.cmpjjj.com/details?courseId=&amp;productId=27779&amp;productType=20</t>
  </si>
  <si>
    <t>CP23988</t>
  </si>
  <si>
    <t>9787893863035</t>
  </si>
  <si>
    <t>工业过程自动化技术实训</t>
  </si>
  <si>
    <t>丁炜</t>
  </si>
  <si>
    <t>https://www.cmpjjj.com/details?courseId=&amp;productId=23988&amp;productType=20</t>
  </si>
  <si>
    <t>CP27798</t>
  </si>
  <si>
    <t>9787893869457</t>
  </si>
  <si>
    <t>工业机器人工作站故障诊断与排除</t>
  </si>
  <si>
    <t>孔令晓，汪国权</t>
  </si>
  <si>
    <t>https://www.cmpjjj.com/details?courseId=&amp;productId=27798&amp;productType=20</t>
  </si>
  <si>
    <t>CP27880</t>
  </si>
  <si>
    <t>9787893868993</t>
  </si>
  <si>
    <t>工业机器人离线编程与应用</t>
  </si>
  <si>
    <t>余攀峰，孙敏，黄维，李鑫志，李燕，林谊</t>
  </si>
  <si>
    <t>https://www.cmpjjj.com/details?courseId=&amp;productId=27880&amp;productType=20</t>
  </si>
  <si>
    <t>CP26940</t>
  </si>
  <si>
    <t>9787893868238</t>
  </si>
  <si>
    <t>王哲禄，李武朝</t>
  </si>
  <si>
    <t>https://www.cmpjjj.com/details?courseId=&amp;productId=26940&amp;productType=20</t>
  </si>
  <si>
    <t>CP23950</t>
  </si>
  <si>
    <t>9787893863004</t>
  </si>
  <si>
    <t>谭铮</t>
  </si>
  <si>
    <t>https://www.cmpjjj.com/details?courseId=&amp;productId=23950&amp;productType=20</t>
  </si>
  <si>
    <t>CP25209</t>
  </si>
  <si>
    <t>9787893863691</t>
  </si>
  <si>
    <t>赵建伟，杨维</t>
  </si>
  <si>
    <t>https://www.cmpjjj.com/details?courseId=&amp;productId=25209&amp;productType=20</t>
  </si>
  <si>
    <t>CP26087</t>
  </si>
  <si>
    <t>9787893862489</t>
  </si>
  <si>
    <t>唐霞，陶丽萍</t>
  </si>
  <si>
    <t>https://www.cmpjjj.com/details?courseId=&amp;productId=26087&amp;productType=20</t>
  </si>
  <si>
    <t>CP26744</t>
  </si>
  <si>
    <t>9787893867965</t>
  </si>
  <si>
    <t>梁洪波，葛大伟</t>
  </si>
  <si>
    <t>https://www.cmpjjj.com/details?courseId=&amp;productId=26744&amp;productType=20</t>
  </si>
  <si>
    <t>CP25255</t>
  </si>
  <si>
    <t>9787893863707</t>
  </si>
  <si>
    <t>刘保朝，董青青</t>
  </si>
  <si>
    <t>https://www.cmpjjj.com/details?courseId=&amp;productId=25255&amp;productType=20</t>
  </si>
  <si>
    <t>CP25829</t>
  </si>
  <si>
    <t>9787893867125</t>
  </si>
  <si>
    <t>https://www.cmpjjj.com/details?courseId=&amp;productId=25829&amp;productType=20</t>
  </si>
  <si>
    <t>CP26094</t>
  </si>
  <si>
    <t>9787893866111</t>
  </si>
  <si>
    <t>西门子S7-1200 PLC编程及应用教程</t>
  </si>
  <si>
    <t>https://www.cmpjjj.com/details?courseId=&amp;productId=26094&amp;productType=20</t>
  </si>
  <si>
    <t>CP25258</t>
  </si>
  <si>
    <t>9787893863714</t>
  </si>
  <si>
    <t>https://www.cmpjjj.com/details?courseId=&amp;productId=25258&amp;productType=20</t>
  </si>
  <si>
    <t>CP26207</t>
  </si>
  <si>
    <t>9787893865589</t>
  </si>
  <si>
    <t>徐意，王记彩</t>
  </si>
  <si>
    <t>https://www.cmpjjj.com/details?courseId=&amp;productId=26207&amp;productType=20</t>
  </si>
  <si>
    <t>CP25217</t>
  </si>
  <si>
    <t>9787893863448</t>
  </si>
  <si>
    <t>智能生产线数字化设计与仿真：PLC程序设计与MCD机电联调</t>
  </si>
  <si>
    <t>羊荣金，蒋澄灿，杨国强</t>
  </si>
  <si>
    <t>https://www.cmpjjj.com/details?courseId=&amp;productId=25217&amp;productType=20</t>
  </si>
  <si>
    <t>CP25220</t>
  </si>
  <si>
    <t>9787893863868</t>
  </si>
  <si>
    <t>朱强，江荧，翟志永</t>
  </si>
  <si>
    <t>https://www.cmpjjj.com/details?courseId=&amp;productId=25220&amp;productType=20</t>
  </si>
  <si>
    <t>CP25644</t>
  </si>
  <si>
    <t>9787893865114</t>
  </si>
  <si>
    <t>自动化设备编程与控制</t>
  </si>
  <si>
    <t>王月芹，薛迎春，徐黎</t>
  </si>
  <si>
    <t>https://www.cmpjjj.com/details?courseId=&amp;productId=25644&amp;productType=20</t>
  </si>
  <si>
    <t>CP27535</t>
  </si>
  <si>
    <t>9787893868740</t>
  </si>
  <si>
    <t>https://www.cmpjjj.com/details?courseId=&amp;productId=27535&amp;productType=20</t>
  </si>
  <si>
    <t>CP25248</t>
  </si>
  <si>
    <t>9787893863455</t>
  </si>
  <si>
    <t>马冬宝，张赛昆</t>
  </si>
  <si>
    <t>https://www.cmpjjj.com/details?courseId=&amp;productId=25248&amp;productType=20</t>
  </si>
  <si>
    <t>CP26145</t>
  </si>
  <si>
    <t>9787893866357</t>
  </si>
  <si>
    <t>https://www.cmpjjj.com/details?courseId=&amp;productId=26145&amp;productType=20</t>
  </si>
  <si>
    <t>CP24123</t>
  </si>
  <si>
    <t>9787893863080</t>
  </si>
  <si>
    <t>自动化通用实训教程</t>
  </si>
  <si>
    <t>傅继军</t>
  </si>
  <si>
    <t>https://www.cmpjjj.com/details?courseId=&amp;productId=24123&amp;productType=20</t>
  </si>
  <si>
    <t>CP25299</t>
  </si>
  <si>
    <t>9787893863349</t>
  </si>
  <si>
    <t>吴星，余志坤，胡胜</t>
  </si>
  <si>
    <t>https://www.cmpjjj.com/details?courseId=&amp;productId=25299&amp;productType=20</t>
  </si>
  <si>
    <t>CP27837</t>
  </si>
  <si>
    <t>9787893869464</t>
  </si>
  <si>
    <t>贺延蒙</t>
  </si>
  <si>
    <t>https://www.cmpjjj.com/details?courseId=&amp;productId=27837&amp;productType=20</t>
  </si>
  <si>
    <t>CP25787</t>
  </si>
  <si>
    <t>9787893865336</t>
  </si>
  <si>
    <t>王青春，王黎</t>
  </si>
  <si>
    <t>https://www.cmpjjj.com/details?courseId=&amp;productId=25787&amp;productType=20</t>
  </si>
  <si>
    <t>CP24049</t>
  </si>
  <si>
    <t>9787893863059</t>
  </si>
  <si>
    <t>王文革</t>
  </si>
  <si>
    <t>https://www.cmpjjj.com/details?courseId=&amp;productId=24049&amp;productType=20</t>
  </si>
  <si>
    <t>CP25160</t>
  </si>
  <si>
    <t>9787893863479</t>
  </si>
  <si>
    <t>胡胜，徐炬，张体龙</t>
  </si>
  <si>
    <t>https://www.cmpjjj.com/details?courseId=&amp;productId=25160&amp;productType=20</t>
  </si>
  <si>
    <t>CP26010</t>
  </si>
  <si>
    <t>9787893864346</t>
  </si>
  <si>
    <t>汽车底盘检测与维修实训</t>
  </si>
  <si>
    <t>吉武俊，娄学辉</t>
  </si>
  <si>
    <t>https://www.cmpjjj.com/details?courseId=&amp;productId=26010&amp;productType=20</t>
  </si>
  <si>
    <t>CP26212</t>
  </si>
  <si>
    <t>9787893864285</t>
  </si>
  <si>
    <t>黄鹏</t>
  </si>
  <si>
    <t>https://www.cmpjjj.com/details?courseId=&amp;productId=26212&amp;productType=20</t>
  </si>
  <si>
    <t>CP26259</t>
  </si>
  <si>
    <t>9787893867163</t>
  </si>
  <si>
    <t>汽车电器设备与维修</t>
  </si>
  <si>
    <t>https://www.cmpjjj.com/details?courseId=&amp;productId=26259&amp;productType=20</t>
  </si>
  <si>
    <t>CP26011</t>
  </si>
  <si>
    <t>9787893864599</t>
  </si>
  <si>
    <t>汽车发动机电控系统原理与检修</t>
  </si>
  <si>
    <t>刘佳，马志民</t>
  </si>
  <si>
    <t>https://www.cmpjjj.com/details?courseId=&amp;productId=26011&amp;productType=20</t>
  </si>
  <si>
    <t>CP25786</t>
  </si>
  <si>
    <t>9787888030053</t>
  </si>
  <si>
    <t>汽车发动机检修典型项目实训</t>
  </si>
  <si>
    <t>陈超杰，周豪波，蒋勇庆</t>
  </si>
  <si>
    <t>https://www.cmpjjj.com/details?courseId=&amp;productId=25786&amp;productType=20</t>
  </si>
  <si>
    <t>CP26988</t>
  </si>
  <si>
    <t>9787893868252</t>
  </si>
  <si>
    <t>李劲夫，陈金友，曹添银</t>
  </si>
  <si>
    <t>https://www.cmpjjj.com/details?courseId=&amp;productId=26988&amp;productType=20</t>
  </si>
  <si>
    <t>CP23984</t>
  </si>
  <si>
    <t>9787893863011</t>
  </si>
  <si>
    <t>刘晓玲</t>
  </si>
  <si>
    <t>https://www.cmpjjj.com/details?courseId=&amp;productId=23984&amp;productType=20</t>
  </si>
  <si>
    <t>CP25154</t>
  </si>
  <si>
    <t>9787893862625</t>
  </si>
  <si>
    <t>汽车空调</t>
  </si>
  <si>
    <t>施明香，段德军</t>
  </si>
  <si>
    <t>https://www.cmpjjj.com/details?courseId=&amp;productId=25154&amp;productType=20</t>
  </si>
  <si>
    <t>CP25155</t>
  </si>
  <si>
    <t>9787893862588</t>
  </si>
  <si>
    <t>汽车配件管理与营销：配实训工单</t>
  </si>
  <si>
    <t>郭捷，刘铭</t>
  </si>
  <si>
    <t>https://www.cmpjjj.com/details?courseId=&amp;productId=25155&amp;productType=20</t>
  </si>
  <si>
    <t>CP25731</t>
  </si>
  <si>
    <t>9787893864506</t>
  </si>
  <si>
    <t>汽车维护典型项目实训</t>
  </si>
  <si>
    <t>陈超杰</t>
  </si>
  <si>
    <t>https://www.cmpjjj.com/details?courseId=&amp;productId=25731&amp;productType=20</t>
  </si>
  <si>
    <t>CP26008</t>
  </si>
  <si>
    <t>9787893864582</t>
  </si>
  <si>
    <t>汽车维修常用检测工具</t>
  </si>
  <si>
    <t>赵锦，田闯闯</t>
  </si>
  <si>
    <t>https://www.cmpjjj.com/details?courseId=&amp;productId=26008&amp;productType=20</t>
  </si>
  <si>
    <t>CP26260</t>
  </si>
  <si>
    <t>9787893867088</t>
  </si>
  <si>
    <t>曲金玉，任国军，曲平波</t>
  </si>
  <si>
    <t>https://www.cmpjjj.com/details?courseId=&amp;productId=26260&amp;productType=20</t>
  </si>
  <si>
    <t>CP26970</t>
  </si>
  <si>
    <t>9787893868313</t>
  </si>
  <si>
    <t>王景智，温福军，郭海龙</t>
  </si>
  <si>
    <t>https://www.cmpjjj.com/details?courseId=&amp;productId=26970&amp;productType=20</t>
  </si>
  <si>
    <t>CP27810</t>
  </si>
  <si>
    <t>9787893867750</t>
  </si>
  <si>
    <t>吴东盛，杨正荣，胡宗梅</t>
  </si>
  <si>
    <t>https://www.cmpjjj.com/details?courseId=&amp;productId=27810&amp;productType=20</t>
  </si>
  <si>
    <t>CP25259</t>
  </si>
  <si>
    <t>9787893863806</t>
  </si>
  <si>
    <t>王博，吴书龙</t>
  </si>
  <si>
    <t>https://www.cmpjjj.com/details?courseId=&amp;productId=25259&amp;productType=20</t>
  </si>
  <si>
    <t>CP25254</t>
  </si>
  <si>
    <t>9787893863790</t>
  </si>
  <si>
    <t>吴书龙，黄维娜</t>
  </si>
  <si>
    <t>https://www.cmpjjj.com/details?courseId=&amp;productId=25254&amp;productType=20</t>
  </si>
  <si>
    <t>CP25244</t>
  </si>
  <si>
    <t>9787893863783</t>
  </si>
  <si>
    <t>宋广辉，张凤娇，苏忆</t>
  </si>
  <si>
    <t>https://www.cmpjjj.com/details?courseId=&amp;productId=25244&amp;productType=20</t>
  </si>
  <si>
    <t>CP24059</t>
  </si>
  <si>
    <t>9787893863066</t>
  </si>
  <si>
    <t>新能源汽车动力电池管理与检修</t>
  </si>
  <si>
    <t>种文军</t>
  </si>
  <si>
    <t>https://www.cmpjjj.com/details?courseId=&amp;productId=24059&amp;productType=20</t>
  </si>
  <si>
    <t>CP25232</t>
  </si>
  <si>
    <t>9787893863813</t>
  </si>
  <si>
    <t>https://www.cmpjjj.com/details?courseId=&amp;productId=25232&amp;productType=20</t>
  </si>
  <si>
    <t>CP26947</t>
  </si>
  <si>
    <t>9787893865596</t>
  </si>
  <si>
    <t>钟原，马爱兵，解福泉</t>
  </si>
  <si>
    <t>https://www.cmpjjj.com/details?courseId=&amp;productId=26947&amp;productType=20</t>
  </si>
  <si>
    <t>CP25237</t>
  </si>
  <si>
    <t>9787893863776</t>
  </si>
  <si>
    <t>陈静，吴书龙，牛伟</t>
  </si>
  <si>
    <t>https://www.cmpjjj.com/details?courseId=&amp;productId=25237&amp;productType=20</t>
  </si>
  <si>
    <t>CP24855</t>
  </si>
  <si>
    <t>9787893863820</t>
  </si>
  <si>
    <t>孙建俊，谭逸萍</t>
  </si>
  <si>
    <t>https://www.cmpjjj.com/details?courseId=&amp;productId=24855&amp;productType=20</t>
  </si>
  <si>
    <t>CP24165</t>
  </si>
  <si>
    <t>9787893863110</t>
  </si>
  <si>
    <t>周蓉</t>
  </si>
  <si>
    <t>https://www.cmpjjj.com/details?courseId=&amp;productId=24165&amp;productType=20</t>
  </si>
  <si>
    <t>CP26263</t>
  </si>
  <si>
    <t>9787893867101</t>
  </si>
  <si>
    <t>关云霞，梁晨</t>
  </si>
  <si>
    <t>https://www.cmpjjj.com/details?courseId=&amp;productId=26263&amp;productType=20</t>
  </si>
  <si>
    <t>CP26895</t>
  </si>
  <si>
    <t>9787893868092</t>
  </si>
  <si>
    <t>张志，韩龙海</t>
  </si>
  <si>
    <t>https://www.cmpjjj.com/details?courseId=&amp;productId=26895&amp;productType=20</t>
  </si>
  <si>
    <t>CP25239</t>
  </si>
  <si>
    <t>9787893863271</t>
  </si>
  <si>
    <t>郭化超，邸玉峰</t>
  </si>
  <si>
    <t>https://www.cmpjjj.com/details?courseId=&amp;productId=25239&amp;productType=20</t>
  </si>
  <si>
    <t>CP25207</t>
  </si>
  <si>
    <t>9787893863769</t>
  </si>
  <si>
    <t>李仕生，张科</t>
  </si>
  <si>
    <t>https://www.cmpjjj.com/details?courseId=&amp;productId=25207&amp;productType=20</t>
  </si>
  <si>
    <t>CP27137</t>
  </si>
  <si>
    <t>9787893865602</t>
  </si>
  <si>
    <t>黄显祥，邱文波，张利</t>
  </si>
  <si>
    <t>https://www.cmpjjj.com/details?courseId=&amp;productId=27137&amp;productType=20</t>
  </si>
  <si>
    <t>CP24057</t>
  </si>
  <si>
    <t>9787893863042</t>
  </si>
  <si>
    <t>新能源汽车驱动电机与控制技术</t>
  </si>
  <si>
    <t>吴健</t>
  </si>
  <si>
    <t>https://www.cmpjjj.com/details?courseId=&amp;productId=24057&amp;productType=20</t>
  </si>
  <si>
    <t>CP27878</t>
  </si>
  <si>
    <t>9787893862564</t>
  </si>
  <si>
    <t>智能网联汽车概论：配实训工单</t>
  </si>
  <si>
    <t>孙慧芝，张潇月</t>
  </si>
  <si>
    <t>https://www.cmpjjj.com/details?courseId=&amp;productId=27878&amp;productType=20</t>
  </si>
  <si>
    <t>CP25801</t>
  </si>
  <si>
    <t>9787893864490</t>
  </si>
  <si>
    <t>https://www.cmpjjj.com/details?courseId=&amp;productId=25801&amp;productType=20</t>
  </si>
  <si>
    <t>CP26088</t>
  </si>
  <si>
    <t>电力技术类</t>
  </si>
  <si>
    <t>9787893864629</t>
  </si>
  <si>
    <t>吴娟</t>
  </si>
  <si>
    <t>https://www.cmpjjj.com/details?courseId=&amp;productId=26088&amp;productType=20</t>
  </si>
  <si>
    <t>CP27203</t>
  </si>
  <si>
    <t>9787893867705</t>
  </si>
  <si>
    <t>https://www.cmpjjj.com/details?courseId=&amp;productId=27203&amp;productType=20</t>
  </si>
  <si>
    <t>CP25952</t>
  </si>
  <si>
    <t>9787893864377</t>
  </si>
  <si>
    <t>廖东进</t>
  </si>
  <si>
    <t>https://www.cmpjjj.com/details?courseId=&amp;productId=25952&amp;productType=20</t>
  </si>
  <si>
    <t>CP26022</t>
  </si>
  <si>
    <t>9787893864186</t>
  </si>
  <si>
    <t>光伏发电工程技术</t>
  </si>
  <si>
    <t>https://www.cmpjjj.com/details?courseId=&amp;productId=26022&amp;productType=20</t>
  </si>
  <si>
    <t>CP26083</t>
  </si>
  <si>
    <t>9787893867781</t>
  </si>
  <si>
    <t>王向红，叶挺</t>
  </si>
  <si>
    <t>https://www.cmpjjj.com/details?courseId=&amp;productId=26083&amp;productType=20</t>
  </si>
  <si>
    <t>CP26647</t>
  </si>
  <si>
    <t>电子信息类</t>
  </si>
  <si>
    <t>9787893865015</t>
  </si>
  <si>
    <t>Altium Designer 印制电路板设计教程</t>
  </si>
  <si>
    <t>郭勇</t>
  </si>
  <si>
    <t>https://www.cmpjjj.com/details?courseId=&amp;productId=26647&amp;productType=20</t>
  </si>
  <si>
    <t>CP27651</t>
  </si>
  <si>
    <t>9787893869075</t>
  </si>
  <si>
    <t>https://www.cmpjjj.com/details?courseId=&amp;productId=27651&amp;productType=20</t>
  </si>
  <si>
    <t>CP24488</t>
  </si>
  <si>
    <t>9787893863202</t>
  </si>
  <si>
    <t>Verilog HDL与CPLD/FPGA项目开发教程</t>
  </si>
  <si>
    <t>聂章龙，周凌翱</t>
  </si>
  <si>
    <t>https://www.cmpjjj.com/details?courseId=&amp;productId=24488&amp;productType=20</t>
  </si>
  <si>
    <t>CP25792</t>
  </si>
  <si>
    <t>9787893863431</t>
  </si>
  <si>
    <t>邓婷，范润宇，谭见君</t>
  </si>
  <si>
    <t>https://www.cmpjjj.com/details?courseId=&amp;productId=25792&amp;productType=20</t>
  </si>
  <si>
    <t>CP26021</t>
  </si>
  <si>
    <t>9787893864636</t>
  </si>
  <si>
    <t>闫海煜</t>
  </si>
  <si>
    <t>https://www.cmpjjj.com/details?courseId=&amp;productId=26021&amp;productType=20</t>
  </si>
  <si>
    <t>CP26271</t>
  </si>
  <si>
    <t>9787893863486</t>
  </si>
  <si>
    <t>索明何，邢海霞，王宜怀</t>
  </si>
  <si>
    <t>https://www.cmpjjj.com/details?courseId=&amp;productId=26271&amp;productType=20</t>
  </si>
  <si>
    <t>CP26648</t>
  </si>
  <si>
    <t>9787893865329</t>
  </si>
  <si>
    <t>射频识别（RFID）应用技术</t>
  </si>
  <si>
    <t>唐志凌，沈敏</t>
  </si>
  <si>
    <t>https://www.cmpjjj.com/details?courseId=&amp;productId=26648&amp;productType=20</t>
  </si>
  <si>
    <t>CP26280</t>
  </si>
  <si>
    <t>9787893867804</t>
  </si>
  <si>
    <t>智能电气设计EPLAN</t>
  </si>
  <si>
    <t>https://www.cmpjjj.com/details?courseId=&amp;productId=26280&amp;productType=20</t>
  </si>
  <si>
    <t>CP25360</t>
  </si>
  <si>
    <t>9787893864988</t>
  </si>
  <si>
    <t>智能手机使用安全小技巧</t>
  </si>
  <si>
    <t>刘江林，程瑞雪</t>
  </si>
  <si>
    <t>https://www.cmpjjj.com/details?courseId=&amp;productId=25360&amp;productType=20</t>
  </si>
  <si>
    <t>CP26191</t>
  </si>
  <si>
    <t>航空装备类</t>
  </si>
  <si>
    <t>9787893863752</t>
  </si>
  <si>
    <t>https://www.cmpjjj.com/details?courseId=&amp;productId=26191&amp;productType=20</t>
  </si>
  <si>
    <t>CP26267</t>
  </si>
  <si>
    <t>9787893867798</t>
  </si>
  <si>
    <t>高水娟，冯秀</t>
  </si>
  <si>
    <t>https://www.cmpjjj.com/details?courseId=&amp;productId=26267&amp;productType=20</t>
  </si>
  <si>
    <t>CP26950</t>
  </si>
  <si>
    <t>9787893865701</t>
  </si>
  <si>
    <t>高中华，胡乔生，李文君</t>
  </si>
  <si>
    <t>https://www.cmpjjj.com/details?courseId=&amp;productId=26950&amp;productType=20</t>
  </si>
  <si>
    <t>CP27138</t>
  </si>
  <si>
    <t>9787893864476</t>
  </si>
  <si>
    <t>无人机操控与竞技</t>
  </si>
  <si>
    <t>贾恒旦，何苏博，杨刚</t>
  </si>
  <si>
    <t>https://www.cmpjjj.com/details?courseId=&amp;productId=27138&amp;productType=20</t>
  </si>
  <si>
    <t>CP25223</t>
  </si>
  <si>
    <t>9787893863585</t>
  </si>
  <si>
    <t>https://www.cmpjjj.com/details?courseId=&amp;productId=25223&amp;productType=20</t>
  </si>
  <si>
    <t>CP25224</t>
  </si>
  <si>
    <t>9787893863592</t>
  </si>
  <si>
    <t>无人机法律法规与安全飞行</t>
  </si>
  <si>
    <t>朱菲菲，宋建堂</t>
  </si>
  <si>
    <t>https://www.cmpjjj.com/details?courseId=&amp;productId=25224&amp;productType=20</t>
  </si>
  <si>
    <t>CP25782</t>
  </si>
  <si>
    <t>9787893862458</t>
  </si>
  <si>
    <t>无人机概论</t>
  </si>
  <si>
    <t>于坤林，王怀超，司维钊等</t>
  </si>
  <si>
    <t>https://www.cmpjjj.com/details?courseId=&amp;productId=25782&amp;productType=20</t>
  </si>
  <si>
    <t>CP27139</t>
  </si>
  <si>
    <t>9787893864537</t>
  </si>
  <si>
    <t>无人机技术概论</t>
  </si>
  <si>
    <t>贾恒旦，杨升平</t>
  </si>
  <si>
    <t>https://www.cmpjjj.com/details?courseId=&amp;productId=27139&amp;productType=20</t>
  </si>
  <si>
    <t>CP26129</t>
  </si>
  <si>
    <t>9787893866487</t>
  </si>
  <si>
    <t>石磊，牛宗超，王素梅</t>
  </si>
  <si>
    <t>https://www.cmpjjj.com/details?courseId=&amp;productId=26129&amp;productType=20</t>
  </si>
  <si>
    <t>CP27140</t>
  </si>
  <si>
    <t>9787893865251</t>
  </si>
  <si>
    <t>贾恒旦，杨刚</t>
  </si>
  <si>
    <t>https://www.cmpjjj.com/details?courseId=&amp;productId=27140&amp;productType=20</t>
  </si>
  <si>
    <t>CP26949</t>
  </si>
  <si>
    <t>9787893865732</t>
  </si>
  <si>
    <t>https://www.cmpjjj.com/details?courseId=&amp;productId=26949&amp;productType=20</t>
  </si>
  <si>
    <t>CP26255</t>
  </si>
  <si>
    <t>9787893867248</t>
  </si>
  <si>
    <t>https://www.cmpjjj.com/details?courseId=&amp;productId=26255&amp;productType=20</t>
  </si>
  <si>
    <t>CP25976</t>
  </si>
  <si>
    <t>9787893864797</t>
  </si>
  <si>
    <t>C语言程序设计实例教程</t>
  </si>
  <si>
    <t>https://www.cmpjjj.com/details?courseId=&amp;productId=25976&amp;productType=20</t>
  </si>
  <si>
    <t>CP25960</t>
  </si>
  <si>
    <t>9787893864834</t>
  </si>
  <si>
    <t>季云峰</t>
  </si>
  <si>
    <t>https://www.cmpjjj.com/details?courseId=&amp;productId=25960&amp;productType=20</t>
  </si>
  <si>
    <t>CP25972</t>
  </si>
  <si>
    <t>9787893864766</t>
  </si>
  <si>
    <t>Java程序设计案例教程</t>
  </si>
  <si>
    <t>许敏</t>
  </si>
  <si>
    <t>https://www.cmpjjj.com/details?courseId=&amp;productId=25972&amp;productType=20</t>
  </si>
  <si>
    <t>CP24719</t>
  </si>
  <si>
    <t>9787893863233</t>
  </si>
  <si>
    <t>赵国玲，张雪华，刘秋兰等</t>
  </si>
  <si>
    <t>https://www.cmpjjj.com/details?courseId=&amp;productId=24719&amp;productType=20</t>
  </si>
  <si>
    <t>CP26020</t>
  </si>
  <si>
    <t>9787893864704</t>
  </si>
  <si>
    <t>张慧娟</t>
  </si>
  <si>
    <t>https://www.cmpjjj.com/details?courseId=&amp;productId=26020&amp;productType=20</t>
  </si>
  <si>
    <t>CP27749</t>
  </si>
  <si>
    <t>9787893869068</t>
  </si>
  <si>
    <t>Photoshop图形图像处理</t>
  </si>
  <si>
    <t>高贤风</t>
  </si>
  <si>
    <t>https://www.cmpjjj.com/details?courseId=&amp;productId=27749&amp;productType=20</t>
  </si>
  <si>
    <t>CP25741</t>
  </si>
  <si>
    <t>9787893865930</t>
  </si>
  <si>
    <t>Photoshop CC图像处理实战教程</t>
  </si>
  <si>
    <t>田莉莉，倪玉凤，徐慧</t>
  </si>
  <si>
    <t>https://www.cmpjjj.com/details?courseId=&amp;productId=25741&amp;productType=20</t>
  </si>
  <si>
    <t>CP26147</t>
  </si>
  <si>
    <t>9787893866258</t>
  </si>
  <si>
    <t>https://www.cmpjjj.com/details?courseId=&amp;productId=26147&amp;productType=20</t>
  </si>
  <si>
    <t>CP25221</t>
  </si>
  <si>
    <t>9787893863882</t>
  </si>
  <si>
    <t>宿莉，程书红</t>
  </si>
  <si>
    <t>https://www.cmpjjj.com/details?courseId=&amp;productId=25221&amp;productType=20</t>
  </si>
  <si>
    <t>CP25955</t>
  </si>
  <si>
    <t>9787893866272</t>
  </si>
  <si>
    <t>宋桂岭</t>
  </si>
  <si>
    <t>https://www.cmpjjj.com/details?courseId=&amp;productId=25955&amp;productType=20</t>
  </si>
  <si>
    <t>CP25797</t>
  </si>
  <si>
    <t>9787893862465</t>
  </si>
  <si>
    <t>蓝永健，周键飞</t>
  </si>
  <si>
    <t>https://www.cmpjjj.com/details?courseId=&amp;productId=25797&amp;productType=20</t>
  </si>
  <si>
    <t>CP25050</t>
  </si>
  <si>
    <t>9787893864094</t>
  </si>
  <si>
    <t>平震宇，匡亮</t>
  </si>
  <si>
    <t>https://www.cmpjjj.com/details?courseId=&amp;productId=25050&amp;productType=20</t>
  </si>
  <si>
    <t>CP25962</t>
  </si>
  <si>
    <t>9787893864728</t>
  </si>
  <si>
    <t>刘培林</t>
  </si>
  <si>
    <t>https://www.cmpjjj.com/details?courseId=&amp;productId=25962&amp;productType=20</t>
  </si>
  <si>
    <t>CP25951</t>
  </si>
  <si>
    <t>9787893864735</t>
  </si>
  <si>
    <t>高秀艳</t>
  </si>
  <si>
    <t>https://www.cmpjjj.com/details?courseId=&amp;productId=25951&amp;productType=20</t>
  </si>
  <si>
    <t>CP26256</t>
  </si>
  <si>
    <t>9787893867279</t>
  </si>
  <si>
    <t>尹玉杰，孙雨春，么冰玉</t>
  </si>
  <si>
    <t>https://www.cmpjjj.com/details?courseId=&amp;productId=26256&amp;productType=20</t>
  </si>
  <si>
    <t>CP25788</t>
  </si>
  <si>
    <t>9787893863660</t>
  </si>
  <si>
    <t>罗湘明，谢剑虹</t>
  </si>
  <si>
    <t>https://www.cmpjjj.com/details?courseId=&amp;productId=25788&amp;productType=20</t>
  </si>
  <si>
    <t>CP26257</t>
  </si>
  <si>
    <t>9787893867231</t>
  </si>
  <si>
    <t>刘庆生，陈位妮</t>
  </si>
  <si>
    <t>https://www.cmpjjj.com/details?courseId=&amp;productId=26257&amp;productType=20</t>
  </si>
  <si>
    <t>CP25971</t>
  </si>
  <si>
    <t>9787893865657</t>
  </si>
  <si>
    <t>段利文，龚小勇</t>
  </si>
  <si>
    <t>https://www.cmpjjj.com/details?courseId=&amp;productId=25971&amp;productType=20</t>
  </si>
  <si>
    <t>CP25785</t>
  </si>
  <si>
    <t>9787893863653</t>
  </si>
  <si>
    <t>https://www.cmpjjj.com/details?courseId=&amp;productId=25785&amp;productType=20</t>
  </si>
  <si>
    <t>CP27772</t>
  </si>
  <si>
    <t>9787893865558</t>
  </si>
  <si>
    <t>吴倩，王东强</t>
  </si>
  <si>
    <t>https://www.cmpjjj.com/details?courseId=&amp;productId=27772&amp;productType=20</t>
  </si>
  <si>
    <t>CP26086</t>
  </si>
  <si>
    <t>9787893864773</t>
  </si>
  <si>
    <t>https://www.cmpjjj.com/details?courseId=&amp;productId=26086&amp;productType=20</t>
  </si>
  <si>
    <t>CP24760</t>
  </si>
  <si>
    <t>9787893863837</t>
  </si>
  <si>
    <t>人工智能基础与应用</t>
  </si>
  <si>
    <t>https://www.cmpjjj.com/details?courseId=&amp;productId=24760&amp;productType=20</t>
  </si>
  <si>
    <t>CP25709</t>
  </si>
  <si>
    <t>9787893863462</t>
  </si>
  <si>
    <t>人工智能技术应用基础</t>
  </si>
  <si>
    <t>刘艳飞，赵清艳</t>
  </si>
  <si>
    <t>https://www.cmpjjj.com/details?courseId=&amp;productId=25709&amp;productType=20</t>
  </si>
  <si>
    <t>CP25975</t>
  </si>
  <si>
    <t>9787893864759</t>
  </si>
  <si>
    <t>数据备份与恢复</t>
  </si>
  <si>
    <t>https://www.cmpjjj.com/details?courseId=&amp;productId=25975&amp;productType=20</t>
  </si>
  <si>
    <t>CP26262</t>
  </si>
  <si>
    <t>9787893866654</t>
  </si>
  <si>
    <t>虞菊花，孙雨春，赵飞等</t>
  </si>
  <si>
    <t>https://www.cmpjjj.com/details?courseId=&amp;productId=26262&amp;productType=20</t>
  </si>
  <si>
    <t>CP26019</t>
  </si>
  <si>
    <t>9787893864780</t>
  </si>
  <si>
    <t>李腾</t>
  </si>
  <si>
    <t>https://www.cmpjjj.com/details?courseId=&amp;productId=26019&amp;productType=20</t>
  </si>
  <si>
    <t>CP27026</t>
  </si>
  <si>
    <t>9787893867415</t>
  </si>
  <si>
    <t>龙翔，汤荻</t>
  </si>
  <si>
    <t>https://www.cmpjjj.com/details?courseId=&amp;productId=27026&amp;productType=20</t>
  </si>
  <si>
    <t>CP25970</t>
  </si>
  <si>
    <t>9787893864322</t>
  </si>
  <si>
    <t>网络设备配置与管理</t>
  </si>
  <si>
    <t>危光辉</t>
  </si>
  <si>
    <t>https://www.cmpjjj.com/details?courseId=&amp;productId=25970&amp;productType=20</t>
  </si>
  <si>
    <t>CP26650</t>
  </si>
  <si>
    <t>9787893864278</t>
  </si>
  <si>
    <t>网页设计与制作教程——Web前端开发</t>
  </si>
  <si>
    <t>https://www.cmpjjj.com/details?courseId=&amp;productId=26650&amp;productType=20</t>
  </si>
  <si>
    <t>CP25780</t>
  </si>
  <si>
    <t>9787893863493</t>
  </si>
  <si>
    <t>赵竞，欧阳芳</t>
  </si>
  <si>
    <t>https://www.cmpjjj.com/details?courseId=&amp;productId=25780&amp;productType=20</t>
  </si>
  <si>
    <t>CP27650</t>
  </si>
  <si>
    <t>9787893869204</t>
  </si>
  <si>
    <t>钟月云</t>
  </si>
  <si>
    <t>https://www.cmpjjj.com/details?courseId=&amp;productId=27650&amp;productType=20</t>
  </si>
  <si>
    <t>CP25956</t>
  </si>
  <si>
    <t>9787893865640</t>
  </si>
  <si>
    <t>金益</t>
  </si>
  <si>
    <t>https://www.cmpjjj.com/details?courseId=&amp;productId=25956&amp;productType=20</t>
  </si>
  <si>
    <t>CP25250</t>
  </si>
  <si>
    <t>交通运输类</t>
  </si>
  <si>
    <t>9787893863356</t>
  </si>
  <si>
    <t>黄兰华，郭娟，王威</t>
  </si>
  <si>
    <t>https://www.cmpjjj.com/details?courseId=&amp;productId=25250&amp;productType=20</t>
  </si>
  <si>
    <t>CP25609</t>
  </si>
  <si>
    <t>9787893863318</t>
  </si>
  <si>
    <t>胡琰，段潇乐，陈媛</t>
  </si>
  <si>
    <t>https://www.cmpjjj.com/details?courseId=&amp;productId=25609&amp;productType=20</t>
  </si>
  <si>
    <t>CP25246</t>
  </si>
  <si>
    <t>9787893863301</t>
  </si>
  <si>
    <t>何芸，赵竹</t>
  </si>
  <si>
    <t>https://www.cmpjjj.com/details?courseId=&amp;productId=25246&amp;productType=20</t>
  </si>
  <si>
    <t>CP25247</t>
  </si>
  <si>
    <t>9787893863325</t>
  </si>
  <si>
    <t>李正东，何艳，李秀玲</t>
  </si>
  <si>
    <t>https://www.cmpjjj.com/details?courseId=&amp;productId=25247&amp;productType=20</t>
  </si>
  <si>
    <t>CP25211</t>
  </si>
  <si>
    <t>土木建筑类</t>
  </si>
  <si>
    <t>9787893863295</t>
  </si>
  <si>
    <t>建筑初步</t>
  </si>
  <si>
    <t>龚静，秦首禹，彭莉妮</t>
  </si>
  <si>
    <t>https://www.cmpjjj.com/details?courseId=&amp;productId=25211&amp;productType=20</t>
  </si>
  <si>
    <t>CP25204</t>
  </si>
  <si>
    <t>9787893863622</t>
  </si>
  <si>
    <t>建筑工程项目管理</t>
  </si>
  <si>
    <t>https://www.cmpjjj.com/details?courseId=&amp;productId=25204&amp;productType=20</t>
  </si>
  <si>
    <t>CP26793</t>
  </si>
  <si>
    <t>9787893867408</t>
  </si>
  <si>
    <t>建筑工程资料管理</t>
  </si>
  <si>
    <t>王辉，刘启顺</t>
  </si>
  <si>
    <t>https://www.cmpjjj.com/details?courseId=&amp;productId=26793&amp;productType=20</t>
  </si>
  <si>
    <t>CP25683</t>
  </si>
  <si>
    <t>9787893863639</t>
  </si>
  <si>
    <t>卞晓雯，任昭君</t>
  </si>
  <si>
    <t>https://www.cmpjjj.com/details?courseId=&amp;productId=25683&amp;productType=20</t>
  </si>
  <si>
    <t>CP26608</t>
  </si>
  <si>
    <t>9787893868351</t>
  </si>
  <si>
    <t>黄越，张寰，王铁</t>
  </si>
  <si>
    <t>https://www.cmpjjj.com/details?courseId=&amp;productId=26608&amp;productType=20</t>
  </si>
  <si>
    <t>CP27020</t>
  </si>
  <si>
    <t>9787893867538</t>
  </si>
  <si>
    <t>张晨霞，刘仁玲，</t>
  </si>
  <si>
    <t>https://www.cmpjjj.com/details?courseId=&amp;productId=27020&amp;productType=20</t>
  </si>
  <si>
    <t>CP27043</t>
  </si>
  <si>
    <t>9787893867385</t>
  </si>
  <si>
    <t>建筑装饰工程施工</t>
  </si>
  <si>
    <t>https://www.cmpjjj.com/details?courseId=&amp;productId=27043&amp;productType=20</t>
  </si>
  <si>
    <t>CP27035</t>
  </si>
  <si>
    <t>9787893867491</t>
  </si>
  <si>
    <t>建筑装饰设计原理</t>
  </si>
  <si>
    <t>https://www.cmpjjj.com/details?courseId=&amp;productId=27035&amp;productType=20</t>
  </si>
  <si>
    <t>CP26085</t>
  </si>
  <si>
    <t>9787893867736</t>
  </si>
  <si>
    <t>蓝美娟，赵宇</t>
  </si>
  <si>
    <t>https://www.cmpjjj.com/details?courseId=&amp;productId=26085&amp;productType=20</t>
  </si>
  <si>
    <t>CP25589</t>
  </si>
  <si>
    <t>9787893863240</t>
  </si>
  <si>
    <t>孙来忠，王娟丽，王乐</t>
  </si>
  <si>
    <t>https://www.cmpjjj.com/details?courseId=&amp;productId=25589&amp;productType=20</t>
  </si>
  <si>
    <t>CP25704</t>
  </si>
  <si>
    <t>9787893863288</t>
  </si>
  <si>
    <t>建筑装饰施工组织与管理</t>
  </si>
  <si>
    <t>袁景翔，张翔</t>
  </si>
  <si>
    <t>https://www.cmpjjj.com/details?courseId=&amp;productId=25704&amp;productType=20</t>
  </si>
  <si>
    <t>CP25170</t>
  </si>
  <si>
    <t>9787893863257</t>
  </si>
  <si>
    <t>https://www.cmpjjj.com/details?courseId=&amp;productId=25170&amp;productType=20</t>
  </si>
  <si>
    <t>CP26651</t>
  </si>
  <si>
    <t>9787893864179</t>
  </si>
  <si>
    <t>智能小区安全防范系统</t>
  </si>
  <si>
    <t>程智宾，林励，林火养等</t>
  </si>
  <si>
    <t>https://www.cmpjjj.com/details?courseId=&amp;productId=26651&amp;productType=20</t>
  </si>
  <si>
    <t>CP26121</t>
  </si>
  <si>
    <t>9787893867569</t>
  </si>
  <si>
    <t>广联达BIM土建钢筋算量软件（二合一）及计价教程</t>
  </si>
  <si>
    <t>任波远，辛勐，吕红校</t>
  </si>
  <si>
    <t>https://www.cmpjjj.com/details?courseId=&amp;productId=26121&amp;productType=20</t>
  </si>
  <si>
    <t>CP25873</t>
  </si>
  <si>
    <t>艺术设计类</t>
  </si>
  <si>
    <t>9787893865046</t>
  </si>
  <si>
    <t>倪昀，赵娜</t>
  </si>
  <si>
    <t>https://www.cmpjjj.com/details?courseId=&amp;productId=25873&amp;productType=20</t>
  </si>
  <si>
    <t>CP25708</t>
  </si>
  <si>
    <t>资源环境与安全类</t>
  </si>
  <si>
    <t>9787893863264</t>
  </si>
  <si>
    <t>测绘CAD</t>
  </si>
  <si>
    <t>林元茂，李红</t>
  </si>
  <si>
    <t>https://www.cmpjjj.com/details?courseId=&amp;productId=25708&amp;productType=20</t>
  </si>
  <si>
    <t>CP25739</t>
  </si>
  <si>
    <t>9787893863912</t>
  </si>
  <si>
    <t>刘红业，程泊静，胥刚</t>
  </si>
  <si>
    <t>https://www.cmpjjj.com/details?courseId=&amp;productId=25739&amp;productType=20</t>
  </si>
  <si>
    <t>CP25793</t>
  </si>
  <si>
    <t>教育与体育类</t>
  </si>
  <si>
    <t>9787893865275</t>
  </si>
  <si>
    <t>创新创业教育：专创融合教育与实践</t>
  </si>
  <si>
    <t>曲海洲，徐莉君</t>
  </si>
  <si>
    <t>https://www.cmpjjj.com/details?courseId=&amp;productId=25793&amp;productType=20</t>
  </si>
  <si>
    <t>CP25789</t>
  </si>
  <si>
    <t>9787893863646</t>
  </si>
  <si>
    <t>万秋红，李萍，谢妮</t>
  </si>
  <si>
    <t>https://www.cmpjjj.com/details?courseId=&amp;productId=25789&amp;productType=20</t>
  </si>
  <si>
    <t>CP25253</t>
  </si>
  <si>
    <t>9787893863745</t>
  </si>
  <si>
    <t>幼儿园保育</t>
  </si>
  <si>
    <t>https://www.cmpjjj.com/details?courseId=&amp;productId=25253&amp;productType=20</t>
  </si>
  <si>
    <t>CP25608</t>
  </si>
  <si>
    <t>9787893863332</t>
  </si>
  <si>
    <t>职业健康与安全教育</t>
  </si>
  <si>
    <t>何婉亭，赵计平</t>
  </si>
  <si>
    <t>https://www.cmpjjj.com/details?courseId=&amp;productId=25608&amp;productType=20</t>
  </si>
  <si>
    <t>CP25165</t>
  </si>
  <si>
    <t>9787893864742</t>
  </si>
  <si>
    <t>库尔勒香梨生产技术</t>
  </si>
  <si>
    <t>亚合甫·木沙，马萍</t>
  </si>
  <si>
    <t>https://www.cmpjjj.com/details?courseId=&amp;productId=25165&amp;productType=20</t>
  </si>
  <si>
    <t>CP24279</t>
  </si>
  <si>
    <t>其他</t>
  </si>
  <si>
    <t>9787893863141</t>
  </si>
  <si>
    <t>胶印机操作与保养</t>
  </si>
  <si>
    <t>张治军，鲍蓉</t>
  </si>
  <si>
    <t>https://www.cmpjjj.com/details?courseId=&amp;productId=24279&amp;productType=20</t>
  </si>
  <si>
    <t>CP24264</t>
  </si>
  <si>
    <t>9787893863134</t>
  </si>
  <si>
    <t>印刷材料及适性检测</t>
  </si>
  <si>
    <t>邓军军</t>
  </si>
  <si>
    <t>https://www.cmpjjj.com/details?courseId=&amp;productId=24264&amp;productType=20</t>
  </si>
  <si>
    <t>CP27292</t>
  </si>
  <si>
    <t>9787893868542</t>
  </si>
  <si>
    <t>煤气作业安全技术</t>
  </si>
  <si>
    <t>秦绪华，张秀华</t>
  </si>
  <si>
    <t>https://www.cmpjjj.com/details?courseId=&amp;productId=27292&amp;productType=20</t>
  </si>
  <si>
    <t>CP27207</t>
  </si>
  <si>
    <t>9787893868856</t>
  </si>
  <si>
    <t>纺织品标准与检测</t>
  </si>
  <si>
    <t>王啟凡，邓阳</t>
  </si>
  <si>
    <t>https://www.cmpjjj.com/details?courseId=&amp;productId=27207&amp;productType=20</t>
  </si>
  <si>
    <t>全国高等教育自学考试指定教材</t>
  </si>
  <si>
    <t>全国高等教育自学考试指定教材&gt;制造大类</t>
  </si>
  <si>
    <t>全国高等教育自学考试指定教材&gt;制造大类&gt;机械类</t>
  </si>
  <si>
    <t>物理（工）</t>
  </si>
  <si>
    <t>21985</t>
  </si>
  <si>
    <t>吴王杰</t>
  </si>
  <si>
    <t>附考试大纲</t>
  </si>
  <si>
    <t>978-7-111-21985-9</t>
  </si>
  <si>
    <t>http://www.cmpedu.com/books/book/5608078.htm</t>
  </si>
  <si>
    <t>73862</t>
  </si>
  <si>
    <t>工程力学（机械）</t>
  </si>
  <si>
    <t>全国高等教育自学考试指导委员会</t>
  </si>
  <si>
    <t>978-7-111-73862-6</t>
  </si>
  <si>
    <t>http://www.cmpedu.com/books/book/5607986.htm</t>
  </si>
  <si>
    <t>75500</t>
  </si>
  <si>
    <t>978-7-111-75500-5</t>
  </si>
  <si>
    <t>http://www.cmpedu.com/books/book/5608106.htm</t>
  </si>
  <si>
    <t>22154</t>
  </si>
  <si>
    <t>董景新 赵长德</t>
  </si>
  <si>
    <t>978-7-111-22154-8</t>
  </si>
  <si>
    <t>http://www.cmpedu.com/books/book/5608075.htm</t>
  </si>
  <si>
    <t>75717</t>
  </si>
  <si>
    <t>机械工程控制基础</t>
  </si>
  <si>
    <t>全国高等教育自学考试指导委员会 董霞</t>
  </si>
  <si>
    <t>978-7-111-75717-7</t>
  </si>
  <si>
    <t>http://www.cmpedu.com/books/book/5608152.htm</t>
  </si>
  <si>
    <t>75600</t>
  </si>
  <si>
    <t>978-7-111-75600-2</t>
  </si>
  <si>
    <t>http://www.cmpedu.com/books/book/5608236.htm</t>
  </si>
  <si>
    <t>75226</t>
  </si>
  <si>
    <t>全国高等教育自学考试指导委员会 许睦旬 罗爱玲</t>
  </si>
  <si>
    <t>978-7-111-75226-4</t>
  </si>
  <si>
    <t>http://www.cmpedu.com/books/book/5608674.htm</t>
  </si>
  <si>
    <t>74729</t>
  </si>
  <si>
    <t>978-7-111-74729-1</t>
  </si>
  <si>
    <t>http://www.cmpedu.com/books/book/5608603.htm</t>
  </si>
  <si>
    <t>机械制图（一）</t>
  </si>
  <si>
    <t>38996</t>
  </si>
  <si>
    <t>许睦旬</t>
  </si>
  <si>
    <t>978-7-111-38996-5</t>
  </si>
  <si>
    <t>http://www.cmpedu.com/books/book/5608049.htm</t>
  </si>
  <si>
    <t>机械制图（一）习题集</t>
  </si>
  <si>
    <t>38995</t>
  </si>
  <si>
    <t>978-7-111-38995-8</t>
  </si>
  <si>
    <t>http://www.cmpedu.com/books/book/5608048.htm</t>
  </si>
  <si>
    <t>现代设计方法</t>
  </si>
  <si>
    <t>48203</t>
  </si>
  <si>
    <t>李鹏飞 宋俐</t>
  </si>
  <si>
    <t>978-7-111-48203-1</t>
  </si>
  <si>
    <t>http://www.cmpedu.com/books/book/5608018.htm</t>
  </si>
  <si>
    <t>数控技术及应用</t>
  </si>
  <si>
    <t>48139</t>
  </si>
  <si>
    <t>梅雪松</t>
  </si>
  <si>
    <t>978-7-111-48139-3</t>
  </si>
  <si>
    <t>http://www.cmpedu.com/books/book/5608021.htm</t>
  </si>
  <si>
    <t>全国高等教育自学考试指定教材&gt;制造大类&gt;自动化类</t>
  </si>
  <si>
    <t>73869</t>
  </si>
  <si>
    <t>978-7-111-73869-5</t>
  </si>
  <si>
    <t>http://www.cmpedu.com/books/book/5607987.htm</t>
  </si>
  <si>
    <t>75489</t>
  </si>
  <si>
    <t>978-7-111-75489-3</t>
  </si>
  <si>
    <t>http://www.cmpedu.com/books/book/5607944.htm</t>
  </si>
  <si>
    <t>76087</t>
  </si>
  <si>
    <t>978-7-111-76087-0</t>
  </si>
  <si>
    <t>http://www.cmpedu.com/books/book/5608337.htm</t>
  </si>
  <si>
    <t>模拟、数字及电力电子技术</t>
  </si>
  <si>
    <t>44280</t>
  </si>
  <si>
    <t>组编：全国高等教育自学考试指导委员会 邢毓华</t>
  </si>
  <si>
    <t>978-7-111-44280-6</t>
  </si>
  <si>
    <t>http://www.cmpedu.com/books/book/5608033.htm</t>
  </si>
  <si>
    <t>76134</t>
  </si>
  <si>
    <t>数字电路与逻辑设计</t>
  </si>
  <si>
    <t>978-7-111-76134-1</t>
  </si>
  <si>
    <t>http://www.cmpedu.com/books/book/5608344.htm</t>
  </si>
  <si>
    <t>传感器技术与应用（2023年版）</t>
  </si>
  <si>
    <t>73883</t>
  </si>
  <si>
    <t>978-7-111-73883-1</t>
  </si>
  <si>
    <t>http://www.cmpedu.com/books/book/5607300.htm</t>
  </si>
  <si>
    <t>75654</t>
  </si>
  <si>
    <t>自动控制原理（本）</t>
  </si>
  <si>
    <t>全国高等教育自学考试指导委员会 张慧妍</t>
  </si>
  <si>
    <t>数字资源</t>
  </si>
  <si>
    <t>978-7-111-75654-5</t>
  </si>
  <si>
    <t>http://www.cmpedu.com/books/book/5608164.htm</t>
  </si>
  <si>
    <t>全国高等教育自学考试指定教材&gt;电子信息大类</t>
  </si>
  <si>
    <t>全国高等教育自学考试指定教材&gt;电子信息大类&gt;计算机类</t>
  </si>
  <si>
    <t>73954</t>
  </si>
  <si>
    <t>计算机应用基础</t>
  </si>
  <si>
    <t>978-7-111-73954-8</t>
  </si>
  <si>
    <t>http://www.cmpedu.com/books/book/5607988.htm</t>
  </si>
  <si>
    <t>计算机应用技术</t>
  </si>
  <si>
    <t>53222</t>
  </si>
  <si>
    <t>全国高等教育自学考试指导委员会 组编 张琼声</t>
  </si>
  <si>
    <t>978-7-111-53222-4</t>
  </si>
  <si>
    <t>http://www.cmpedu.com/books/book/5608011.htm</t>
  </si>
  <si>
    <t>计算机软件基础（2024年版）</t>
  </si>
  <si>
    <t>76215</t>
  </si>
  <si>
    <t>978-7-111-76215-7</t>
  </si>
  <si>
    <t>http://www.cmpedu.com/books/book/5608433.htm</t>
  </si>
  <si>
    <t>73855</t>
  </si>
  <si>
    <t>计算机基础与应用技术（2023年版）</t>
  </si>
  <si>
    <t>978-7-111-73855-8</t>
  </si>
  <si>
    <t>http://www.cmpedu.com/books/book/5607318.htm</t>
  </si>
  <si>
    <t>离散数学</t>
  </si>
  <si>
    <t>48204</t>
  </si>
  <si>
    <t>辛运帏</t>
  </si>
  <si>
    <t>978-7-111-48204-8</t>
  </si>
  <si>
    <t>http://www.cmpedu.com/books/book/5608022.htm</t>
  </si>
  <si>
    <t>计算机基础与程序设计</t>
  </si>
  <si>
    <t>48188</t>
  </si>
  <si>
    <t>全国高等教育自学考试指导委员会 组编 孙践知</t>
  </si>
  <si>
    <t>978-7-111-48188-1</t>
  </si>
  <si>
    <t>http://www.cmpedu.com/books/book/5608016.htm</t>
  </si>
  <si>
    <t>76040</t>
  </si>
  <si>
    <t>计算机程序设计基础（2024年版）</t>
  </si>
  <si>
    <t>978-7-111-76040-5</t>
  </si>
  <si>
    <t>http://www.cmpedu.com/books/book/5608243.htm</t>
  </si>
  <si>
    <t>63831</t>
  </si>
  <si>
    <t>C++程序设计（2019年版）</t>
  </si>
  <si>
    <t>编著 辛运帏 陈朔鹰</t>
  </si>
  <si>
    <t>978-7-111-63831-5</t>
  </si>
  <si>
    <t>http://www.cmpedu.com/books/book/5607997.htm</t>
  </si>
  <si>
    <t>73850</t>
  </si>
  <si>
    <t>Java语言程序设计（2023年版）</t>
  </si>
  <si>
    <t>978-7-111-73850-3</t>
  </si>
  <si>
    <t>http://www.cmpedu.com/books/book/5607316.htm</t>
  </si>
  <si>
    <t>高级语言程序设计</t>
  </si>
  <si>
    <t>58196</t>
  </si>
  <si>
    <t>郑岩 编著</t>
  </si>
  <si>
    <t>978-7-111-58196-3</t>
  </si>
  <si>
    <t>http://www.cmpedu.com/books/book/5608006.htm</t>
  </si>
  <si>
    <t>计算机软件基础</t>
  </si>
  <si>
    <t>22261</t>
  </si>
  <si>
    <t>崔俊凯</t>
  </si>
  <si>
    <t>978-7-111-22261-3</t>
  </si>
  <si>
    <t>http://www.cmpedu.com/books/book/5608074.htm</t>
  </si>
  <si>
    <t>软件开发工具</t>
  </si>
  <si>
    <t>33711</t>
  </si>
  <si>
    <t>陈禹</t>
  </si>
  <si>
    <t>978-7-111-33711-9</t>
  </si>
  <si>
    <t>http://www.cmpedu.com/books/book/5608054.htm</t>
  </si>
  <si>
    <t>76278</t>
  </si>
  <si>
    <t>软件工程（2024年版）</t>
  </si>
  <si>
    <t>978-7-111-76278-2</t>
  </si>
  <si>
    <t>http://www.cmpedu.com/books/book/5608488.htm</t>
  </si>
  <si>
    <t>软件工程</t>
  </si>
  <si>
    <t>33812</t>
  </si>
  <si>
    <t>王立福</t>
  </si>
  <si>
    <t>978-7-111-33812-3</t>
  </si>
  <si>
    <t>http://www.cmpedu.com/books/book/5608057.htm</t>
  </si>
  <si>
    <t>73852</t>
  </si>
  <si>
    <t>计算机系统原理（2023年版）</t>
  </si>
  <si>
    <t>978-7-111-73852-7</t>
  </si>
  <si>
    <t>http://www.cmpedu.com/books/book/5607319.htm</t>
  </si>
  <si>
    <t>操作系统概论</t>
  </si>
  <si>
    <t>58185</t>
  </si>
  <si>
    <t>全国高等教育自学考试指导委员会 组编     张琼声</t>
  </si>
  <si>
    <t>978-7-111-58185-7</t>
  </si>
  <si>
    <t>http://www.cmpedu.com/books/book/5608005.htm</t>
  </si>
  <si>
    <t>73898</t>
  </si>
  <si>
    <t>操作系统（2023年版）</t>
  </si>
  <si>
    <t>978-7-111-73898-5</t>
  </si>
  <si>
    <t>http://www.cmpedu.com/books/book/5607989.htm</t>
  </si>
  <si>
    <t>计算机系统结构</t>
  </si>
  <si>
    <t>39635</t>
  </si>
  <si>
    <t>全国高等教育自学考试指导委员会 组编 李学干 张卫东</t>
  </si>
  <si>
    <t>978-7-111-39635-2</t>
  </si>
  <si>
    <t>http://www.cmpedu.com/books/book/5608047.htm</t>
  </si>
  <si>
    <t>互联网及其应用</t>
  </si>
  <si>
    <t>33749</t>
  </si>
  <si>
    <t>贾卓生</t>
  </si>
  <si>
    <t>978-7-111-33749-2</t>
  </si>
  <si>
    <t>http://www.cmpedu.com/books/book/5608055.htm</t>
  </si>
  <si>
    <t>计算机网络技术</t>
  </si>
  <si>
    <t>53232</t>
  </si>
  <si>
    <t>全国高等教育自学考试指导委员会 组编  主编  张海霞</t>
  </si>
  <si>
    <t>978-7-111-53232-3</t>
  </si>
  <si>
    <t>http://www.cmpedu.com/books/book/5608010.htm</t>
  </si>
  <si>
    <t>计算机网络原理</t>
  </si>
  <si>
    <t>59531</t>
  </si>
  <si>
    <t>李全龙 编著</t>
  </si>
  <si>
    <t>978-7-111-59531-1</t>
  </si>
  <si>
    <t>http://www.cmpedu.com/books/book/5608002.htm</t>
  </si>
  <si>
    <t>计算机网络安全</t>
  </si>
  <si>
    <t>25252</t>
  </si>
  <si>
    <t>梁亚声</t>
  </si>
  <si>
    <t>978-7-111-25252-8</t>
  </si>
  <si>
    <t>http://www.cmpedu.com/books/book/5608064.htm</t>
  </si>
  <si>
    <t>76290</t>
  </si>
  <si>
    <t>计算机网络与信息安全（2024年版）</t>
  </si>
  <si>
    <t>978-7-111-76290-4</t>
  </si>
  <si>
    <t>http://www.cmpedu.com/books/book/5608335.htm</t>
  </si>
  <si>
    <t>网络操作系统（2019年版）</t>
  </si>
  <si>
    <t>63830</t>
  </si>
  <si>
    <t>编著 陈向群 孙卫真</t>
  </si>
  <si>
    <t>978-7-111-63830-8</t>
  </si>
  <si>
    <t>http://www.cmpedu.com/books/book/5607999.htm</t>
  </si>
  <si>
    <t>73851</t>
  </si>
  <si>
    <t>数据结构（2023年版）</t>
  </si>
  <si>
    <t>978-7-111-73851-0</t>
  </si>
  <si>
    <t>http://www.cmpedu.com/books/book/5607317.htm</t>
  </si>
  <si>
    <t>76103</t>
  </si>
  <si>
    <t>数据结构与算法（2024年版）</t>
  </si>
  <si>
    <t>978-7-111-76103-7</t>
  </si>
  <si>
    <t>http://www.cmpedu.com/books/book/5608276.htm</t>
  </si>
  <si>
    <t>73847</t>
  </si>
  <si>
    <t>数据库及其应用（2023年版）</t>
  </si>
  <si>
    <t>978-7-111-73847-3</t>
  </si>
  <si>
    <t>http://www.cmpedu.com/books/book/5607990.htm</t>
  </si>
  <si>
    <t>数据库系统原理</t>
  </si>
  <si>
    <t>59481</t>
  </si>
  <si>
    <t>全国高等教育自学考试指导委员会 组编 黄靖</t>
  </si>
  <si>
    <t>978-7-111-59481-9</t>
  </si>
  <si>
    <t>http://www.cmpedu.com/books/book/5608001.htm</t>
  </si>
  <si>
    <t>微型计算机及接口技术</t>
  </si>
  <si>
    <t>58193</t>
  </si>
  <si>
    <t>杨全胜 编著</t>
  </si>
  <si>
    <t>978-7-111-58193-2</t>
  </si>
  <si>
    <t>http://www.cmpedu.com/books/book/5608007.htm</t>
  </si>
  <si>
    <t>微型计算机原理与接口技术</t>
  </si>
  <si>
    <t>48140</t>
  </si>
  <si>
    <t>徐骏善</t>
  </si>
  <si>
    <t>978-7-111-48140-9</t>
  </si>
  <si>
    <t>http://www.cmpedu.com/books/book/5608020.htm</t>
  </si>
  <si>
    <t>信息资源管理</t>
  </si>
  <si>
    <t>31835</t>
  </si>
  <si>
    <t>武刚</t>
  </si>
  <si>
    <t>978-7-111-31835-4</t>
  </si>
  <si>
    <t>http://www.cmpedu.com/books/book/5608061.htm</t>
  </si>
  <si>
    <t>信息系统开发与管理</t>
  </si>
  <si>
    <t>33279</t>
  </si>
  <si>
    <t>刘世峰</t>
  </si>
  <si>
    <t>978-7-111-33279-4</t>
  </si>
  <si>
    <t>http://www.cmpedu.com/books/book/5608056.htm</t>
  </si>
  <si>
    <t>管理信息系统</t>
  </si>
  <si>
    <t>58540</t>
  </si>
  <si>
    <t>全国高等教育自学考试指导委员会 组编  主编  杨一平</t>
  </si>
  <si>
    <t>978-7-111-58540-4</t>
  </si>
  <si>
    <t>http://www.cmpedu.com/books/book/5608003.htm</t>
  </si>
  <si>
    <t>全国高等教育自学考试指定教材&gt;电子信息大类&gt;通信类</t>
  </si>
  <si>
    <t>信号与系统</t>
  </si>
  <si>
    <t>44108</t>
  </si>
  <si>
    <t>全国高等教育自学考试指导委员会 组编  孙国霞 编著</t>
  </si>
  <si>
    <t>978-7-111-44108-3</t>
  </si>
  <si>
    <t>http://www.cmpedu.com/books/book/5608035.htm</t>
  </si>
  <si>
    <t>计算机通信接口技术</t>
  </si>
  <si>
    <t>48181</t>
  </si>
  <si>
    <t>任国林 编著</t>
  </si>
  <si>
    <t>978-7-111-48181-2</t>
  </si>
  <si>
    <t>http://www.cmpedu.com/books/book/5608017.htm</t>
  </si>
  <si>
    <t>全国高等教育自学考试指定教材&gt;土木建筑大类</t>
  </si>
  <si>
    <t>全国高等教育自学考试指定教材&gt;土木建筑大类&gt;土木工程</t>
  </si>
  <si>
    <t>结构力学（一）</t>
  </si>
  <si>
    <t>35577</t>
  </si>
  <si>
    <t>张金生</t>
  </si>
  <si>
    <t>978-7-111-35577-9</t>
  </si>
  <si>
    <t>http://www.cmpedu.com/books/book/5608053.htm</t>
  </si>
  <si>
    <t>49805</t>
  </si>
  <si>
    <t>全国高等教育自学考试指导委员会
吴锋  叶锋  编著</t>
  </si>
  <si>
    <t>978-7-111-49805-6</t>
  </si>
  <si>
    <t>http://www.cmpedu.com/books/book/5608013.htm</t>
  </si>
  <si>
    <t>全国高等教育自学考试指定教材&gt;土木建筑大类&gt;消防工程技术</t>
  </si>
  <si>
    <t>电气防火及火灾监控</t>
  </si>
  <si>
    <t>46321</t>
  </si>
  <si>
    <t>陈南</t>
  </si>
  <si>
    <t>978-7-111-46321-4</t>
  </si>
  <si>
    <t>http://www.cmpedu.com/books/book/5608026.htm</t>
  </si>
  <si>
    <t>防排烟工程</t>
  </si>
  <si>
    <t>44112</t>
  </si>
  <si>
    <t>杜红</t>
  </si>
  <si>
    <t>978-7-111-44112-0</t>
  </si>
  <si>
    <t>http://www.cmpedu.com/books/book/5608037.htm</t>
  </si>
  <si>
    <t>工业企业防火</t>
  </si>
  <si>
    <t>44026</t>
  </si>
  <si>
    <t>傅智敏</t>
  </si>
  <si>
    <t>978-7-111-44026-0</t>
  </si>
  <si>
    <t>http://www.cmpedu.com/books/book/5608036.htm</t>
  </si>
  <si>
    <t>灭火设施</t>
  </si>
  <si>
    <t>44111</t>
  </si>
  <si>
    <t>景绒</t>
  </si>
  <si>
    <t>978-7-111-44111-3</t>
  </si>
  <si>
    <t>http://www.cmpedu.com/books/book/5608038.htm</t>
  </si>
  <si>
    <t>灭火技术与战术</t>
  </si>
  <si>
    <t>45782</t>
  </si>
  <si>
    <t>商靠定</t>
  </si>
  <si>
    <t>978-7-111-45782-4</t>
  </si>
  <si>
    <t>http://www.cmpedu.com/books/book/5608023.htm</t>
  </si>
  <si>
    <t>消防燃烧学</t>
  </si>
  <si>
    <t>44003</t>
  </si>
  <si>
    <t>董希琳</t>
  </si>
  <si>
    <t>978-7-111-44003-1</t>
  </si>
  <si>
    <t>http://www.cmpedu.com/books/book/5608039.htm</t>
  </si>
  <si>
    <t>消防燃烧学基础</t>
  </si>
  <si>
    <t>44020</t>
  </si>
  <si>
    <t>徐晓楠</t>
  </si>
  <si>
    <t>978-7-111-44020-8</t>
  </si>
  <si>
    <t>http://www.cmpedu.com/books/book/5608043.htm</t>
  </si>
  <si>
    <t>城市消防规划</t>
  </si>
  <si>
    <t>46055</t>
  </si>
  <si>
    <t>杜宝玲</t>
  </si>
  <si>
    <t>978-7-111-46055-8</t>
  </si>
  <si>
    <t>http://www.cmpedu.com/books/book/5608028.htm</t>
  </si>
  <si>
    <t>建筑消防设施</t>
  </si>
  <si>
    <t>44023</t>
  </si>
  <si>
    <t>张学魁</t>
  </si>
  <si>
    <t>978-7-111-44023-9</t>
  </si>
  <si>
    <t>http://www.cmpedu.com/books/book/5608041.htm</t>
  </si>
  <si>
    <t>消防安全管理概论</t>
  </si>
  <si>
    <t>45835</t>
  </si>
  <si>
    <t>黄金印</t>
  </si>
  <si>
    <t>978-7-111-45835-7</t>
  </si>
  <si>
    <t>http://www.cmpedu.com/books/book/5608030.htm</t>
  </si>
  <si>
    <t>消防安全管理学</t>
  </si>
  <si>
    <t>45946</t>
  </si>
  <si>
    <t>978-7-111-45946-0</t>
  </si>
  <si>
    <t>http://www.cmpedu.com/books/book/5608025.htm</t>
  </si>
  <si>
    <t>消防法规</t>
  </si>
  <si>
    <t>46139</t>
  </si>
  <si>
    <t>白凤领</t>
  </si>
  <si>
    <t>978-7-111-46139-5</t>
  </si>
  <si>
    <t>http://www.cmpedu.com/books/book/5608032.htm</t>
  </si>
  <si>
    <t>消防技术装备</t>
  </si>
  <si>
    <t>45963</t>
  </si>
  <si>
    <t>陈智慧</t>
  </si>
  <si>
    <t>978-7-111-45963-7</t>
  </si>
  <si>
    <t>http://www.cmpedu.com/books/book/5608024.htm</t>
  </si>
  <si>
    <t>45942</t>
  </si>
  <si>
    <t>蔡芸</t>
  </si>
  <si>
    <t>978-7-111-45942-2</t>
  </si>
  <si>
    <t>http://www.cmpedu.com/books/book/5608027.htm</t>
  </si>
  <si>
    <t>全国高等教育自学考试指定教材&gt;财经大类</t>
  </si>
  <si>
    <t>企业经营战略与市场营销（2024年版）</t>
  </si>
  <si>
    <t>75523</t>
  </si>
  <si>
    <t>978-7-111-75523-4</t>
  </si>
  <si>
    <t>http://www.cmpedu.com/books/book/5608113.htm</t>
  </si>
  <si>
    <t>75625</t>
  </si>
  <si>
    <t>经济管理（2024年版）</t>
  </si>
  <si>
    <t>全国高等教育自学考试指导委员会 米锋</t>
  </si>
  <si>
    <t>978-7-111-75625-5</t>
  </si>
  <si>
    <t>http://www.cmpedu.com/books/book/5608112.htm</t>
  </si>
  <si>
    <t>公共经济学</t>
  </si>
  <si>
    <t>22102</t>
  </si>
  <si>
    <t>华民</t>
  </si>
  <si>
    <t>978-7-111-22102-9</t>
  </si>
  <si>
    <t>http://www.cmpedu.com/books/book/5608077.htm</t>
  </si>
  <si>
    <t>电子商务与电子政务</t>
  </si>
  <si>
    <t>23229</t>
  </si>
  <si>
    <t>陈建斌</t>
  </si>
  <si>
    <t>978-7-111-23229-2</t>
  </si>
  <si>
    <t>http://www.cmpedu.com/books/book/5608070.htm</t>
  </si>
  <si>
    <t>新闻摄影</t>
  </si>
  <si>
    <t>26623</t>
  </si>
  <si>
    <t>毕根辉</t>
  </si>
  <si>
    <t>978-7-111-26623-5</t>
  </si>
  <si>
    <t>http://www.cmpedu.com/books/book/5608063.htm</t>
  </si>
  <si>
    <t>全国高等教育自学考试指定教材&gt;艺术大类</t>
  </si>
  <si>
    <t>78570</t>
  </si>
  <si>
    <t>设计概论</t>
  </si>
  <si>
    <t>全国高等教育自学考试指导委员会 张熙</t>
  </si>
  <si>
    <t>978-7-111-78570-5</t>
  </si>
  <si>
    <t>http://www.cmpedu.com/books/book/5609570.htm</t>
  </si>
  <si>
    <t>76124</t>
  </si>
  <si>
    <t>动漫艺术概论</t>
  </si>
  <si>
    <t>全国高等教育自学考试指导委员会 黄颖</t>
  </si>
  <si>
    <t>978-7-111-76124-2</t>
  </si>
  <si>
    <t>http://www.cmpedu.com/books/book/5608319.htm</t>
  </si>
  <si>
    <t>76049</t>
  </si>
  <si>
    <t>艺术概论</t>
  </si>
  <si>
    <r>
      <rPr>
        <sz val="11"/>
        <color rgb="FF000000"/>
        <rFont val="宋体"/>
        <charset val="134"/>
      </rPr>
      <t>关注微信公众号</t>
    </r>
    <r>
      <rPr>
        <sz val="11"/>
        <color rgb="FF000000"/>
        <rFont val="宋体"/>
        <charset val="0"/>
      </rPr>
      <t>“</t>
    </r>
    <r>
      <rPr>
        <sz val="11"/>
        <color rgb="FF000000"/>
        <rFont val="宋体"/>
        <charset val="134"/>
      </rPr>
      <t>天工讲堂</t>
    </r>
    <r>
      <rPr>
        <sz val="11"/>
        <color rgb="FF000000"/>
        <rFont val="宋体"/>
        <charset val="0"/>
      </rPr>
      <t>”</t>
    </r>
    <r>
      <rPr>
        <sz val="11"/>
        <color rgb="FF000000"/>
        <rFont val="宋体"/>
        <charset val="134"/>
      </rPr>
      <t>获取配套资源</t>
    </r>
  </si>
  <si>
    <t>978-7-111-76049-8</t>
  </si>
  <si>
    <t>http://www.cmpedu.com/books/book/5608215.htm</t>
  </si>
  <si>
    <t>79220</t>
  </si>
  <si>
    <t>产品开发设计</t>
  </si>
  <si>
    <t>全国高等教育自学考试指导委员会 李健</t>
  </si>
  <si>
    <t>978-7-111-79220-8</t>
  </si>
  <si>
    <t>http://www.cmpedu.com/books/book/5609820.htm</t>
  </si>
  <si>
    <t>76179</t>
  </si>
  <si>
    <t>978-7-111-76179-2</t>
  </si>
  <si>
    <t>http://www.cmpedu.com/books/book/5608329.htm</t>
  </si>
  <si>
    <t>76379</t>
  </si>
  <si>
    <t>工业设计史论</t>
  </si>
  <si>
    <t>978-7-111-76379-6</t>
  </si>
  <si>
    <t>http://www.cmpedu.com/books/book/5608387.htm</t>
  </si>
  <si>
    <t>76580</t>
  </si>
  <si>
    <t>设计基础</t>
  </si>
  <si>
    <t>天工讲堂、数字资源</t>
  </si>
  <si>
    <t>978-7-111-76580-6</t>
  </si>
  <si>
    <t>http://www.cmpedu.com/books/book/5608491.htm</t>
  </si>
  <si>
    <t>全国高等教育自学考试指定教材&gt;食品大类</t>
  </si>
  <si>
    <t>76399</t>
  </si>
  <si>
    <t>食品标准与法规</t>
  </si>
  <si>
    <t>978-7-111-76399-4</t>
  </si>
  <si>
    <t>http://www.cmpedu.com/books/book/5608383.htm</t>
  </si>
</sst>
</file>

<file path=xl/styles.xml><?xml version="1.0" encoding="utf-8"?>
<styleSheet xmlns="http://schemas.openxmlformats.org/spreadsheetml/2006/main" xmlns:mc="http://schemas.openxmlformats.org/markup-compatibility/2006" xmlns:xr9="http://schemas.microsoft.com/office/spreadsheetml/2016/revision9" mc:Ignorable="xr9">
  <numFmts count="8">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
    <numFmt numFmtId="177" formatCode="0_ "/>
    <numFmt numFmtId="178" formatCode="0_);[Red]\(0\)"/>
    <numFmt numFmtId="179" formatCode="0.00_ "/>
  </numFmts>
  <fonts count="39">
    <font>
      <sz val="11"/>
      <color theme="1"/>
      <name val="宋体"/>
      <charset val="134"/>
      <scheme val="minor"/>
    </font>
    <font>
      <sz val="11"/>
      <color theme="1"/>
      <name val="宋体"/>
      <charset val="134"/>
    </font>
    <font>
      <sz val="11"/>
      <color indexed="8"/>
      <name val="宋体"/>
      <charset val="0"/>
    </font>
    <font>
      <sz val="11"/>
      <color indexed="8"/>
      <name val="宋体"/>
      <charset val="134"/>
    </font>
    <font>
      <sz val="12"/>
      <color theme="1"/>
      <name val="宋体"/>
      <charset val="134"/>
    </font>
    <font>
      <sz val="11"/>
      <name val="宋体"/>
      <charset val="134"/>
    </font>
    <font>
      <b/>
      <sz val="12"/>
      <color theme="1"/>
      <name val="宋体"/>
      <charset val="134"/>
    </font>
    <font>
      <sz val="11"/>
      <color rgb="FF000000"/>
      <name val="宋体"/>
      <charset val="134"/>
    </font>
    <font>
      <sz val="11"/>
      <color rgb="FF000000"/>
      <name val="宋体"/>
      <charset val="0"/>
    </font>
    <font>
      <b/>
      <sz val="11"/>
      <color rgb="FF000000"/>
      <name val="宋体"/>
      <charset val="134"/>
    </font>
    <font>
      <u/>
      <sz val="11"/>
      <color rgb="FF800080"/>
      <name val="宋体"/>
      <charset val="0"/>
    </font>
    <font>
      <u/>
      <sz val="11"/>
      <color rgb="FF0000FF"/>
      <name val="宋体"/>
      <charset val="0"/>
    </font>
    <font>
      <b/>
      <sz val="11"/>
      <color theme="1"/>
      <name val="宋体"/>
      <charset val="134"/>
    </font>
    <font>
      <sz val="11"/>
      <color rgb="FFFF0000"/>
      <name val="宋体"/>
      <charset val="0"/>
    </font>
    <font>
      <sz val="11"/>
      <name val="宋体"/>
      <charset val="0"/>
    </font>
    <font>
      <b/>
      <sz val="12"/>
      <name val="宋体"/>
      <charset val="134"/>
    </font>
    <font>
      <u/>
      <sz val="11"/>
      <color rgb="FF0000FF"/>
      <name val="宋体"/>
      <charset val="134"/>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rgb="FF006100"/>
      <name val="宋体"/>
      <charset val="134"/>
      <scheme val="minor"/>
    </font>
    <font>
      <sz val="12"/>
      <name val="宋体"/>
      <charset val="134"/>
    </font>
    <font>
      <sz val="10"/>
      <color indexed="8"/>
      <name val="Arial"/>
      <charset val="134"/>
    </font>
    <font>
      <sz val="11"/>
      <color rgb="FF000000"/>
      <name val="Arial"/>
      <charset val="134"/>
    </font>
  </fonts>
  <fills count="34">
    <fill>
      <patternFill patternType="none"/>
    </fill>
    <fill>
      <patternFill patternType="gray125"/>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8">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0" fillId="3" borderId="2" applyNumberFormat="0" applyFont="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3" applyNumberFormat="0" applyFill="0" applyAlignment="0" applyProtection="0">
      <alignment vertical="center"/>
    </xf>
    <xf numFmtId="0" fontId="22" fillId="0" borderId="3" applyNumberFormat="0" applyFill="0" applyAlignment="0" applyProtection="0">
      <alignment vertical="center"/>
    </xf>
    <xf numFmtId="0" fontId="23" fillId="0" borderId="4" applyNumberFormat="0" applyFill="0" applyAlignment="0" applyProtection="0">
      <alignment vertical="center"/>
    </xf>
    <xf numFmtId="0" fontId="23" fillId="0" borderId="0" applyNumberFormat="0" applyFill="0" applyBorder="0" applyAlignment="0" applyProtection="0">
      <alignment vertical="center"/>
    </xf>
    <xf numFmtId="0" fontId="24" fillId="4" borderId="5" applyNumberFormat="0" applyAlignment="0" applyProtection="0">
      <alignment vertical="center"/>
    </xf>
    <xf numFmtId="0" fontId="25" fillId="5" borderId="6" applyNumberFormat="0" applyAlignment="0" applyProtection="0">
      <alignment vertical="center"/>
    </xf>
    <xf numFmtId="0" fontId="26" fillId="5" borderId="5" applyNumberFormat="0" applyAlignment="0" applyProtection="0">
      <alignment vertical="center"/>
    </xf>
    <xf numFmtId="0" fontId="27" fillId="6" borderId="7" applyNumberFormat="0" applyAlignment="0" applyProtection="0">
      <alignment vertical="center"/>
    </xf>
    <xf numFmtId="0" fontId="28" fillId="0" borderId="8" applyNumberFormat="0" applyFill="0" applyAlignment="0" applyProtection="0">
      <alignment vertical="center"/>
    </xf>
    <xf numFmtId="0" fontId="29" fillId="0" borderId="9" applyNumberFormat="0" applyFill="0" applyAlignment="0" applyProtection="0">
      <alignment vertical="center"/>
    </xf>
    <xf numFmtId="0" fontId="30" fillId="7" borderId="0" applyNumberFormat="0" applyBorder="0" applyAlignment="0" applyProtection="0">
      <alignment vertical="center"/>
    </xf>
    <xf numFmtId="0" fontId="31" fillId="8" borderId="0" applyNumberFormat="0" applyBorder="0" applyAlignment="0" applyProtection="0">
      <alignment vertical="center"/>
    </xf>
    <xf numFmtId="0" fontId="32" fillId="9" borderId="0" applyNumberFormat="0" applyBorder="0" applyAlignment="0" applyProtection="0">
      <alignment vertical="center"/>
    </xf>
    <xf numFmtId="0" fontId="33" fillId="10" borderId="0" applyNumberFormat="0" applyBorder="0" applyAlignment="0" applyProtection="0">
      <alignment vertical="center"/>
    </xf>
    <xf numFmtId="0" fontId="34" fillId="11" borderId="0" applyNumberFormat="0" applyBorder="0" applyAlignment="0" applyProtection="0">
      <alignment vertical="center"/>
    </xf>
    <xf numFmtId="0" fontId="34" fillId="12" borderId="0" applyNumberFormat="0" applyBorder="0" applyAlignment="0" applyProtection="0">
      <alignment vertical="center"/>
    </xf>
    <xf numFmtId="0" fontId="33" fillId="13" borderId="0" applyNumberFormat="0" applyBorder="0" applyAlignment="0" applyProtection="0">
      <alignment vertical="center"/>
    </xf>
    <xf numFmtId="0" fontId="33" fillId="14" borderId="0" applyNumberFormat="0" applyBorder="0" applyAlignment="0" applyProtection="0">
      <alignment vertical="center"/>
    </xf>
    <xf numFmtId="0" fontId="34" fillId="15" borderId="0" applyNumberFormat="0" applyBorder="0" applyAlignment="0" applyProtection="0">
      <alignment vertical="center"/>
    </xf>
    <xf numFmtId="0" fontId="34" fillId="16" borderId="0" applyNumberFormat="0" applyBorder="0" applyAlignment="0" applyProtection="0">
      <alignment vertical="center"/>
    </xf>
    <xf numFmtId="0" fontId="33" fillId="17" borderId="0" applyNumberFormat="0" applyBorder="0" applyAlignment="0" applyProtection="0">
      <alignment vertical="center"/>
    </xf>
    <xf numFmtId="0" fontId="33" fillId="18" borderId="0" applyNumberFormat="0" applyBorder="0" applyAlignment="0" applyProtection="0">
      <alignment vertical="center"/>
    </xf>
    <xf numFmtId="0" fontId="34" fillId="19" borderId="0" applyNumberFormat="0" applyBorder="0" applyAlignment="0" applyProtection="0">
      <alignment vertical="center"/>
    </xf>
    <xf numFmtId="0" fontId="34" fillId="20" borderId="0" applyNumberFormat="0" applyBorder="0" applyAlignment="0" applyProtection="0">
      <alignment vertical="center"/>
    </xf>
    <xf numFmtId="0" fontId="33" fillId="21" borderId="0" applyNumberFormat="0" applyBorder="0" applyAlignment="0" applyProtection="0">
      <alignment vertical="center"/>
    </xf>
    <xf numFmtId="0" fontId="33" fillId="22" borderId="0" applyNumberFormat="0" applyBorder="0" applyAlignment="0" applyProtection="0">
      <alignment vertical="center"/>
    </xf>
    <xf numFmtId="0" fontId="34" fillId="23" borderId="0" applyNumberFormat="0" applyBorder="0" applyAlignment="0" applyProtection="0">
      <alignment vertical="center"/>
    </xf>
    <xf numFmtId="0" fontId="34" fillId="24" borderId="0" applyNumberFormat="0" applyBorder="0" applyAlignment="0" applyProtection="0">
      <alignment vertical="center"/>
    </xf>
    <xf numFmtId="0" fontId="33" fillId="25" borderId="0" applyNumberFormat="0" applyBorder="0" applyAlignment="0" applyProtection="0">
      <alignment vertical="center"/>
    </xf>
    <xf numFmtId="0" fontId="33" fillId="26" borderId="0" applyNumberFormat="0" applyBorder="0" applyAlignment="0" applyProtection="0">
      <alignment vertical="center"/>
    </xf>
    <xf numFmtId="0" fontId="34" fillId="27" borderId="0" applyNumberFormat="0" applyBorder="0" applyAlignment="0" applyProtection="0">
      <alignment vertical="center"/>
    </xf>
    <xf numFmtId="0" fontId="34" fillId="28" borderId="0" applyNumberFormat="0" applyBorder="0" applyAlignment="0" applyProtection="0">
      <alignment vertical="center"/>
    </xf>
    <xf numFmtId="0" fontId="33" fillId="29" borderId="0" applyNumberFormat="0" applyBorder="0" applyAlignment="0" applyProtection="0">
      <alignment vertical="center"/>
    </xf>
    <xf numFmtId="0" fontId="33" fillId="30" borderId="0" applyNumberFormat="0" applyBorder="0" applyAlignment="0" applyProtection="0">
      <alignment vertical="center"/>
    </xf>
    <xf numFmtId="0" fontId="34" fillId="31" borderId="0" applyNumberFormat="0" applyBorder="0" applyAlignment="0" applyProtection="0">
      <alignment vertical="center"/>
    </xf>
    <xf numFmtId="0" fontId="34" fillId="32" borderId="0" applyNumberFormat="0" applyBorder="0" applyAlignment="0" applyProtection="0">
      <alignment vertical="center"/>
    </xf>
    <xf numFmtId="0" fontId="33" fillId="33" borderId="0" applyNumberFormat="0" applyBorder="0" applyAlignment="0" applyProtection="0">
      <alignment vertical="center"/>
    </xf>
    <xf numFmtId="0" fontId="3" fillId="0" borderId="0">
      <alignment vertical="center"/>
    </xf>
    <xf numFmtId="0" fontId="3" fillId="0" borderId="0">
      <alignment vertical="center"/>
    </xf>
    <xf numFmtId="0" fontId="35" fillId="7" borderId="0" applyNumberFormat="0" applyBorder="0" applyAlignment="0" applyProtection="0">
      <alignment vertical="center"/>
    </xf>
    <xf numFmtId="0" fontId="36" fillId="0" borderId="0">
      <alignment vertical="center"/>
    </xf>
    <xf numFmtId="0" fontId="0" fillId="0" borderId="0"/>
    <xf numFmtId="0" fontId="0" fillId="0" borderId="0"/>
    <xf numFmtId="0" fontId="37" fillId="0" borderId="0"/>
    <xf numFmtId="0" fontId="3" fillId="0" borderId="0">
      <alignment vertical="center"/>
    </xf>
    <xf numFmtId="0" fontId="3" fillId="0" borderId="0">
      <alignment vertical="center"/>
    </xf>
  </cellStyleXfs>
  <cellXfs count="117">
    <xf numFmtId="0" fontId="0" fillId="0" borderId="0" xfId="0"/>
    <xf numFmtId="0" fontId="1" fillId="0" borderId="0" xfId="0" applyFont="1" applyFill="1" applyAlignment="1">
      <alignment horizontal="left" vertical="center" wrapText="1"/>
    </xf>
    <xf numFmtId="0" fontId="1" fillId="0" borderId="0" xfId="0" applyFont="1" applyFill="1" applyBorder="1" applyAlignment="1">
      <alignment horizontal="left" vertical="center"/>
    </xf>
    <xf numFmtId="0" fontId="2" fillId="0" borderId="0" xfId="0" applyFont="1" applyFill="1" applyBorder="1" applyAlignment="1">
      <alignment horizontal="left" vertical="center"/>
    </xf>
    <xf numFmtId="0" fontId="2" fillId="0" borderId="0" xfId="0" applyFont="1" applyFill="1" applyBorder="1" applyAlignment="1">
      <alignment horizontal="left"/>
    </xf>
    <xf numFmtId="0" fontId="3" fillId="0" borderId="0" xfId="0" applyFont="1" applyFill="1" applyBorder="1" applyAlignment="1">
      <alignment horizontal="left" vertical="center"/>
    </xf>
    <xf numFmtId="0" fontId="1" fillId="0" borderId="0" xfId="0" applyFont="1" applyAlignment="1">
      <alignment horizontal="left"/>
    </xf>
    <xf numFmtId="0" fontId="4" fillId="0" borderId="0" xfId="0" applyFont="1" applyAlignment="1">
      <alignment horizontal="left"/>
    </xf>
    <xf numFmtId="49" fontId="1" fillId="0" borderId="0" xfId="0" applyNumberFormat="1" applyFont="1" applyAlignment="1">
      <alignment horizontal="left"/>
    </xf>
    <xf numFmtId="176" fontId="1" fillId="0" borderId="0" xfId="0" applyNumberFormat="1" applyFont="1" applyAlignment="1">
      <alignment horizontal="left"/>
    </xf>
    <xf numFmtId="49" fontId="5" fillId="0" borderId="0" xfId="53" applyNumberFormat="1" applyFont="1" applyFill="1" applyBorder="1" applyAlignment="1">
      <alignment horizontal="left" vertical="center" wrapText="1"/>
    </xf>
    <xf numFmtId="0" fontId="4" fillId="0" borderId="0" xfId="0" applyFont="1" applyFill="1" applyBorder="1" applyAlignment="1">
      <alignment horizontal="left" vertical="center" wrapText="1"/>
    </xf>
    <xf numFmtId="0" fontId="1" fillId="0" borderId="0" xfId="0" applyFont="1" applyFill="1" applyBorder="1" applyAlignment="1">
      <alignment horizontal="left" vertical="center" wrapText="1"/>
    </xf>
    <xf numFmtId="49" fontId="1" fillId="0" borderId="0" xfId="0" applyNumberFormat="1" applyFont="1" applyFill="1" applyAlignment="1">
      <alignment horizontal="left" vertical="center" wrapText="1"/>
    </xf>
    <xf numFmtId="176" fontId="1" fillId="0" borderId="0" xfId="0" applyNumberFormat="1" applyFont="1" applyFill="1" applyAlignment="1">
      <alignment horizontal="left" vertical="center" wrapText="1"/>
    </xf>
    <xf numFmtId="49" fontId="1" fillId="0" borderId="0" xfId="0" applyNumberFormat="1" applyFont="1" applyFill="1" applyBorder="1" applyAlignment="1">
      <alignment horizontal="left" vertical="center" wrapText="1"/>
    </xf>
    <xf numFmtId="0" fontId="1" fillId="0" borderId="0" xfId="0" applyFont="1" applyFill="1" applyAlignment="1">
      <alignment horizontal="left" vertical="center"/>
    </xf>
    <xf numFmtId="49" fontId="5" fillId="0" borderId="0" xfId="53" applyNumberFormat="1" applyFont="1" applyFill="1" applyBorder="1" applyAlignment="1">
      <alignment horizontal="left" vertical="center"/>
    </xf>
    <xf numFmtId="0" fontId="6" fillId="0" borderId="0" xfId="0" applyFont="1" applyFill="1" applyBorder="1" applyAlignment="1">
      <alignment horizontal="left" vertical="center"/>
    </xf>
    <xf numFmtId="176" fontId="1" fillId="0" borderId="0" xfId="0" applyNumberFormat="1" applyFont="1" applyFill="1" applyBorder="1" applyAlignment="1">
      <alignment horizontal="left" vertical="center"/>
    </xf>
    <xf numFmtId="0" fontId="7" fillId="0" borderId="0" xfId="0" applyFont="1" applyFill="1" applyBorder="1" applyAlignment="1">
      <alignment horizontal="left" vertical="center"/>
    </xf>
    <xf numFmtId="49" fontId="2" fillId="0" borderId="0" xfId="0" applyNumberFormat="1" applyFont="1" applyFill="1" applyBorder="1" applyAlignment="1">
      <alignment horizontal="left" vertical="center"/>
    </xf>
    <xf numFmtId="49" fontId="2" fillId="0" borderId="0" xfId="0" applyNumberFormat="1" applyFont="1" applyFill="1" applyBorder="1" applyAlignment="1">
      <alignment horizontal="left"/>
    </xf>
    <xf numFmtId="49" fontId="7" fillId="0" borderId="0" xfId="0" applyNumberFormat="1" applyFont="1" applyFill="1" applyBorder="1" applyAlignment="1">
      <alignment horizontal="left" vertical="center"/>
    </xf>
    <xf numFmtId="0" fontId="8" fillId="0" borderId="0" xfId="0" applyFont="1" applyFill="1" applyBorder="1" applyAlignment="1">
      <alignment horizontal="left"/>
    </xf>
    <xf numFmtId="0" fontId="7" fillId="0" borderId="0" xfId="0" applyFont="1" applyFill="1" applyBorder="1" applyAlignment="1">
      <alignment horizontal="left"/>
    </xf>
    <xf numFmtId="0" fontId="1" fillId="0" borderId="0" xfId="0" applyFont="1" applyBorder="1" applyAlignment="1">
      <alignment horizontal="left" vertical="center"/>
    </xf>
    <xf numFmtId="0" fontId="2" fillId="0" borderId="0" xfId="0" applyFont="1" applyFill="1" applyAlignment="1">
      <alignment horizontal="left"/>
    </xf>
    <xf numFmtId="0" fontId="1" fillId="0" borderId="0" xfId="0" applyFont="1" applyFill="1" applyAlignment="1">
      <alignment horizontal="center" vertical="center" wrapText="1"/>
    </xf>
    <xf numFmtId="0" fontId="1" fillId="0" borderId="0" xfId="0" applyFont="1" applyFill="1" applyBorder="1" applyAlignment="1">
      <alignment horizontal="center" vertical="center" wrapText="1"/>
    </xf>
    <xf numFmtId="0" fontId="1" fillId="2" borderId="0" xfId="0" applyFont="1" applyFill="1" applyBorder="1" applyAlignment="1">
      <alignment horizontal="center" vertical="center" wrapText="1"/>
    </xf>
    <xf numFmtId="0" fontId="0" fillId="0" borderId="0" xfId="0" applyFill="1" applyAlignment="1">
      <alignment vertical="center" wrapText="1"/>
    </xf>
    <xf numFmtId="0" fontId="0" fillId="0" borderId="0" xfId="0" applyFill="1" applyAlignment="1">
      <alignment vertical="center"/>
    </xf>
    <xf numFmtId="0" fontId="0" fillId="0" borderId="0" xfId="0" applyAlignment="1">
      <alignment vertical="center" wrapText="1"/>
    </xf>
    <xf numFmtId="0" fontId="9" fillId="0" borderId="1" xfId="0" applyFont="1" applyFill="1" applyBorder="1" applyAlignment="1">
      <alignment horizontal="center" vertical="center" wrapText="1"/>
    </xf>
    <xf numFmtId="49" fontId="9" fillId="0" borderId="1" xfId="0" applyNumberFormat="1" applyFont="1" applyFill="1" applyBorder="1" applyAlignment="1">
      <alignment horizontal="center" vertical="center" wrapText="1"/>
    </xf>
    <xf numFmtId="176" fontId="9" fillId="0" borderId="1" xfId="0" applyNumberFormat="1" applyFont="1" applyFill="1" applyBorder="1" applyAlignment="1">
      <alignment horizontal="center" vertical="center" wrapText="1"/>
    </xf>
    <xf numFmtId="177" fontId="9" fillId="0" borderId="1" xfId="0" applyNumberFormat="1" applyFont="1" applyFill="1" applyBorder="1" applyAlignment="1">
      <alignment horizontal="center" vertical="center" wrapText="1"/>
    </xf>
    <xf numFmtId="0" fontId="1" fillId="0" borderId="1" xfId="0"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178" fontId="7"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176" fontId="1" fillId="0" borderId="1" xfId="0" applyNumberFormat="1" applyFont="1" applyFill="1" applyBorder="1" applyAlignment="1">
      <alignment horizontal="center" vertical="center" wrapText="1"/>
    </xf>
    <xf numFmtId="177" fontId="1" fillId="0" borderId="1" xfId="0" applyNumberFormat="1" applyFont="1" applyFill="1" applyBorder="1" applyAlignment="1">
      <alignment horizontal="center" vertical="center" wrapText="1"/>
    </xf>
    <xf numFmtId="0" fontId="1" fillId="0" borderId="1" xfId="0" applyFont="1" applyFill="1" applyBorder="1" applyAlignment="1">
      <alignment horizontal="center" wrapText="1"/>
    </xf>
    <xf numFmtId="0" fontId="10" fillId="0" borderId="1" xfId="6" applyFont="1" applyBorder="1" applyAlignment="1">
      <alignment horizontal="center" vertical="center" wrapText="1"/>
    </xf>
    <xf numFmtId="0" fontId="11" fillId="0" borderId="1" xfId="6" applyFont="1" applyFill="1" applyBorder="1" applyAlignment="1">
      <alignment horizontal="center" vertical="center" wrapText="1"/>
    </xf>
    <xf numFmtId="49" fontId="1" fillId="0" borderId="1" xfId="0" applyNumberFormat="1"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11" fillId="0" borderId="1" xfId="6" applyFont="1" applyBorder="1" applyAlignment="1">
      <alignment horizontal="center" vertical="center" wrapText="1"/>
    </xf>
    <xf numFmtId="0" fontId="1" fillId="0" borderId="1" xfId="0" applyNumberFormat="1" applyFont="1" applyFill="1" applyBorder="1" applyAlignment="1">
      <alignment horizontal="center" vertical="center" wrapText="1"/>
    </xf>
    <xf numFmtId="179" fontId="11" fillId="0" borderId="1" xfId="6" applyNumberFormat="1" applyFont="1" applyFill="1" applyBorder="1" applyAlignment="1">
      <alignment horizontal="center" vertical="center" wrapText="1"/>
    </xf>
    <xf numFmtId="0" fontId="2" fillId="0" borderId="0" xfId="0" applyFont="1" applyFill="1" applyAlignment="1">
      <alignment horizontal="left" vertical="center"/>
    </xf>
    <xf numFmtId="0" fontId="1" fillId="0" borderId="0" xfId="0" applyFont="1" applyFill="1" applyAlignment="1">
      <alignment horizontal="left"/>
    </xf>
    <xf numFmtId="0" fontId="6" fillId="0" borderId="0" xfId="0" applyFont="1" applyFill="1" applyBorder="1" applyAlignment="1">
      <alignment horizontal="left" vertical="center" wrapText="1"/>
    </xf>
    <xf numFmtId="176" fontId="1" fillId="0" borderId="0" xfId="0" applyNumberFormat="1" applyFont="1" applyFill="1" applyBorder="1" applyAlignment="1">
      <alignment horizontal="left" vertical="center" wrapText="1"/>
    </xf>
    <xf numFmtId="176" fontId="2" fillId="0" borderId="0" xfId="0" applyNumberFormat="1" applyFont="1" applyFill="1" applyBorder="1" applyAlignment="1">
      <alignment horizontal="left"/>
    </xf>
    <xf numFmtId="49" fontId="2" fillId="0" borderId="0" xfId="0" applyNumberFormat="1" applyFont="1" applyFill="1" applyAlignment="1">
      <alignment horizontal="left"/>
    </xf>
    <xf numFmtId="0" fontId="8" fillId="0" borderId="0" xfId="0" applyFont="1" applyFill="1" applyAlignment="1">
      <alignment horizontal="left"/>
    </xf>
    <xf numFmtId="176" fontId="2" fillId="0" borderId="0" xfId="0" applyNumberFormat="1" applyFont="1" applyFill="1" applyAlignment="1">
      <alignment horizontal="left"/>
    </xf>
    <xf numFmtId="176" fontId="2" fillId="0" borderId="0" xfId="0" applyNumberFormat="1" applyFont="1" applyFill="1" applyBorder="1" applyAlignment="1">
      <alignment horizontal="left" vertical="center"/>
    </xf>
    <xf numFmtId="0" fontId="5" fillId="0" borderId="0" xfId="0" applyFont="1" applyFill="1" applyBorder="1" applyAlignment="1">
      <alignment horizontal="left" vertical="center"/>
    </xf>
    <xf numFmtId="0" fontId="8" fillId="0" borderId="0" xfId="0" applyFont="1" applyFill="1" applyBorder="1" applyAlignment="1">
      <alignment horizontal="left" vertical="center"/>
    </xf>
    <xf numFmtId="0" fontId="3" fillId="0" borderId="0" xfId="0" applyFont="1" applyFill="1" applyAlignment="1">
      <alignment horizontal="left" vertical="center"/>
    </xf>
    <xf numFmtId="49" fontId="3" fillId="0" borderId="0" xfId="0" applyNumberFormat="1" applyFont="1" applyFill="1" applyBorder="1" applyAlignment="1">
      <alignment horizontal="left"/>
    </xf>
    <xf numFmtId="0" fontId="3" fillId="0" borderId="0" xfId="0" applyFont="1" applyFill="1" applyBorder="1" applyAlignment="1">
      <alignment horizontal="left"/>
    </xf>
    <xf numFmtId="0" fontId="7" fillId="0" borderId="0" xfId="0" applyNumberFormat="1" applyFont="1" applyFill="1" applyBorder="1" applyAlignment="1">
      <alignment horizontal="left"/>
    </xf>
    <xf numFmtId="0" fontId="7" fillId="0" borderId="0" xfId="0" applyFont="1" applyFill="1" applyAlignment="1">
      <alignment horizontal="left" vertical="center"/>
    </xf>
    <xf numFmtId="49" fontId="3" fillId="0" borderId="0" xfId="0" applyNumberFormat="1" applyFont="1" applyFill="1" applyBorder="1" applyAlignment="1">
      <alignment horizontal="left" vertical="center"/>
    </xf>
    <xf numFmtId="0" fontId="2" fillId="0" borderId="0" xfId="0" applyNumberFormat="1" applyFont="1" applyFill="1" applyBorder="1" applyAlignment="1">
      <alignment horizontal="left"/>
    </xf>
    <xf numFmtId="176" fontId="2" fillId="0" borderId="0" xfId="0" applyNumberFormat="1" applyFont="1" applyFill="1" applyAlignment="1">
      <alignment horizontal="left" vertical="center"/>
    </xf>
    <xf numFmtId="0" fontId="2" fillId="0" borderId="0" xfId="0" applyNumberFormat="1" applyFont="1" applyFill="1" applyBorder="1" applyAlignment="1">
      <alignment horizontal="left" vertical="center"/>
    </xf>
    <xf numFmtId="0" fontId="1" fillId="0" borderId="0" xfId="0" applyFont="1" applyFill="1" applyAlignment="1">
      <alignment horizontal="left" vertical="top"/>
    </xf>
    <xf numFmtId="0" fontId="1" fillId="0" borderId="0" xfId="0" applyFont="1" applyFill="1" applyBorder="1" applyAlignment="1">
      <alignment horizontal="left" vertical="top"/>
    </xf>
    <xf numFmtId="49" fontId="1" fillId="0" borderId="0" xfId="0" applyNumberFormat="1" applyFont="1" applyFill="1" applyBorder="1" applyAlignment="1">
      <alignment horizontal="left" vertical="top"/>
    </xf>
    <xf numFmtId="0" fontId="5" fillId="0" borderId="0" xfId="0" applyFont="1" applyFill="1" applyBorder="1" applyAlignment="1">
      <alignment horizontal="left" vertical="top"/>
    </xf>
    <xf numFmtId="49" fontId="1" fillId="0" borderId="0" xfId="0" applyNumberFormat="1" applyFont="1" applyFill="1" applyBorder="1" applyAlignment="1">
      <alignment horizontal="left" vertical="center"/>
    </xf>
    <xf numFmtId="0" fontId="1" fillId="0" borderId="0" xfId="0" applyFont="1" applyAlignment="1">
      <alignment horizontal="left" vertical="center"/>
    </xf>
    <xf numFmtId="176" fontId="1" fillId="0" borderId="0" xfId="0" applyNumberFormat="1" applyFont="1" applyAlignment="1">
      <alignment horizontal="left" vertical="center"/>
    </xf>
    <xf numFmtId="0" fontId="5" fillId="0" borderId="0" xfId="0" applyFont="1" applyFill="1" applyAlignment="1">
      <alignment horizontal="left" vertical="center"/>
    </xf>
    <xf numFmtId="49" fontId="5" fillId="0" borderId="0" xfId="53" applyNumberFormat="1" applyFont="1" applyFill="1" applyBorder="1" applyAlignment="1">
      <alignment horizontal="left" vertical="top"/>
    </xf>
    <xf numFmtId="0" fontId="5" fillId="0" borderId="0" xfId="53" applyFont="1" applyFill="1" applyBorder="1" applyAlignment="1">
      <alignment horizontal="left" vertical="top"/>
    </xf>
    <xf numFmtId="0" fontId="3" fillId="0" borderId="0" xfId="54" applyFont="1" applyFill="1" applyBorder="1" applyAlignment="1">
      <alignment horizontal="left" vertical="top"/>
    </xf>
    <xf numFmtId="0" fontId="5" fillId="0" borderId="0" xfId="0" applyFont="1" applyFill="1" applyAlignment="1">
      <alignment horizontal="left" vertical="top"/>
    </xf>
    <xf numFmtId="49" fontId="5" fillId="0" borderId="0" xfId="55" applyNumberFormat="1" applyFont="1" applyFill="1" applyBorder="1" applyAlignment="1">
      <alignment horizontal="left" vertical="top"/>
    </xf>
    <xf numFmtId="49" fontId="1" fillId="0" borderId="0" xfId="0" applyNumberFormat="1" applyFont="1" applyFill="1" applyAlignment="1">
      <alignment horizontal="left" vertical="center"/>
    </xf>
    <xf numFmtId="0" fontId="12" fillId="0" borderId="0" xfId="0" applyFont="1" applyFill="1" applyBorder="1" applyAlignment="1">
      <alignment horizontal="left" vertical="center" wrapText="1"/>
    </xf>
    <xf numFmtId="49" fontId="2" fillId="0" borderId="0" xfId="0" applyNumberFormat="1" applyFont="1" applyFill="1" applyAlignment="1">
      <alignment horizontal="left" vertical="center"/>
    </xf>
    <xf numFmtId="0" fontId="8" fillId="0" borderId="0" xfId="0" applyFont="1" applyFill="1" applyAlignment="1">
      <alignment horizontal="left" vertical="center"/>
    </xf>
    <xf numFmtId="0" fontId="2" fillId="0" borderId="0" xfId="0" applyFont="1" applyFill="1" applyBorder="1" applyAlignment="1">
      <alignment horizontal="left" vertical="center" wrapText="1"/>
    </xf>
    <xf numFmtId="0" fontId="13" fillId="0" borderId="0" xfId="0" applyFont="1" applyFill="1" applyBorder="1" applyAlignment="1">
      <alignment horizontal="left"/>
    </xf>
    <xf numFmtId="0" fontId="14" fillId="0" borderId="0" xfId="0" applyFont="1" applyFill="1" applyBorder="1" applyAlignment="1">
      <alignment horizontal="left"/>
    </xf>
    <xf numFmtId="0" fontId="5" fillId="0" borderId="0" xfId="53" applyFont="1" applyFill="1" applyBorder="1" applyAlignment="1">
      <alignment horizontal="left" vertical="center"/>
    </xf>
    <xf numFmtId="0" fontId="5" fillId="0" borderId="0" xfId="55" applyFont="1" applyFill="1" applyBorder="1" applyAlignment="1">
      <alignment horizontal="left" vertical="center"/>
    </xf>
    <xf numFmtId="0" fontId="12" fillId="0" borderId="0" xfId="0" applyFont="1" applyFill="1" applyBorder="1" applyAlignment="1">
      <alignment horizontal="left" vertical="center"/>
    </xf>
    <xf numFmtId="49" fontId="3" fillId="0" borderId="0" xfId="0" applyNumberFormat="1" applyFont="1" applyFill="1" applyAlignment="1">
      <alignment horizontal="left" vertical="center"/>
    </xf>
    <xf numFmtId="49" fontId="5" fillId="0" borderId="0" xfId="0" applyNumberFormat="1" applyFont="1" applyFill="1" applyBorder="1" applyAlignment="1">
      <alignment horizontal="left" vertical="center"/>
    </xf>
    <xf numFmtId="14" fontId="1" fillId="0" borderId="0" xfId="0" applyNumberFormat="1" applyFont="1" applyFill="1" applyBorder="1" applyAlignment="1" applyProtection="1">
      <alignment horizontal="left" vertical="center"/>
    </xf>
    <xf numFmtId="0" fontId="2" fillId="0" borderId="0" xfId="0" applyNumberFormat="1" applyFont="1" applyFill="1" applyAlignment="1">
      <alignment horizontal="left" vertical="center"/>
    </xf>
    <xf numFmtId="0" fontId="7" fillId="0" borderId="0" xfId="0" applyNumberFormat="1" applyFont="1" applyFill="1" applyBorder="1" applyAlignment="1">
      <alignment horizontal="left" vertical="center"/>
    </xf>
    <xf numFmtId="0" fontId="5" fillId="0" borderId="0" xfId="53" applyNumberFormat="1" applyFont="1" applyFill="1" applyBorder="1" applyAlignment="1">
      <alignment horizontal="left" vertical="center"/>
    </xf>
    <xf numFmtId="49" fontId="5" fillId="0" borderId="0" xfId="53" applyNumberFormat="1" applyFont="1" applyFill="1" applyAlignment="1">
      <alignment horizontal="left" vertical="center"/>
    </xf>
    <xf numFmtId="14" fontId="1" fillId="0" borderId="0" xfId="0" applyNumberFormat="1" applyFont="1" applyFill="1" applyAlignment="1" applyProtection="1">
      <alignment horizontal="left" vertical="center"/>
    </xf>
    <xf numFmtId="49" fontId="5" fillId="0" borderId="0" xfId="55" applyNumberFormat="1" applyFont="1" applyFill="1" applyBorder="1" applyAlignment="1">
      <alignment horizontal="left" vertical="center"/>
    </xf>
    <xf numFmtId="0" fontId="5" fillId="0" borderId="0" xfId="0" applyNumberFormat="1" applyFont="1" applyFill="1" applyBorder="1" applyAlignment="1">
      <alignment horizontal="left" vertical="center"/>
    </xf>
    <xf numFmtId="176" fontId="7" fillId="0" borderId="0" xfId="0" applyNumberFormat="1" applyFont="1" applyFill="1" applyBorder="1" applyAlignment="1">
      <alignment horizontal="left" vertical="center"/>
    </xf>
    <xf numFmtId="0" fontId="5" fillId="0" borderId="0" xfId="53" applyFont="1" applyFill="1" applyAlignment="1">
      <alignment horizontal="left" vertical="center"/>
    </xf>
    <xf numFmtId="0" fontId="8" fillId="0" borderId="0" xfId="0" applyNumberFormat="1" applyFont="1" applyFill="1" applyBorder="1" applyAlignment="1">
      <alignment horizontal="left" vertical="center"/>
    </xf>
    <xf numFmtId="0" fontId="8" fillId="0" borderId="0" xfId="0" applyNumberFormat="1" applyFont="1" applyFill="1" applyAlignment="1">
      <alignment horizontal="left" vertical="center"/>
    </xf>
    <xf numFmtId="0" fontId="5" fillId="0" borderId="0" xfId="0" applyNumberFormat="1" applyFont="1" applyFill="1" applyAlignment="1">
      <alignment horizontal="left" vertical="center"/>
    </xf>
    <xf numFmtId="0" fontId="3" fillId="0" borderId="0" xfId="0" applyNumberFormat="1" applyFont="1" applyFill="1" applyAlignment="1">
      <alignment horizontal="left" vertical="center"/>
    </xf>
    <xf numFmtId="0" fontId="5" fillId="0" borderId="0" xfId="53" applyNumberFormat="1" applyFont="1" applyFill="1" applyAlignment="1">
      <alignment horizontal="left" vertical="center"/>
    </xf>
    <xf numFmtId="0" fontId="5" fillId="0" borderId="0" xfId="55" applyFont="1" applyFill="1" applyAlignment="1">
      <alignment horizontal="left" vertical="center"/>
    </xf>
    <xf numFmtId="0" fontId="5" fillId="0" borderId="0" xfId="0" applyFont="1" applyFill="1" applyBorder="1" applyAlignment="1">
      <alignment horizontal="left"/>
    </xf>
    <xf numFmtId="176" fontId="14" fillId="0" borderId="0" xfId="0" applyNumberFormat="1" applyFont="1" applyFill="1" applyBorder="1" applyAlignment="1">
      <alignment horizontal="left"/>
    </xf>
    <xf numFmtId="0" fontId="1" fillId="0" borderId="0" xfId="0" applyNumberFormat="1" applyFont="1" applyFill="1" applyAlignment="1">
      <alignment horizontal="left" vertical="center"/>
    </xf>
    <xf numFmtId="0" fontId="15" fillId="0" borderId="0" xfId="0" applyFont="1" applyFill="1" applyBorder="1" applyAlignment="1">
      <alignment horizontal="left" vertical="center"/>
    </xf>
  </cellXfs>
  <cellStyles count="58">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2" xfId="49"/>
    <cellStyle name="常规 9" xfId="50"/>
    <cellStyle name="好 2" xfId="51"/>
    <cellStyle name="常规 2 2 2" xfId="52"/>
    <cellStyle name="常规 2" xfId="53"/>
    <cellStyle name="常规 3" xfId="54"/>
    <cellStyle name="常规 4" xfId="55"/>
    <cellStyle name="常规 5" xfId="56"/>
    <cellStyle name="常规 7" xfId="57"/>
  </cellStyles>
  <dxfs count="2">
    <dxf>
      <fill>
        <patternFill patternType="solid">
          <bgColor rgb="FFFF9900"/>
        </patternFill>
      </fill>
    </dxf>
    <dxf>
      <fill>
        <patternFill patternType="solid">
          <bgColor rgb="FFFF9900"/>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cellimages.xml.rels><?xml version="1.0" encoding="UTF-8" standalone="yes"?>
<Relationships xmlns="http://schemas.openxmlformats.org/package/2006/relationships"><Relationship Id="rId99" Type="http://schemas.openxmlformats.org/officeDocument/2006/relationships/image" Target="media/image99.jpeg"/><Relationship Id="rId98" Type="http://schemas.openxmlformats.org/officeDocument/2006/relationships/image" Target="media/image98.jpeg"/><Relationship Id="rId97" Type="http://schemas.openxmlformats.org/officeDocument/2006/relationships/image" Target="media/image97.jpeg"/><Relationship Id="rId96" Type="http://schemas.openxmlformats.org/officeDocument/2006/relationships/image" Target="media/image96.jpeg"/><Relationship Id="rId95" Type="http://schemas.openxmlformats.org/officeDocument/2006/relationships/image" Target="media/image95.jpeg"/><Relationship Id="rId94" Type="http://schemas.openxmlformats.org/officeDocument/2006/relationships/image" Target="media/image94.jpeg"/><Relationship Id="rId93" Type="http://schemas.openxmlformats.org/officeDocument/2006/relationships/image" Target="media/image93.jpeg"/><Relationship Id="rId92" Type="http://schemas.openxmlformats.org/officeDocument/2006/relationships/image" Target="media/image92.jpeg"/><Relationship Id="rId91" Type="http://schemas.openxmlformats.org/officeDocument/2006/relationships/image" Target="media/image91.jpeg"/><Relationship Id="rId90" Type="http://schemas.openxmlformats.org/officeDocument/2006/relationships/image" Target="media/image90.jpeg"/><Relationship Id="rId9" Type="http://schemas.openxmlformats.org/officeDocument/2006/relationships/image" Target="media/image9.jpeg"/><Relationship Id="rId89" Type="http://schemas.openxmlformats.org/officeDocument/2006/relationships/image" Target="media/image89.jpeg"/><Relationship Id="rId88" Type="http://schemas.openxmlformats.org/officeDocument/2006/relationships/image" Target="media/image88.jpeg"/><Relationship Id="rId87" Type="http://schemas.openxmlformats.org/officeDocument/2006/relationships/image" Target="media/image87.jpeg"/><Relationship Id="rId86" Type="http://schemas.openxmlformats.org/officeDocument/2006/relationships/image" Target="media/image86.jpeg"/><Relationship Id="rId85" Type="http://schemas.openxmlformats.org/officeDocument/2006/relationships/image" Target="media/image85.jpeg"/><Relationship Id="rId84" Type="http://schemas.openxmlformats.org/officeDocument/2006/relationships/image" Target="media/image84.jpeg"/><Relationship Id="rId83" Type="http://schemas.openxmlformats.org/officeDocument/2006/relationships/image" Target="media/image83.jpeg"/><Relationship Id="rId82" Type="http://schemas.openxmlformats.org/officeDocument/2006/relationships/image" Target="media/image82.jpeg"/><Relationship Id="rId81" Type="http://schemas.openxmlformats.org/officeDocument/2006/relationships/image" Target="media/image81.jpeg"/><Relationship Id="rId80" Type="http://schemas.openxmlformats.org/officeDocument/2006/relationships/image" Target="media/image80.jpeg"/><Relationship Id="rId8" Type="http://schemas.openxmlformats.org/officeDocument/2006/relationships/image" Target="media/image8.jpeg"/><Relationship Id="rId79" Type="http://schemas.openxmlformats.org/officeDocument/2006/relationships/image" Target="media/image79.jpeg"/><Relationship Id="rId78" Type="http://schemas.openxmlformats.org/officeDocument/2006/relationships/image" Target="media/image78.jpeg"/><Relationship Id="rId77" Type="http://schemas.openxmlformats.org/officeDocument/2006/relationships/image" Target="media/image77.jpeg"/><Relationship Id="rId76" Type="http://schemas.openxmlformats.org/officeDocument/2006/relationships/image" Target="media/image76.jpeg"/><Relationship Id="rId75" Type="http://schemas.openxmlformats.org/officeDocument/2006/relationships/image" Target="media/image75.jpeg"/><Relationship Id="rId74" Type="http://schemas.openxmlformats.org/officeDocument/2006/relationships/image" Target="media/image74.jpeg"/><Relationship Id="rId73" Type="http://schemas.openxmlformats.org/officeDocument/2006/relationships/image" Target="media/image73.jpeg"/><Relationship Id="rId72" Type="http://schemas.openxmlformats.org/officeDocument/2006/relationships/image" Target="media/image72.jpeg"/><Relationship Id="rId71" Type="http://schemas.openxmlformats.org/officeDocument/2006/relationships/image" Target="media/image71.jpeg"/><Relationship Id="rId70" Type="http://schemas.openxmlformats.org/officeDocument/2006/relationships/image" Target="media/image70.jpeg"/><Relationship Id="rId7" Type="http://schemas.openxmlformats.org/officeDocument/2006/relationships/image" Target="media/image7.jpeg"/><Relationship Id="rId69" Type="http://schemas.openxmlformats.org/officeDocument/2006/relationships/image" Target="media/image69.jpeg"/><Relationship Id="rId68" Type="http://schemas.openxmlformats.org/officeDocument/2006/relationships/image" Target="media/image68.jpeg"/><Relationship Id="rId67" Type="http://schemas.openxmlformats.org/officeDocument/2006/relationships/image" Target="media/image67.jpeg"/><Relationship Id="rId66" Type="http://schemas.openxmlformats.org/officeDocument/2006/relationships/image" Target="media/image66.jpeg"/><Relationship Id="rId65" Type="http://schemas.openxmlformats.org/officeDocument/2006/relationships/image" Target="media/image65.jpeg"/><Relationship Id="rId64" Type="http://schemas.openxmlformats.org/officeDocument/2006/relationships/image" Target="media/image64.jpeg"/><Relationship Id="rId63" Type="http://schemas.openxmlformats.org/officeDocument/2006/relationships/image" Target="media/image63.jpeg"/><Relationship Id="rId62" Type="http://schemas.openxmlformats.org/officeDocument/2006/relationships/image" Target="media/image62.jpeg"/><Relationship Id="rId61" Type="http://schemas.openxmlformats.org/officeDocument/2006/relationships/image" Target="media/image61.jpeg"/><Relationship Id="rId60" Type="http://schemas.openxmlformats.org/officeDocument/2006/relationships/image" Target="media/image60.jpeg"/><Relationship Id="rId6" Type="http://schemas.openxmlformats.org/officeDocument/2006/relationships/image" Target="media/image6.jpeg"/><Relationship Id="rId59" Type="http://schemas.openxmlformats.org/officeDocument/2006/relationships/image" Target="media/image59.jpeg"/><Relationship Id="rId58" Type="http://schemas.openxmlformats.org/officeDocument/2006/relationships/image" Target="media/image58.jpeg"/><Relationship Id="rId57" Type="http://schemas.openxmlformats.org/officeDocument/2006/relationships/image" Target="media/image57.jpeg"/><Relationship Id="rId56" Type="http://schemas.openxmlformats.org/officeDocument/2006/relationships/image" Target="media/image56.jpeg"/><Relationship Id="rId55" Type="http://schemas.openxmlformats.org/officeDocument/2006/relationships/image" Target="media/image55.jpeg"/><Relationship Id="rId54" Type="http://schemas.openxmlformats.org/officeDocument/2006/relationships/image" Target="media/image54.jpeg"/><Relationship Id="rId53" Type="http://schemas.openxmlformats.org/officeDocument/2006/relationships/image" Target="media/image53.jpeg"/><Relationship Id="rId52" Type="http://schemas.openxmlformats.org/officeDocument/2006/relationships/image" Target="media/image52.jpeg"/><Relationship Id="rId51" Type="http://schemas.openxmlformats.org/officeDocument/2006/relationships/image" Target="media/image51.jpeg"/><Relationship Id="rId50" Type="http://schemas.openxmlformats.org/officeDocument/2006/relationships/image" Target="media/image50.jpeg"/><Relationship Id="rId5" Type="http://schemas.openxmlformats.org/officeDocument/2006/relationships/image" Target="media/image5.jpeg"/><Relationship Id="rId49" Type="http://schemas.openxmlformats.org/officeDocument/2006/relationships/image" Target="media/image49.jpeg"/><Relationship Id="rId48" Type="http://schemas.openxmlformats.org/officeDocument/2006/relationships/image" Target="media/image48.jpeg"/><Relationship Id="rId47" Type="http://schemas.openxmlformats.org/officeDocument/2006/relationships/image" Target="media/image47.jpeg"/><Relationship Id="rId46" Type="http://schemas.openxmlformats.org/officeDocument/2006/relationships/image" Target="media/image46.jpeg"/><Relationship Id="rId45" Type="http://schemas.openxmlformats.org/officeDocument/2006/relationships/image" Target="media/image45.jpeg"/><Relationship Id="rId44" Type="http://schemas.openxmlformats.org/officeDocument/2006/relationships/image" Target="media/image44.jpeg"/><Relationship Id="rId43" Type="http://schemas.openxmlformats.org/officeDocument/2006/relationships/image" Target="media/image43.jpeg"/><Relationship Id="rId42" Type="http://schemas.openxmlformats.org/officeDocument/2006/relationships/image" Target="media/image42.jpeg"/><Relationship Id="rId41" Type="http://schemas.openxmlformats.org/officeDocument/2006/relationships/image" Target="media/image41.jpeg"/><Relationship Id="rId40" Type="http://schemas.openxmlformats.org/officeDocument/2006/relationships/image" Target="media/image40.jpeg"/><Relationship Id="rId4" Type="http://schemas.openxmlformats.org/officeDocument/2006/relationships/image" Target="media/image4.jpeg"/><Relationship Id="rId39" Type="http://schemas.openxmlformats.org/officeDocument/2006/relationships/image" Target="media/image39.jpeg"/><Relationship Id="rId38" Type="http://schemas.openxmlformats.org/officeDocument/2006/relationships/image" Target="media/image38.jpeg"/><Relationship Id="rId37" Type="http://schemas.openxmlformats.org/officeDocument/2006/relationships/image" Target="media/image37.jpeg"/><Relationship Id="rId36" Type="http://schemas.openxmlformats.org/officeDocument/2006/relationships/image" Target="media/image36.jpeg"/><Relationship Id="rId35" Type="http://schemas.openxmlformats.org/officeDocument/2006/relationships/image" Target="media/image35.jpeg"/><Relationship Id="rId34" Type="http://schemas.openxmlformats.org/officeDocument/2006/relationships/image" Target="media/image34.jpeg"/><Relationship Id="rId33" Type="http://schemas.openxmlformats.org/officeDocument/2006/relationships/image" Target="media/image33.jpeg"/><Relationship Id="rId32" Type="http://schemas.openxmlformats.org/officeDocument/2006/relationships/image" Target="media/image32.jpeg"/><Relationship Id="rId31" Type="http://schemas.openxmlformats.org/officeDocument/2006/relationships/image" Target="media/image31.jpeg"/><Relationship Id="rId30" Type="http://schemas.openxmlformats.org/officeDocument/2006/relationships/image" Target="media/image30.jpeg"/><Relationship Id="rId3" Type="http://schemas.openxmlformats.org/officeDocument/2006/relationships/image" Target="media/image3.jpeg"/><Relationship Id="rId29" Type="http://schemas.openxmlformats.org/officeDocument/2006/relationships/image" Target="media/image29.jpeg"/><Relationship Id="rId28" Type="http://schemas.openxmlformats.org/officeDocument/2006/relationships/image" Target="media/image28.jpeg"/><Relationship Id="rId27" Type="http://schemas.openxmlformats.org/officeDocument/2006/relationships/image" Target="media/image27.jpeg"/><Relationship Id="rId26" Type="http://schemas.openxmlformats.org/officeDocument/2006/relationships/image" Target="media/image26.jpeg"/><Relationship Id="rId25" Type="http://schemas.openxmlformats.org/officeDocument/2006/relationships/image" Target="media/image25.jpeg"/><Relationship Id="rId248" Type="http://schemas.openxmlformats.org/officeDocument/2006/relationships/image" Target="media/image248.jpeg"/><Relationship Id="rId247" Type="http://schemas.openxmlformats.org/officeDocument/2006/relationships/image" Target="media/image247.jpeg"/><Relationship Id="rId246" Type="http://schemas.openxmlformats.org/officeDocument/2006/relationships/image" Target="media/image246.jpeg"/><Relationship Id="rId245" Type="http://schemas.openxmlformats.org/officeDocument/2006/relationships/image" Target="media/image245.jpeg"/><Relationship Id="rId244" Type="http://schemas.openxmlformats.org/officeDocument/2006/relationships/image" Target="media/image244.jpeg"/><Relationship Id="rId243" Type="http://schemas.openxmlformats.org/officeDocument/2006/relationships/image" Target="media/image243.jpeg"/><Relationship Id="rId242" Type="http://schemas.openxmlformats.org/officeDocument/2006/relationships/image" Target="media/image242.jpeg"/><Relationship Id="rId241" Type="http://schemas.openxmlformats.org/officeDocument/2006/relationships/image" Target="media/image241.jpeg"/><Relationship Id="rId240" Type="http://schemas.openxmlformats.org/officeDocument/2006/relationships/image" Target="media/image240.jpeg"/><Relationship Id="rId24" Type="http://schemas.openxmlformats.org/officeDocument/2006/relationships/image" Target="media/image24.jpeg"/><Relationship Id="rId239" Type="http://schemas.openxmlformats.org/officeDocument/2006/relationships/image" Target="media/image239.jpeg"/><Relationship Id="rId238" Type="http://schemas.openxmlformats.org/officeDocument/2006/relationships/image" Target="media/image238.jpeg"/><Relationship Id="rId237" Type="http://schemas.openxmlformats.org/officeDocument/2006/relationships/image" Target="media/image237.jpeg"/><Relationship Id="rId236" Type="http://schemas.openxmlformats.org/officeDocument/2006/relationships/image" Target="media/image236.jpeg"/><Relationship Id="rId235" Type="http://schemas.openxmlformats.org/officeDocument/2006/relationships/image" Target="media/image235.jpeg"/><Relationship Id="rId234" Type="http://schemas.openxmlformats.org/officeDocument/2006/relationships/image" Target="media/image234.jpeg"/><Relationship Id="rId233" Type="http://schemas.openxmlformats.org/officeDocument/2006/relationships/image" Target="media/image233.jpeg"/><Relationship Id="rId232" Type="http://schemas.openxmlformats.org/officeDocument/2006/relationships/image" Target="media/image232.jpeg"/><Relationship Id="rId231" Type="http://schemas.openxmlformats.org/officeDocument/2006/relationships/image" Target="media/image231.jpeg"/><Relationship Id="rId230" Type="http://schemas.openxmlformats.org/officeDocument/2006/relationships/image" Target="media/image230.jpeg"/><Relationship Id="rId23" Type="http://schemas.openxmlformats.org/officeDocument/2006/relationships/image" Target="media/image23.jpeg"/><Relationship Id="rId229" Type="http://schemas.openxmlformats.org/officeDocument/2006/relationships/image" Target="media/image229.jpeg"/><Relationship Id="rId228" Type="http://schemas.openxmlformats.org/officeDocument/2006/relationships/image" Target="media/image228.jpeg"/><Relationship Id="rId227" Type="http://schemas.openxmlformats.org/officeDocument/2006/relationships/image" Target="media/image227.jpeg"/><Relationship Id="rId226" Type="http://schemas.openxmlformats.org/officeDocument/2006/relationships/image" Target="media/image226.jpeg"/><Relationship Id="rId225" Type="http://schemas.openxmlformats.org/officeDocument/2006/relationships/image" Target="media/image225.jpeg"/><Relationship Id="rId224" Type="http://schemas.openxmlformats.org/officeDocument/2006/relationships/image" Target="media/image224.jpeg"/><Relationship Id="rId223" Type="http://schemas.openxmlformats.org/officeDocument/2006/relationships/image" Target="media/image223.jpeg"/><Relationship Id="rId222" Type="http://schemas.openxmlformats.org/officeDocument/2006/relationships/image" Target="media/image222.jpeg"/><Relationship Id="rId221" Type="http://schemas.openxmlformats.org/officeDocument/2006/relationships/image" Target="media/image221.jpeg"/><Relationship Id="rId220" Type="http://schemas.openxmlformats.org/officeDocument/2006/relationships/image" Target="media/image220.jpeg"/><Relationship Id="rId22" Type="http://schemas.openxmlformats.org/officeDocument/2006/relationships/image" Target="media/image22.jpeg"/><Relationship Id="rId219" Type="http://schemas.openxmlformats.org/officeDocument/2006/relationships/image" Target="media/image219.jpeg"/><Relationship Id="rId218" Type="http://schemas.openxmlformats.org/officeDocument/2006/relationships/image" Target="media/image218.jpeg"/><Relationship Id="rId217" Type="http://schemas.openxmlformats.org/officeDocument/2006/relationships/image" Target="media/image217.jpeg"/><Relationship Id="rId216" Type="http://schemas.openxmlformats.org/officeDocument/2006/relationships/image" Target="media/image216.jpeg"/><Relationship Id="rId215" Type="http://schemas.openxmlformats.org/officeDocument/2006/relationships/image" Target="media/image215.jpeg"/><Relationship Id="rId214" Type="http://schemas.openxmlformats.org/officeDocument/2006/relationships/image" Target="media/image214.jpeg"/><Relationship Id="rId213" Type="http://schemas.openxmlformats.org/officeDocument/2006/relationships/image" Target="media/image213.jpeg"/><Relationship Id="rId212" Type="http://schemas.openxmlformats.org/officeDocument/2006/relationships/image" Target="media/image212.jpeg"/><Relationship Id="rId211" Type="http://schemas.openxmlformats.org/officeDocument/2006/relationships/image" Target="media/image211.jpeg"/><Relationship Id="rId210" Type="http://schemas.openxmlformats.org/officeDocument/2006/relationships/image" Target="media/image210.jpeg"/><Relationship Id="rId21" Type="http://schemas.openxmlformats.org/officeDocument/2006/relationships/image" Target="media/image21.jpeg"/><Relationship Id="rId209" Type="http://schemas.openxmlformats.org/officeDocument/2006/relationships/image" Target="media/image209.jpeg"/><Relationship Id="rId208" Type="http://schemas.openxmlformats.org/officeDocument/2006/relationships/image" Target="media/image208.jpeg"/><Relationship Id="rId207" Type="http://schemas.openxmlformats.org/officeDocument/2006/relationships/image" Target="media/image207.jpeg"/><Relationship Id="rId206" Type="http://schemas.openxmlformats.org/officeDocument/2006/relationships/image" Target="media/image206.jpeg"/><Relationship Id="rId205" Type="http://schemas.openxmlformats.org/officeDocument/2006/relationships/image" Target="media/image205.jpeg"/><Relationship Id="rId204" Type="http://schemas.openxmlformats.org/officeDocument/2006/relationships/image" Target="media/image204.png"/><Relationship Id="rId203" Type="http://schemas.openxmlformats.org/officeDocument/2006/relationships/image" Target="media/image203.png"/><Relationship Id="rId202" Type="http://schemas.openxmlformats.org/officeDocument/2006/relationships/image" Target="media/image202.jpeg"/><Relationship Id="rId201" Type="http://schemas.openxmlformats.org/officeDocument/2006/relationships/image" Target="media/image201.jpeg"/><Relationship Id="rId200" Type="http://schemas.openxmlformats.org/officeDocument/2006/relationships/image" Target="media/image200.jpeg"/><Relationship Id="rId20" Type="http://schemas.openxmlformats.org/officeDocument/2006/relationships/image" Target="media/image20.jpeg"/><Relationship Id="rId2" Type="http://schemas.openxmlformats.org/officeDocument/2006/relationships/image" Target="media/image2.jpeg"/><Relationship Id="rId199" Type="http://schemas.openxmlformats.org/officeDocument/2006/relationships/image" Target="media/image199.jpeg"/><Relationship Id="rId198" Type="http://schemas.openxmlformats.org/officeDocument/2006/relationships/image" Target="media/image198.jpeg"/><Relationship Id="rId197" Type="http://schemas.openxmlformats.org/officeDocument/2006/relationships/image" Target="media/image197.jpeg"/><Relationship Id="rId196" Type="http://schemas.openxmlformats.org/officeDocument/2006/relationships/image" Target="media/image196.jpeg"/><Relationship Id="rId195" Type="http://schemas.openxmlformats.org/officeDocument/2006/relationships/image" Target="media/image195.jpeg"/><Relationship Id="rId194" Type="http://schemas.openxmlformats.org/officeDocument/2006/relationships/image" Target="media/image194.jpeg"/><Relationship Id="rId193" Type="http://schemas.openxmlformats.org/officeDocument/2006/relationships/image" Target="media/image193.jpeg"/><Relationship Id="rId192" Type="http://schemas.openxmlformats.org/officeDocument/2006/relationships/image" Target="media/image192.jpeg"/><Relationship Id="rId191" Type="http://schemas.openxmlformats.org/officeDocument/2006/relationships/image" Target="media/image191.jpeg"/><Relationship Id="rId190" Type="http://schemas.openxmlformats.org/officeDocument/2006/relationships/image" Target="media/image190.jpeg"/><Relationship Id="rId19" Type="http://schemas.openxmlformats.org/officeDocument/2006/relationships/image" Target="media/image19.jpeg"/><Relationship Id="rId189" Type="http://schemas.openxmlformats.org/officeDocument/2006/relationships/image" Target="media/image189.jpeg"/><Relationship Id="rId188" Type="http://schemas.openxmlformats.org/officeDocument/2006/relationships/image" Target="media/image188.jpeg"/><Relationship Id="rId187" Type="http://schemas.openxmlformats.org/officeDocument/2006/relationships/image" Target="media/image187.jpeg"/><Relationship Id="rId186" Type="http://schemas.openxmlformats.org/officeDocument/2006/relationships/image" Target="media/image186.jpeg"/><Relationship Id="rId185" Type="http://schemas.openxmlformats.org/officeDocument/2006/relationships/image" Target="media/image185.jpeg"/><Relationship Id="rId184" Type="http://schemas.openxmlformats.org/officeDocument/2006/relationships/image" Target="media/image184.jpeg"/><Relationship Id="rId183" Type="http://schemas.openxmlformats.org/officeDocument/2006/relationships/image" Target="media/image183.jpeg"/><Relationship Id="rId182" Type="http://schemas.openxmlformats.org/officeDocument/2006/relationships/image" Target="media/image182.jpeg"/><Relationship Id="rId181" Type="http://schemas.openxmlformats.org/officeDocument/2006/relationships/image" Target="media/image181.jpeg"/><Relationship Id="rId180" Type="http://schemas.openxmlformats.org/officeDocument/2006/relationships/image" Target="media/image180.jpeg"/><Relationship Id="rId18" Type="http://schemas.openxmlformats.org/officeDocument/2006/relationships/image" Target="media/image18.jpeg"/><Relationship Id="rId179" Type="http://schemas.openxmlformats.org/officeDocument/2006/relationships/image" Target="media/image179.jpeg"/><Relationship Id="rId178" Type="http://schemas.openxmlformats.org/officeDocument/2006/relationships/image" Target="media/image178.jpeg"/><Relationship Id="rId177" Type="http://schemas.openxmlformats.org/officeDocument/2006/relationships/image" Target="media/image177.jpeg"/><Relationship Id="rId176" Type="http://schemas.openxmlformats.org/officeDocument/2006/relationships/image" Target="media/image176.jpeg"/><Relationship Id="rId175" Type="http://schemas.openxmlformats.org/officeDocument/2006/relationships/image" Target="media/image175.jpeg"/><Relationship Id="rId174" Type="http://schemas.openxmlformats.org/officeDocument/2006/relationships/image" Target="media/image174.jpeg"/><Relationship Id="rId173" Type="http://schemas.openxmlformats.org/officeDocument/2006/relationships/image" Target="media/image173.jpeg"/><Relationship Id="rId172" Type="http://schemas.openxmlformats.org/officeDocument/2006/relationships/image" Target="media/image172.jpeg"/><Relationship Id="rId171" Type="http://schemas.openxmlformats.org/officeDocument/2006/relationships/image" Target="media/image171.jpeg"/><Relationship Id="rId170" Type="http://schemas.openxmlformats.org/officeDocument/2006/relationships/image" Target="media/image170.jpeg"/><Relationship Id="rId17" Type="http://schemas.openxmlformats.org/officeDocument/2006/relationships/image" Target="media/image17.jpeg"/><Relationship Id="rId169" Type="http://schemas.openxmlformats.org/officeDocument/2006/relationships/image" Target="media/image169.jpeg"/><Relationship Id="rId168" Type="http://schemas.openxmlformats.org/officeDocument/2006/relationships/image" Target="media/image168.jpeg"/><Relationship Id="rId167" Type="http://schemas.openxmlformats.org/officeDocument/2006/relationships/image" Target="media/image167.jpeg"/><Relationship Id="rId166" Type="http://schemas.openxmlformats.org/officeDocument/2006/relationships/image" Target="media/image166.jpeg"/><Relationship Id="rId165" Type="http://schemas.openxmlformats.org/officeDocument/2006/relationships/image" Target="media/image165.jpeg"/><Relationship Id="rId164" Type="http://schemas.openxmlformats.org/officeDocument/2006/relationships/image" Target="media/image164.jpeg"/><Relationship Id="rId163" Type="http://schemas.openxmlformats.org/officeDocument/2006/relationships/image" Target="media/image163.jpeg"/><Relationship Id="rId162" Type="http://schemas.openxmlformats.org/officeDocument/2006/relationships/image" Target="media/image162.jpeg"/><Relationship Id="rId161" Type="http://schemas.openxmlformats.org/officeDocument/2006/relationships/image" Target="media/image161.jpeg"/><Relationship Id="rId160" Type="http://schemas.openxmlformats.org/officeDocument/2006/relationships/image" Target="media/image160.jpeg"/><Relationship Id="rId16" Type="http://schemas.openxmlformats.org/officeDocument/2006/relationships/image" Target="media/image16.jpeg"/><Relationship Id="rId159" Type="http://schemas.openxmlformats.org/officeDocument/2006/relationships/image" Target="media/image159.jpeg"/><Relationship Id="rId158" Type="http://schemas.openxmlformats.org/officeDocument/2006/relationships/image" Target="media/image158.jpeg"/><Relationship Id="rId157" Type="http://schemas.openxmlformats.org/officeDocument/2006/relationships/image" Target="media/image157.jpeg"/><Relationship Id="rId156" Type="http://schemas.openxmlformats.org/officeDocument/2006/relationships/image" Target="media/image156.jpeg"/><Relationship Id="rId155" Type="http://schemas.openxmlformats.org/officeDocument/2006/relationships/image" Target="media/image155.jpeg"/><Relationship Id="rId154" Type="http://schemas.openxmlformats.org/officeDocument/2006/relationships/image" Target="media/image154.jpeg"/><Relationship Id="rId153" Type="http://schemas.openxmlformats.org/officeDocument/2006/relationships/image" Target="media/image153.jpeg"/><Relationship Id="rId152" Type="http://schemas.openxmlformats.org/officeDocument/2006/relationships/image" Target="media/image152.jpeg"/><Relationship Id="rId151" Type="http://schemas.openxmlformats.org/officeDocument/2006/relationships/image" Target="media/image151.jpeg"/><Relationship Id="rId150" Type="http://schemas.openxmlformats.org/officeDocument/2006/relationships/image" Target="media/image150.jpeg"/><Relationship Id="rId15" Type="http://schemas.openxmlformats.org/officeDocument/2006/relationships/image" Target="media/image15.jpeg"/><Relationship Id="rId149" Type="http://schemas.openxmlformats.org/officeDocument/2006/relationships/image" Target="media/image149.jpeg"/><Relationship Id="rId148" Type="http://schemas.openxmlformats.org/officeDocument/2006/relationships/image" Target="media/image148.jpeg"/><Relationship Id="rId147" Type="http://schemas.openxmlformats.org/officeDocument/2006/relationships/image" Target="media/image147.jpeg"/><Relationship Id="rId146" Type="http://schemas.openxmlformats.org/officeDocument/2006/relationships/image" Target="media/image146.jpeg"/><Relationship Id="rId145" Type="http://schemas.openxmlformats.org/officeDocument/2006/relationships/image" Target="media/image145.jpeg"/><Relationship Id="rId144" Type="http://schemas.openxmlformats.org/officeDocument/2006/relationships/image" Target="media/image144.jpeg"/><Relationship Id="rId143" Type="http://schemas.openxmlformats.org/officeDocument/2006/relationships/image" Target="media/image143.jpeg"/><Relationship Id="rId142" Type="http://schemas.openxmlformats.org/officeDocument/2006/relationships/image" Target="media/image142.jpeg"/><Relationship Id="rId141" Type="http://schemas.openxmlformats.org/officeDocument/2006/relationships/image" Target="media/image141.jpeg"/><Relationship Id="rId140" Type="http://schemas.openxmlformats.org/officeDocument/2006/relationships/image" Target="media/image140.jpeg"/><Relationship Id="rId14" Type="http://schemas.openxmlformats.org/officeDocument/2006/relationships/image" Target="media/image14.jpeg"/><Relationship Id="rId139" Type="http://schemas.openxmlformats.org/officeDocument/2006/relationships/image" Target="media/image139.jpeg"/><Relationship Id="rId138" Type="http://schemas.openxmlformats.org/officeDocument/2006/relationships/image" Target="media/image138.jpeg"/><Relationship Id="rId137" Type="http://schemas.openxmlformats.org/officeDocument/2006/relationships/image" Target="media/image137.jpeg"/><Relationship Id="rId136" Type="http://schemas.openxmlformats.org/officeDocument/2006/relationships/image" Target="media/image136.jpeg"/><Relationship Id="rId135" Type="http://schemas.openxmlformats.org/officeDocument/2006/relationships/image" Target="media/image135.jpeg"/><Relationship Id="rId134" Type="http://schemas.openxmlformats.org/officeDocument/2006/relationships/image" Target="media/image134.jpeg"/><Relationship Id="rId133" Type="http://schemas.openxmlformats.org/officeDocument/2006/relationships/image" Target="media/image133.jpeg"/><Relationship Id="rId132" Type="http://schemas.openxmlformats.org/officeDocument/2006/relationships/image" Target="media/image132.jpeg"/><Relationship Id="rId131" Type="http://schemas.openxmlformats.org/officeDocument/2006/relationships/image" Target="media/image131.jpeg"/><Relationship Id="rId130" Type="http://schemas.openxmlformats.org/officeDocument/2006/relationships/image" Target="media/image130.jpeg"/><Relationship Id="rId13" Type="http://schemas.openxmlformats.org/officeDocument/2006/relationships/image" Target="media/image13.jpeg"/><Relationship Id="rId129" Type="http://schemas.openxmlformats.org/officeDocument/2006/relationships/image" Target="media/image129.jpeg"/><Relationship Id="rId128" Type="http://schemas.openxmlformats.org/officeDocument/2006/relationships/image" Target="media/image128.jpeg"/><Relationship Id="rId127" Type="http://schemas.openxmlformats.org/officeDocument/2006/relationships/image" Target="media/image127.jpeg"/><Relationship Id="rId126" Type="http://schemas.openxmlformats.org/officeDocument/2006/relationships/image" Target="media/image126.jpeg"/><Relationship Id="rId125" Type="http://schemas.openxmlformats.org/officeDocument/2006/relationships/image" Target="media/image125.jpeg"/><Relationship Id="rId124" Type="http://schemas.openxmlformats.org/officeDocument/2006/relationships/image" Target="media/image124.jpeg"/><Relationship Id="rId123" Type="http://schemas.openxmlformats.org/officeDocument/2006/relationships/image" Target="media/image123.jpeg"/><Relationship Id="rId122" Type="http://schemas.openxmlformats.org/officeDocument/2006/relationships/image" Target="media/image122.jpeg"/><Relationship Id="rId121" Type="http://schemas.openxmlformats.org/officeDocument/2006/relationships/image" Target="media/image121.jpeg"/><Relationship Id="rId120" Type="http://schemas.openxmlformats.org/officeDocument/2006/relationships/image" Target="media/image120.jpeg"/><Relationship Id="rId12" Type="http://schemas.openxmlformats.org/officeDocument/2006/relationships/image" Target="media/image12.jpeg"/><Relationship Id="rId119" Type="http://schemas.openxmlformats.org/officeDocument/2006/relationships/image" Target="media/image119.jpeg"/><Relationship Id="rId118" Type="http://schemas.openxmlformats.org/officeDocument/2006/relationships/image" Target="media/image118.jpeg"/><Relationship Id="rId117" Type="http://schemas.openxmlformats.org/officeDocument/2006/relationships/image" Target="media/image117.jpeg"/><Relationship Id="rId116" Type="http://schemas.openxmlformats.org/officeDocument/2006/relationships/image" Target="media/image116.jpeg"/><Relationship Id="rId115" Type="http://schemas.openxmlformats.org/officeDocument/2006/relationships/image" Target="media/image115.jpeg"/><Relationship Id="rId114" Type="http://schemas.openxmlformats.org/officeDocument/2006/relationships/image" Target="media/image114.jpeg"/><Relationship Id="rId113" Type="http://schemas.openxmlformats.org/officeDocument/2006/relationships/image" Target="media/image113.jpeg"/><Relationship Id="rId112" Type="http://schemas.openxmlformats.org/officeDocument/2006/relationships/image" Target="media/image112.jpeg"/><Relationship Id="rId111" Type="http://schemas.openxmlformats.org/officeDocument/2006/relationships/image" Target="media/image111.jpeg"/><Relationship Id="rId110" Type="http://schemas.openxmlformats.org/officeDocument/2006/relationships/image" Target="media/image110.jpeg"/><Relationship Id="rId11" Type="http://schemas.openxmlformats.org/officeDocument/2006/relationships/image" Target="media/image11.jpeg"/><Relationship Id="rId109" Type="http://schemas.openxmlformats.org/officeDocument/2006/relationships/image" Target="media/image109.jpeg"/><Relationship Id="rId108" Type="http://schemas.openxmlformats.org/officeDocument/2006/relationships/image" Target="media/image108.jpeg"/><Relationship Id="rId107" Type="http://schemas.openxmlformats.org/officeDocument/2006/relationships/image" Target="media/image107.jpeg"/><Relationship Id="rId106" Type="http://schemas.openxmlformats.org/officeDocument/2006/relationships/image" Target="media/image106.jpeg"/><Relationship Id="rId105" Type="http://schemas.openxmlformats.org/officeDocument/2006/relationships/image" Target="media/image105.jpeg"/><Relationship Id="rId104" Type="http://schemas.openxmlformats.org/officeDocument/2006/relationships/image" Target="media/image104.jpeg"/><Relationship Id="rId103" Type="http://schemas.openxmlformats.org/officeDocument/2006/relationships/image" Target="media/image103.jpeg"/><Relationship Id="rId102" Type="http://schemas.openxmlformats.org/officeDocument/2006/relationships/image" Target="media/image102.jpeg"/><Relationship Id="rId101" Type="http://schemas.openxmlformats.org/officeDocument/2006/relationships/image" Target="media/image101.jpeg"/><Relationship Id="rId100" Type="http://schemas.openxmlformats.org/officeDocument/2006/relationships/image" Target="media/image100.jpeg"/><Relationship Id="rId10" Type="http://schemas.openxmlformats.org/officeDocument/2006/relationships/image" Target="media/image10.jpeg"/><Relationship Id="rId1" Type="http://schemas.openxmlformats.org/officeDocument/2006/relationships/image" Target="media/image1.jpeg"/></Relationships>
</file>

<file path=xl/_rels/workbook.xml.rels><?xml version="1.0" encoding="UTF-8" standalone="yes"?>
<Relationships xmlns="http://schemas.openxmlformats.org/package/2006/relationships"><Relationship Id="rId9" Type="http://schemas.openxmlformats.org/officeDocument/2006/relationships/externalLink" Target="externalLinks/externalLink4.xml"/><Relationship Id="rId8" Type="http://schemas.openxmlformats.org/officeDocument/2006/relationships/externalLink" Target="externalLinks/externalLink3.xml"/><Relationship Id="rId7" Type="http://schemas.openxmlformats.org/officeDocument/2006/relationships/externalLink" Target="externalLinks/externalLink2.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6" Type="http://schemas.openxmlformats.org/officeDocument/2006/relationships/styles" Target="styles.xml"/><Relationship Id="rId15" Type="http://www.wps.cn/officeDocument/2020/cellImage" Target="cellimages.xml"/><Relationship Id="rId14" Type="http://schemas.openxmlformats.org/officeDocument/2006/relationships/sharedStrings" Target="sharedStrings.xml"/><Relationship Id="rId13" Type="http://schemas.openxmlformats.org/officeDocument/2006/relationships/theme" Target="theme/theme1.xml"/><Relationship Id="rId12" Type="http://schemas.openxmlformats.org/officeDocument/2006/relationships/externalLink" Target="externalLinks/externalLink7.xml"/><Relationship Id="rId11" Type="http://schemas.openxmlformats.org/officeDocument/2006/relationships/externalLink" Target="externalLinks/externalLink6.xml"/><Relationship Id="rId10" Type="http://schemas.openxmlformats.org/officeDocument/2006/relationships/externalLink" Target="externalLinks/externalLink5.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Administrator\AppData\Roaming\kingsoft\office6\backup\&#26426;&#26800;&#24037;&#19994;&#20986;&#29256;&#31038;22&#31179;&#25945;&#26448;&#30446;&#24405;&#20013;&#32844;.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Users\Administrator\AppData\Roaming\kingsoft\office6\backup\&#26426;&#26800;&#24037;&#19994;&#20986;&#29256;&#31038;25&#26149;&#25945;&#26448;&#30446;&#24405;&#39640;&#32844;.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C:\Users\Administrator\AppData\Roaming\kingsoft\office6\backup\&#26426;&#26800;&#24037;&#19994;&#20986;&#29256;&#31038;25&#31179;&#25945;&#26448;&#30446;&#24405;&#20013;&#32844;.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C:\Users\Administrator\AppData\Roaming\kingsoft\office6\backup\&#26426;&#26800;&#24037;&#19994;&#20986;&#29256;&#31038;23&#31179;&#25945;&#26448;&#30446;&#24405;&#39640;&#32844;.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C:\&#24037;&#20316;&#36164;&#26009;\2025\25&#31179;&#30446;&#24405;\&#26426;&#26800;&#24037;&#19994;&#20986;&#29256;&#31038;22&#31179;&#25945;&#26448;&#30446;&#24405;&#39640;&#32844;.xlsx"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C:\Users\Administrator\AppData\Roaming\kingsoft\office6\backup\&#26426;&#26800;&#24037;&#19994;&#20986;&#29256;&#31038;26&#26149;&#25945;&#26448;&#30446;&#24405;&#26412;&#31185;1112.xlsx"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26426;&#26800;&#24037;&#19994;&#20986;&#29256;&#31038;26&#31179;&#25945;&#26448;&#30446;&#24405;&#26412;&#31185;0226.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22秋中职技校教材目录"/>
      <sheetName val="培训教材"/>
    </sheetNames>
    <sheetDataSet>
      <sheetData sheetId="0"/>
      <sheetData sheetId="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25春高职教材目录"/>
      <sheetName val="全国高等教育自学考试指定教材"/>
      <sheetName val="22秋中职技校教材目录"/>
    </sheetNames>
    <sheetDataSet>
      <sheetData sheetId="0" refreshError="1"/>
      <sheetData sheetId="1" refreshError="1"/>
      <sheetData sheetId="2" refreshError="1"/>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25秋中职技校&amp;培训教材目录"/>
      <sheetName val="入选人社部规划教材目录"/>
      <sheetName val="中职数字教材"/>
      <sheetName val="22秋高职教材目录"/>
    </sheetNames>
    <sheetDataSet>
      <sheetData sheetId="0"/>
      <sheetData sheetId="1"/>
      <sheetData sheetId="2"/>
      <sheetData sheetId="3" refreshError="1"/>
    </sheetDataSet>
  </externalBook>
</externalLink>
</file>

<file path=xl/externalLinks/externalLink4.xml><?xml version="1.0" encoding="utf-8"?>
<externalLink xmlns="http://schemas.openxmlformats.org/spreadsheetml/2006/main">
  <externalBook xmlns:r="http://schemas.openxmlformats.org/officeDocument/2006/relationships" r:id="rId1">
    <sheetNames>
      <sheetName val="23秋高职教材目录"/>
      <sheetName val="培训教材"/>
      <sheetName val="全国高等教育自学考试指定教材"/>
      <sheetName val="Sheet1"/>
      <sheetName val="Sheet2"/>
      <sheetName val="25秋中职技校&amp;培训教材目录"/>
    </sheetNames>
    <sheetDataSet>
      <sheetData sheetId="0" refreshError="1"/>
      <sheetData sheetId="1" refreshError="1"/>
      <sheetData sheetId="2" refreshError="1"/>
      <sheetData sheetId="3" refreshError="1"/>
      <sheetData sheetId="4" refreshError="1"/>
      <sheetData sheetId="5" refreshError="1"/>
    </sheetDataSet>
  </externalBook>
</externalLink>
</file>

<file path=xl/externalLinks/externalLink5.xml><?xml version="1.0" encoding="utf-8"?>
<externalLink xmlns="http://schemas.openxmlformats.org/spreadsheetml/2006/main">
  <externalBook xmlns:r="http://schemas.openxmlformats.org/officeDocument/2006/relationships" r:id="rId1">
    <sheetNames>
      <sheetName val="22秋高职教材目录"/>
      <sheetName val="培训教材"/>
      <sheetName val="全国高等教育自学考试指定教材"/>
      <sheetName val="23秋高职教材目录"/>
      <sheetName val="25春高职教材目录"/>
    </sheetNames>
    <sheetDataSet>
      <sheetData sheetId="0" refreshError="1"/>
      <sheetData sheetId="1" refreshError="1"/>
      <sheetData sheetId="2" refreshError="1"/>
      <sheetData sheetId="3" refreshError="1"/>
      <sheetData sheetId="4" refreshError="1"/>
    </sheetDataSet>
  </externalBook>
</externalLink>
</file>

<file path=xl/externalLinks/externalLink6.xml><?xml version="1.0" encoding="utf-8"?>
<externalLink xmlns="http://schemas.openxmlformats.org/spreadsheetml/2006/main">
  <externalBook xmlns:r="http://schemas.openxmlformats.org/officeDocument/2006/relationships" r:id="rId1">
    <sheetNames>
      <sheetName val="26春研究生&amp;本科教材目录"/>
      <sheetName val="26春职业本科教材目录"/>
      <sheetName val="26春全国高等教育自学考试指定教材"/>
      <sheetName val="26春本科数字教材"/>
      <sheetName val="22秋高职教材目录"/>
    </sheetNames>
    <sheetDataSet>
      <sheetData sheetId="0"/>
      <sheetData sheetId="1"/>
      <sheetData sheetId="2"/>
      <sheetData sheetId="3"/>
      <sheetData sheetId="4" refreshError="1"/>
    </sheetDataSet>
  </externalBook>
</externalLink>
</file>

<file path=xl/externalLinks/externalLink7.xml><?xml version="1.0" encoding="utf-8"?>
<externalLink xmlns="http://schemas.openxmlformats.org/spreadsheetml/2006/main">
  <externalBook xmlns:r="http://schemas.openxmlformats.org/officeDocument/2006/relationships" r:id="rId1">
    <sheetNames>
      <sheetName val="26秋研究生&amp;本科教材目录"/>
      <sheetName val="26秋职业本科教材目录"/>
      <sheetName val="26秋本科数字教材"/>
      <sheetName val="26秋全国高等教育自学考试指定教材"/>
    </sheetNames>
    <sheetDataSet>
      <sheetData sheetId="0"/>
      <sheetData sheetId="1"/>
      <sheetData sheetId="2"/>
      <sheetData sheetId="3"/>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4.xml.rels><?xml version="1.0" encoding="UTF-8" standalone="yes"?>
<Relationships xmlns="http://schemas.openxmlformats.org/package/2006/relationships"><Relationship Id="rId9" Type="http://schemas.openxmlformats.org/officeDocument/2006/relationships/hyperlink" Target="https://www.cmpjjj.com/details?courseId=&amp;productId=24059&amp;productType=20" TargetMode="External"/><Relationship Id="rId8" Type="http://schemas.openxmlformats.org/officeDocument/2006/relationships/hyperlink" Target="https://www.cmpjjj.com/details?courseId=&amp;productId=24057&amp;productType=20" TargetMode="External"/><Relationship Id="rId7" Type="http://schemas.openxmlformats.org/officeDocument/2006/relationships/hyperlink" Target="https://www.cmpjjj.com/details?courseId=&amp;productId=24049&amp;productType=20" TargetMode="External"/><Relationship Id="rId6" Type="http://schemas.openxmlformats.org/officeDocument/2006/relationships/hyperlink" Target="https://www.cmpjjj.com/details?courseId=&amp;productId=23988&amp;productType=20" TargetMode="External"/><Relationship Id="rId5" Type="http://schemas.openxmlformats.org/officeDocument/2006/relationships/hyperlink" Target="https://www.cmpjjj.com/details?courseId=&amp;productId=23984&amp;productType=20" TargetMode="External"/><Relationship Id="rId4" Type="http://schemas.openxmlformats.org/officeDocument/2006/relationships/hyperlink" Target="https://www.cmpjjj.com/details?courseId=&amp;productId=26949&amp;productType=20" TargetMode="External"/><Relationship Id="rId38" Type="http://schemas.openxmlformats.org/officeDocument/2006/relationships/hyperlink" Target="https://www.cmpjjj.com/details?courseId=&amp;productId=27837&amp;productType=20" TargetMode="External"/><Relationship Id="rId37" Type="http://schemas.openxmlformats.org/officeDocument/2006/relationships/hyperlink" Target="https://www.cmpjjj.com/details?courseId=&amp;productId=27724&amp;productType=20" TargetMode="External"/><Relationship Id="rId36" Type="http://schemas.openxmlformats.org/officeDocument/2006/relationships/hyperlink" Target="https://www.cmpjjj.com/details?courseId=&amp;productId=26608&amp;productType=20" TargetMode="External"/><Relationship Id="rId35" Type="http://schemas.openxmlformats.org/officeDocument/2006/relationships/hyperlink" Target="https://www.cmpjjj.com/details?courseId=&amp;productId=26124&amp;productType=20" TargetMode="External"/><Relationship Id="rId34" Type="http://schemas.openxmlformats.org/officeDocument/2006/relationships/hyperlink" Target="https://www.cmpjjj.com/details?courseId=&amp;productId=26121&amp;productType=20" TargetMode="External"/><Relationship Id="rId33" Type="http://schemas.openxmlformats.org/officeDocument/2006/relationships/hyperlink" Target="https://www.cmpjjj.com/details?courseId=&amp;productId=25299&amp;productType=20" TargetMode="External"/><Relationship Id="rId32" Type="http://schemas.openxmlformats.org/officeDocument/2006/relationships/hyperlink" Target="https://www.cmpjjj.com/details?courseId=&amp;productId=27907&amp;productType=20" TargetMode="External"/><Relationship Id="rId31" Type="http://schemas.openxmlformats.org/officeDocument/2006/relationships/hyperlink" Target="https://www.cmpjjj.com/details?courseId=&amp;productId=27104&amp;productType=20" TargetMode="External"/><Relationship Id="rId30" Type="http://schemas.openxmlformats.org/officeDocument/2006/relationships/hyperlink" Target="https://www.cmpjjj.com/details?courseId=&amp;productId=27118&amp;productType=20" TargetMode="External"/><Relationship Id="rId3" Type="http://schemas.openxmlformats.org/officeDocument/2006/relationships/hyperlink" Target="https://www.cmpjjj.com/details?courseId=&amp;productId=26650&amp;productType=20" TargetMode="External"/><Relationship Id="rId29" Type="http://schemas.openxmlformats.org/officeDocument/2006/relationships/hyperlink" Target="https://www.cmpjjj.com/details?courseId=&amp;productId=27120&amp;productType=20" TargetMode="External"/><Relationship Id="rId28" Type="http://schemas.openxmlformats.org/officeDocument/2006/relationships/hyperlink" Target="https://www.cmpjjj.com/details?courseId=&amp;productId=27137&amp;productType=20" TargetMode="External"/><Relationship Id="rId27" Type="http://schemas.openxmlformats.org/officeDocument/2006/relationships/hyperlink" Target="https://www.cmpjjj.com/details?courseId=&amp;productId=27138&amp;productType=20" TargetMode="External"/><Relationship Id="rId26" Type="http://schemas.openxmlformats.org/officeDocument/2006/relationships/hyperlink" Target="https://www.cmpjjj.com/details?courseId=&amp;productId=27139&amp;productType=20" TargetMode="External"/><Relationship Id="rId25" Type="http://schemas.openxmlformats.org/officeDocument/2006/relationships/hyperlink" Target="https://www.cmpjjj.com/details?courseId=&amp;productId=27140&amp;productType=20" TargetMode="External"/><Relationship Id="rId24" Type="http://schemas.openxmlformats.org/officeDocument/2006/relationships/hyperlink" Target="https://www.cmpjjj.com/details?courseId=&amp;productId=27203&amp;productType=20" TargetMode="External"/><Relationship Id="rId23" Type="http://schemas.openxmlformats.org/officeDocument/2006/relationships/hyperlink" Target="https://www.cmpjjj.com/details?courseId=&amp;productId=26648&amp;productType=20" TargetMode="External"/><Relationship Id="rId22" Type="http://schemas.openxmlformats.org/officeDocument/2006/relationships/hyperlink" Target="https://www.cmpjjj.com/details?courseId=&amp;productId=24760&amp;productType=20" TargetMode="External"/><Relationship Id="rId21" Type="http://schemas.openxmlformats.org/officeDocument/2006/relationships/hyperlink" Target="https://www.cmpjjj.com/details?courseId=&amp;productId=24719&amp;productType=20" TargetMode="External"/><Relationship Id="rId20" Type="http://schemas.openxmlformats.org/officeDocument/2006/relationships/hyperlink" Target="https://www.cmpjjj.com/details?courseId=&amp;productId=24625&amp;productType=20" TargetMode="External"/><Relationship Id="rId2" Type="http://schemas.openxmlformats.org/officeDocument/2006/relationships/hyperlink" Target="https://www.cmpjjj.com/details?courseId=&amp;productId=26950&amp;productType=20" TargetMode="External"/><Relationship Id="rId19" Type="http://schemas.openxmlformats.org/officeDocument/2006/relationships/hyperlink" Target="https://www.cmpjjj.com/details?courseId=&amp;productId=24606&amp;productType=20" TargetMode="External"/><Relationship Id="rId18" Type="http://schemas.openxmlformats.org/officeDocument/2006/relationships/hyperlink" Target="https://www.cmpjjj.com/details?courseId=&amp;productId=24488&amp;productType=20" TargetMode="External"/><Relationship Id="rId17" Type="http://schemas.openxmlformats.org/officeDocument/2006/relationships/hyperlink" Target="https://www.cmpjjj.com/details?courseId=&amp;productId=24279&amp;productType=20" TargetMode="External"/><Relationship Id="rId16" Type="http://schemas.openxmlformats.org/officeDocument/2006/relationships/hyperlink" Target="https://www.cmpjjj.com/details?courseId=&amp;productId=24270&amp;productType=20" TargetMode="External"/><Relationship Id="rId15" Type="http://schemas.openxmlformats.org/officeDocument/2006/relationships/hyperlink" Target="https://www.cmpjjj.com/details?courseId=&amp;productId=24264&amp;productType=20" TargetMode="External"/><Relationship Id="rId14" Type="http://schemas.openxmlformats.org/officeDocument/2006/relationships/hyperlink" Target="https://www.cmpjjj.com/details?courseId=&amp;productId=24196&amp;productType=20" TargetMode="External"/><Relationship Id="rId13" Type="http://schemas.openxmlformats.org/officeDocument/2006/relationships/hyperlink" Target="https://www.cmpjjj.com/details?courseId=&amp;productId=24195&amp;productType=20" TargetMode="External"/><Relationship Id="rId12" Type="http://schemas.openxmlformats.org/officeDocument/2006/relationships/hyperlink" Target="https://www.cmpjjj.com/details?courseId=&amp;productId=24123&amp;productType=20" TargetMode="External"/><Relationship Id="rId11" Type="http://schemas.openxmlformats.org/officeDocument/2006/relationships/hyperlink" Target="https://www.cmpjjj.com/details?courseId=&amp;productId=24122&amp;productType=20" TargetMode="External"/><Relationship Id="rId10" Type="http://schemas.openxmlformats.org/officeDocument/2006/relationships/hyperlink" Target="https://www.cmpjjj.com/details?courseId=&amp;productId=24082&amp;productType=20" TargetMode="External"/><Relationship Id="rId1" Type="http://schemas.openxmlformats.org/officeDocument/2006/relationships/hyperlink" Target="https://www.cmpjjj.com/details?courseId=&amp;productId=23950&amp;productType=20"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4110"/>
  <sheetViews>
    <sheetView tabSelected="1" workbookViewId="0">
      <pane ySplit="1" topLeftCell="A2" activePane="bottomLeft" state="frozen"/>
      <selection/>
      <selection pane="bottomLeft" activeCell="C4" sqref="C4"/>
    </sheetView>
  </sheetViews>
  <sheetFormatPr defaultColWidth="5.75" defaultRowHeight="13.5"/>
  <cols>
    <col min="1" max="1" width="5.75" style="2" customWidth="1"/>
    <col min="2" max="2" width="7.25" style="2" customWidth="1"/>
    <col min="3" max="3" width="39.625" style="94" customWidth="1"/>
    <col min="4" max="4" width="7.375" style="76" customWidth="1"/>
    <col min="5" max="5" width="9.75" style="2" customWidth="1"/>
    <col min="6" max="6" width="10.875" style="2" customWidth="1"/>
    <col min="7" max="7" width="10.625" style="2" customWidth="1"/>
    <col min="8" max="10" width="7" style="2" customWidth="1"/>
    <col min="11" max="11" width="11.625" style="60" customWidth="1"/>
    <col min="12" max="12" width="18.875" style="2" customWidth="1"/>
    <col min="13" max="13" width="9.5" style="2" customWidth="1"/>
    <col min="14" max="14" width="8.25" style="2" customWidth="1"/>
    <col min="15" max="15" width="6.75" style="2" customWidth="1"/>
    <col min="16" max="206" width="10.875" style="2" customWidth="1"/>
    <col min="207" max="15632" width="27.25" style="2" customWidth="1"/>
    <col min="15633" max="15663" width="5.75" style="2" customWidth="1"/>
    <col min="15664" max="15664" width="5.75" style="2"/>
    <col min="15665" max="15729" width="27.25" style="2"/>
    <col min="15730" max="16384" width="5.75" style="2"/>
  </cols>
  <sheetData>
    <row r="1" s="1" customFormat="1" ht="40.5" spans="1:15">
      <c r="A1" s="1" t="s">
        <v>0</v>
      </c>
      <c r="B1" s="15" t="s">
        <v>1</v>
      </c>
      <c r="C1" s="86" t="s">
        <v>2</v>
      </c>
      <c r="D1" s="15" t="s">
        <v>3</v>
      </c>
      <c r="E1" s="12" t="s">
        <v>4</v>
      </c>
      <c r="F1" s="15" t="s">
        <v>5</v>
      </c>
      <c r="G1" s="12" t="s">
        <v>6</v>
      </c>
      <c r="H1" s="12" t="s">
        <v>7</v>
      </c>
      <c r="I1" s="12" t="s">
        <v>8</v>
      </c>
      <c r="J1" s="12" t="s">
        <v>9</v>
      </c>
      <c r="K1" s="55" t="s">
        <v>10</v>
      </c>
      <c r="L1" s="12" t="s">
        <v>11</v>
      </c>
      <c r="M1" s="2" t="s">
        <v>12</v>
      </c>
      <c r="N1" s="12" t="s">
        <v>13</v>
      </c>
      <c r="O1" s="12" t="s">
        <v>14</v>
      </c>
    </row>
    <row r="2" s="2" customFormat="1" ht="14.25" spans="1:15">
      <c r="A2" s="2">
        <v>1</v>
      </c>
      <c r="C2" s="18" t="s">
        <v>15</v>
      </c>
      <c r="D2" s="76"/>
      <c r="K2" s="60"/>
    </row>
    <row r="3" s="2" customFormat="1" ht="14.25" spans="1:15">
      <c r="A3" s="2">
        <v>2</v>
      </c>
      <c r="C3" s="18" t="s">
        <v>16</v>
      </c>
      <c r="D3" s="76"/>
      <c r="K3" s="60"/>
    </row>
    <row r="4" s="2" customFormat="1" ht="14.25" spans="1:15">
      <c r="A4" s="2">
        <v>3</v>
      </c>
      <c r="C4" s="18" t="s">
        <v>17</v>
      </c>
      <c r="D4" s="76"/>
      <c r="K4" s="60"/>
    </row>
    <row r="5" s="3" customFormat="1" spans="1:15">
      <c r="A5" s="2">
        <v>4</v>
      </c>
      <c r="C5" s="3" t="s">
        <v>18</v>
      </c>
      <c r="D5" s="21" t="s">
        <v>19</v>
      </c>
      <c r="E5" s="3" t="s">
        <v>20</v>
      </c>
      <c r="F5" s="3">
        <v>69</v>
      </c>
      <c r="G5" s="3" t="s">
        <v>21</v>
      </c>
      <c r="J5" s="3" t="s">
        <v>22</v>
      </c>
      <c r="K5" s="60">
        <v>46035</v>
      </c>
      <c r="L5" s="60" t="s">
        <v>23</v>
      </c>
      <c r="M5" s="3" t="s">
        <v>24</v>
      </c>
      <c r="N5" s="3" t="s">
        <v>25</v>
      </c>
      <c r="O5" s="3" t="s">
        <v>26</v>
      </c>
    </row>
    <row r="6" s="52" customFormat="1" spans="1:15">
      <c r="A6" s="2">
        <v>5</v>
      </c>
      <c r="C6" s="52" t="s">
        <v>27</v>
      </c>
      <c r="D6" s="87" t="s">
        <v>28</v>
      </c>
      <c r="E6" s="52" t="s">
        <v>29</v>
      </c>
      <c r="F6" s="3">
        <v>48</v>
      </c>
      <c r="G6" s="3" t="s">
        <v>21</v>
      </c>
      <c r="K6" s="60">
        <v>44729</v>
      </c>
      <c r="L6" s="52" t="s">
        <v>24</v>
      </c>
      <c r="M6" s="70"/>
      <c r="N6" s="88" t="s">
        <v>30</v>
      </c>
      <c r="O6" s="3" t="s">
        <v>31</v>
      </c>
    </row>
    <row r="7" s="3" customFormat="1" spans="1:15">
      <c r="A7" s="2">
        <v>6</v>
      </c>
      <c r="B7" s="3"/>
      <c r="C7" s="3" t="s">
        <v>32</v>
      </c>
      <c r="D7" s="3" t="s">
        <v>33</v>
      </c>
      <c r="E7" s="3" t="s">
        <v>34</v>
      </c>
      <c r="F7" s="3">
        <v>29.9</v>
      </c>
      <c r="G7" s="3" t="s">
        <v>35</v>
      </c>
      <c r="K7" s="60">
        <v>45507</v>
      </c>
      <c r="N7" s="3" t="s">
        <v>36</v>
      </c>
      <c r="O7" s="3" t="s">
        <v>37</v>
      </c>
    </row>
    <row r="8" s="2" customFormat="1" spans="1:15">
      <c r="A8" s="2">
        <v>7</v>
      </c>
      <c r="C8" s="2" t="s">
        <v>38</v>
      </c>
      <c r="D8" s="76" t="s">
        <v>39</v>
      </c>
      <c r="E8" s="2" t="s">
        <v>40</v>
      </c>
      <c r="F8" s="3">
        <v>49</v>
      </c>
      <c r="G8" s="2" t="s">
        <v>21</v>
      </c>
      <c r="K8" s="60">
        <v>45308</v>
      </c>
      <c r="M8" s="3" t="s">
        <v>24</v>
      </c>
      <c r="N8" s="2" t="s">
        <v>41</v>
      </c>
      <c r="O8" s="3" t="s">
        <v>42</v>
      </c>
    </row>
    <row r="9" s="3" customFormat="1" spans="1:15">
      <c r="A9" s="2">
        <v>8</v>
      </c>
      <c r="B9" s="3"/>
      <c r="C9" s="3" t="s">
        <v>43</v>
      </c>
      <c r="D9" s="3" t="s">
        <v>44</v>
      </c>
      <c r="E9" s="3" t="s">
        <v>45</v>
      </c>
      <c r="F9" s="3">
        <v>49.8</v>
      </c>
      <c r="G9" s="3" t="s">
        <v>46</v>
      </c>
      <c r="K9" s="60">
        <v>45892</v>
      </c>
      <c r="N9" s="3" t="s">
        <v>47</v>
      </c>
      <c r="O9" s="3" t="s">
        <v>48</v>
      </c>
    </row>
    <row r="10" s="3" customFormat="1" spans="1:15">
      <c r="A10" s="2">
        <v>9</v>
      </c>
      <c r="B10" s="3" t="s">
        <v>49</v>
      </c>
      <c r="C10" s="3" t="s">
        <v>50</v>
      </c>
      <c r="D10" s="3" t="s">
        <v>49</v>
      </c>
      <c r="E10" s="3" t="s">
        <v>51</v>
      </c>
      <c r="F10" s="3">
        <v>59.8</v>
      </c>
      <c r="G10" s="3" t="s">
        <v>21</v>
      </c>
      <c r="H10" s="3"/>
      <c r="I10" s="3"/>
      <c r="J10" s="3"/>
      <c r="K10" s="60">
        <v>45899</v>
      </c>
      <c r="L10" s="3"/>
      <c r="M10" s="3"/>
      <c r="N10" s="3" t="s">
        <v>52</v>
      </c>
      <c r="O10" s="3" t="s">
        <v>53</v>
      </c>
    </row>
    <row r="11" s="3" customFormat="1" spans="1:15">
      <c r="A11" s="2">
        <v>10</v>
      </c>
      <c r="B11" s="3" t="s">
        <v>54</v>
      </c>
      <c r="C11" s="3" t="s">
        <v>55</v>
      </c>
      <c r="D11" s="3" t="s">
        <v>54</v>
      </c>
      <c r="E11" s="3" t="s">
        <v>56</v>
      </c>
      <c r="F11" s="3">
        <v>46</v>
      </c>
      <c r="G11" s="20" t="s">
        <v>21</v>
      </c>
      <c r="H11" s="20"/>
      <c r="I11" s="20"/>
      <c r="J11" s="20"/>
      <c r="K11" s="60">
        <v>45895</v>
      </c>
      <c r="L11" s="3"/>
      <c r="N11" s="3" t="s">
        <v>57</v>
      </c>
      <c r="O11" s="3" t="s">
        <v>58</v>
      </c>
    </row>
    <row r="12" s="3" customFormat="1" spans="1:15">
      <c r="A12" s="2">
        <v>11</v>
      </c>
      <c r="C12" s="3" t="s">
        <v>59</v>
      </c>
      <c r="D12" s="21" t="s">
        <v>60</v>
      </c>
      <c r="E12" s="3" t="s">
        <v>61</v>
      </c>
      <c r="F12" s="3">
        <v>49</v>
      </c>
      <c r="G12" s="3" t="s">
        <v>62</v>
      </c>
      <c r="K12" s="60">
        <v>45902</v>
      </c>
      <c r="L12" s="3" t="s">
        <v>63</v>
      </c>
      <c r="N12" s="3" t="s">
        <v>64</v>
      </c>
      <c r="O12" s="3" t="s">
        <v>65</v>
      </c>
    </row>
    <row r="13" s="3" customFormat="1" spans="1:15">
      <c r="A13" s="2">
        <v>12</v>
      </c>
      <c r="B13" s="21"/>
      <c r="C13" s="3" t="s">
        <v>55</v>
      </c>
      <c r="D13" s="21" t="s">
        <v>66</v>
      </c>
      <c r="E13" s="20" t="s">
        <v>67</v>
      </c>
      <c r="F13" s="3">
        <v>55</v>
      </c>
      <c r="G13" s="3" t="s">
        <v>68</v>
      </c>
      <c r="K13" s="60">
        <v>45758</v>
      </c>
      <c r="L13" s="3" t="s">
        <v>69</v>
      </c>
      <c r="N13" s="3" t="s">
        <v>70</v>
      </c>
      <c r="O13" s="3" t="s">
        <v>71</v>
      </c>
    </row>
    <row r="14" s="63" customFormat="1" spans="1:15">
      <c r="A14" s="2">
        <v>13</v>
      </c>
      <c r="C14" s="63" t="s">
        <v>72</v>
      </c>
      <c r="D14" s="95" t="s">
        <v>73</v>
      </c>
      <c r="E14" s="63" t="s">
        <v>74</v>
      </c>
      <c r="F14" s="3">
        <v>45</v>
      </c>
      <c r="G14" s="63" t="s">
        <v>21</v>
      </c>
      <c r="K14" s="60">
        <v>45944</v>
      </c>
      <c r="M14" s="3" t="s">
        <v>24</v>
      </c>
      <c r="N14" s="95" t="s">
        <v>75</v>
      </c>
      <c r="O14" s="3" t="s">
        <v>76</v>
      </c>
    </row>
    <row r="15" s="2" customFormat="1" spans="1:15">
      <c r="A15" s="2">
        <v>14</v>
      </c>
      <c r="C15" s="2" t="s">
        <v>77</v>
      </c>
      <c r="D15" s="76" t="s">
        <v>78</v>
      </c>
      <c r="E15" s="2" t="s">
        <v>79</v>
      </c>
      <c r="F15" s="3">
        <v>45</v>
      </c>
      <c r="G15" s="2" t="s">
        <v>21</v>
      </c>
      <c r="K15" s="60">
        <v>46063</v>
      </c>
      <c r="M15" s="3" t="s">
        <v>24</v>
      </c>
      <c r="N15" s="2" t="s">
        <v>80</v>
      </c>
      <c r="O15" s="3" t="s">
        <v>81</v>
      </c>
    </row>
    <row r="16" s="3" customFormat="1" spans="1:15">
      <c r="A16" s="2">
        <v>15</v>
      </c>
      <c r="C16" s="3" t="s">
        <v>82</v>
      </c>
      <c r="D16" s="21" t="s">
        <v>83</v>
      </c>
      <c r="E16" s="20" t="s">
        <v>84</v>
      </c>
      <c r="F16" s="3">
        <v>49.8</v>
      </c>
      <c r="G16" s="3" t="s">
        <v>85</v>
      </c>
      <c r="K16" s="60">
        <v>45882</v>
      </c>
      <c r="L16" s="3" t="s">
        <v>63</v>
      </c>
      <c r="N16" s="3" t="s">
        <v>86</v>
      </c>
      <c r="O16" s="3" t="s">
        <v>87</v>
      </c>
    </row>
    <row r="17" s="3" customFormat="1" spans="1:15">
      <c r="A17" s="2">
        <v>16</v>
      </c>
      <c r="B17" s="3" t="s">
        <v>88</v>
      </c>
      <c r="C17" s="3" t="s">
        <v>89</v>
      </c>
      <c r="D17" s="3" t="s">
        <v>88</v>
      </c>
      <c r="E17" s="3" t="s">
        <v>90</v>
      </c>
      <c r="F17" s="3">
        <v>49.8</v>
      </c>
      <c r="K17" s="60">
        <v>45747</v>
      </c>
      <c r="L17" s="3"/>
      <c r="N17" s="3" t="s">
        <v>91</v>
      </c>
      <c r="O17" s="3" t="s">
        <v>92</v>
      </c>
    </row>
    <row r="18" s="4" customFormat="1" spans="1:15">
      <c r="A18" s="2">
        <v>17</v>
      </c>
      <c r="B18" s="4" t="s">
        <v>93</v>
      </c>
      <c r="C18" s="25" t="s">
        <v>94</v>
      </c>
      <c r="D18" s="4" t="s">
        <v>93</v>
      </c>
      <c r="E18" s="4" t="s">
        <v>95</v>
      </c>
      <c r="F18" s="4">
        <v>49.5</v>
      </c>
      <c r="G18" s="3" t="s">
        <v>21</v>
      </c>
      <c r="H18" s="25" t="s">
        <v>96</v>
      </c>
      <c r="K18" s="56">
        <v>46086</v>
      </c>
      <c r="L18" s="4" t="s">
        <v>97</v>
      </c>
      <c r="N18" s="4" t="s">
        <v>98</v>
      </c>
      <c r="O18" s="4" t="s">
        <v>99</v>
      </c>
    </row>
    <row r="19" s="5" customFormat="1" spans="1:15">
      <c r="A19" s="2">
        <v>18</v>
      </c>
      <c r="B19" s="68"/>
      <c r="C19" s="20" t="s">
        <v>100</v>
      </c>
      <c r="D19" s="68" t="s">
        <v>101</v>
      </c>
      <c r="E19" s="5" t="s">
        <v>102</v>
      </c>
      <c r="F19" s="3">
        <v>35</v>
      </c>
      <c r="G19" s="5" t="s">
        <v>21</v>
      </c>
      <c r="K19" s="60">
        <v>45846</v>
      </c>
      <c r="M19" s="3" t="s">
        <v>24</v>
      </c>
      <c r="N19" s="5" t="s">
        <v>103</v>
      </c>
      <c r="O19" s="3" t="s">
        <v>104</v>
      </c>
    </row>
    <row r="20" s="2" customFormat="1" spans="1:15">
      <c r="A20" s="2">
        <v>19</v>
      </c>
      <c r="B20" s="68"/>
      <c r="C20" s="20" t="s">
        <v>100</v>
      </c>
      <c r="D20" s="68" t="s">
        <v>105</v>
      </c>
      <c r="E20" s="5" t="s">
        <v>106</v>
      </c>
      <c r="F20" s="3">
        <v>39.8</v>
      </c>
      <c r="G20" s="3" t="s">
        <v>21</v>
      </c>
      <c r="H20" s="5"/>
      <c r="I20" s="5"/>
      <c r="J20" s="5"/>
      <c r="K20" s="60">
        <v>45309</v>
      </c>
      <c r="L20" s="5"/>
      <c r="M20" s="3" t="s">
        <v>24</v>
      </c>
      <c r="N20" s="5" t="s">
        <v>107</v>
      </c>
      <c r="O20" s="3" t="s">
        <v>108</v>
      </c>
    </row>
    <row r="21" s="2" customFormat="1" spans="1:15">
      <c r="A21" s="2">
        <v>20</v>
      </c>
      <c r="C21" s="2" t="s">
        <v>109</v>
      </c>
      <c r="D21" s="76" t="s">
        <v>110</v>
      </c>
      <c r="E21" s="2" t="s">
        <v>111</v>
      </c>
      <c r="F21" s="3">
        <v>44.8</v>
      </c>
      <c r="G21" s="2" t="s">
        <v>21</v>
      </c>
      <c r="K21" s="60">
        <v>45659</v>
      </c>
      <c r="M21" s="3" t="s">
        <v>24</v>
      </c>
      <c r="N21" s="2" t="s">
        <v>112</v>
      </c>
      <c r="O21" s="3" t="s">
        <v>113</v>
      </c>
    </row>
    <row r="22" s="2" customFormat="1" spans="1:15">
      <c r="A22" s="2">
        <v>21</v>
      </c>
      <c r="C22" s="2" t="s">
        <v>114</v>
      </c>
      <c r="D22" s="76" t="s">
        <v>115</v>
      </c>
      <c r="E22" s="2" t="s">
        <v>116</v>
      </c>
      <c r="F22" s="3">
        <v>28</v>
      </c>
      <c r="G22" s="2" t="s">
        <v>21</v>
      </c>
      <c r="K22" s="60">
        <v>45845</v>
      </c>
      <c r="L22" s="2" t="s">
        <v>117</v>
      </c>
      <c r="M22" s="3" t="s">
        <v>24</v>
      </c>
      <c r="N22" s="2" t="s">
        <v>118</v>
      </c>
      <c r="O22" s="3" t="s">
        <v>119</v>
      </c>
    </row>
    <row r="23" s="3" customFormat="1" spans="1:15">
      <c r="A23" s="2">
        <v>22</v>
      </c>
      <c r="C23" s="3" t="s">
        <v>120</v>
      </c>
      <c r="D23" s="21" t="s">
        <v>121</v>
      </c>
      <c r="E23" s="3" t="s">
        <v>122</v>
      </c>
      <c r="F23" s="3">
        <v>49</v>
      </c>
      <c r="G23" s="63" t="s">
        <v>21</v>
      </c>
      <c r="K23" s="60">
        <v>45846</v>
      </c>
      <c r="L23" s="20"/>
      <c r="N23" s="3" t="s">
        <v>123</v>
      </c>
      <c r="O23" s="3" t="s">
        <v>124</v>
      </c>
    </row>
    <row r="24" s="2" customFormat="1" spans="1:15">
      <c r="A24" s="2">
        <v>23</v>
      </c>
      <c r="C24" s="2" t="s">
        <v>125</v>
      </c>
      <c r="D24" s="76" t="s">
        <v>126</v>
      </c>
      <c r="E24" s="2" t="s">
        <v>127</v>
      </c>
      <c r="F24" s="3">
        <v>39</v>
      </c>
      <c r="G24" s="2" t="s">
        <v>21</v>
      </c>
      <c r="K24" s="60">
        <v>45894</v>
      </c>
      <c r="L24" s="2" t="s">
        <v>117</v>
      </c>
      <c r="M24" s="3" t="s">
        <v>24</v>
      </c>
      <c r="N24" s="2" t="s">
        <v>128</v>
      </c>
      <c r="O24" s="3" t="s">
        <v>129</v>
      </c>
    </row>
    <row r="25" s="2" customFormat="1" spans="1:15">
      <c r="A25" s="2">
        <v>24</v>
      </c>
      <c r="C25" s="2" t="s">
        <v>130</v>
      </c>
      <c r="D25" s="76" t="s">
        <v>131</v>
      </c>
      <c r="E25" s="2" t="s">
        <v>132</v>
      </c>
      <c r="F25" s="3">
        <v>35</v>
      </c>
      <c r="G25" s="2" t="s">
        <v>21</v>
      </c>
      <c r="K25" s="60">
        <v>46063</v>
      </c>
      <c r="L25" s="2" t="s">
        <v>117</v>
      </c>
      <c r="M25" s="3" t="s">
        <v>24</v>
      </c>
      <c r="N25" s="2" t="s">
        <v>133</v>
      </c>
      <c r="O25" s="3" t="s">
        <v>134</v>
      </c>
    </row>
    <row r="26" s="2" customFormat="1" spans="1:15">
      <c r="A26" s="2">
        <v>25</v>
      </c>
      <c r="C26" s="2" t="s">
        <v>135</v>
      </c>
      <c r="D26" s="76" t="s">
        <v>136</v>
      </c>
      <c r="E26" s="2" t="s">
        <v>137</v>
      </c>
      <c r="F26" s="3">
        <v>32</v>
      </c>
      <c r="G26" s="2" t="s">
        <v>21</v>
      </c>
      <c r="K26" s="60">
        <v>45854</v>
      </c>
      <c r="L26" s="2" t="s">
        <v>117</v>
      </c>
      <c r="M26" s="3" t="s">
        <v>24</v>
      </c>
      <c r="N26" s="2" t="s">
        <v>138</v>
      </c>
      <c r="O26" s="3" t="s">
        <v>139</v>
      </c>
    </row>
    <row r="27" s="2" customFormat="1" spans="1:15">
      <c r="A27" s="2">
        <v>26</v>
      </c>
      <c r="B27" s="61"/>
      <c r="C27" s="61" t="s">
        <v>140</v>
      </c>
      <c r="D27" s="96" t="s">
        <v>141</v>
      </c>
      <c r="E27" s="61" t="s">
        <v>142</v>
      </c>
      <c r="F27" s="3">
        <v>39.8</v>
      </c>
      <c r="G27" s="61" t="s">
        <v>21</v>
      </c>
      <c r="H27" s="61"/>
      <c r="I27" s="61"/>
      <c r="J27" s="61"/>
      <c r="K27" s="60">
        <v>46079</v>
      </c>
      <c r="L27" s="61" t="s">
        <v>143</v>
      </c>
      <c r="M27" s="3" t="s">
        <v>24</v>
      </c>
      <c r="N27" s="96" t="s">
        <v>144</v>
      </c>
      <c r="O27" s="3" t="s">
        <v>145</v>
      </c>
    </row>
    <row r="28" s="2" customFormat="1" spans="1:15">
      <c r="A28" s="2">
        <v>27</v>
      </c>
      <c r="C28" s="2" t="s">
        <v>146</v>
      </c>
      <c r="D28" s="76" t="s">
        <v>147</v>
      </c>
      <c r="E28" s="2" t="s">
        <v>148</v>
      </c>
      <c r="F28" s="3">
        <v>54</v>
      </c>
      <c r="G28" s="2" t="s">
        <v>21</v>
      </c>
      <c r="K28" s="60">
        <v>45667</v>
      </c>
      <c r="M28" s="3" t="s">
        <v>24</v>
      </c>
      <c r="N28" s="2" t="s">
        <v>149</v>
      </c>
      <c r="O28" s="3" t="s">
        <v>150</v>
      </c>
    </row>
    <row r="29" s="2" customFormat="1" spans="1:15">
      <c r="A29" s="2">
        <v>28</v>
      </c>
      <c r="C29" s="2" t="s">
        <v>151</v>
      </c>
      <c r="D29" s="76" t="s">
        <v>152</v>
      </c>
      <c r="E29" s="2" t="s">
        <v>153</v>
      </c>
      <c r="F29" s="3">
        <v>29.8</v>
      </c>
      <c r="K29" s="60">
        <v>45593</v>
      </c>
      <c r="L29" s="97"/>
      <c r="M29" s="3" t="s">
        <v>24</v>
      </c>
      <c r="N29" s="2" t="s">
        <v>154</v>
      </c>
      <c r="O29" s="3" t="s">
        <v>155</v>
      </c>
    </row>
    <row r="30" s="3" customFormat="1" spans="1:15">
      <c r="A30" s="2">
        <v>29</v>
      </c>
      <c r="C30" s="3" t="s">
        <v>156</v>
      </c>
      <c r="D30" s="21" t="s">
        <v>157</v>
      </c>
      <c r="E30" s="3" t="s">
        <v>158</v>
      </c>
      <c r="F30" s="3">
        <v>39</v>
      </c>
      <c r="G30" s="3" t="s">
        <v>159</v>
      </c>
      <c r="K30" s="60">
        <v>44940</v>
      </c>
      <c r="M30" s="3" t="s">
        <v>24</v>
      </c>
      <c r="N30" s="3" t="s">
        <v>160</v>
      </c>
      <c r="O30" s="3" t="s">
        <v>161</v>
      </c>
    </row>
    <row r="31" s="2" customFormat="1" spans="1:15">
      <c r="A31" s="2">
        <v>30</v>
      </c>
      <c r="C31" s="2" t="s">
        <v>162</v>
      </c>
      <c r="D31" s="76" t="s">
        <v>163</v>
      </c>
      <c r="E31" s="2" t="s">
        <v>164</v>
      </c>
      <c r="F31" s="3">
        <v>39.8</v>
      </c>
      <c r="G31" s="2" t="s">
        <v>21</v>
      </c>
      <c r="K31" s="60">
        <v>46050</v>
      </c>
      <c r="M31" s="3" t="s">
        <v>24</v>
      </c>
      <c r="N31" s="2" t="s">
        <v>165</v>
      </c>
      <c r="O31" s="3" t="s">
        <v>166</v>
      </c>
    </row>
    <row r="32" s="3" customFormat="1" spans="1:15">
      <c r="A32" s="2">
        <v>31</v>
      </c>
      <c r="B32" s="3" t="s">
        <v>167</v>
      </c>
      <c r="C32" s="3" t="s">
        <v>168</v>
      </c>
      <c r="D32" s="21" t="s">
        <v>167</v>
      </c>
      <c r="E32" s="3" t="s">
        <v>169</v>
      </c>
      <c r="F32" s="3">
        <v>59</v>
      </c>
      <c r="G32" s="62" t="s">
        <v>170</v>
      </c>
      <c r="H32" s="20" t="s">
        <v>96</v>
      </c>
      <c r="J32" s="62" t="s">
        <v>22</v>
      </c>
      <c r="K32" s="60">
        <v>45981</v>
      </c>
      <c r="L32" s="60" t="s">
        <v>23</v>
      </c>
      <c r="M32" s="3" t="s">
        <v>171</v>
      </c>
      <c r="N32" s="3" t="s">
        <v>172</v>
      </c>
      <c r="O32" s="3" t="s">
        <v>173</v>
      </c>
    </row>
    <row r="33" s="2" customFormat="1" spans="1:15">
      <c r="A33" s="2">
        <v>32</v>
      </c>
      <c r="C33" s="2" t="s">
        <v>174</v>
      </c>
      <c r="D33" s="76" t="s">
        <v>175</v>
      </c>
      <c r="E33" s="2" t="s">
        <v>176</v>
      </c>
      <c r="F33" s="3">
        <v>39</v>
      </c>
      <c r="G33" s="2" t="s">
        <v>177</v>
      </c>
      <c r="K33" s="60">
        <v>44772</v>
      </c>
      <c r="M33" s="3" t="s">
        <v>24</v>
      </c>
      <c r="N33" s="2" t="s">
        <v>178</v>
      </c>
      <c r="O33" s="3" t="s">
        <v>179</v>
      </c>
    </row>
    <row r="34" s="3" customFormat="1" spans="1:15">
      <c r="A34" s="2">
        <v>33</v>
      </c>
      <c r="B34" s="3" t="s">
        <v>180</v>
      </c>
      <c r="C34" s="3" t="s">
        <v>181</v>
      </c>
      <c r="D34" s="21" t="s">
        <v>180</v>
      </c>
      <c r="E34" s="3" t="s">
        <v>182</v>
      </c>
      <c r="F34" s="3">
        <v>49.8</v>
      </c>
      <c r="G34" s="3"/>
      <c r="K34" s="60">
        <v>45864</v>
      </c>
      <c r="N34" s="3" t="s">
        <v>183</v>
      </c>
      <c r="O34" s="3" t="s">
        <v>184</v>
      </c>
    </row>
    <row r="35" s="3" customFormat="1" spans="1:15">
      <c r="A35" s="2">
        <v>34</v>
      </c>
      <c r="B35" s="3"/>
      <c r="C35" s="3" t="s">
        <v>185</v>
      </c>
      <c r="D35" s="21" t="s">
        <v>186</v>
      </c>
      <c r="E35" s="20" t="s">
        <v>187</v>
      </c>
      <c r="F35" s="3">
        <v>52.8</v>
      </c>
      <c r="G35" s="3" t="s">
        <v>21</v>
      </c>
      <c r="K35" s="60">
        <v>45260</v>
      </c>
      <c r="N35" s="3" t="s">
        <v>188</v>
      </c>
      <c r="O35" s="3" t="s">
        <v>189</v>
      </c>
    </row>
    <row r="36" s="3" customFormat="1" spans="1:15">
      <c r="A36" s="2">
        <v>35</v>
      </c>
      <c r="C36" s="3" t="s">
        <v>190</v>
      </c>
      <c r="D36" s="21" t="s">
        <v>191</v>
      </c>
      <c r="E36" s="3" t="s">
        <v>192</v>
      </c>
      <c r="F36" s="3">
        <v>49.8</v>
      </c>
      <c r="G36" s="3" t="s">
        <v>193</v>
      </c>
      <c r="K36" s="60">
        <v>45553</v>
      </c>
      <c r="L36" s="3" t="s">
        <v>63</v>
      </c>
      <c r="N36" s="3" t="s">
        <v>194</v>
      </c>
      <c r="O36" s="3" t="s">
        <v>195</v>
      </c>
    </row>
    <row r="37" s="3" customFormat="1" spans="1:15">
      <c r="A37" s="2">
        <v>36</v>
      </c>
      <c r="B37" s="3"/>
      <c r="C37" s="3" t="s">
        <v>196</v>
      </c>
      <c r="D37" s="21" t="s">
        <v>197</v>
      </c>
      <c r="E37" s="3" t="s">
        <v>198</v>
      </c>
      <c r="F37" s="3">
        <v>59.8</v>
      </c>
      <c r="K37" s="60">
        <v>45541</v>
      </c>
      <c r="N37" s="3" t="s">
        <v>199</v>
      </c>
      <c r="O37" s="3" t="s">
        <v>200</v>
      </c>
    </row>
    <row r="38" s="2" customFormat="1" spans="1:15">
      <c r="A38" s="2">
        <v>37</v>
      </c>
      <c r="C38" s="2" t="s">
        <v>201</v>
      </c>
      <c r="D38" s="76" t="s">
        <v>202</v>
      </c>
      <c r="E38" s="2" t="s">
        <v>203</v>
      </c>
      <c r="F38" s="3">
        <v>42</v>
      </c>
      <c r="G38" s="2" t="s">
        <v>21</v>
      </c>
      <c r="K38" s="60">
        <v>45954</v>
      </c>
      <c r="M38" s="3" t="s">
        <v>24</v>
      </c>
      <c r="N38" s="2" t="s">
        <v>204</v>
      </c>
      <c r="O38" s="3" t="s">
        <v>205</v>
      </c>
    </row>
    <row r="39" s="3" customFormat="1" spans="1:15">
      <c r="A39" s="2">
        <v>38</v>
      </c>
      <c r="B39" s="3" t="s">
        <v>206</v>
      </c>
      <c r="C39" s="3" t="s">
        <v>207</v>
      </c>
      <c r="D39" s="3" t="s">
        <v>206</v>
      </c>
      <c r="E39" s="3" t="s">
        <v>208</v>
      </c>
      <c r="F39" s="3">
        <v>39</v>
      </c>
      <c r="K39" s="60">
        <v>45928</v>
      </c>
      <c r="N39" s="3" t="s">
        <v>209</v>
      </c>
      <c r="O39" s="3" t="s">
        <v>210</v>
      </c>
    </row>
    <row r="40" s="2" customFormat="1" ht="14.25" spans="1:15">
      <c r="A40" s="2">
        <v>39</v>
      </c>
      <c r="C40" s="18" t="s">
        <v>211</v>
      </c>
      <c r="D40" s="76"/>
      <c r="F40" s="3"/>
      <c r="K40" s="60"/>
      <c r="M40" s="3"/>
      <c r="O40" s="3"/>
    </row>
    <row r="41" s="3" customFormat="1" spans="1:15">
      <c r="A41" s="2">
        <v>40</v>
      </c>
      <c r="B41" s="3" t="s">
        <v>212</v>
      </c>
      <c r="C41" s="3" t="s">
        <v>213</v>
      </c>
      <c r="D41" s="21" t="s">
        <v>212</v>
      </c>
      <c r="E41" s="3" t="s">
        <v>214</v>
      </c>
      <c r="F41" s="3">
        <v>44.9</v>
      </c>
      <c r="G41" s="3" t="s">
        <v>215</v>
      </c>
      <c r="K41" s="60">
        <v>46055</v>
      </c>
      <c r="N41" s="3" t="s">
        <v>216</v>
      </c>
      <c r="O41" s="3" t="s">
        <v>217</v>
      </c>
    </row>
    <row r="42" s="3" customFormat="1" spans="1:15">
      <c r="A42" s="2">
        <v>41</v>
      </c>
      <c r="B42" s="3" t="s">
        <v>218</v>
      </c>
      <c r="C42" s="3" t="s">
        <v>219</v>
      </c>
      <c r="D42" s="21" t="s">
        <v>218</v>
      </c>
      <c r="E42" s="3" t="s">
        <v>220</v>
      </c>
      <c r="F42" s="3">
        <v>55</v>
      </c>
      <c r="G42" s="3" t="s">
        <v>221</v>
      </c>
      <c r="J42" s="3" t="s">
        <v>22</v>
      </c>
      <c r="K42" s="60">
        <v>46056</v>
      </c>
      <c r="L42" s="60" t="s">
        <v>23</v>
      </c>
      <c r="N42" s="3" t="s">
        <v>222</v>
      </c>
      <c r="O42" s="3" t="s">
        <v>223</v>
      </c>
    </row>
    <row r="43" s="3" customFormat="1" spans="1:15">
      <c r="A43" s="2">
        <v>42</v>
      </c>
      <c r="B43" s="3" t="s">
        <v>224</v>
      </c>
      <c r="C43" s="3" t="s">
        <v>225</v>
      </c>
      <c r="D43" s="3" t="s">
        <v>224</v>
      </c>
      <c r="E43" s="3" t="s">
        <v>226</v>
      </c>
      <c r="F43" s="3">
        <v>59.8</v>
      </c>
      <c r="G43" s="3" t="s">
        <v>227</v>
      </c>
      <c r="K43" s="60">
        <v>45909</v>
      </c>
      <c r="L43" s="3"/>
      <c r="N43" s="3" t="s">
        <v>228</v>
      </c>
      <c r="O43" s="3" t="s">
        <v>229</v>
      </c>
    </row>
    <row r="44" s="3" customFormat="1" spans="1:15">
      <c r="A44" s="2">
        <v>43</v>
      </c>
      <c r="B44" s="3" t="s">
        <v>230</v>
      </c>
      <c r="C44" s="3" t="s">
        <v>231</v>
      </c>
      <c r="D44" s="3" t="s">
        <v>230</v>
      </c>
      <c r="E44" s="3" t="s">
        <v>232</v>
      </c>
      <c r="F44" s="3">
        <v>59</v>
      </c>
      <c r="G44" s="3" t="s">
        <v>233</v>
      </c>
      <c r="K44" s="60">
        <v>45944</v>
      </c>
      <c r="L44" s="20" t="s">
        <v>63</v>
      </c>
      <c r="N44" s="3" t="s">
        <v>234</v>
      </c>
      <c r="O44" s="3" t="s">
        <v>235</v>
      </c>
    </row>
    <row r="45" s="3" customFormat="1" spans="1:15">
      <c r="A45" s="2">
        <v>44</v>
      </c>
      <c r="B45" s="3" t="s">
        <v>236</v>
      </c>
      <c r="C45" s="3" t="s">
        <v>237</v>
      </c>
      <c r="D45" s="21" t="s">
        <v>236</v>
      </c>
      <c r="E45" s="3" t="s">
        <v>238</v>
      </c>
      <c r="F45" s="3">
        <v>59.8</v>
      </c>
      <c r="G45" s="3" t="s">
        <v>239</v>
      </c>
      <c r="J45" s="20" t="s">
        <v>22</v>
      </c>
      <c r="K45" s="60">
        <v>46062</v>
      </c>
      <c r="L45" s="60" t="s">
        <v>23</v>
      </c>
      <c r="M45" s="3" t="s">
        <v>240</v>
      </c>
      <c r="N45" s="3" t="s">
        <v>241</v>
      </c>
      <c r="O45" s="3" t="s">
        <v>242</v>
      </c>
    </row>
    <row r="46" s="52" customFormat="1" spans="1:15">
      <c r="A46" s="2">
        <v>45</v>
      </c>
      <c r="C46" s="52" t="s">
        <v>243</v>
      </c>
      <c r="D46" s="87" t="s">
        <v>244</v>
      </c>
      <c r="E46" s="52" t="s">
        <v>245</v>
      </c>
      <c r="F46" s="3">
        <v>29</v>
      </c>
      <c r="G46" s="88" t="s">
        <v>246</v>
      </c>
      <c r="K46" s="60">
        <v>45171</v>
      </c>
      <c r="L46" s="52" t="s">
        <v>24</v>
      </c>
      <c r="M46" s="70"/>
      <c r="N46" s="88" t="s">
        <v>247</v>
      </c>
      <c r="O46" s="3" t="s">
        <v>248</v>
      </c>
    </row>
    <row r="47" s="2" customFormat="1" spans="1:15">
      <c r="A47" s="2">
        <v>46</v>
      </c>
      <c r="C47" s="2" t="s">
        <v>249</v>
      </c>
      <c r="D47" s="76" t="s">
        <v>250</v>
      </c>
      <c r="E47" s="2" t="s">
        <v>251</v>
      </c>
      <c r="F47" s="3">
        <v>29.8</v>
      </c>
      <c r="G47" s="3" t="s">
        <v>21</v>
      </c>
      <c r="K47" s="60">
        <v>45677</v>
      </c>
      <c r="M47" s="3" t="s">
        <v>24</v>
      </c>
      <c r="N47" s="76" t="s">
        <v>252</v>
      </c>
      <c r="O47" s="3" t="s">
        <v>253</v>
      </c>
    </row>
    <row r="48" s="3" customFormat="1" spans="1:15">
      <c r="A48" s="2">
        <v>47</v>
      </c>
      <c r="B48" s="3" t="s">
        <v>254</v>
      </c>
      <c r="C48" s="3" t="s">
        <v>255</v>
      </c>
      <c r="D48" s="21" t="s">
        <v>254</v>
      </c>
      <c r="E48" s="3" t="s">
        <v>245</v>
      </c>
      <c r="F48" s="3">
        <v>39.8</v>
      </c>
      <c r="G48" s="62" t="s">
        <v>256</v>
      </c>
      <c r="K48" s="60">
        <v>45901</v>
      </c>
      <c r="L48" s="3" t="s">
        <v>63</v>
      </c>
      <c r="M48" s="3"/>
      <c r="N48" s="3" t="s">
        <v>257</v>
      </c>
      <c r="O48" s="3" t="s">
        <v>258</v>
      </c>
    </row>
    <row r="49" s="3" customFormat="1" spans="1:15">
      <c r="A49" s="2">
        <v>48</v>
      </c>
      <c r="B49" s="21"/>
      <c r="C49" s="3" t="s">
        <v>259</v>
      </c>
      <c r="D49" s="3" t="s">
        <v>260</v>
      </c>
      <c r="E49" s="3" t="s">
        <v>261</v>
      </c>
      <c r="F49" s="3">
        <v>45</v>
      </c>
      <c r="G49" s="63" t="s">
        <v>21</v>
      </c>
      <c r="K49" s="60">
        <v>45510</v>
      </c>
      <c r="N49" s="3" t="s">
        <v>262</v>
      </c>
      <c r="O49" s="62" t="s">
        <v>263</v>
      </c>
    </row>
    <row r="50" s="3" customFormat="1" spans="1:15">
      <c r="A50" s="2">
        <v>49</v>
      </c>
      <c r="B50" s="3" t="s">
        <v>264</v>
      </c>
      <c r="C50" s="3" t="s">
        <v>265</v>
      </c>
      <c r="D50" s="3" t="s">
        <v>264</v>
      </c>
      <c r="E50" s="3" t="s">
        <v>266</v>
      </c>
      <c r="F50" s="3">
        <v>48</v>
      </c>
      <c r="G50" s="3" t="s">
        <v>21</v>
      </c>
      <c r="K50" s="60">
        <v>45902</v>
      </c>
      <c r="N50" s="3" t="s">
        <v>267</v>
      </c>
      <c r="O50" s="3" t="s">
        <v>268</v>
      </c>
    </row>
    <row r="51" s="3" customFormat="1" spans="1:15">
      <c r="A51" s="2">
        <v>50</v>
      </c>
      <c r="B51" s="21" t="s">
        <v>269</v>
      </c>
      <c r="C51" s="3" t="s">
        <v>270</v>
      </c>
      <c r="D51" s="21" t="s">
        <v>269</v>
      </c>
      <c r="E51" s="3" t="s">
        <v>271</v>
      </c>
      <c r="F51" s="3">
        <v>36</v>
      </c>
      <c r="G51" s="3" t="s">
        <v>62</v>
      </c>
      <c r="J51" s="3" t="s">
        <v>22</v>
      </c>
      <c r="K51" s="60">
        <v>46034</v>
      </c>
      <c r="L51" s="60" t="s">
        <v>23</v>
      </c>
      <c r="N51" s="3" t="s">
        <v>272</v>
      </c>
      <c r="O51" s="3" t="s">
        <v>273</v>
      </c>
    </row>
    <row r="52" s="52" customFormat="1" spans="1:15">
      <c r="A52" s="2">
        <v>51</v>
      </c>
      <c r="C52" s="52" t="s">
        <v>274</v>
      </c>
      <c r="D52" s="87" t="s">
        <v>275</v>
      </c>
      <c r="E52" s="52" t="s">
        <v>276</v>
      </c>
      <c r="F52" s="3">
        <v>59.8</v>
      </c>
      <c r="G52" s="88" t="s">
        <v>62</v>
      </c>
      <c r="K52" s="60">
        <v>45874</v>
      </c>
      <c r="L52" s="98" t="s">
        <v>63</v>
      </c>
      <c r="M52" s="70"/>
      <c r="N52" s="88" t="s">
        <v>277</v>
      </c>
      <c r="O52" s="3" t="s">
        <v>278</v>
      </c>
    </row>
    <row r="53" s="5" customFormat="1" spans="1:15">
      <c r="A53" s="2">
        <v>52</v>
      </c>
      <c r="C53" s="5" t="s">
        <v>274</v>
      </c>
      <c r="D53" s="68" t="s">
        <v>279</v>
      </c>
      <c r="E53" s="5" t="s">
        <v>280</v>
      </c>
      <c r="F53" s="3">
        <v>28</v>
      </c>
      <c r="G53" s="20" t="s">
        <v>21</v>
      </c>
      <c r="K53" s="60">
        <v>45659</v>
      </c>
      <c r="M53" s="3" t="s">
        <v>24</v>
      </c>
      <c r="N53" s="5" t="s">
        <v>281</v>
      </c>
      <c r="O53" s="3" t="s">
        <v>282</v>
      </c>
    </row>
    <row r="54" s="2" customFormat="1" spans="1:15">
      <c r="A54" s="2">
        <v>53</v>
      </c>
      <c r="B54" s="17"/>
      <c r="C54" s="92" t="s">
        <v>283</v>
      </c>
      <c r="D54" s="17" t="s">
        <v>284</v>
      </c>
      <c r="E54" s="92" t="s">
        <v>285</v>
      </c>
      <c r="F54" s="3">
        <v>46</v>
      </c>
      <c r="G54" s="3" t="s">
        <v>21</v>
      </c>
      <c r="H54" s="17"/>
      <c r="I54" s="17"/>
      <c r="J54" s="17"/>
      <c r="K54" s="60">
        <v>44553</v>
      </c>
      <c r="L54" s="92"/>
      <c r="M54" s="3" t="s">
        <v>24</v>
      </c>
      <c r="N54" s="96" t="s">
        <v>286</v>
      </c>
      <c r="O54" s="3" t="s">
        <v>287</v>
      </c>
    </row>
    <row r="55" s="3" customFormat="1" spans="1:15">
      <c r="A55" s="2">
        <v>54</v>
      </c>
      <c r="C55" s="3" t="s">
        <v>283</v>
      </c>
      <c r="D55" s="21" t="s">
        <v>288</v>
      </c>
      <c r="E55" s="3" t="s">
        <v>289</v>
      </c>
      <c r="F55" s="3">
        <v>45</v>
      </c>
      <c r="G55" s="63" t="s">
        <v>21</v>
      </c>
      <c r="K55" s="60">
        <v>45895</v>
      </c>
      <c r="M55" s="3" t="s">
        <v>24</v>
      </c>
      <c r="N55" s="3" t="s">
        <v>290</v>
      </c>
      <c r="O55" s="3" t="s">
        <v>291</v>
      </c>
    </row>
    <row r="56" s="52" customFormat="1" spans="1:15">
      <c r="A56" s="2">
        <v>55</v>
      </c>
      <c r="C56" s="52" t="s">
        <v>292</v>
      </c>
      <c r="D56" s="87" t="s">
        <v>293</v>
      </c>
      <c r="E56" s="52" t="s">
        <v>294</v>
      </c>
      <c r="F56" s="3">
        <v>49</v>
      </c>
      <c r="G56" s="88" t="s">
        <v>62</v>
      </c>
      <c r="K56" s="60">
        <v>45322</v>
      </c>
      <c r="L56" s="98" t="s">
        <v>63</v>
      </c>
      <c r="M56" s="70"/>
      <c r="N56" s="88" t="s">
        <v>295</v>
      </c>
      <c r="O56" s="3" t="s">
        <v>296</v>
      </c>
    </row>
    <row r="57" s="5" customFormat="1" spans="1:15">
      <c r="A57" s="2">
        <v>56</v>
      </c>
      <c r="B57" s="68"/>
      <c r="C57" s="5" t="s">
        <v>297</v>
      </c>
      <c r="D57" s="68" t="s">
        <v>298</v>
      </c>
      <c r="E57" s="5" t="s">
        <v>299</v>
      </c>
      <c r="F57" s="3">
        <v>35</v>
      </c>
      <c r="G57" s="5" t="s">
        <v>21</v>
      </c>
      <c r="K57" s="60">
        <v>45350</v>
      </c>
      <c r="M57" s="3" t="s">
        <v>24</v>
      </c>
      <c r="N57" s="5" t="s">
        <v>300</v>
      </c>
      <c r="O57" s="3" t="s">
        <v>301</v>
      </c>
    </row>
    <row r="58" s="52" customFormat="1" spans="1:15">
      <c r="A58" s="2">
        <v>57</v>
      </c>
      <c r="C58" s="52" t="s">
        <v>297</v>
      </c>
      <c r="D58" s="87" t="s">
        <v>302</v>
      </c>
      <c r="E58" s="52" t="s">
        <v>303</v>
      </c>
      <c r="F58" s="3">
        <v>49.5</v>
      </c>
      <c r="G58" s="52" t="s">
        <v>304</v>
      </c>
      <c r="J58" s="20" t="s">
        <v>22</v>
      </c>
      <c r="K58" s="60">
        <v>46079</v>
      </c>
      <c r="L58" s="60" t="s">
        <v>23</v>
      </c>
      <c r="M58" s="3" t="s">
        <v>305</v>
      </c>
      <c r="N58" s="52" t="s">
        <v>306</v>
      </c>
      <c r="O58" s="3" t="s">
        <v>307</v>
      </c>
    </row>
    <row r="59" s="2" customFormat="1" spans="1:15">
      <c r="A59" s="2">
        <v>58</v>
      </c>
      <c r="B59" s="68"/>
      <c r="C59" s="5" t="s">
        <v>308</v>
      </c>
      <c r="D59" s="68" t="s">
        <v>309</v>
      </c>
      <c r="E59" s="20" t="s">
        <v>310</v>
      </c>
      <c r="F59" s="3">
        <v>49.8</v>
      </c>
      <c r="G59" s="5" t="s">
        <v>311</v>
      </c>
      <c r="H59" s="5"/>
      <c r="I59" s="2" t="s">
        <v>312</v>
      </c>
      <c r="J59" s="3" t="s">
        <v>22</v>
      </c>
      <c r="K59" s="60">
        <v>45763</v>
      </c>
      <c r="L59" s="60" t="s">
        <v>23</v>
      </c>
      <c r="M59" s="3" t="s">
        <v>24</v>
      </c>
      <c r="N59" s="5" t="s">
        <v>313</v>
      </c>
      <c r="O59" s="3" t="s">
        <v>314</v>
      </c>
    </row>
    <row r="60" s="3" customFormat="1" spans="1:15">
      <c r="A60" s="2">
        <v>59</v>
      </c>
      <c r="C60" s="3" t="s">
        <v>315</v>
      </c>
      <c r="D60" s="21" t="s">
        <v>316</v>
      </c>
      <c r="E60" s="3" t="s">
        <v>317</v>
      </c>
      <c r="F60" s="3">
        <v>49.8</v>
      </c>
      <c r="G60" s="3" t="s">
        <v>318</v>
      </c>
      <c r="K60" s="60">
        <v>45554</v>
      </c>
      <c r="L60" s="70" t="s">
        <v>63</v>
      </c>
      <c r="M60" s="3" t="s">
        <v>24</v>
      </c>
      <c r="N60" s="3" t="s">
        <v>319</v>
      </c>
      <c r="O60" s="3" t="s">
        <v>320</v>
      </c>
    </row>
    <row r="61" s="3" customFormat="1" spans="1:15">
      <c r="A61" s="2">
        <v>60</v>
      </c>
      <c r="C61" s="3" t="s">
        <v>321</v>
      </c>
      <c r="D61" s="21" t="s">
        <v>322</v>
      </c>
      <c r="E61" s="3" t="s">
        <v>323</v>
      </c>
      <c r="F61" s="3">
        <v>46</v>
      </c>
      <c r="G61" s="63" t="s">
        <v>21</v>
      </c>
      <c r="K61" s="60">
        <v>44774</v>
      </c>
      <c r="N61" s="3" t="s">
        <v>324</v>
      </c>
      <c r="O61" s="3" t="s">
        <v>325</v>
      </c>
    </row>
    <row r="62" s="3" customFormat="1" spans="1:15">
      <c r="A62" s="2">
        <v>61</v>
      </c>
      <c r="B62" s="21"/>
      <c r="C62" s="3" t="s">
        <v>326</v>
      </c>
      <c r="D62" s="21" t="s">
        <v>327</v>
      </c>
      <c r="E62" s="3" t="s">
        <v>328</v>
      </c>
      <c r="F62" s="3">
        <v>45</v>
      </c>
      <c r="G62" s="3" t="s">
        <v>21</v>
      </c>
      <c r="K62" s="60">
        <v>44496</v>
      </c>
      <c r="N62" s="3" t="s">
        <v>329</v>
      </c>
      <c r="O62" s="3" t="s">
        <v>330</v>
      </c>
    </row>
    <row r="63" s="3" customFormat="1" spans="1:15">
      <c r="A63" s="2">
        <v>62</v>
      </c>
      <c r="B63" s="21"/>
      <c r="C63" s="3" t="s">
        <v>331</v>
      </c>
      <c r="D63" s="21" t="s">
        <v>332</v>
      </c>
      <c r="E63" s="3" t="s">
        <v>333</v>
      </c>
      <c r="F63" s="3">
        <v>32</v>
      </c>
      <c r="G63" s="3" t="s">
        <v>21</v>
      </c>
      <c r="K63" s="60">
        <v>45320</v>
      </c>
      <c r="N63" s="3" t="s">
        <v>334</v>
      </c>
      <c r="O63" s="3" t="s">
        <v>335</v>
      </c>
    </row>
    <row r="64" s="52" customFormat="1" spans="1:15">
      <c r="A64" s="2">
        <v>63</v>
      </c>
      <c r="C64" s="52" t="s">
        <v>336</v>
      </c>
      <c r="D64" s="87" t="s">
        <v>337</v>
      </c>
      <c r="E64" s="52" t="s">
        <v>338</v>
      </c>
      <c r="F64" s="3">
        <v>35</v>
      </c>
      <c r="G64" s="88" t="s">
        <v>62</v>
      </c>
      <c r="K64" s="60">
        <v>46064</v>
      </c>
      <c r="L64" s="98" t="s">
        <v>63</v>
      </c>
      <c r="M64" s="70"/>
      <c r="N64" s="88" t="s">
        <v>339</v>
      </c>
      <c r="O64" s="3" t="s">
        <v>340</v>
      </c>
    </row>
    <row r="65" s="3" customFormat="1" spans="1:15">
      <c r="A65" s="2">
        <v>64</v>
      </c>
      <c r="B65" s="21"/>
      <c r="C65" s="3" t="s">
        <v>341</v>
      </c>
      <c r="D65" s="21" t="s">
        <v>342</v>
      </c>
      <c r="E65" s="3" t="s">
        <v>343</v>
      </c>
      <c r="F65" s="3">
        <v>45</v>
      </c>
      <c r="G65" s="63" t="s">
        <v>21</v>
      </c>
      <c r="K65" s="60">
        <v>45992</v>
      </c>
      <c r="M65" s="3" t="s">
        <v>344</v>
      </c>
      <c r="N65" s="3" t="s">
        <v>345</v>
      </c>
      <c r="O65" s="3" t="s">
        <v>346</v>
      </c>
    </row>
    <row r="66" s="3" customFormat="1" spans="1:15">
      <c r="A66" s="2">
        <v>65</v>
      </c>
      <c r="B66" s="5"/>
      <c r="C66" s="5" t="s">
        <v>347</v>
      </c>
      <c r="D66" s="68" t="s">
        <v>348</v>
      </c>
      <c r="E66" s="5" t="s">
        <v>280</v>
      </c>
      <c r="F66" s="3">
        <v>39.9</v>
      </c>
      <c r="G66" s="3" t="s">
        <v>21</v>
      </c>
      <c r="K66" s="60">
        <v>45656</v>
      </c>
      <c r="L66" s="5"/>
      <c r="N66" s="5" t="s">
        <v>349</v>
      </c>
      <c r="O66" s="3" t="s">
        <v>350</v>
      </c>
    </row>
    <row r="67" s="3" customFormat="1" spans="1:15">
      <c r="A67" s="2">
        <v>66</v>
      </c>
      <c r="C67" s="3" t="s">
        <v>351</v>
      </c>
      <c r="D67" s="21" t="s">
        <v>352</v>
      </c>
      <c r="E67" s="20" t="s">
        <v>353</v>
      </c>
      <c r="F67" s="3">
        <v>49.8</v>
      </c>
      <c r="G67" s="3" t="s">
        <v>354</v>
      </c>
      <c r="K67" s="60">
        <v>45887</v>
      </c>
      <c r="L67" s="20" t="s">
        <v>63</v>
      </c>
      <c r="N67" s="3" t="s">
        <v>355</v>
      </c>
      <c r="O67" s="62" t="s">
        <v>356</v>
      </c>
    </row>
    <row r="68" s="3" customFormat="1" spans="1:15">
      <c r="A68" s="2">
        <v>67</v>
      </c>
      <c r="B68" s="3" t="s">
        <v>357</v>
      </c>
      <c r="C68" s="3" t="s">
        <v>358</v>
      </c>
      <c r="D68" s="3" t="s">
        <v>357</v>
      </c>
      <c r="E68" s="3" t="s">
        <v>359</v>
      </c>
      <c r="F68" s="3">
        <v>36</v>
      </c>
      <c r="K68" s="60">
        <v>45927</v>
      </c>
      <c r="L68" s="3"/>
      <c r="N68" s="3" t="s">
        <v>360</v>
      </c>
      <c r="O68" s="3" t="s">
        <v>361</v>
      </c>
    </row>
    <row r="69" s="3" customFormat="1" spans="1:15">
      <c r="A69" s="2">
        <v>68</v>
      </c>
      <c r="C69" s="3" t="s">
        <v>362</v>
      </c>
      <c r="D69" s="21" t="s">
        <v>363</v>
      </c>
      <c r="E69" s="3" t="s">
        <v>364</v>
      </c>
      <c r="F69" s="3">
        <v>49.9</v>
      </c>
      <c r="G69" s="63" t="s">
        <v>21</v>
      </c>
      <c r="K69" s="60">
        <v>44985</v>
      </c>
      <c r="L69" s="20" t="s">
        <v>63</v>
      </c>
      <c r="N69" s="3" t="s">
        <v>365</v>
      </c>
      <c r="O69" s="3" t="s">
        <v>366</v>
      </c>
    </row>
    <row r="70" s="2" customFormat="1" spans="1:15">
      <c r="A70" s="2">
        <v>69</v>
      </c>
      <c r="C70" s="2" t="s">
        <v>367</v>
      </c>
      <c r="D70" s="76" t="s">
        <v>368</v>
      </c>
      <c r="E70" s="2" t="s">
        <v>369</v>
      </c>
      <c r="F70" s="3">
        <v>49.9</v>
      </c>
      <c r="G70" s="2" t="s">
        <v>21</v>
      </c>
      <c r="K70" s="60">
        <v>45908</v>
      </c>
      <c r="M70" s="3" t="s">
        <v>24</v>
      </c>
      <c r="N70" s="2" t="s">
        <v>370</v>
      </c>
      <c r="O70" s="3" t="s">
        <v>371</v>
      </c>
    </row>
    <row r="71" s="3" customFormat="1" spans="1:15">
      <c r="A71" s="2">
        <v>70</v>
      </c>
      <c r="B71" s="3" t="s">
        <v>372</v>
      </c>
      <c r="C71" s="3" t="s">
        <v>373</v>
      </c>
      <c r="D71" s="3" t="s">
        <v>372</v>
      </c>
      <c r="E71" s="3" t="s">
        <v>374</v>
      </c>
      <c r="F71" s="3">
        <v>49.8</v>
      </c>
      <c r="G71" s="3" t="s">
        <v>375</v>
      </c>
      <c r="K71" s="60">
        <v>45918</v>
      </c>
      <c r="N71" s="3" t="s">
        <v>376</v>
      </c>
      <c r="O71" s="3" t="s">
        <v>377</v>
      </c>
    </row>
    <row r="72" s="3" customFormat="1" spans="1:15">
      <c r="A72" s="2">
        <v>71</v>
      </c>
      <c r="C72" s="3" t="s">
        <v>378</v>
      </c>
      <c r="D72" s="21" t="s">
        <v>379</v>
      </c>
      <c r="E72" s="20" t="s">
        <v>380</v>
      </c>
      <c r="F72" s="3">
        <v>42</v>
      </c>
      <c r="G72" s="3" t="s">
        <v>62</v>
      </c>
      <c r="H72" s="20" t="s">
        <v>96</v>
      </c>
      <c r="K72" s="60">
        <v>46031</v>
      </c>
      <c r="L72" s="3" t="s">
        <v>381</v>
      </c>
      <c r="M72" s="3" t="s">
        <v>382</v>
      </c>
      <c r="N72" s="3" t="s">
        <v>383</v>
      </c>
      <c r="O72" s="3" t="s">
        <v>384</v>
      </c>
    </row>
    <row r="73" s="2" customFormat="1" spans="1:15">
      <c r="A73" s="2">
        <v>72</v>
      </c>
      <c r="C73" s="2" t="s">
        <v>385</v>
      </c>
      <c r="D73" s="76" t="s">
        <v>386</v>
      </c>
      <c r="E73" s="2" t="s">
        <v>387</v>
      </c>
      <c r="F73" s="3">
        <v>26.8</v>
      </c>
      <c r="G73" s="2" t="s">
        <v>21</v>
      </c>
      <c r="K73" s="60">
        <v>45915</v>
      </c>
      <c r="M73" s="3" t="s">
        <v>24</v>
      </c>
      <c r="N73" s="2" t="s">
        <v>388</v>
      </c>
      <c r="O73" s="3" t="s">
        <v>389</v>
      </c>
    </row>
    <row r="74" s="2" customFormat="1" spans="1:15">
      <c r="A74" s="2">
        <v>73</v>
      </c>
      <c r="C74" s="2" t="s">
        <v>390</v>
      </c>
      <c r="D74" s="76" t="s">
        <v>391</v>
      </c>
      <c r="E74" s="2" t="s">
        <v>392</v>
      </c>
      <c r="F74" s="3">
        <v>39.9</v>
      </c>
      <c r="G74" s="2" t="s">
        <v>21</v>
      </c>
      <c r="K74" s="60">
        <v>46052</v>
      </c>
      <c r="M74" s="3" t="s">
        <v>24</v>
      </c>
      <c r="N74" s="2" t="s">
        <v>393</v>
      </c>
      <c r="O74" s="3" t="s">
        <v>394</v>
      </c>
    </row>
    <row r="75" s="5" customFormat="1" spans="1:15">
      <c r="A75" s="2">
        <v>74</v>
      </c>
      <c r="C75" s="5" t="s">
        <v>395</v>
      </c>
      <c r="D75" s="68" t="s">
        <v>396</v>
      </c>
      <c r="E75" s="20" t="s">
        <v>397</v>
      </c>
      <c r="F75" s="3">
        <v>38</v>
      </c>
      <c r="G75" s="3" t="s">
        <v>21</v>
      </c>
      <c r="K75" s="60">
        <v>45523</v>
      </c>
      <c r="M75" s="3" t="s">
        <v>24</v>
      </c>
      <c r="N75" s="5" t="s">
        <v>398</v>
      </c>
      <c r="O75" s="3" t="s">
        <v>399</v>
      </c>
    </row>
    <row r="76" s="3" customFormat="1" spans="1:15">
      <c r="A76" s="2">
        <v>75</v>
      </c>
      <c r="B76" s="3"/>
      <c r="C76" s="3" t="s">
        <v>400</v>
      </c>
      <c r="D76" s="21" t="s">
        <v>401</v>
      </c>
      <c r="E76" s="3" t="s">
        <v>402</v>
      </c>
      <c r="F76" s="3">
        <v>34.9</v>
      </c>
      <c r="G76" s="2" t="s">
        <v>21</v>
      </c>
      <c r="K76" s="60">
        <v>46056</v>
      </c>
      <c r="N76" s="3" t="s">
        <v>403</v>
      </c>
      <c r="O76" s="3" t="s">
        <v>404</v>
      </c>
    </row>
    <row r="77" s="2" customFormat="1" ht="14.25" spans="1:15">
      <c r="A77" s="2">
        <v>76</v>
      </c>
      <c r="C77" s="18" t="s">
        <v>405</v>
      </c>
      <c r="D77" s="76"/>
      <c r="F77" s="3"/>
      <c r="K77" s="60"/>
      <c r="M77" s="3"/>
      <c r="O77" s="3"/>
    </row>
    <row r="78" s="2" customFormat="1" spans="1:15">
      <c r="A78" s="2">
        <v>77</v>
      </c>
      <c r="C78" s="2" t="s">
        <v>406</v>
      </c>
      <c r="D78" s="76" t="s">
        <v>407</v>
      </c>
      <c r="E78" s="2" t="s">
        <v>408</v>
      </c>
      <c r="F78" s="3">
        <v>55</v>
      </c>
      <c r="K78" s="60">
        <v>45148</v>
      </c>
      <c r="M78" s="3" t="s">
        <v>24</v>
      </c>
      <c r="N78" s="2" t="s">
        <v>409</v>
      </c>
      <c r="O78" s="3" t="s">
        <v>410</v>
      </c>
    </row>
    <row r="79" s="3" customFormat="1" spans="1:15">
      <c r="A79" s="2">
        <v>78</v>
      </c>
      <c r="B79" s="3" t="s">
        <v>411</v>
      </c>
      <c r="C79" s="3" t="s">
        <v>412</v>
      </c>
      <c r="D79" s="3" t="s">
        <v>411</v>
      </c>
      <c r="E79" s="3" t="s">
        <v>413</v>
      </c>
      <c r="F79" s="3">
        <v>49.5</v>
      </c>
      <c r="G79" s="3" t="s">
        <v>414</v>
      </c>
      <c r="K79" s="60">
        <v>46044</v>
      </c>
      <c r="N79" s="3" t="s">
        <v>415</v>
      </c>
      <c r="O79" s="3" t="s">
        <v>416</v>
      </c>
    </row>
    <row r="80" s="3" customFormat="1" spans="1:15">
      <c r="A80" s="2">
        <v>79</v>
      </c>
      <c r="C80" s="3" t="s">
        <v>417</v>
      </c>
      <c r="D80" s="21" t="s">
        <v>418</v>
      </c>
      <c r="E80" s="3" t="s">
        <v>419</v>
      </c>
      <c r="F80" s="3">
        <v>49.8</v>
      </c>
      <c r="G80" s="3" t="s">
        <v>420</v>
      </c>
      <c r="K80" s="60">
        <v>46079</v>
      </c>
      <c r="L80" s="20"/>
      <c r="N80" s="3" t="s">
        <v>421</v>
      </c>
      <c r="O80" s="3" t="s">
        <v>422</v>
      </c>
    </row>
    <row r="81" s="2" customFormat="1" spans="1:15">
      <c r="A81" s="2">
        <v>80</v>
      </c>
      <c r="C81" s="2" t="s">
        <v>423</v>
      </c>
      <c r="D81" s="76" t="s">
        <v>424</v>
      </c>
      <c r="E81" s="2" t="s">
        <v>425</v>
      </c>
      <c r="F81" s="3">
        <v>39</v>
      </c>
      <c r="G81" s="2" t="s">
        <v>21</v>
      </c>
      <c r="K81" s="60">
        <v>46055</v>
      </c>
      <c r="M81" s="3" t="s">
        <v>24</v>
      </c>
      <c r="N81" s="2" t="s">
        <v>426</v>
      </c>
      <c r="O81" s="3" t="s">
        <v>427</v>
      </c>
    </row>
    <row r="82" s="3" customFormat="1" spans="1:15">
      <c r="A82" s="2">
        <v>81</v>
      </c>
      <c r="C82" s="3" t="s">
        <v>428</v>
      </c>
      <c r="D82" s="21" t="s">
        <v>429</v>
      </c>
      <c r="E82" s="3" t="s">
        <v>430</v>
      </c>
      <c r="F82" s="3">
        <v>49.8</v>
      </c>
      <c r="G82" s="3" t="s">
        <v>431</v>
      </c>
      <c r="J82" s="20" t="s">
        <v>22</v>
      </c>
      <c r="K82" s="60">
        <v>45881</v>
      </c>
      <c r="L82" s="60" t="s">
        <v>23</v>
      </c>
      <c r="N82" s="3" t="s">
        <v>432</v>
      </c>
      <c r="O82" s="3" t="s">
        <v>433</v>
      </c>
    </row>
    <row r="83" s="3" customFormat="1" spans="1:15">
      <c r="A83" s="2">
        <v>82</v>
      </c>
      <c r="B83" s="21"/>
      <c r="C83" s="3" t="s">
        <v>434</v>
      </c>
      <c r="D83" s="21" t="s">
        <v>435</v>
      </c>
      <c r="E83" s="20" t="s">
        <v>436</v>
      </c>
      <c r="F83" s="3">
        <v>55</v>
      </c>
      <c r="G83" s="3" t="s">
        <v>21</v>
      </c>
      <c r="K83" s="60">
        <v>45464</v>
      </c>
      <c r="N83" s="3" t="s">
        <v>437</v>
      </c>
      <c r="O83" s="3" t="s">
        <v>438</v>
      </c>
    </row>
    <row r="84" s="2" customFormat="1" spans="1:15">
      <c r="A84" s="2">
        <v>83</v>
      </c>
      <c r="C84" s="2" t="s">
        <v>439</v>
      </c>
      <c r="D84" s="76" t="s">
        <v>440</v>
      </c>
      <c r="E84" s="2" t="s">
        <v>441</v>
      </c>
      <c r="F84" s="3">
        <v>45</v>
      </c>
      <c r="G84" s="2" t="s">
        <v>21</v>
      </c>
      <c r="K84" s="60">
        <v>45554</v>
      </c>
      <c r="L84" s="16" t="s">
        <v>442</v>
      </c>
      <c r="M84" s="3" t="s">
        <v>24</v>
      </c>
      <c r="N84" s="2" t="s">
        <v>443</v>
      </c>
      <c r="O84" s="3" t="s">
        <v>444</v>
      </c>
    </row>
    <row r="85" s="5" customFormat="1" spans="1:15">
      <c r="A85" s="2">
        <v>84</v>
      </c>
      <c r="B85" s="68"/>
      <c r="C85" s="5" t="s">
        <v>445</v>
      </c>
      <c r="D85" s="68" t="s">
        <v>446</v>
      </c>
      <c r="E85" s="5" t="s">
        <v>447</v>
      </c>
      <c r="F85" s="3">
        <v>35</v>
      </c>
      <c r="G85" s="3" t="s">
        <v>21</v>
      </c>
      <c r="K85" s="60">
        <v>46050</v>
      </c>
      <c r="M85" s="3" t="s">
        <v>24</v>
      </c>
      <c r="N85" s="5" t="s">
        <v>448</v>
      </c>
      <c r="O85" s="3" t="s">
        <v>449</v>
      </c>
    </row>
    <row r="86" s="2" customFormat="1" spans="1:15">
      <c r="A86" s="2">
        <v>85</v>
      </c>
      <c r="C86" s="2" t="s">
        <v>450</v>
      </c>
      <c r="D86" s="76" t="s">
        <v>451</v>
      </c>
      <c r="E86" s="2" t="s">
        <v>452</v>
      </c>
      <c r="F86" s="3">
        <v>59</v>
      </c>
      <c r="G86" s="2" t="s">
        <v>21</v>
      </c>
      <c r="K86" s="60">
        <v>45343</v>
      </c>
      <c r="L86" s="2" t="s">
        <v>442</v>
      </c>
      <c r="M86" s="3" t="s">
        <v>24</v>
      </c>
      <c r="N86" s="2" t="s">
        <v>453</v>
      </c>
      <c r="O86" s="3" t="s">
        <v>454</v>
      </c>
    </row>
    <row r="87" s="2" customFormat="1" spans="1:15">
      <c r="A87" s="2">
        <v>86</v>
      </c>
      <c r="B87" s="63"/>
      <c r="C87" s="63" t="s">
        <v>455</v>
      </c>
      <c r="D87" s="95" t="s">
        <v>456</v>
      </c>
      <c r="E87" s="63" t="s">
        <v>457</v>
      </c>
      <c r="F87" s="3">
        <v>34</v>
      </c>
      <c r="G87" s="63" t="s">
        <v>21</v>
      </c>
      <c r="H87" s="63"/>
      <c r="I87" s="63"/>
      <c r="J87" s="63"/>
      <c r="K87" s="60">
        <v>46034</v>
      </c>
      <c r="L87" s="63"/>
      <c r="M87" s="3" t="s">
        <v>24</v>
      </c>
      <c r="N87" s="95" t="s">
        <v>458</v>
      </c>
      <c r="O87" s="3" t="s">
        <v>459</v>
      </c>
    </row>
    <row r="88" s="4" customFormat="1" spans="1:15">
      <c r="A88" s="2">
        <v>87</v>
      </c>
      <c r="B88" s="4" t="s">
        <v>460</v>
      </c>
      <c r="C88" s="4" t="s">
        <v>461</v>
      </c>
      <c r="D88" s="4" t="s">
        <v>460</v>
      </c>
      <c r="E88" s="4" t="s">
        <v>462</v>
      </c>
      <c r="F88" s="4">
        <v>49.8</v>
      </c>
      <c r="G88" s="4" t="s">
        <v>463</v>
      </c>
      <c r="H88" s="4"/>
      <c r="I88" s="4"/>
      <c r="J88" s="4"/>
      <c r="K88" s="56">
        <v>46087</v>
      </c>
      <c r="L88" s="4"/>
      <c r="M88" s="4"/>
      <c r="N88" s="4" t="s">
        <v>464</v>
      </c>
      <c r="O88" s="4" t="s">
        <v>465</v>
      </c>
    </row>
    <row r="89" s="2" customFormat="1" ht="14.25" spans="1:15">
      <c r="A89" s="2">
        <v>88</v>
      </c>
      <c r="C89" s="18" t="s">
        <v>466</v>
      </c>
      <c r="D89" s="76"/>
      <c r="F89" s="3"/>
      <c r="K89" s="60"/>
      <c r="M89" s="3"/>
      <c r="O89" s="3"/>
    </row>
    <row r="90" s="2" customFormat="1" spans="1:15">
      <c r="A90" s="2">
        <v>89</v>
      </c>
      <c r="B90" s="2" t="s">
        <v>467</v>
      </c>
      <c r="C90" s="2" t="s">
        <v>468</v>
      </c>
      <c r="D90" s="2" t="s">
        <v>467</v>
      </c>
      <c r="E90" s="2" t="s">
        <v>469</v>
      </c>
      <c r="F90" s="3">
        <v>39</v>
      </c>
      <c r="G90" s="2" t="s">
        <v>21</v>
      </c>
      <c r="H90" s="2"/>
      <c r="I90" s="2"/>
      <c r="J90" s="2"/>
      <c r="K90" s="60">
        <v>46059</v>
      </c>
      <c r="L90" s="2"/>
      <c r="M90" s="2"/>
      <c r="N90" s="2" t="s">
        <v>470</v>
      </c>
      <c r="O90" s="2" t="s">
        <v>471</v>
      </c>
    </row>
    <row r="91" s="3" customFormat="1" spans="1:15">
      <c r="A91" s="2">
        <v>90</v>
      </c>
      <c r="B91" s="3" t="s">
        <v>472</v>
      </c>
      <c r="C91" s="3" t="s">
        <v>473</v>
      </c>
      <c r="D91" s="3" t="s">
        <v>472</v>
      </c>
      <c r="E91" s="3" t="s">
        <v>474</v>
      </c>
      <c r="F91" s="3">
        <v>59.8</v>
      </c>
      <c r="G91" s="3" t="s">
        <v>475</v>
      </c>
      <c r="K91" s="60">
        <v>46051</v>
      </c>
      <c r="N91" s="3" t="s">
        <v>476</v>
      </c>
      <c r="O91" s="62" t="s">
        <v>477</v>
      </c>
    </row>
    <row r="92" s="3" customFormat="1" spans="1:15">
      <c r="A92" s="2">
        <v>91</v>
      </c>
      <c r="B92" s="3"/>
      <c r="C92" s="3" t="s">
        <v>473</v>
      </c>
      <c r="D92" s="21" t="s">
        <v>478</v>
      </c>
      <c r="E92" s="3" t="s">
        <v>479</v>
      </c>
      <c r="F92" s="3">
        <v>46</v>
      </c>
      <c r="G92" s="2" t="s">
        <v>21</v>
      </c>
      <c r="H92" s="3"/>
      <c r="I92" s="3"/>
      <c r="J92" s="3"/>
      <c r="K92" s="60">
        <v>45554</v>
      </c>
      <c r="L92" s="60" t="s">
        <v>480</v>
      </c>
      <c r="M92" s="3"/>
      <c r="N92" s="3" t="s">
        <v>481</v>
      </c>
      <c r="O92" s="3" t="s">
        <v>482</v>
      </c>
    </row>
    <row r="93" s="2" customFormat="1" spans="1:15">
      <c r="A93" s="2">
        <v>92</v>
      </c>
      <c r="C93" s="2" t="s">
        <v>483</v>
      </c>
      <c r="D93" s="76" t="s">
        <v>484</v>
      </c>
      <c r="E93" s="2" t="s">
        <v>485</v>
      </c>
      <c r="F93" s="3">
        <v>29</v>
      </c>
      <c r="G93" s="2" t="s">
        <v>21</v>
      </c>
      <c r="H93" s="16" t="s">
        <v>96</v>
      </c>
      <c r="I93" s="16"/>
      <c r="J93" s="16"/>
      <c r="K93" s="60">
        <v>45903</v>
      </c>
      <c r="L93" s="2" t="s">
        <v>381</v>
      </c>
      <c r="M93" s="3" t="s">
        <v>24</v>
      </c>
      <c r="N93" s="2" t="s">
        <v>486</v>
      </c>
      <c r="O93" s="3" t="s">
        <v>487</v>
      </c>
    </row>
    <row r="94" s="3" customFormat="1" spans="1:15">
      <c r="A94" s="2">
        <v>93</v>
      </c>
      <c r="C94" s="3" t="s">
        <v>488</v>
      </c>
      <c r="D94" s="21" t="s">
        <v>489</v>
      </c>
      <c r="E94" s="3" t="s">
        <v>490</v>
      </c>
      <c r="F94" s="3">
        <v>42</v>
      </c>
      <c r="G94" s="3" t="s">
        <v>62</v>
      </c>
      <c r="J94" s="52"/>
      <c r="K94" s="60">
        <v>46064</v>
      </c>
      <c r="L94" s="99" t="s">
        <v>63</v>
      </c>
      <c r="M94" s="20"/>
      <c r="N94" s="3" t="s">
        <v>491</v>
      </c>
      <c r="O94" s="3" t="s">
        <v>492</v>
      </c>
    </row>
    <row r="95" s="2" customFormat="1" spans="1:15">
      <c r="A95" s="2">
        <v>94</v>
      </c>
      <c r="C95" s="2" t="s">
        <v>493</v>
      </c>
      <c r="D95" s="76" t="s">
        <v>494</v>
      </c>
      <c r="E95" s="2" t="s">
        <v>495</v>
      </c>
      <c r="F95" s="3">
        <v>49.8</v>
      </c>
      <c r="G95" s="2" t="s">
        <v>21</v>
      </c>
      <c r="K95" s="60">
        <v>45868</v>
      </c>
      <c r="M95" s="3" t="s">
        <v>24</v>
      </c>
      <c r="N95" s="2" t="s">
        <v>496</v>
      </c>
      <c r="O95" s="3" t="s">
        <v>497</v>
      </c>
    </row>
    <row r="96" s="3" customFormat="1" spans="1:15">
      <c r="A96" s="2">
        <v>95</v>
      </c>
      <c r="B96" s="3" t="s">
        <v>498</v>
      </c>
      <c r="C96" s="3" t="s">
        <v>499</v>
      </c>
      <c r="D96" s="3" t="s">
        <v>498</v>
      </c>
      <c r="E96" s="3" t="s">
        <v>500</v>
      </c>
      <c r="F96" s="3">
        <v>53.8</v>
      </c>
      <c r="G96" s="3" t="s">
        <v>501</v>
      </c>
      <c r="K96" s="60">
        <v>46026</v>
      </c>
      <c r="L96" s="3"/>
      <c r="M96" s="3"/>
      <c r="N96" s="3" t="s">
        <v>502</v>
      </c>
      <c r="O96" s="3" t="s">
        <v>503</v>
      </c>
    </row>
    <row r="97" s="3" customFormat="1" spans="1:15">
      <c r="A97" s="2">
        <v>96</v>
      </c>
      <c r="B97" s="3" t="s">
        <v>504</v>
      </c>
      <c r="C97" s="3" t="s">
        <v>505</v>
      </c>
      <c r="D97" s="3" t="s">
        <v>504</v>
      </c>
      <c r="E97" s="3" t="s">
        <v>506</v>
      </c>
      <c r="F97" s="3">
        <v>46</v>
      </c>
      <c r="G97" s="3" t="s">
        <v>507</v>
      </c>
      <c r="J97" s="62" t="s">
        <v>22</v>
      </c>
      <c r="K97" s="60">
        <v>45911</v>
      </c>
      <c r="L97" s="60" t="s">
        <v>23</v>
      </c>
      <c r="M97" s="3"/>
      <c r="N97" s="3" t="s">
        <v>508</v>
      </c>
      <c r="O97" s="3" t="s">
        <v>509</v>
      </c>
    </row>
    <row r="98" s="3" customFormat="1" spans="1:15">
      <c r="A98" s="2">
        <v>97</v>
      </c>
      <c r="B98" s="3">
        <v>77527</v>
      </c>
      <c r="C98" s="3" t="s">
        <v>510</v>
      </c>
      <c r="D98" s="3" t="s">
        <v>511</v>
      </c>
      <c r="E98" s="3" t="s">
        <v>512</v>
      </c>
      <c r="F98" s="3">
        <v>49.8</v>
      </c>
      <c r="G98" s="3" t="s">
        <v>507</v>
      </c>
      <c r="J98" s="62" t="s">
        <v>22</v>
      </c>
      <c r="K98" s="60">
        <v>46064</v>
      </c>
      <c r="L98" s="60" t="s">
        <v>23</v>
      </c>
      <c r="M98" s="3"/>
      <c r="N98" s="3" t="s">
        <v>513</v>
      </c>
      <c r="O98" s="3" t="s">
        <v>514</v>
      </c>
    </row>
    <row r="99" s="2" customFormat="1" spans="1:15">
      <c r="A99" s="2">
        <v>98</v>
      </c>
      <c r="C99" s="2" t="s">
        <v>515</v>
      </c>
      <c r="D99" s="76" t="s">
        <v>516</v>
      </c>
      <c r="E99" s="2" t="s">
        <v>517</v>
      </c>
      <c r="F99" s="3">
        <v>45</v>
      </c>
      <c r="G99" s="2" t="s">
        <v>21</v>
      </c>
      <c r="H99" s="16" t="s">
        <v>96</v>
      </c>
      <c r="I99" s="16"/>
      <c r="J99" s="16"/>
      <c r="K99" s="60">
        <v>45855</v>
      </c>
      <c r="L99" s="16" t="s">
        <v>381</v>
      </c>
      <c r="M99" s="3" t="s">
        <v>24</v>
      </c>
      <c r="N99" s="2" t="s">
        <v>518</v>
      </c>
      <c r="O99" s="3" t="s">
        <v>519</v>
      </c>
    </row>
    <row r="100" s="2" customFormat="1" spans="1:15">
      <c r="A100" s="2">
        <v>99</v>
      </c>
      <c r="C100" s="2" t="s">
        <v>520</v>
      </c>
      <c r="D100" s="76" t="s">
        <v>521</v>
      </c>
      <c r="E100" s="2" t="s">
        <v>522</v>
      </c>
      <c r="F100" s="3">
        <v>17</v>
      </c>
      <c r="G100" s="2" t="s">
        <v>21</v>
      </c>
      <c r="K100" s="60">
        <v>45313</v>
      </c>
      <c r="M100" s="3" t="s">
        <v>24</v>
      </c>
      <c r="N100" s="2" t="s">
        <v>523</v>
      </c>
      <c r="O100" s="3" t="s">
        <v>524</v>
      </c>
    </row>
    <row r="101" s="3" customFormat="1" spans="1:15">
      <c r="A101" s="2">
        <v>100</v>
      </c>
      <c r="C101" s="3" t="s">
        <v>499</v>
      </c>
      <c r="D101" s="21" t="s">
        <v>525</v>
      </c>
      <c r="E101" s="3" t="s">
        <v>490</v>
      </c>
      <c r="F101" s="3">
        <v>54</v>
      </c>
      <c r="K101" s="60">
        <v>45848</v>
      </c>
      <c r="L101" s="3" t="s">
        <v>63</v>
      </c>
      <c r="N101" s="3" t="s">
        <v>526</v>
      </c>
      <c r="O101" s="3" t="s">
        <v>527</v>
      </c>
    </row>
    <row r="102" s="2" customFormat="1" spans="1:15">
      <c r="A102" s="2">
        <v>101</v>
      </c>
      <c r="C102" s="2" t="s">
        <v>499</v>
      </c>
      <c r="D102" s="76" t="s">
        <v>528</v>
      </c>
      <c r="E102" s="2" t="s">
        <v>529</v>
      </c>
      <c r="F102" s="3">
        <v>45</v>
      </c>
      <c r="G102" s="2" t="s">
        <v>21</v>
      </c>
      <c r="K102" s="60">
        <v>45915</v>
      </c>
      <c r="L102" s="97"/>
      <c r="M102" s="3" t="s">
        <v>24</v>
      </c>
      <c r="N102" s="2" t="s">
        <v>530</v>
      </c>
      <c r="O102" s="3" t="s">
        <v>531</v>
      </c>
    </row>
    <row r="103" s="3" customFormat="1" spans="1:15">
      <c r="A103" s="2">
        <v>102</v>
      </c>
      <c r="B103" s="3"/>
      <c r="C103" s="3" t="s">
        <v>532</v>
      </c>
      <c r="D103" s="21" t="s">
        <v>533</v>
      </c>
      <c r="E103" s="3" t="s">
        <v>534</v>
      </c>
      <c r="F103" s="3">
        <v>49</v>
      </c>
      <c r="G103" s="3" t="s">
        <v>21</v>
      </c>
      <c r="H103" s="3"/>
      <c r="I103" s="3"/>
      <c r="J103" s="3"/>
      <c r="K103" s="60">
        <v>45639</v>
      </c>
      <c r="L103" s="3"/>
      <c r="M103" s="3"/>
      <c r="N103" s="3" t="s">
        <v>535</v>
      </c>
      <c r="O103" s="3" t="s">
        <v>536</v>
      </c>
    </row>
    <row r="104" s="2" customFormat="1" spans="1:15">
      <c r="A104" s="2">
        <v>103</v>
      </c>
      <c r="B104" s="17"/>
      <c r="C104" s="100" t="s">
        <v>537</v>
      </c>
      <c r="D104" s="17" t="s">
        <v>538</v>
      </c>
      <c r="E104" s="100" t="s">
        <v>539</v>
      </c>
      <c r="F104" s="3">
        <v>35</v>
      </c>
      <c r="G104" s="17"/>
      <c r="H104" s="101"/>
      <c r="I104" s="101"/>
      <c r="J104" s="101"/>
      <c r="K104" s="60">
        <v>44704</v>
      </c>
      <c r="L104" s="100"/>
      <c r="M104" s="3" t="s">
        <v>24</v>
      </c>
      <c r="N104" s="17" t="s">
        <v>540</v>
      </c>
      <c r="O104" s="3" t="s">
        <v>541</v>
      </c>
    </row>
    <row r="105" s="2" customFormat="1" spans="1:15">
      <c r="A105" s="2">
        <v>104</v>
      </c>
      <c r="C105" s="2" t="s">
        <v>542</v>
      </c>
      <c r="D105" s="76" t="s">
        <v>543</v>
      </c>
      <c r="E105" s="2" t="s">
        <v>544</v>
      </c>
      <c r="F105" s="3">
        <v>36</v>
      </c>
      <c r="G105" s="2" t="s">
        <v>21</v>
      </c>
      <c r="K105" s="60">
        <v>45852</v>
      </c>
      <c r="M105" s="3" t="s">
        <v>24</v>
      </c>
      <c r="N105" s="2" t="s">
        <v>545</v>
      </c>
      <c r="O105" s="3" t="s">
        <v>546</v>
      </c>
    </row>
    <row r="106" s="52" customFormat="1" spans="1:15">
      <c r="A106" s="2">
        <v>105</v>
      </c>
      <c r="C106" s="52" t="s">
        <v>547</v>
      </c>
      <c r="D106" s="87" t="s">
        <v>548</v>
      </c>
      <c r="E106" s="88" t="s">
        <v>549</v>
      </c>
      <c r="F106" s="3">
        <v>59.8</v>
      </c>
      <c r="G106" s="88" t="s">
        <v>62</v>
      </c>
      <c r="K106" s="60">
        <v>45871</v>
      </c>
      <c r="L106" s="98" t="s">
        <v>63</v>
      </c>
      <c r="M106" s="70"/>
      <c r="N106" s="88" t="s">
        <v>550</v>
      </c>
      <c r="O106" s="3" t="s">
        <v>551</v>
      </c>
    </row>
    <row r="107" s="2" customFormat="1" spans="1:15">
      <c r="A107" s="2">
        <v>106</v>
      </c>
      <c r="C107" s="2" t="s">
        <v>552</v>
      </c>
      <c r="D107" s="76" t="s">
        <v>553</v>
      </c>
      <c r="E107" s="2" t="s">
        <v>554</v>
      </c>
      <c r="F107" s="3">
        <v>54.8</v>
      </c>
      <c r="G107" s="2" t="s">
        <v>21</v>
      </c>
      <c r="K107" s="60">
        <v>45520</v>
      </c>
      <c r="L107" s="2" t="s">
        <v>442</v>
      </c>
      <c r="M107" s="3" t="s">
        <v>24</v>
      </c>
      <c r="N107" s="2" t="s">
        <v>555</v>
      </c>
      <c r="O107" s="3" t="s">
        <v>556</v>
      </c>
    </row>
    <row r="108" s="2" customFormat="1" ht="14.25" spans="1:15">
      <c r="A108" s="2">
        <v>107</v>
      </c>
      <c r="C108" s="18" t="s">
        <v>557</v>
      </c>
      <c r="D108" s="76"/>
      <c r="F108" s="3"/>
      <c r="H108" s="16"/>
      <c r="I108" s="16"/>
      <c r="J108" s="16"/>
      <c r="K108" s="60"/>
      <c r="L108" s="16"/>
      <c r="M108" s="3"/>
      <c r="O108" s="3"/>
    </row>
    <row r="109" s="3" customFormat="1" spans="1:15">
      <c r="A109" s="2">
        <v>108</v>
      </c>
      <c r="B109" s="3"/>
      <c r="C109" s="3" t="s">
        <v>558</v>
      </c>
      <c r="D109" s="21" t="s">
        <v>559</v>
      </c>
      <c r="E109" s="3" t="s">
        <v>560</v>
      </c>
      <c r="F109" s="3">
        <v>55</v>
      </c>
      <c r="G109" s="3" t="s">
        <v>561</v>
      </c>
      <c r="H109" s="3"/>
      <c r="I109" s="3"/>
      <c r="J109" s="3"/>
      <c r="K109" s="60">
        <v>45546</v>
      </c>
      <c r="L109" s="3" t="s">
        <v>63</v>
      </c>
      <c r="M109" s="3"/>
      <c r="N109" s="3" t="s">
        <v>562</v>
      </c>
      <c r="O109" s="3" t="s">
        <v>563</v>
      </c>
    </row>
    <row r="110" s="3" customFormat="1" spans="1:15">
      <c r="A110" s="2">
        <v>109</v>
      </c>
      <c r="B110" s="68"/>
      <c r="C110" s="5" t="s">
        <v>564</v>
      </c>
      <c r="D110" s="68" t="s">
        <v>565</v>
      </c>
      <c r="E110" s="5" t="s">
        <v>566</v>
      </c>
      <c r="F110" s="3">
        <v>52.8</v>
      </c>
      <c r="G110" s="5" t="s">
        <v>567</v>
      </c>
      <c r="K110" s="60">
        <v>45906</v>
      </c>
      <c r="N110" s="5" t="s">
        <v>568</v>
      </c>
      <c r="O110" s="5" t="s">
        <v>569</v>
      </c>
    </row>
    <row r="111" s="3" customFormat="1" spans="1:15">
      <c r="A111" s="2">
        <v>110</v>
      </c>
      <c r="B111" s="3"/>
      <c r="C111" s="3" t="s">
        <v>570</v>
      </c>
      <c r="D111" s="21" t="s">
        <v>571</v>
      </c>
      <c r="E111" s="20" t="s">
        <v>566</v>
      </c>
      <c r="F111" s="3">
        <v>55</v>
      </c>
      <c r="G111" s="3" t="s">
        <v>567</v>
      </c>
      <c r="K111" s="60">
        <v>45660</v>
      </c>
      <c r="N111" s="3" t="s">
        <v>572</v>
      </c>
      <c r="O111" s="3" t="s">
        <v>573</v>
      </c>
    </row>
    <row r="112" s="2" customFormat="1" spans="1:15">
      <c r="A112" s="2">
        <v>111</v>
      </c>
      <c r="C112" s="2" t="s">
        <v>574</v>
      </c>
      <c r="D112" s="76" t="s">
        <v>575</v>
      </c>
      <c r="E112" s="2" t="s">
        <v>576</v>
      </c>
      <c r="F112" s="3">
        <v>32</v>
      </c>
      <c r="G112" s="2" t="s">
        <v>21</v>
      </c>
      <c r="H112" s="16"/>
      <c r="I112" s="16"/>
      <c r="J112" s="16"/>
      <c r="K112" s="60">
        <v>45632</v>
      </c>
      <c r="L112" s="16"/>
      <c r="M112" s="3" t="s">
        <v>24</v>
      </c>
      <c r="N112" s="2" t="s">
        <v>577</v>
      </c>
      <c r="O112" s="3" t="s">
        <v>578</v>
      </c>
    </row>
    <row r="113" s="5" customFormat="1" spans="1:15">
      <c r="A113" s="2">
        <v>112</v>
      </c>
      <c r="B113" s="68"/>
      <c r="C113" s="5" t="s">
        <v>579</v>
      </c>
      <c r="D113" s="68" t="s">
        <v>580</v>
      </c>
      <c r="E113" s="5" t="s">
        <v>581</v>
      </c>
      <c r="F113" s="3">
        <v>39</v>
      </c>
      <c r="G113" s="63" t="s">
        <v>21</v>
      </c>
      <c r="K113" s="60">
        <v>44771</v>
      </c>
      <c r="M113" s="3" t="s">
        <v>24</v>
      </c>
      <c r="N113" s="5" t="s">
        <v>582</v>
      </c>
      <c r="O113" s="3" t="s">
        <v>583</v>
      </c>
    </row>
    <row r="114" s="3" customFormat="1" spans="1:15">
      <c r="A114" s="2">
        <v>113</v>
      </c>
      <c r="C114" s="3" t="s">
        <v>584</v>
      </c>
      <c r="D114" s="21" t="s">
        <v>585</v>
      </c>
      <c r="E114" s="3" t="s">
        <v>586</v>
      </c>
      <c r="F114" s="3">
        <v>42</v>
      </c>
      <c r="G114" s="63" t="s">
        <v>21</v>
      </c>
      <c r="J114" s="20" t="s">
        <v>22</v>
      </c>
      <c r="K114" s="60">
        <v>46048</v>
      </c>
      <c r="L114" s="60" t="s">
        <v>23</v>
      </c>
      <c r="N114" s="3" t="s">
        <v>587</v>
      </c>
      <c r="O114" s="3" t="s">
        <v>588</v>
      </c>
    </row>
    <row r="115" s="2" customFormat="1" ht="14.25" spans="1:15">
      <c r="A115" s="2">
        <v>114</v>
      </c>
      <c r="C115" s="18" t="s">
        <v>589</v>
      </c>
      <c r="D115" s="76"/>
      <c r="F115" s="3"/>
      <c r="K115" s="60"/>
      <c r="M115" s="3"/>
      <c r="O115" s="3"/>
    </row>
    <row r="116" s="2" customFormat="1" ht="14.25" spans="1:15">
      <c r="A116" s="2">
        <v>115</v>
      </c>
      <c r="C116" s="18" t="s">
        <v>590</v>
      </c>
      <c r="D116" s="76"/>
      <c r="F116" s="3"/>
      <c r="K116" s="60"/>
      <c r="M116" s="3"/>
      <c r="O116" s="3"/>
    </row>
    <row r="117" s="3" customFormat="1" spans="1:15">
      <c r="A117" s="2">
        <v>116</v>
      </c>
      <c r="C117" s="3" t="s">
        <v>591</v>
      </c>
      <c r="D117" s="21" t="s">
        <v>592</v>
      </c>
      <c r="E117" s="20" t="s">
        <v>593</v>
      </c>
      <c r="F117" s="3">
        <v>50</v>
      </c>
      <c r="G117" s="2" t="s">
        <v>177</v>
      </c>
      <c r="H117" s="20" t="s">
        <v>96</v>
      </c>
      <c r="J117" s="3" t="s">
        <v>22</v>
      </c>
      <c r="K117" s="60">
        <v>46056</v>
      </c>
      <c r="L117" s="60" t="s">
        <v>23</v>
      </c>
      <c r="M117" s="3" t="s">
        <v>24</v>
      </c>
      <c r="N117" s="3" t="s">
        <v>594</v>
      </c>
      <c r="O117" s="3" t="s">
        <v>595</v>
      </c>
    </row>
    <row r="118" s="3" customFormat="1" spans="1:15">
      <c r="A118" s="2">
        <v>117</v>
      </c>
      <c r="B118" s="3" t="s">
        <v>596</v>
      </c>
      <c r="C118" s="3" t="s">
        <v>597</v>
      </c>
      <c r="D118" s="21" t="s">
        <v>596</v>
      </c>
      <c r="E118" s="3" t="s">
        <v>598</v>
      </c>
      <c r="F118" s="3">
        <v>49.8</v>
      </c>
      <c r="G118" s="3" t="s">
        <v>62</v>
      </c>
      <c r="H118" s="20" t="s">
        <v>96</v>
      </c>
      <c r="I118" s="2" t="s">
        <v>312</v>
      </c>
      <c r="J118" s="20" t="s">
        <v>22</v>
      </c>
      <c r="K118" s="60">
        <v>46055</v>
      </c>
      <c r="L118" s="60" t="s">
        <v>23</v>
      </c>
      <c r="M118" s="3" t="s">
        <v>599</v>
      </c>
      <c r="N118" s="3" t="s">
        <v>600</v>
      </c>
      <c r="O118" s="3" t="s">
        <v>601</v>
      </c>
    </row>
    <row r="119" s="4" customFormat="1" spans="1:15">
      <c r="A119" s="2">
        <v>118</v>
      </c>
      <c r="B119" s="4" t="s">
        <v>602</v>
      </c>
      <c r="C119" s="4" t="s">
        <v>603</v>
      </c>
      <c r="D119" s="22" t="s">
        <v>602</v>
      </c>
      <c r="E119" s="4" t="s">
        <v>604</v>
      </c>
      <c r="F119" s="3">
        <v>46.8</v>
      </c>
      <c r="G119" s="4" t="s">
        <v>62</v>
      </c>
      <c r="H119" s="4"/>
      <c r="I119" s="4"/>
      <c r="J119" s="4"/>
      <c r="K119" s="60">
        <v>46017</v>
      </c>
      <c r="L119" s="4"/>
      <c r="M119" s="4"/>
      <c r="N119" s="4" t="s">
        <v>605</v>
      </c>
      <c r="O119" s="4" t="s">
        <v>606</v>
      </c>
    </row>
    <row r="120" s="3" customFormat="1" spans="1:15">
      <c r="A120" s="2">
        <v>119</v>
      </c>
      <c r="B120" s="3" t="s">
        <v>607</v>
      </c>
      <c r="C120" s="3" t="s">
        <v>608</v>
      </c>
      <c r="D120" s="21" t="s">
        <v>607</v>
      </c>
      <c r="E120" s="3" t="s">
        <v>609</v>
      </c>
      <c r="F120" s="3">
        <v>49.8</v>
      </c>
      <c r="G120" s="3" t="s">
        <v>610</v>
      </c>
      <c r="K120" s="60">
        <v>46050</v>
      </c>
      <c r="L120" s="20" t="s">
        <v>63</v>
      </c>
      <c r="M120" s="20"/>
      <c r="N120" s="3" t="s">
        <v>611</v>
      </c>
      <c r="O120" s="3" t="s">
        <v>612</v>
      </c>
    </row>
    <row r="121" s="3" customFormat="1" spans="1:15">
      <c r="A121" s="2">
        <v>120</v>
      </c>
      <c r="B121" s="3" t="s">
        <v>613</v>
      </c>
      <c r="C121" s="3" t="s">
        <v>614</v>
      </c>
      <c r="D121" s="3" t="s">
        <v>613</v>
      </c>
      <c r="E121" s="3" t="s">
        <v>615</v>
      </c>
      <c r="F121" s="3">
        <v>45</v>
      </c>
      <c r="G121" s="3" t="s">
        <v>616</v>
      </c>
      <c r="H121" s="20" t="s">
        <v>96</v>
      </c>
      <c r="K121" s="60">
        <v>46010</v>
      </c>
      <c r="L121" s="62" t="s">
        <v>617</v>
      </c>
      <c r="N121" s="3" t="s">
        <v>618</v>
      </c>
      <c r="O121" s="3" t="s">
        <v>619</v>
      </c>
    </row>
    <row r="122" s="2" customFormat="1" spans="1:15">
      <c r="A122" s="2">
        <v>121</v>
      </c>
      <c r="C122" s="2" t="s">
        <v>620</v>
      </c>
      <c r="D122" s="76" t="s">
        <v>621</v>
      </c>
      <c r="E122" s="2" t="s">
        <v>622</v>
      </c>
      <c r="F122" s="3">
        <v>32</v>
      </c>
      <c r="G122" s="2" t="s">
        <v>21</v>
      </c>
      <c r="K122" s="60">
        <v>46043</v>
      </c>
      <c r="M122" s="3" t="s">
        <v>24</v>
      </c>
      <c r="N122" s="2" t="s">
        <v>623</v>
      </c>
      <c r="O122" s="3" t="s">
        <v>624</v>
      </c>
    </row>
    <row r="123" s="5" customFormat="1" spans="1:15">
      <c r="A123" s="2">
        <v>122</v>
      </c>
      <c r="B123" s="68"/>
      <c r="C123" s="5" t="s">
        <v>625</v>
      </c>
      <c r="D123" s="68" t="s">
        <v>626</v>
      </c>
      <c r="E123" s="5" t="s">
        <v>627</v>
      </c>
      <c r="F123" s="3">
        <v>37</v>
      </c>
      <c r="G123" s="20" t="s">
        <v>21</v>
      </c>
      <c r="K123" s="60">
        <v>46034</v>
      </c>
      <c r="M123" s="3" t="s">
        <v>24</v>
      </c>
      <c r="N123" s="5" t="s">
        <v>628</v>
      </c>
      <c r="O123" s="3" t="s">
        <v>629</v>
      </c>
    </row>
    <row r="124" s="3" customFormat="1" spans="1:15">
      <c r="A124" s="2">
        <v>123</v>
      </c>
      <c r="C124" s="3" t="s">
        <v>630</v>
      </c>
      <c r="D124" s="21" t="s">
        <v>631</v>
      </c>
      <c r="E124" s="3" t="s">
        <v>632</v>
      </c>
      <c r="F124" s="3">
        <v>69</v>
      </c>
      <c r="G124" s="3" t="s">
        <v>633</v>
      </c>
      <c r="J124" s="20" t="s">
        <v>22</v>
      </c>
      <c r="K124" s="60">
        <v>46056</v>
      </c>
      <c r="L124" s="60" t="s">
        <v>23</v>
      </c>
      <c r="M124" s="3" t="s">
        <v>24</v>
      </c>
      <c r="N124" s="3" t="s">
        <v>634</v>
      </c>
      <c r="O124" s="3" t="s">
        <v>635</v>
      </c>
    </row>
    <row r="125" s="3" customFormat="1" spans="1:15">
      <c r="A125" s="2">
        <v>124</v>
      </c>
      <c r="C125" s="3" t="s">
        <v>636</v>
      </c>
      <c r="D125" s="21" t="s">
        <v>637</v>
      </c>
      <c r="E125" s="20" t="s">
        <v>638</v>
      </c>
      <c r="F125" s="3">
        <v>65</v>
      </c>
      <c r="G125" s="3" t="s">
        <v>639</v>
      </c>
      <c r="K125" s="60">
        <v>46006</v>
      </c>
      <c r="M125" s="3" t="s">
        <v>24</v>
      </c>
      <c r="N125" s="3" t="s">
        <v>640</v>
      </c>
      <c r="O125" s="3" t="s">
        <v>641</v>
      </c>
    </row>
    <row r="126" s="2" customFormat="1" spans="1:15">
      <c r="A126" s="2">
        <v>125</v>
      </c>
      <c r="B126" s="61"/>
      <c r="C126" s="61" t="s">
        <v>642</v>
      </c>
      <c r="D126" s="96" t="s">
        <v>643</v>
      </c>
      <c r="E126" s="61" t="s">
        <v>644</v>
      </c>
      <c r="F126" s="3">
        <v>39</v>
      </c>
      <c r="G126" s="61" t="s">
        <v>21</v>
      </c>
      <c r="H126" s="61"/>
      <c r="I126" s="61"/>
      <c r="J126" s="61"/>
      <c r="K126" s="60">
        <v>45271</v>
      </c>
      <c r="L126" s="61"/>
      <c r="M126" s="3" t="s">
        <v>24</v>
      </c>
      <c r="N126" s="96" t="s">
        <v>645</v>
      </c>
      <c r="O126" s="3" t="s">
        <v>646</v>
      </c>
    </row>
    <row r="127" s="2" customFormat="1" spans="1:15">
      <c r="A127" s="2">
        <v>126</v>
      </c>
      <c r="B127" s="85"/>
      <c r="C127" s="2" t="s">
        <v>642</v>
      </c>
      <c r="D127" s="76" t="s">
        <v>647</v>
      </c>
      <c r="E127" s="2" t="s">
        <v>648</v>
      </c>
      <c r="F127" s="3">
        <v>39.8</v>
      </c>
      <c r="G127" s="5" t="s">
        <v>649</v>
      </c>
      <c r="H127" s="16"/>
      <c r="I127" s="16"/>
      <c r="J127" s="16"/>
      <c r="K127" s="60">
        <v>45800</v>
      </c>
      <c r="M127" s="3" t="s">
        <v>24</v>
      </c>
      <c r="N127" s="76" t="s">
        <v>650</v>
      </c>
      <c r="O127" s="3" t="s">
        <v>651</v>
      </c>
    </row>
    <row r="128" s="2" customFormat="1" spans="1:15">
      <c r="A128" s="2">
        <v>127</v>
      </c>
      <c r="C128" s="2" t="s">
        <v>652</v>
      </c>
      <c r="D128" s="76" t="s">
        <v>653</v>
      </c>
      <c r="E128" s="2" t="s">
        <v>654</v>
      </c>
      <c r="F128" s="3">
        <v>36</v>
      </c>
      <c r="G128" s="2" t="s">
        <v>177</v>
      </c>
      <c r="K128" s="60">
        <v>46039</v>
      </c>
      <c r="L128" s="2" t="s">
        <v>442</v>
      </c>
      <c r="M128" s="3"/>
      <c r="N128" s="2" t="s">
        <v>655</v>
      </c>
      <c r="O128" s="3" t="s">
        <v>656</v>
      </c>
    </row>
    <row r="129" s="3" customFormat="1" spans="1:15">
      <c r="A129" s="2">
        <v>128</v>
      </c>
      <c r="C129" s="3" t="s">
        <v>657</v>
      </c>
      <c r="D129" s="21" t="s">
        <v>658</v>
      </c>
      <c r="E129" s="3" t="s">
        <v>659</v>
      </c>
      <c r="F129" s="3">
        <v>39</v>
      </c>
      <c r="G129" s="3" t="s">
        <v>62</v>
      </c>
      <c r="K129" s="60">
        <v>46054</v>
      </c>
      <c r="L129" s="3" t="s">
        <v>63</v>
      </c>
      <c r="M129" s="3" t="s">
        <v>24</v>
      </c>
      <c r="N129" s="3" t="s">
        <v>660</v>
      </c>
      <c r="O129" s="3" t="s">
        <v>661</v>
      </c>
    </row>
    <row r="130" s="5" customFormat="1" spans="1:15">
      <c r="A130" s="2">
        <v>129</v>
      </c>
      <c r="B130" s="95"/>
      <c r="C130" s="5" t="s">
        <v>662</v>
      </c>
      <c r="D130" s="68" t="s">
        <v>663</v>
      </c>
      <c r="E130" s="20" t="s">
        <v>664</v>
      </c>
      <c r="F130" s="3">
        <v>39</v>
      </c>
      <c r="G130" s="20" t="s">
        <v>21</v>
      </c>
      <c r="H130" s="63"/>
      <c r="I130" s="63"/>
      <c r="J130" s="63"/>
      <c r="K130" s="60">
        <v>45699</v>
      </c>
      <c r="M130" s="3" t="s">
        <v>24</v>
      </c>
      <c r="N130" s="5" t="s">
        <v>665</v>
      </c>
      <c r="O130" s="3" t="s">
        <v>666</v>
      </c>
    </row>
    <row r="131" s="16" customFormat="1" spans="1:15">
      <c r="A131" s="2">
        <v>130</v>
      </c>
      <c r="B131" s="5"/>
      <c r="C131" s="5" t="s">
        <v>657</v>
      </c>
      <c r="D131" s="68" t="s">
        <v>667</v>
      </c>
      <c r="E131" s="5" t="s">
        <v>668</v>
      </c>
      <c r="F131" s="3">
        <v>49</v>
      </c>
      <c r="G131" s="3" t="s">
        <v>21</v>
      </c>
      <c r="H131" s="5"/>
      <c r="I131" s="5"/>
      <c r="J131" s="5"/>
      <c r="K131" s="60">
        <v>45817</v>
      </c>
      <c r="L131" s="5"/>
      <c r="M131" s="3" t="s">
        <v>24</v>
      </c>
      <c r="N131" s="5" t="s">
        <v>669</v>
      </c>
      <c r="O131" s="3" t="s">
        <v>670</v>
      </c>
    </row>
    <row r="132" s="5" customFormat="1" spans="1:15">
      <c r="A132" s="2">
        <v>131</v>
      </c>
      <c r="B132" s="68"/>
      <c r="C132" s="5" t="s">
        <v>671</v>
      </c>
      <c r="D132" s="68" t="s">
        <v>672</v>
      </c>
      <c r="E132" s="20" t="s">
        <v>673</v>
      </c>
      <c r="F132" s="3">
        <v>22</v>
      </c>
      <c r="G132" s="20" t="s">
        <v>21</v>
      </c>
      <c r="K132" s="60">
        <v>46078</v>
      </c>
      <c r="M132" s="3" t="s">
        <v>24</v>
      </c>
      <c r="N132" s="5" t="s">
        <v>674</v>
      </c>
      <c r="O132" s="3" t="s">
        <v>675</v>
      </c>
    </row>
    <row r="133" s="4" customFormat="1" spans="1:15">
      <c r="A133" s="2">
        <v>132</v>
      </c>
      <c r="B133" s="4" t="s">
        <v>676</v>
      </c>
      <c r="C133" s="4" t="s">
        <v>677</v>
      </c>
      <c r="D133" s="22" t="s">
        <v>676</v>
      </c>
      <c r="E133" s="4" t="s">
        <v>678</v>
      </c>
      <c r="F133" s="3">
        <v>49.8</v>
      </c>
      <c r="G133" s="4" t="s">
        <v>679</v>
      </c>
      <c r="K133" s="60">
        <v>46017</v>
      </c>
      <c r="N133" s="4" t="s">
        <v>680</v>
      </c>
      <c r="O133" s="4" t="s">
        <v>681</v>
      </c>
    </row>
    <row r="134" s="2" customFormat="1" spans="1:15">
      <c r="A134" s="2">
        <v>133</v>
      </c>
      <c r="B134" s="16"/>
      <c r="C134" s="2" t="s">
        <v>682</v>
      </c>
      <c r="D134" s="76" t="s">
        <v>683</v>
      </c>
      <c r="E134" s="2" t="s">
        <v>684</v>
      </c>
      <c r="F134" s="3">
        <v>54.9</v>
      </c>
      <c r="G134" s="2" t="s">
        <v>21</v>
      </c>
      <c r="H134" s="16" t="s">
        <v>96</v>
      </c>
      <c r="I134" s="16"/>
      <c r="J134" s="16"/>
      <c r="K134" s="60">
        <v>46041</v>
      </c>
      <c r="L134" s="2" t="s">
        <v>381</v>
      </c>
      <c r="M134" s="3"/>
      <c r="N134" s="2" t="s">
        <v>685</v>
      </c>
      <c r="O134" s="3" t="s">
        <v>686</v>
      </c>
    </row>
    <row r="135" s="2" customFormat="1" spans="1:15">
      <c r="A135" s="2">
        <v>134</v>
      </c>
      <c r="C135" s="2" t="s">
        <v>687</v>
      </c>
      <c r="D135" s="76" t="s">
        <v>688</v>
      </c>
      <c r="E135" s="2" t="s">
        <v>689</v>
      </c>
      <c r="F135" s="3">
        <v>59</v>
      </c>
      <c r="G135" s="2" t="s">
        <v>21</v>
      </c>
      <c r="K135" s="60">
        <v>46045</v>
      </c>
      <c r="L135" s="97"/>
      <c r="M135" s="3" t="s">
        <v>24</v>
      </c>
      <c r="N135" s="2" t="s">
        <v>690</v>
      </c>
      <c r="O135" s="3" t="s">
        <v>691</v>
      </c>
    </row>
    <row r="136" s="2" customFormat="1" spans="1:15">
      <c r="A136" s="2">
        <v>135</v>
      </c>
      <c r="C136" s="2" t="s">
        <v>692</v>
      </c>
      <c r="D136" s="76" t="s">
        <v>693</v>
      </c>
      <c r="E136" s="2" t="s">
        <v>694</v>
      </c>
      <c r="F136" s="3">
        <v>49.8</v>
      </c>
      <c r="G136" s="2" t="s">
        <v>21</v>
      </c>
      <c r="H136" s="16" t="s">
        <v>96</v>
      </c>
      <c r="I136" s="16"/>
      <c r="J136" s="16"/>
      <c r="K136" s="60">
        <v>46050</v>
      </c>
      <c r="L136" s="2" t="s">
        <v>381</v>
      </c>
      <c r="M136" s="3" t="s">
        <v>24</v>
      </c>
      <c r="N136" s="2" t="s">
        <v>695</v>
      </c>
      <c r="O136" s="3" t="s">
        <v>696</v>
      </c>
    </row>
    <row r="137" s="2" customFormat="1" spans="1:15">
      <c r="A137" s="2">
        <v>136</v>
      </c>
      <c r="B137" s="79"/>
      <c r="C137" s="61" t="s">
        <v>697</v>
      </c>
      <c r="D137" s="96" t="s">
        <v>698</v>
      </c>
      <c r="E137" s="61" t="s">
        <v>699</v>
      </c>
      <c r="F137" s="3">
        <v>58</v>
      </c>
      <c r="G137" s="61" t="s">
        <v>21</v>
      </c>
      <c r="H137" s="61"/>
      <c r="I137" s="61"/>
      <c r="J137" s="61"/>
      <c r="K137" s="60">
        <v>45671</v>
      </c>
      <c r="L137" s="61"/>
      <c r="M137" s="3" t="s">
        <v>24</v>
      </c>
      <c r="N137" s="96" t="s">
        <v>700</v>
      </c>
      <c r="O137" s="3" t="s">
        <v>701</v>
      </c>
    </row>
    <row r="138" s="2" customFormat="1" spans="1:15">
      <c r="A138" s="2">
        <v>137</v>
      </c>
      <c r="C138" s="2" t="s">
        <v>702</v>
      </c>
      <c r="D138" s="76" t="s">
        <v>703</v>
      </c>
      <c r="E138" s="2" t="s">
        <v>704</v>
      </c>
      <c r="F138" s="3">
        <v>35</v>
      </c>
      <c r="G138" s="2" t="s">
        <v>21</v>
      </c>
      <c r="K138" s="60">
        <v>45880</v>
      </c>
      <c r="M138" s="3" t="s">
        <v>24</v>
      </c>
      <c r="N138" s="2" t="s">
        <v>705</v>
      </c>
      <c r="O138" s="3" t="s">
        <v>706</v>
      </c>
    </row>
    <row r="139" s="2" customFormat="1" spans="1:15">
      <c r="A139" s="2">
        <v>138</v>
      </c>
      <c r="C139" s="2" t="s">
        <v>707</v>
      </c>
      <c r="D139" s="76" t="s">
        <v>708</v>
      </c>
      <c r="E139" s="2" t="s">
        <v>709</v>
      </c>
      <c r="F139" s="3">
        <v>39.8</v>
      </c>
      <c r="G139" s="2" t="s">
        <v>177</v>
      </c>
      <c r="K139" s="60">
        <v>45857</v>
      </c>
      <c r="L139" s="16"/>
      <c r="M139" s="3" t="s">
        <v>24</v>
      </c>
      <c r="N139" s="2" t="s">
        <v>710</v>
      </c>
      <c r="O139" s="3" t="s">
        <v>711</v>
      </c>
    </row>
    <row r="140" s="3" customFormat="1" spans="1:15">
      <c r="A140" s="2">
        <v>139</v>
      </c>
      <c r="B140" s="21"/>
      <c r="C140" s="3" t="s">
        <v>712</v>
      </c>
      <c r="D140" s="21" t="s">
        <v>713</v>
      </c>
      <c r="E140" s="3" t="s">
        <v>714</v>
      </c>
      <c r="F140" s="3">
        <v>39.8</v>
      </c>
      <c r="G140" s="62" t="s">
        <v>715</v>
      </c>
      <c r="K140" s="60">
        <v>45878</v>
      </c>
      <c r="N140" s="3" t="s">
        <v>716</v>
      </c>
      <c r="O140" s="3" t="s">
        <v>717</v>
      </c>
    </row>
    <row r="141" s="2" customFormat="1" spans="1:15">
      <c r="A141" s="2">
        <v>140</v>
      </c>
      <c r="B141" s="85"/>
      <c r="C141" s="2" t="s">
        <v>718</v>
      </c>
      <c r="D141" s="76" t="s">
        <v>719</v>
      </c>
      <c r="E141" s="2" t="s">
        <v>720</v>
      </c>
      <c r="F141" s="3">
        <v>42.8</v>
      </c>
      <c r="G141" s="5" t="s">
        <v>21</v>
      </c>
      <c r="H141" s="63" t="s">
        <v>96</v>
      </c>
      <c r="I141" s="2" t="s">
        <v>312</v>
      </c>
      <c r="J141" s="3" t="s">
        <v>22</v>
      </c>
      <c r="K141" s="60">
        <v>46031</v>
      </c>
      <c r="L141" s="60" t="s">
        <v>23</v>
      </c>
      <c r="M141" s="3" t="s">
        <v>24</v>
      </c>
      <c r="N141" s="76" t="s">
        <v>721</v>
      </c>
      <c r="O141" s="3" t="s">
        <v>722</v>
      </c>
    </row>
    <row r="142" s="3" customFormat="1" spans="1:15">
      <c r="A142" s="2">
        <v>141</v>
      </c>
      <c r="B142" s="3" t="s">
        <v>723</v>
      </c>
      <c r="C142" s="3" t="s">
        <v>724</v>
      </c>
      <c r="D142" s="21" t="s">
        <v>723</v>
      </c>
      <c r="E142" s="20" t="s">
        <v>725</v>
      </c>
      <c r="F142" s="3">
        <v>54</v>
      </c>
      <c r="G142" s="20" t="s">
        <v>726</v>
      </c>
      <c r="J142" s="20" t="s">
        <v>22</v>
      </c>
      <c r="K142" s="60">
        <v>46045</v>
      </c>
      <c r="L142" s="60" t="s">
        <v>23</v>
      </c>
      <c r="N142" s="3" t="s">
        <v>727</v>
      </c>
      <c r="O142" s="3" t="s">
        <v>728</v>
      </c>
    </row>
    <row r="143" s="3" customFormat="1" spans="1:15">
      <c r="A143" s="2">
        <v>142</v>
      </c>
      <c r="B143" s="3" t="s">
        <v>729</v>
      </c>
      <c r="C143" s="3" t="s">
        <v>730</v>
      </c>
      <c r="D143" s="3" t="s">
        <v>729</v>
      </c>
      <c r="E143" s="3" t="s">
        <v>731</v>
      </c>
      <c r="F143" s="3">
        <v>49</v>
      </c>
      <c r="G143" s="3" t="s">
        <v>732</v>
      </c>
      <c r="K143" s="60">
        <v>45896</v>
      </c>
      <c r="L143" s="3"/>
      <c r="N143" s="3" t="s">
        <v>733</v>
      </c>
      <c r="O143" s="3" t="s">
        <v>734</v>
      </c>
    </row>
    <row r="144" s="3" customFormat="1" spans="1:15">
      <c r="A144" s="2">
        <v>143</v>
      </c>
      <c r="B144" s="3" t="s">
        <v>735</v>
      </c>
      <c r="C144" s="3" t="s">
        <v>730</v>
      </c>
      <c r="D144" s="3" t="s">
        <v>735</v>
      </c>
      <c r="E144" s="3" t="s">
        <v>736</v>
      </c>
      <c r="F144" s="3">
        <v>49</v>
      </c>
      <c r="G144" s="3" t="s">
        <v>737</v>
      </c>
      <c r="H144" s="60"/>
      <c r="I144" s="60"/>
      <c r="J144" s="60"/>
      <c r="K144" s="60">
        <v>46028</v>
      </c>
      <c r="L144" s="20" t="s">
        <v>63</v>
      </c>
      <c r="M144" s="20"/>
      <c r="N144" s="3" t="s">
        <v>738</v>
      </c>
      <c r="O144" s="3" t="s">
        <v>739</v>
      </c>
    </row>
    <row r="145" s="3" customFormat="1" spans="1:15">
      <c r="A145" s="2">
        <v>144</v>
      </c>
      <c r="B145" s="3"/>
      <c r="C145" s="3" t="s">
        <v>730</v>
      </c>
      <c r="D145" s="21" t="s">
        <v>740</v>
      </c>
      <c r="E145" s="3" t="s">
        <v>741</v>
      </c>
      <c r="F145" s="3">
        <v>44</v>
      </c>
      <c r="K145" s="60">
        <v>45210</v>
      </c>
      <c r="N145" s="3" t="s">
        <v>742</v>
      </c>
      <c r="O145" s="3" t="s">
        <v>743</v>
      </c>
    </row>
    <row r="146" s="2" customFormat="1" spans="1:15">
      <c r="A146" s="2">
        <v>145</v>
      </c>
      <c r="C146" s="2" t="s">
        <v>744</v>
      </c>
      <c r="D146" s="76" t="s">
        <v>745</v>
      </c>
      <c r="E146" s="2" t="s">
        <v>684</v>
      </c>
      <c r="F146" s="3">
        <v>54.8</v>
      </c>
      <c r="G146" s="2" t="s">
        <v>21</v>
      </c>
      <c r="K146" s="60">
        <v>45880</v>
      </c>
      <c r="L146" s="2" t="s">
        <v>442</v>
      </c>
      <c r="M146" s="3" t="s">
        <v>24</v>
      </c>
      <c r="N146" s="2" t="s">
        <v>746</v>
      </c>
      <c r="O146" s="3" t="s">
        <v>747</v>
      </c>
    </row>
    <row r="147" s="3" customFormat="1" spans="1:15">
      <c r="A147" s="2">
        <v>146</v>
      </c>
      <c r="C147" s="3" t="s">
        <v>748</v>
      </c>
      <c r="D147" s="21" t="s">
        <v>749</v>
      </c>
      <c r="E147" s="3" t="s">
        <v>750</v>
      </c>
      <c r="F147" s="3">
        <v>55</v>
      </c>
      <c r="G147" s="3" t="s">
        <v>21</v>
      </c>
      <c r="K147" s="60">
        <v>45944</v>
      </c>
      <c r="L147" s="20" t="s">
        <v>751</v>
      </c>
      <c r="N147" s="3" t="s">
        <v>752</v>
      </c>
      <c r="O147" s="3" t="s">
        <v>753</v>
      </c>
    </row>
    <row r="148" s="2" customFormat="1" spans="1:15">
      <c r="A148" s="2">
        <v>147</v>
      </c>
      <c r="C148" s="2" t="s">
        <v>730</v>
      </c>
      <c r="D148" s="76" t="s">
        <v>754</v>
      </c>
      <c r="E148" s="2" t="s">
        <v>755</v>
      </c>
      <c r="F148" s="3">
        <v>45</v>
      </c>
      <c r="G148" s="2" t="s">
        <v>21</v>
      </c>
      <c r="K148" s="60">
        <v>45301</v>
      </c>
      <c r="M148" s="3" t="s">
        <v>24</v>
      </c>
      <c r="N148" s="2" t="s">
        <v>756</v>
      </c>
      <c r="O148" s="3" t="s">
        <v>757</v>
      </c>
    </row>
    <row r="149" s="5" customFormat="1" spans="1:15">
      <c r="A149" s="2">
        <v>148</v>
      </c>
      <c r="B149" s="2"/>
      <c r="C149" s="2" t="s">
        <v>758</v>
      </c>
      <c r="D149" s="76" t="s">
        <v>759</v>
      </c>
      <c r="E149" s="2" t="s">
        <v>760</v>
      </c>
      <c r="F149" s="3">
        <v>44.5</v>
      </c>
      <c r="G149" s="2" t="s">
        <v>21</v>
      </c>
      <c r="H149" s="2"/>
      <c r="I149" s="2"/>
      <c r="J149" s="2"/>
      <c r="K149" s="60">
        <v>45672</v>
      </c>
      <c r="L149" s="2"/>
      <c r="M149" s="3" t="s">
        <v>24</v>
      </c>
      <c r="N149" s="2" t="s">
        <v>761</v>
      </c>
      <c r="O149" s="3" t="s">
        <v>762</v>
      </c>
    </row>
    <row r="150" s="2" customFormat="1" spans="1:15">
      <c r="A150" s="2">
        <v>149</v>
      </c>
      <c r="B150" s="68"/>
      <c r="C150" s="5" t="s">
        <v>763</v>
      </c>
      <c r="D150" s="68" t="s">
        <v>764</v>
      </c>
      <c r="E150" s="5" t="s">
        <v>765</v>
      </c>
      <c r="F150" s="3">
        <v>54</v>
      </c>
      <c r="G150" s="5" t="s">
        <v>21</v>
      </c>
      <c r="H150" s="5"/>
      <c r="I150" s="5"/>
      <c r="J150" s="5"/>
      <c r="K150" s="60">
        <v>46041</v>
      </c>
      <c r="L150" s="5"/>
      <c r="M150" s="3" t="s">
        <v>24</v>
      </c>
      <c r="N150" s="5" t="s">
        <v>766</v>
      </c>
      <c r="O150" s="3" t="s">
        <v>767</v>
      </c>
    </row>
    <row r="151" s="2" customFormat="1" spans="1:15">
      <c r="A151" s="2">
        <v>150</v>
      </c>
      <c r="B151" s="16"/>
      <c r="C151" s="2" t="s">
        <v>768</v>
      </c>
      <c r="D151" s="76" t="s">
        <v>769</v>
      </c>
      <c r="E151" s="2" t="s">
        <v>770</v>
      </c>
      <c r="F151" s="3">
        <v>47</v>
      </c>
      <c r="G151" s="2" t="s">
        <v>771</v>
      </c>
      <c r="K151" s="60">
        <v>44956</v>
      </c>
      <c r="M151" s="3" t="s">
        <v>24</v>
      </c>
      <c r="N151" s="2" t="s">
        <v>772</v>
      </c>
      <c r="O151" s="3" t="s">
        <v>773</v>
      </c>
    </row>
    <row r="152" s="3" customFormat="1" spans="1:15">
      <c r="A152" s="2">
        <v>151</v>
      </c>
      <c r="B152" s="21"/>
      <c r="C152" s="3" t="s">
        <v>774</v>
      </c>
      <c r="D152" s="21" t="s">
        <v>775</v>
      </c>
      <c r="E152" s="3" t="s">
        <v>776</v>
      </c>
      <c r="F152" s="3">
        <v>59.9</v>
      </c>
      <c r="G152" s="2" t="s">
        <v>21</v>
      </c>
      <c r="J152" s="3" t="s">
        <v>22</v>
      </c>
      <c r="K152" s="60">
        <v>46051</v>
      </c>
      <c r="L152" s="60" t="s">
        <v>23</v>
      </c>
      <c r="N152" s="3" t="s">
        <v>777</v>
      </c>
      <c r="O152" s="3" t="s">
        <v>778</v>
      </c>
    </row>
    <row r="153" s="2" customFormat="1" spans="1:15">
      <c r="A153" s="2">
        <v>152</v>
      </c>
      <c r="C153" s="2" t="s">
        <v>779</v>
      </c>
      <c r="D153" s="76" t="s">
        <v>780</v>
      </c>
      <c r="E153" s="2" t="s">
        <v>781</v>
      </c>
      <c r="F153" s="3">
        <v>35</v>
      </c>
      <c r="G153" s="2" t="s">
        <v>21</v>
      </c>
      <c r="K153" s="60">
        <v>45528</v>
      </c>
      <c r="L153" s="16"/>
      <c r="M153" s="3" t="s">
        <v>24</v>
      </c>
      <c r="N153" s="2" t="s">
        <v>782</v>
      </c>
      <c r="O153" s="3" t="s">
        <v>783</v>
      </c>
    </row>
    <row r="154" s="2" customFormat="1" spans="1:15">
      <c r="A154" s="2">
        <v>153</v>
      </c>
      <c r="B154" s="79"/>
      <c r="C154" s="61" t="s">
        <v>784</v>
      </c>
      <c r="D154" s="96" t="s">
        <v>785</v>
      </c>
      <c r="E154" s="61" t="s">
        <v>689</v>
      </c>
      <c r="F154" s="3">
        <v>45</v>
      </c>
      <c r="G154" s="61" t="s">
        <v>21</v>
      </c>
      <c r="H154" s="79"/>
      <c r="I154" s="79"/>
      <c r="J154" s="79"/>
      <c r="K154" s="60">
        <v>45874</v>
      </c>
      <c r="L154" s="79"/>
      <c r="M154" s="3" t="s">
        <v>24</v>
      </c>
      <c r="N154" s="96" t="s">
        <v>786</v>
      </c>
      <c r="O154" s="3" t="s">
        <v>787</v>
      </c>
    </row>
    <row r="155" s="3" customFormat="1" spans="1:15">
      <c r="A155" s="2">
        <v>154</v>
      </c>
      <c r="B155" s="21"/>
      <c r="C155" s="3" t="s">
        <v>788</v>
      </c>
      <c r="D155" s="21" t="s">
        <v>789</v>
      </c>
      <c r="E155" s="3" t="s">
        <v>790</v>
      </c>
      <c r="F155" s="3">
        <v>65</v>
      </c>
      <c r="G155" s="3" t="s">
        <v>791</v>
      </c>
      <c r="I155" s="52"/>
      <c r="J155" s="52"/>
      <c r="K155" s="60">
        <v>45889</v>
      </c>
      <c r="L155" s="62" t="s">
        <v>63</v>
      </c>
      <c r="N155" s="3" t="s">
        <v>792</v>
      </c>
      <c r="O155" s="3" t="s">
        <v>793</v>
      </c>
    </row>
    <row r="156" s="2" customFormat="1" spans="1:15">
      <c r="A156" s="2">
        <v>155</v>
      </c>
      <c r="C156" s="2" t="s">
        <v>794</v>
      </c>
      <c r="D156" s="76" t="s">
        <v>795</v>
      </c>
      <c r="E156" s="2" t="s">
        <v>796</v>
      </c>
      <c r="F156" s="3">
        <v>34.8</v>
      </c>
      <c r="G156" s="2" t="s">
        <v>21</v>
      </c>
      <c r="K156" s="60">
        <v>46041</v>
      </c>
      <c r="M156" s="3" t="s">
        <v>24</v>
      </c>
      <c r="N156" s="2" t="s">
        <v>797</v>
      </c>
      <c r="O156" s="3" t="s">
        <v>798</v>
      </c>
    </row>
    <row r="157" s="3" customFormat="1" spans="1:15">
      <c r="A157" s="2">
        <v>156</v>
      </c>
      <c r="B157" s="21"/>
      <c r="C157" s="3" t="s">
        <v>799</v>
      </c>
      <c r="D157" s="21" t="s">
        <v>800</v>
      </c>
      <c r="E157" s="3" t="s">
        <v>801</v>
      </c>
      <c r="F157" s="3">
        <v>59</v>
      </c>
      <c r="G157" s="3" t="s">
        <v>354</v>
      </c>
      <c r="K157" s="60">
        <v>46079</v>
      </c>
      <c r="L157" s="3" t="s">
        <v>63</v>
      </c>
      <c r="N157" s="3" t="s">
        <v>802</v>
      </c>
      <c r="O157" s="3" t="s">
        <v>803</v>
      </c>
    </row>
    <row r="158" s="5" customFormat="1" spans="1:15">
      <c r="A158" s="2">
        <v>157</v>
      </c>
      <c r="B158" s="95"/>
      <c r="C158" s="5" t="s">
        <v>804</v>
      </c>
      <c r="D158" s="68" t="s">
        <v>805</v>
      </c>
      <c r="E158" s="20" t="s">
        <v>806</v>
      </c>
      <c r="F158" s="3">
        <v>49</v>
      </c>
      <c r="G158" s="20" t="s">
        <v>21</v>
      </c>
      <c r="H158" s="63"/>
      <c r="I158" s="63"/>
      <c r="J158" s="63"/>
      <c r="K158" s="60">
        <v>46055</v>
      </c>
      <c r="L158" s="63"/>
      <c r="M158" s="3" t="s">
        <v>24</v>
      </c>
      <c r="N158" s="5" t="s">
        <v>807</v>
      </c>
      <c r="O158" s="3" t="s">
        <v>808</v>
      </c>
    </row>
    <row r="159" s="5" customFormat="1" ht="14.25" spans="1:15">
      <c r="A159" s="2">
        <v>158</v>
      </c>
      <c r="B159" s="2"/>
      <c r="C159" s="18" t="s">
        <v>809</v>
      </c>
      <c r="D159" s="76"/>
      <c r="E159" s="2"/>
      <c r="F159" s="3"/>
      <c r="G159" s="2"/>
      <c r="H159" s="2"/>
      <c r="I159" s="2"/>
      <c r="J159" s="2"/>
      <c r="K159" s="60"/>
      <c r="L159" s="2"/>
      <c r="M159" s="3"/>
      <c r="N159" s="2"/>
      <c r="O159" s="3"/>
    </row>
    <row r="160" s="52" customFormat="1" spans="1:15">
      <c r="A160" s="2">
        <v>159</v>
      </c>
      <c r="C160" s="52" t="s">
        <v>810</v>
      </c>
      <c r="D160" s="87" t="s">
        <v>811</v>
      </c>
      <c r="E160" s="52" t="s">
        <v>812</v>
      </c>
      <c r="F160" s="3">
        <v>49.8</v>
      </c>
      <c r="G160" s="3" t="s">
        <v>21</v>
      </c>
      <c r="K160" s="60">
        <v>45866</v>
      </c>
      <c r="L160" s="52" t="s">
        <v>24</v>
      </c>
      <c r="M160" s="70"/>
      <c r="N160" s="88" t="s">
        <v>813</v>
      </c>
      <c r="O160" s="3" t="s">
        <v>814</v>
      </c>
    </row>
    <row r="161" s="2" customFormat="1" spans="1:15">
      <c r="A161" s="2">
        <v>160</v>
      </c>
      <c r="C161" s="2" t="s">
        <v>815</v>
      </c>
      <c r="D161" s="76" t="s">
        <v>816</v>
      </c>
      <c r="E161" s="2" t="s">
        <v>817</v>
      </c>
      <c r="F161" s="3">
        <v>49</v>
      </c>
      <c r="G161" s="2" t="s">
        <v>21</v>
      </c>
      <c r="K161" s="60">
        <v>45884</v>
      </c>
      <c r="M161" s="3" t="s">
        <v>24</v>
      </c>
      <c r="N161" s="2" t="s">
        <v>818</v>
      </c>
      <c r="O161" s="3" t="s">
        <v>819</v>
      </c>
    </row>
    <row r="162" s="3" customFormat="1" spans="1:15">
      <c r="A162" s="2">
        <v>161</v>
      </c>
      <c r="B162" s="68"/>
      <c r="C162" s="5" t="s">
        <v>820</v>
      </c>
      <c r="D162" s="68" t="s">
        <v>821</v>
      </c>
      <c r="E162" s="5" t="s">
        <v>822</v>
      </c>
      <c r="F162" s="3">
        <v>49.8</v>
      </c>
      <c r="G162" s="63" t="s">
        <v>21</v>
      </c>
      <c r="K162" s="60">
        <v>46062</v>
      </c>
      <c r="N162" s="5" t="s">
        <v>823</v>
      </c>
      <c r="O162" s="5" t="s">
        <v>824</v>
      </c>
    </row>
    <row r="163" s="2" customFormat="1" spans="1:15">
      <c r="A163" s="2">
        <v>162</v>
      </c>
      <c r="C163" s="2" t="s">
        <v>825</v>
      </c>
      <c r="D163" s="76" t="s">
        <v>826</v>
      </c>
      <c r="E163" s="2" t="s">
        <v>827</v>
      </c>
      <c r="F163" s="3">
        <v>49.8</v>
      </c>
      <c r="G163" s="2" t="s">
        <v>21</v>
      </c>
      <c r="K163" s="60">
        <v>46052</v>
      </c>
      <c r="M163" s="3" t="s">
        <v>24</v>
      </c>
      <c r="N163" s="2" t="s">
        <v>828</v>
      </c>
      <c r="O163" s="3" t="s">
        <v>829</v>
      </c>
    </row>
    <row r="164" s="2" customFormat="1" spans="1:15">
      <c r="A164" s="2">
        <v>163</v>
      </c>
      <c r="C164" s="2" t="s">
        <v>830</v>
      </c>
      <c r="D164" s="76" t="s">
        <v>831</v>
      </c>
      <c r="E164" s="2" t="s">
        <v>832</v>
      </c>
      <c r="F164" s="3">
        <v>56</v>
      </c>
      <c r="K164" s="60">
        <v>46053</v>
      </c>
      <c r="L164" s="16"/>
      <c r="M164" s="3" t="s">
        <v>24</v>
      </c>
      <c r="N164" s="2" t="s">
        <v>833</v>
      </c>
      <c r="O164" s="3" t="s">
        <v>834</v>
      </c>
    </row>
    <row r="165" s="2" customFormat="1" spans="1:15">
      <c r="A165" s="2">
        <v>164</v>
      </c>
      <c r="C165" s="2" t="s">
        <v>830</v>
      </c>
      <c r="D165" s="76" t="s">
        <v>835</v>
      </c>
      <c r="E165" s="2" t="s">
        <v>245</v>
      </c>
      <c r="F165" s="3">
        <v>49.8</v>
      </c>
      <c r="G165" s="2" t="s">
        <v>21</v>
      </c>
      <c r="H165" s="2" t="s">
        <v>96</v>
      </c>
      <c r="K165" s="60">
        <v>45842</v>
      </c>
      <c r="L165" s="2" t="s">
        <v>381</v>
      </c>
      <c r="M165" s="3" t="s">
        <v>24</v>
      </c>
      <c r="N165" s="2" t="s">
        <v>836</v>
      </c>
      <c r="O165" s="3" t="s">
        <v>837</v>
      </c>
    </row>
    <row r="166" s="52" customFormat="1" spans="1:15">
      <c r="A166" s="2">
        <v>165</v>
      </c>
      <c r="C166" s="52" t="s">
        <v>838</v>
      </c>
      <c r="D166" s="87" t="s">
        <v>839</v>
      </c>
      <c r="E166" s="88" t="s">
        <v>840</v>
      </c>
      <c r="F166" s="3">
        <v>49.9</v>
      </c>
      <c r="G166" s="88" t="s">
        <v>62</v>
      </c>
      <c r="H166" s="88" t="s">
        <v>96</v>
      </c>
      <c r="I166" s="88"/>
      <c r="J166" s="88"/>
      <c r="K166" s="60">
        <v>46078</v>
      </c>
      <c r="L166" s="52" t="s">
        <v>381</v>
      </c>
      <c r="M166" s="70"/>
      <c r="N166" s="88" t="s">
        <v>841</v>
      </c>
      <c r="O166" s="3" t="s">
        <v>842</v>
      </c>
    </row>
    <row r="167" s="3" customFormat="1" spans="1:15">
      <c r="A167" s="2">
        <v>166</v>
      </c>
      <c r="B167" s="21"/>
      <c r="C167" s="3" t="s">
        <v>843</v>
      </c>
      <c r="D167" s="21" t="s">
        <v>844</v>
      </c>
      <c r="E167" s="3" t="s">
        <v>845</v>
      </c>
      <c r="F167" s="3">
        <v>54.9</v>
      </c>
      <c r="G167" s="3" t="s">
        <v>846</v>
      </c>
      <c r="H167" s="20" t="s">
        <v>96</v>
      </c>
      <c r="I167" s="20"/>
      <c r="J167" s="3" t="s">
        <v>22</v>
      </c>
      <c r="K167" s="60">
        <v>46011</v>
      </c>
      <c r="L167" s="60" t="s">
        <v>23</v>
      </c>
      <c r="N167" s="3" t="s">
        <v>847</v>
      </c>
      <c r="O167" s="3" t="s">
        <v>848</v>
      </c>
    </row>
    <row r="168" s="2" customFormat="1" spans="1:15">
      <c r="A168" s="2">
        <v>167</v>
      </c>
      <c r="C168" s="2" t="s">
        <v>843</v>
      </c>
      <c r="D168" s="76" t="s">
        <v>849</v>
      </c>
      <c r="E168" s="2" t="s">
        <v>850</v>
      </c>
      <c r="F168" s="3">
        <v>64.8</v>
      </c>
      <c r="G168" s="2" t="s">
        <v>851</v>
      </c>
      <c r="H168" s="2" t="s">
        <v>96</v>
      </c>
      <c r="K168" s="60">
        <v>45882</v>
      </c>
      <c r="L168" s="2" t="s">
        <v>381</v>
      </c>
      <c r="M168" s="3" t="s">
        <v>24</v>
      </c>
      <c r="N168" s="2" t="s">
        <v>852</v>
      </c>
      <c r="O168" s="3" t="s">
        <v>853</v>
      </c>
    </row>
    <row r="169" s="2" customFormat="1" spans="1:15">
      <c r="A169" s="2">
        <v>168</v>
      </c>
      <c r="C169" s="2" t="s">
        <v>854</v>
      </c>
      <c r="D169" s="76" t="s">
        <v>855</v>
      </c>
      <c r="E169" s="2" t="s">
        <v>856</v>
      </c>
      <c r="F169" s="3">
        <v>49.8</v>
      </c>
      <c r="G169" s="2" t="s">
        <v>857</v>
      </c>
      <c r="K169" s="60">
        <v>45887</v>
      </c>
      <c r="L169" s="97"/>
      <c r="M169" s="3" t="s">
        <v>24</v>
      </c>
      <c r="N169" s="2" t="s">
        <v>858</v>
      </c>
      <c r="O169" s="3" t="s">
        <v>859</v>
      </c>
    </row>
    <row r="170" s="2" customFormat="1" ht="14.25" spans="1:15">
      <c r="A170" s="2">
        <v>169</v>
      </c>
      <c r="C170" s="18" t="s">
        <v>860</v>
      </c>
      <c r="D170" s="76"/>
      <c r="F170" s="3"/>
      <c r="K170" s="60"/>
      <c r="M170" s="3"/>
      <c r="O170" s="3"/>
    </row>
    <row r="171" s="2" customFormat="1" spans="1:15">
      <c r="A171" s="2">
        <v>170</v>
      </c>
      <c r="B171" s="76"/>
      <c r="C171" s="2" t="s">
        <v>861</v>
      </c>
      <c r="D171" s="76" t="s">
        <v>862</v>
      </c>
      <c r="E171" s="2" t="s">
        <v>863</v>
      </c>
      <c r="F171" s="3">
        <v>29.8</v>
      </c>
      <c r="G171" s="2" t="s">
        <v>21</v>
      </c>
      <c r="H171" s="16"/>
      <c r="I171" s="16"/>
      <c r="J171" s="16"/>
      <c r="K171" s="60">
        <v>46002</v>
      </c>
      <c r="L171" s="16"/>
      <c r="M171" s="3" t="s">
        <v>24</v>
      </c>
      <c r="N171" s="2" t="s">
        <v>864</v>
      </c>
      <c r="O171" s="3" t="s">
        <v>865</v>
      </c>
    </row>
    <row r="172" s="3" customFormat="1" spans="1:15">
      <c r="A172" s="2">
        <v>171</v>
      </c>
      <c r="B172" s="3" t="s">
        <v>866</v>
      </c>
      <c r="C172" s="3" t="s">
        <v>867</v>
      </c>
      <c r="D172" s="21" t="s">
        <v>866</v>
      </c>
      <c r="E172" s="3" t="s">
        <v>868</v>
      </c>
      <c r="F172" s="3">
        <v>49</v>
      </c>
      <c r="G172" s="3" t="s">
        <v>869</v>
      </c>
      <c r="K172" s="60">
        <v>45859</v>
      </c>
      <c r="L172" s="20" t="s">
        <v>63</v>
      </c>
      <c r="N172" s="3" t="s">
        <v>870</v>
      </c>
      <c r="O172" s="3" t="s">
        <v>871</v>
      </c>
    </row>
    <row r="173" s="3" customFormat="1" spans="1:15">
      <c r="A173" s="2">
        <v>172</v>
      </c>
      <c r="B173" s="3" t="s">
        <v>872</v>
      </c>
      <c r="C173" s="3" t="s">
        <v>873</v>
      </c>
      <c r="D173" s="21" t="s">
        <v>872</v>
      </c>
      <c r="E173" s="3" t="s">
        <v>874</v>
      </c>
      <c r="F173" s="3">
        <v>65</v>
      </c>
      <c r="G173" s="3" t="s">
        <v>875</v>
      </c>
      <c r="J173" s="20" t="s">
        <v>22</v>
      </c>
      <c r="K173" s="60">
        <v>46062</v>
      </c>
      <c r="L173" s="60" t="s">
        <v>23</v>
      </c>
      <c r="N173" s="3" t="s">
        <v>876</v>
      </c>
      <c r="O173" s="3" t="s">
        <v>877</v>
      </c>
    </row>
    <row r="174" s="3" customFormat="1" spans="1:15">
      <c r="A174" s="2">
        <v>173</v>
      </c>
      <c r="C174" s="3" t="s">
        <v>878</v>
      </c>
      <c r="D174" s="21" t="s">
        <v>879</v>
      </c>
      <c r="E174" s="62" t="s">
        <v>880</v>
      </c>
      <c r="F174" s="3">
        <v>45</v>
      </c>
      <c r="G174" s="3" t="s">
        <v>21</v>
      </c>
      <c r="K174" s="60">
        <v>46056</v>
      </c>
      <c r="L174" s="60" t="s">
        <v>881</v>
      </c>
      <c r="M174" s="3" t="s">
        <v>24</v>
      </c>
      <c r="N174" s="3" t="s">
        <v>882</v>
      </c>
      <c r="O174" s="3" t="s">
        <v>883</v>
      </c>
    </row>
    <row r="175" s="5" customFormat="1" spans="1:15">
      <c r="A175" s="2">
        <v>174</v>
      </c>
      <c r="C175" s="5" t="s">
        <v>884</v>
      </c>
      <c r="D175" s="68" t="s">
        <v>885</v>
      </c>
      <c r="E175" s="20" t="s">
        <v>886</v>
      </c>
      <c r="F175" s="3">
        <v>49</v>
      </c>
      <c r="G175" s="20" t="s">
        <v>21</v>
      </c>
      <c r="H175" s="20"/>
      <c r="I175" s="20"/>
      <c r="J175" s="3" t="s">
        <v>22</v>
      </c>
      <c r="K175" s="60">
        <v>46063</v>
      </c>
      <c r="L175" s="60" t="s">
        <v>23</v>
      </c>
      <c r="M175" s="3" t="s">
        <v>24</v>
      </c>
      <c r="N175" s="5" t="s">
        <v>887</v>
      </c>
      <c r="O175" s="3" t="s">
        <v>888</v>
      </c>
    </row>
    <row r="176" s="2" customFormat="1" spans="1:15">
      <c r="A176" s="2">
        <v>175</v>
      </c>
      <c r="C176" s="2" t="s">
        <v>889</v>
      </c>
      <c r="D176" s="76" t="s">
        <v>890</v>
      </c>
      <c r="E176" s="2" t="s">
        <v>891</v>
      </c>
      <c r="F176" s="3">
        <v>49.9</v>
      </c>
      <c r="G176" s="2" t="s">
        <v>892</v>
      </c>
      <c r="K176" s="60">
        <v>46055</v>
      </c>
      <c r="M176" s="3" t="s">
        <v>24</v>
      </c>
      <c r="N176" s="2" t="s">
        <v>893</v>
      </c>
      <c r="O176" s="3" t="s">
        <v>894</v>
      </c>
    </row>
    <row r="177" s="3" customFormat="1" spans="1:15">
      <c r="A177" s="2">
        <v>176</v>
      </c>
      <c r="C177" s="3" t="s">
        <v>895</v>
      </c>
      <c r="D177" s="21" t="s">
        <v>896</v>
      </c>
      <c r="E177" s="20" t="s">
        <v>874</v>
      </c>
      <c r="F177" s="3">
        <v>45</v>
      </c>
      <c r="G177" s="3" t="s">
        <v>897</v>
      </c>
      <c r="J177" s="3" t="s">
        <v>22</v>
      </c>
      <c r="K177" s="60">
        <v>46014</v>
      </c>
      <c r="L177" s="60" t="s">
        <v>23</v>
      </c>
      <c r="M177" s="3" t="s">
        <v>24</v>
      </c>
      <c r="N177" s="3" t="s">
        <v>898</v>
      </c>
      <c r="O177" s="3" t="s">
        <v>899</v>
      </c>
    </row>
    <row r="178" s="3" customFormat="1" spans="1:15">
      <c r="A178" s="2">
        <v>177</v>
      </c>
      <c r="C178" s="3" t="s">
        <v>900</v>
      </c>
      <c r="D178" s="21" t="s">
        <v>901</v>
      </c>
      <c r="E178" s="3" t="s">
        <v>902</v>
      </c>
      <c r="F178" s="3">
        <v>45</v>
      </c>
      <c r="G178" s="3" t="s">
        <v>903</v>
      </c>
      <c r="K178" s="60">
        <v>45321</v>
      </c>
      <c r="M178" s="3" t="s">
        <v>24</v>
      </c>
      <c r="N178" s="3" t="s">
        <v>904</v>
      </c>
      <c r="O178" s="3" t="s">
        <v>905</v>
      </c>
    </row>
    <row r="179" s="2" customFormat="1" spans="1:15">
      <c r="A179" s="2">
        <v>178</v>
      </c>
      <c r="C179" s="2" t="s">
        <v>906</v>
      </c>
      <c r="D179" s="76" t="s">
        <v>907</v>
      </c>
      <c r="E179" s="2" t="s">
        <v>908</v>
      </c>
      <c r="F179" s="3">
        <v>39.9</v>
      </c>
      <c r="G179" s="2" t="s">
        <v>21</v>
      </c>
      <c r="K179" s="60">
        <v>45343</v>
      </c>
      <c r="L179" s="60" t="s">
        <v>909</v>
      </c>
      <c r="M179" s="3" t="s">
        <v>24</v>
      </c>
      <c r="N179" s="2" t="s">
        <v>910</v>
      </c>
      <c r="O179" s="3" t="s">
        <v>911</v>
      </c>
    </row>
    <row r="180" s="2" customFormat="1" spans="1:15">
      <c r="A180" s="2">
        <v>179</v>
      </c>
      <c r="C180" s="2" t="s">
        <v>912</v>
      </c>
      <c r="D180" s="76" t="s">
        <v>913</v>
      </c>
      <c r="E180" s="2" t="s">
        <v>914</v>
      </c>
      <c r="F180" s="3">
        <v>49.9</v>
      </c>
      <c r="G180" s="2" t="s">
        <v>21</v>
      </c>
      <c r="K180" s="60">
        <v>45674</v>
      </c>
      <c r="L180" s="97"/>
      <c r="M180" s="3" t="s">
        <v>24</v>
      </c>
      <c r="N180" s="2" t="s">
        <v>915</v>
      </c>
      <c r="O180" s="3" t="s">
        <v>916</v>
      </c>
    </row>
    <row r="181" s="2" customFormat="1" spans="1:15">
      <c r="A181" s="2">
        <v>180</v>
      </c>
      <c r="B181" s="68"/>
      <c r="C181" s="5" t="s">
        <v>917</v>
      </c>
      <c r="D181" s="68" t="s">
        <v>918</v>
      </c>
      <c r="E181" s="5" t="s">
        <v>919</v>
      </c>
      <c r="F181" s="3">
        <v>39</v>
      </c>
      <c r="G181" s="3" t="s">
        <v>21</v>
      </c>
      <c r="H181" s="5"/>
      <c r="I181" s="5"/>
      <c r="J181" s="5"/>
      <c r="K181" s="60">
        <v>45840</v>
      </c>
      <c r="L181" s="5"/>
      <c r="M181" s="3" t="s">
        <v>24</v>
      </c>
      <c r="N181" s="5" t="s">
        <v>920</v>
      </c>
      <c r="O181" s="3" t="s">
        <v>921</v>
      </c>
    </row>
    <row r="182" s="5" customFormat="1" spans="1:15">
      <c r="A182" s="2">
        <v>181</v>
      </c>
      <c r="B182" s="68"/>
      <c r="C182" s="20" t="s">
        <v>922</v>
      </c>
      <c r="D182" s="68" t="s">
        <v>923</v>
      </c>
      <c r="E182" s="5" t="s">
        <v>924</v>
      </c>
      <c r="F182" s="3">
        <v>39</v>
      </c>
      <c r="G182" s="2" t="s">
        <v>925</v>
      </c>
      <c r="K182" s="60">
        <v>45805</v>
      </c>
      <c r="M182" s="3" t="s">
        <v>24</v>
      </c>
      <c r="N182" s="5" t="s">
        <v>926</v>
      </c>
      <c r="O182" s="3" t="s">
        <v>927</v>
      </c>
    </row>
    <row r="183" s="5" customFormat="1" spans="1:15">
      <c r="A183" s="2">
        <v>182</v>
      </c>
      <c r="C183" s="5" t="s">
        <v>928</v>
      </c>
      <c r="D183" s="68" t="s">
        <v>929</v>
      </c>
      <c r="E183" s="20" t="s">
        <v>930</v>
      </c>
      <c r="F183" s="3">
        <v>49</v>
      </c>
      <c r="G183" s="20" t="s">
        <v>21</v>
      </c>
      <c r="K183" s="60">
        <v>46055</v>
      </c>
      <c r="M183" s="3" t="s">
        <v>24</v>
      </c>
      <c r="N183" s="5" t="s">
        <v>931</v>
      </c>
      <c r="O183" s="3" t="s">
        <v>932</v>
      </c>
    </row>
    <row r="184" s="2" customFormat="1" spans="1:15">
      <c r="A184" s="2">
        <v>183</v>
      </c>
      <c r="C184" s="2" t="s">
        <v>933</v>
      </c>
      <c r="D184" s="76" t="s">
        <v>934</v>
      </c>
      <c r="E184" s="2" t="s">
        <v>935</v>
      </c>
      <c r="F184" s="3">
        <v>39.9</v>
      </c>
      <c r="G184" s="2" t="s">
        <v>936</v>
      </c>
      <c r="K184" s="60">
        <v>45678</v>
      </c>
      <c r="L184" s="70" t="s">
        <v>63</v>
      </c>
      <c r="M184" s="3" t="s">
        <v>24</v>
      </c>
      <c r="N184" s="2" t="s">
        <v>937</v>
      </c>
      <c r="O184" s="21" t="s">
        <v>938</v>
      </c>
    </row>
    <row r="185" s="3" customFormat="1" spans="1:15">
      <c r="A185" s="2">
        <v>184</v>
      </c>
      <c r="C185" s="3" t="s">
        <v>939</v>
      </c>
      <c r="D185" s="21" t="s">
        <v>940</v>
      </c>
      <c r="E185" s="3" t="s">
        <v>941</v>
      </c>
      <c r="F185" s="3">
        <v>49.9</v>
      </c>
      <c r="G185" s="20" t="s">
        <v>942</v>
      </c>
      <c r="H185" s="20" t="s">
        <v>96</v>
      </c>
      <c r="K185" s="60">
        <v>46062</v>
      </c>
      <c r="L185" s="3" t="s">
        <v>97</v>
      </c>
      <c r="N185" s="3" t="s">
        <v>943</v>
      </c>
      <c r="O185" s="3" t="s">
        <v>944</v>
      </c>
    </row>
    <row r="186" s="2" customFormat="1" spans="1:15">
      <c r="A186" s="2">
        <v>185</v>
      </c>
      <c r="C186" s="2" t="s">
        <v>945</v>
      </c>
      <c r="D186" s="76" t="s">
        <v>946</v>
      </c>
      <c r="E186" s="2" t="s">
        <v>941</v>
      </c>
      <c r="F186" s="3">
        <v>45</v>
      </c>
      <c r="G186" s="2" t="s">
        <v>947</v>
      </c>
      <c r="K186" s="60">
        <v>46039</v>
      </c>
      <c r="L186" s="16"/>
      <c r="M186" s="3" t="s">
        <v>24</v>
      </c>
      <c r="N186" s="2" t="s">
        <v>948</v>
      </c>
      <c r="O186" s="3" t="s">
        <v>949</v>
      </c>
    </row>
    <row r="187" s="3" customFormat="1" spans="1:15">
      <c r="A187" s="2">
        <v>186</v>
      </c>
      <c r="C187" s="3" t="s">
        <v>950</v>
      </c>
      <c r="D187" s="21" t="s">
        <v>951</v>
      </c>
      <c r="E187" s="20" t="s">
        <v>952</v>
      </c>
      <c r="F187" s="3">
        <v>39.8</v>
      </c>
      <c r="G187" s="3" t="s">
        <v>649</v>
      </c>
      <c r="H187" s="20" t="s">
        <v>96</v>
      </c>
      <c r="K187" s="60">
        <v>46056</v>
      </c>
      <c r="L187" s="62" t="s">
        <v>381</v>
      </c>
      <c r="N187" s="3" t="s">
        <v>953</v>
      </c>
      <c r="O187" s="3" t="s">
        <v>954</v>
      </c>
    </row>
    <row r="188" s="2" customFormat="1" spans="1:15">
      <c r="A188" s="2">
        <v>187</v>
      </c>
      <c r="B188" s="17"/>
      <c r="C188" s="92" t="s">
        <v>955</v>
      </c>
      <c r="D188" s="17" t="s">
        <v>956</v>
      </c>
      <c r="E188" s="92" t="s">
        <v>957</v>
      </c>
      <c r="F188" s="3">
        <v>35</v>
      </c>
      <c r="G188" s="3" t="s">
        <v>21</v>
      </c>
      <c r="H188" s="17"/>
      <c r="I188" s="17"/>
      <c r="J188" s="17"/>
      <c r="K188" s="60">
        <v>45894</v>
      </c>
      <c r="L188" s="92"/>
      <c r="M188" s="3" t="s">
        <v>24</v>
      </c>
      <c r="N188" s="17" t="s">
        <v>958</v>
      </c>
      <c r="O188" s="21" t="s">
        <v>959</v>
      </c>
    </row>
    <row r="189" s="3" customFormat="1" spans="1:15">
      <c r="A189" s="2">
        <v>188</v>
      </c>
      <c r="B189" s="21"/>
      <c r="C189" s="3" t="s">
        <v>960</v>
      </c>
      <c r="D189" s="21" t="s">
        <v>961</v>
      </c>
      <c r="E189" s="3" t="s">
        <v>962</v>
      </c>
      <c r="F189" s="3">
        <v>39.8</v>
      </c>
      <c r="G189" s="3" t="s">
        <v>963</v>
      </c>
      <c r="K189" s="60">
        <v>46040</v>
      </c>
      <c r="N189" s="3" t="s">
        <v>964</v>
      </c>
      <c r="O189" s="3" t="s">
        <v>965</v>
      </c>
    </row>
    <row r="190" s="2" customFormat="1" spans="1:15">
      <c r="A190" s="2">
        <v>189</v>
      </c>
      <c r="B190" s="68"/>
      <c r="C190" s="5" t="s">
        <v>966</v>
      </c>
      <c r="D190" s="68" t="s">
        <v>967</v>
      </c>
      <c r="E190" s="5" t="s">
        <v>968</v>
      </c>
      <c r="F190" s="3">
        <v>29.8</v>
      </c>
      <c r="G190" s="3" t="s">
        <v>21</v>
      </c>
      <c r="H190" s="5"/>
      <c r="I190" s="5"/>
      <c r="J190" s="5"/>
      <c r="K190" s="60">
        <v>46034</v>
      </c>
      <c r="L190" s="5"/>
      <c r="M190" s="3" t="s">
        <v>24</v>
      </c>
      <c r="N190" s="5" t="s">
        <v>969</v>
      </c>
      <c r="O190" s="3" t="s">
        <v>970</v>
      </c>
    </row>
    <row r="191" s="5" customFormat="1" spans="1:15">
      <c r="A191" s="2">
        <v>190</v>
      </c>
      <c r="B191" s="68"/>
      <c r="C191" s="5" t="s">
        <v>971</v>
      </c>
      <c r="D191" s="68" t="s">
        <v>972</v>
      </c>
      <c r="E191" s="5" t="s">
        <v>973</v>
      </c>
      <c r="F191" s="3">
        <v>49.9</v>
      </c>
      <c r="G191" s="3" t="s">
        <v>21</v>
      </c>
      <c r="J191" s="3" t="s">
        <v>22</v>
      </c>
      <c r="K191" s="60">
        <v>46078</v>
      </c>
      <c r="L191" s="60" t="s">
        <v>23</v>
      </c>
      <c r="M191" s="3" t="s">
        <v>24</v>
      </c>
      <c r="N191" s="5" t="s">
        <v>974</v>
      </c>
      <c r="O191" s="3" t="s">
        <v>975</v>
      </c>
    </row>
    <row r="192" s="5" customFormat="1" spans="1:15">
      <c r="A192" s="2">
        <v>191</v>
      </c>
      <c r="B192" s="68"/>
      <c r="C192" s="5" t="s">
        <v>976</v>
      </c>
      <c r="D192" s="68" t="s">
        <v>977</v>
      </c>
      <c r="E192" s="20" t="s">
        <v>978</v>
      </c>
      <c r="F192" s="3">
        <v>38</v>
      </c>
      <c r="G192" s="3" t="s">
        <v>21</v>
      </c>
      <c r="I192" s="2" t="s">
        <v>312</v>
      </c>
      <c r="J192" s="3" t="s">
        <v>22</v>
      </c>
      <c r="K192" s="60">
        <v>46063</v>
      </c>
      <c r="L192" s="70" t="s">
        <v>23</v>
      </c>
      <c r="M192" s="3" t="s">
        <v>979</v>
      </c>
      <c r="N192" s="5" t="s">
        <v>980</v>
      </c>
      <c r="O192" s="3" t="s">
        <v>981</v>
      </c>
    </row>
    <row r="193" s="2" customFormat="1" ht="14.25" spans="1:15">
      <c r="A193" s="2">
        <v>192</v>
      </c>
      <c r="C193" s="18" t="s">
        <v>982</v>
      </c>
      <c r="D193" s="76"/>
      <c r="F193" s="3"/>
      <c r="K193" s="60"/>
      <c r="M193" s="3"/>
      <c r="O193" s="3"/>
    </row>
    <row r="194" s="2" customFormat="1" ht="14.25" spans="1:15">
      <c r="A194" s="2">
        <v>193</v>
      </c>
      <c r="C194" s="18" t="s">
        <v>983</v>
      </c>
      <c r="D194" s="76"/>
      <c r="F194" s="3"/>
      <c r="K194" s="60"/>
      <c r="M194" s="3"/>
      <c r="O194" s="3"/>
    </row>
    <row r="195" s="2" customFormat="1" spans="1:15">
      <c r="A195" s="2">
        <v>194</v>
      </c>
      <c r="B195" s="68"/>
      <c r="C195" s="5" t="s">
        <v>984</v>
      </c>
      <c r="D195" s="68" t="s">
        <v>985</v>
      </c>
      <c r="E195" s="20" t="s">
        <v>986</v>
      </c>
      <c r="F195" s="3">
        <v>39.8</v>
      </c>
      <c r="G195" s="5"/>
      <c r="H195" s="5"/>
      <c r="I195" s="5"/>
      <c r="J195" s="5"/>
      <c r="K195" s="60">
        <v>45517</v>
      </c>
      <c r="L195" s="5"/>
      <c r="M195" s="3" t="s">
        <v>24</v>
      </c>
      <c r="N195" s="5" t="s">
        <v>987</v>
      </c>
      <c r="O195" s="3" t="s">
        <v>988</v>
      </c>
    </row>
    <row r="196" s="3" customFormat="1" spans="1:15">
      <c r="A196" s="2">
        <v>195</v>
      </c>
      <c r="C196" s="3" t="s">
        <v>989</v>
      </c>
      <c r="D196" s="21" t="s">
        <v>990</v>
      </c>
      <c r="E196" s="3" t="s">
        <v>991</v>
      </c>
      <c r="F196" s="3">
        <v>59.8</v>
      </c>
      <c r="G196" s="3" t="s">
        <v>992</v>
      </c>
      <c r="K196" s="60">
        <v>45880</v>
      </c>
      <c r="M196" s="3" t="s">
        <v>24</v>
      </c>
      <c r="N196" s="3" t="s">
        <v>993</v>
      </c>
      <c r="O196" s="3" t="s">
        <v>994</v>
      </c>
    </row>
    <row r="197" s="5" customFormat="1" ht="14.25" spans="1:15">
      <c r="A197" s="2">
        <v>196</v>
      </c>
      <c r="B197" s="2"/>
      <c r="C197" s="18" t="s">
        <v>995</v>
      </c>
      <c r="D197" s="76"/>
      <c r="E197" s="2"/>
      <c r="F197" s="3"/>
      <c r="G197" s="2"/>
      <c r="H197" s="2"/>
      <c r="I197" s="2"/>
      <c r="J197" s="2"/>
      <c r="K197" s="60"/>
      <c r="L197" s="2"/>
      <c r="M197" s="3"/>
      <c r="N197" s="2"/>
      <c r="O197" s="3"/>
    </row>
    <row r="198" s="3" customFormat="1" spans="1:15">
      <c r="A198" s="2">
        <v>197</v>
      </c>
      <c r="B198" s="3" t="s">
        <v>996</v>
      </c>
      <c r="C198" s="3" t="s">
        <v>997</v>
      </c>
      <c r="D198" s="21" t="s">
        <v>996</v>
      </c>
      <c r="E198" s="20" t="s">
        <v>998</v>
      </c>
      <c r="F198" s="3">
        <v>43</v>
      </c>
      <c r="G198" s="63" t="s">
        <v>21</v>
      </c>
      <c r="K198" s="60">
        <v>46010</v>
      </c>
      <c r="N198" s="3" t="s">
        <v>999</v>
      </c>
      <c r="O198" s="3" t="s">
        <v>1000</v>
      </c>
    </row>
    <row r="199" s="2" customFormat="1" spans="1:15">
      <c r="A199" s="2">
        <v>198</v>
      </c>
      <c r="C199" s="2" t="s">
        <v>1001</v>
      </c>
      <c r="D199" s="76" t="s">
        <v>1002</v>
      </c>
      <c r="E199" s="2" t="s">
        <v>1003</v>
      </c>
      <c r="F199" s="3">
        <v>45</v>
      </c>
      <c r="G199" s="2" t="s">
        <v>21</v>
      </c>
      <c r="H199" s="16" t="s">
        <v>96</v>
      </c>
      <c r="I199" s="16"/>
      <c r="J199" s="16"/>
      <c r="K199" s="60">
        <v>45859</v>
      </c>
      <c r="L199" s="16" t="s">
        <v>381</v>
      </c>
      <c r="M199" s="3" t="s">
        <v>24</v>
      </c>
      <c r="N199" s="2" t="s">
        <v>1004</v>
      </c>
      <c r="O199" s="3" t="s">
        <v>1005</v>
      </c>
    </row>
    <row r="200" s="2" customFormat="1" spans="1:15">
      <c r="A200" s="2">
        <v>199</v>
      </c>
      <c r="C200" s="2" t="s">
        <v>1006</v>
      </c>
      <c r="D200" s="76" t="s">
        <v>1007</v>
      </c>
      <c r="E200" s="2" t="s">
        <v>1008</v>
      </c>
      <c r="F200" s="3">
        <v>43</v>
      </c>
      <c r="G200" s="2" t="s">
        <v>21</v>
      </c>
      <c r="H200" s="2" t="s">
        <v>96</v>
      </c>
      <c r="K200" s="60">
        <v>46046</v>
      </c>
      <c r="L200" s="2" t="s">
        <v>381</v>
      </c>
      <c r="M200" s="3" t="s">
        <v>24</v>
      </c>
      <c r="N200" s="2" t="s">
        <v>1009</v>
      </c>
      <c r="O200" s="3" t="s">
        <v>1010</v>
      </c>
    </row>
    <row r="201" s="2" customFormat="1" spans="1:15">
      <c r="A201" s="2">
        <v>200</v>
      </c>
      <c r="C201" s="2" t="s">
        <v>1011</v>
      </c>
      <c r="D201" s="76" t="s">
        <v>1012</v>
      </c>
      <c r="E201" s="2" t="s">
        <v>1013</v>
      </c>
      <c r="F201" s="3">
        <v>68</v>
      </c>
      <c r="G201" s="2" t="s">
        <v>21</v>
      </c>
      <c r="K201" s="60">
        <v>45866</v>
      </c>
      <c r="M201" s="3" t="s">
        <v>24</v>
      </c>
      <c r="N201" s="2" t="s">
        <v>1014</v>
      </c>
      <c r="O201" s="3" t="s">
        <v>1015</v>
      </c>
    </row>
    <row r="202" s="2" customFormat="1" spans="1:15">
      <c r="A202" s="2">
        <v>201</v>
      </c>
      <c r="C202" s="2" t="s">
        <v>1016</v>
      </c>
      <c r="D202" s="76" t="s">
        <v>1017</v>
      </c>
      <c r="E202" s="2" t="s">
        <v>1018</v>
      </c>
      <c r="F202" s="3">
        <v>49.8</v>
      </c>
      <c r="G202" s="2" t="s">
        <v>21</v>
      </c>
      <c r="K202" s="60">
        <v>45824</v>
      </c>
      <c r="M202" s="3" t="s">
        <v>24</v>
      </c>
      <c r="N202" s="2" t="s">
        <v>1019</v>
      </c>
      <c r="O202" s="3" t="s">
        <v>1020</v>
      </c>
    </row>
    <row r="203" s="2" customFormat="1" spans="1:15">
      <c r="A203" s="2">
        <v>202</v>
      </c>
      <c r="C203" s="2" t="s">
        <v>1021</v>
      </c>
      <c r="D203" s="76" t="s">
        <v>1022</v>
      </c>
      <c r="E203" s="2" t="s">
        <v>1023</v>
      </c>
      <c r="F203" s="3">
        <v>49</v>
      </c>
      <c r="G203" s="2" t="s">
        <v>21</v>
      </c>
      <c r="K203" s="60">
        <v>46010</v>
      </c>
      <c r="L203" s="16"/>
      <c r="M203" s="3" t="s">
        <v>24</v>
      </c>
      <c r="N203" s="2" t="s">
        <v>1024</v>
      </c>
      <c r="O203" s="3" t="s">
        <v>1025</v>
      </c>
    </row>
    <row r="204" s="5" customFormat="1" ht="14.25" spans="1:15">
      <c r="A204" s="2">
        <v>203</v>
      </c>
      <c r="B204" s="2"/>
      <c r="C204" s="18" t="s">
        <v>1026</v>
      </c>
      <c r="D204" s="76"/>
      <c r="E204" s="2"/>
      <c r="F204" s="3"/>
      <c r="G204" s="2"/>
      <c r="H204" s="2"/>
      <c r="I204" s="2"/>
      <c r="J204" s="2"/>
      <c r="K204" s="60"/>
      <c r="L204" s="2"/>
      <c r="M204" s="3"/>
      <c r="N204" s="2"/>
      <c r="O204" s="3"/>
    </row>
    <row r="205" s="4" customFormat="1" spans="1:15">
      <c r="A205" s="2">
        <v>204</v>
      </c>
      <c r="B205" s="4" t="s">
        <v>1027</v>
      </c>
      <c r="C205" s="24" t="s">
        <v>1028</v>
      </c>
      <c r="D205" s="4" t="s">
        <v>1027</v>
      </c>
      <c r="E205" s="4" t="s">
        <v>1029</v>
      </c>
      <c r="F205" s="4">
        <v>42</v>
      </c>
      <c r="G205" s="4" t="s">
        <v>1030</v>
      </c>
      <c r="H205" s="4"/>
      <c r="I205" s="4"/>
      <c r="J205" s="4"/>
      <c r="K205" s="56">
        <v>46080</v>
      </c>
      <c r="L205" s="4"/>
      <c r="M205" s="4"/>
      <c r="N205" s="4" t="s">
        <v>1031</v>
      </c>
      <c r="O205" s="4" t="s">
        <v>1032</v>
      </c>
    </row>
    <row r="206" s="3" customFormat="1" spans="1:15">
      <c r="A206" s="2">
        <v>205</v>
      </c>
      <c r="B206" s="21"/>
      <c r="C206" s="3" t="s">
        <v>1033</v>
      </c>
      <c r="D206" s="21" t="s">
        <v>1034</v>
      </c>
      <c r="E206" s="20" t="s">
        <v>1035</v>
      </c>
      <c r="F206" s="3">
        <v>59</v>
      </c>
      <c r="G206" s="3" t="s">
        <v>215</v>
      </c>
      <c r="J206" s="20" t="s">
        <v>22</v>
      </c>
      <c r="K206" s="60">
        <v>45541</v>
      </c>
      <c r="L206" s="70" t="s">
        <v>23</v>
      </c>
      <c r="N206" s="3" t="s">
        <v>1036</v>
      </c>
      <c r="O206" s="3" t="s">
        <v>1037</v>
      </c>
    </row>
    <row r="207" s="3" customFormat="1" spans="1:15">
      <c r="A207" s="2">
        <v>206</v>
      </c>
      <c r="B207" s="3"/>
      <c r="C207" s="3" t="s">
        <v>1038</v>
      </c>
      <c r="D207" s="21" t="s">
        <v>1039</v>
      </c>
      <c r="E207" s="3" t="s">
        <v>1040</v>
      </c>
      <c r="F207" s="3">
        <v>55</v>
      </c>
      <c r="G207" s="3" t="s">
        <v>62</v>
      </c>
      <c r="K207" s="60">
        <v>46078</v>
      </c>
      <c r="L207" s="20" t="s">
        <v>63</v>
      </c>
      <c r="N207" s="3" t="s">
        <v>1041</v>
      </c>
      <c r="O207" s="3" t="s">
        <v>1042</v>
      </c>
    </row>
    <row r="208" s="3" customFormat="1" spans="1:15">
      <c r="A208" s="2">
        <v>207</v>
      </c>
      <c r="B208" s="3"/>
      <c r="C208" s="3" t="s">
        <v>1043</v>
      </c>
      <c r="D208" s="21" t="s">
        <v>1044</v>
      </c>
      <c r="E208" s="3" t="s">
        <v>1045</v>
      </c>
      <c r="F208" s="3">
        <v>48</v>
      </c>
      <c r="G208" s="3" t="s">
        <v>1046</v>
      </c>
      <c r="J208" s="20" t="s">
        <v>22</v>
      </c>
      <c r="K208" s="60">
        <v>46034</v>
      </c>
      <c r="L208" s="70" t="s">
        <v>23</v>
      </c>
      <c r="N208" s="3" t="s">
        <v>1047</v>
      </c>
      <c r="O208" s="3" t="s">
        <v>1048</v>
      </c>
    </row>
    <row r="209" s="3" customFormat="1" spans="1:15">
      <c r="A209" s="2">
        <v>208</v>
      </c>
      <c r="B209" s="3"/>
      <c r="C209" s="3" t="s">
        <v>1049</v>
      </c>
      <c r="D209" s="21" t="s">
        <v>1050</v>
      </c>
      <c r="E209" s="3" t="s">
        <v>1051</v>
      </c>
      <c r="F209" s="3">
        <v>49.8</v>
      </c>
      <c r="G209" s="3" t="s">
        <v>1052</v>
      </c>
      <c r="K209" s="60">
        <v>46064</v>
      </c>
      <c r="L209" s="20" t="s">
        <v>63</v>
      </c>
      <c r="N209" s="3" t="s">
        <v>1053</v>
      </c>
      <c r="O209" s="3" t="s">
        <v>1054</v>
      </c>
    </row>
    <row r="210" s="3" customFormat="1" spans="1:15">
      <c r="A210" s="2">
        <v>209</v>
      </c>
      <c r="B210" s="21" t="s">
        <v>1055</v>
      </c>
      <c r="C210" s="3" t="s">
        <v>1056</v>
      </c>
      <c r="D210" s="21" t="s">
        <v>1055</v>
      </c>
      <c r="E210" s="3" t="s">
        <v>1057</v>
      </c>
      <c r="F210" s="3">
        <v>55</v>
      </c>
      <c r="G210" s="3" t="s">
        <v>1058</v>
      </c>
      <c r="K210" s="60">
        <v>46058</v>
      </c>
      <c r="N210" s="3" t="s">
        <v>1059</v>
      </c>
      <c r="O210" s="3" t="s">
        <v>1060</v>
      </c>
    </row>
    <row r="211" s="5" customFormat="1" ht="14.25" spans="1:15">
      <c r="A211" s="2">
        <v>210</v>
      </c>
      <c r="B211" s="2"/>
      <c r="C211" s="18" t="s">
        <v>1061</v>
      </c>
      <c r="D211" s="76"/>
      <c r="E211" s="2"/>
      <c r="F211" s="3"/>
      <c r="G211" s="2"/>
      <c r="H211" s="2"/>
      <c r="I211" s="2"/>
      <c r="J211" s="2"/>
      <c r="K211" s="60"/>
      <c r="L211" s="2"/>
      <c r="M211" s="3"/>
      <c r="N211" s="2"/>
      <c r="O211" s="3"/>
    </row>
    <row r="212" s="3" customFormat="1" spans="1:15">
      <c r="A212" s="2">
        <v>211</v>
      </c>
      <c r="B212" s="5" t="s">
        <v>1062</v>
      </c>
      <c r="C212" s="5" t="s">
        <v>1063</v>
      </c>
      <c r="D212" s="68" t="s">
        <v>1062</v>
      </c>
      <c r="E212" s="5" t="s">
        <v>1064</v>
      </c>
      <c r="F212" s="3">
        <v>49</v>
      </c>
      <c r="G212" s="5" t="s">
        <v>21</v>
      </c>
      <c r="H212" s="5"/>
      <c r="I212" s="5"/>
      <c r="J212" s="5"/>
      <c r="K212" s="60">
        <v>45972</v>
      </c>
      <c r="L212" s="3"/>
      <c r="M212" s="3"/>
      <c r="N212" s="5" t="s">
        <v>1065</v>
      </c>
      <c r="O212" s="3" t="s">
        <v>1066</v>
      </c>
    </row>
    <row r="213" s="3" customFormat="1" spans="1:15">
      <c r="A213" s="2">
        <v>212</v>
      </c>
      <c r="B213" s="3"/>
      <c r="C213" s="3" t="s">
        <v>1067</v>
      </c>
      <c r="D213" s="21" t="s">
        <v>1068</v>
      </c>
      <c r="E213" s="3" t="s">
        <v>1069</v>
      </c>
      <c r="F213" s="3">
        <v>45</v>
      </c>
      <c r="G213" s="3" t="s">
        <v>1070</v>
      </c>
      <c r="H213" s="3"/>
      <c r="I213" s="3"/>
      <c r="J213" s="3"/>
      <c r="K213" s="60">
        <v>45651</v>
      </c>
      <c r="L213" s="3"/>
      <c r="M213" s="3"/>
      <c r="N213" s="3" t="s">
        <v>1071</v>
      </c>
      <c r="O213" s="3" t="s">
        <v>1072</v>
      </c>
    </row>
    <row r="214" s="3" customFormat="1" spans="1:15">
      <c r="A214" s="2">
        <v>213</v>
      </c>
      <c r="B214" s="3"/>
      <c r="C214" s="3" t="s">
        <v>1073</v>
      </c>
      <c r="D214" s="3" t="s">
        <v>1074</v>
      </c>
      <c r="E214" s="3" t="s">
        <v>1075</v>
      </c>
      <c r="F214" s="3">
        <v>37</v>
      </c>
      <c r="G214" s="3" t="s">
        <v>62</v>
      </c>
      <c r="H214" s="60"/>
      <c r="I214" s="60"/>
      <c r="J214" s="60"/>
      <c r="K214" s="60">
        <v>45672</v>
      </c>
      <c r="L214" s="20" t="s">
        <v>63</v>
      </c>
      <c r="M214" s="20"/>
      <c r="N214" s="3" t="s">
        <v>1076</v>
      </c>
      <c r="O214" s="3" t="s">
        <v>1077</v>
      </c>
    </row>
    <row r="215" s="2" customFormat="1" spans="1:15">
      <c r="A215" s="2">
        <v>214</v>
      </c>
      <c r="B215" s="2" t="s">
        <v>1078</v>
      </c>
      <c r="C215" s="2" t="s">
        <v>1079</v>
      </c>
      <c r="D215" s="2" t="s">
        <v>1078</v>
      </c>
      <c r="E215" s="2" t="s">
        <v>1080</v>
      </c>
      <c r="F215" s="3">
        <v>35</v>
      </c>
      <c r="G215" s="2" t="s">
        <v>21</v>
      </c>
      <c r="H215" s="2"/>
      <c r="I215" s="2"/>
      <c r="J215" s="2"/>
      <c r="K215" s="60">
        <v>46028</v>
      </c>
      <c r="L215" s="2"/>
      <c r="M215" s="2"/>
      <c r="N215" s="2" t="s">
        <v>1081</v>
      </c>
      <c r="O215" s="2" t="s">
        <v>1082</v>
      </c>
    </row>
    <row r="216" s="3" customFormat="1" spans="1:15">
      <c r="A216" s="2">
        <v>215</v>
      </c>
      <c r="B216" s="3" t="s">
        <v>1083</v>
      </c>
      <c r="C216" s="3" t="s">
        <v>1084</v>
      </c>
      <c r="D216" s="3" t="s">
        <v>1083</v>
      </c>
      <c r="E216" s="3" t="s">
        <v>1085</v>
      </c>
      <c r="F216" s="3">
        <v>49</v>
      </c>
      <c r="G216" s="3" t="s">
        <v>62</v>
      </c>
      <c r="K216" s="60">
        <v>45728</v>
      </c>
      <c r="L216" s="3"/>
      <c r="N216" s="3" t="s">
        <v>1086</v>
      </c>
      <c r="O216" s="3" t="s">
        <v>1087</v>
      </c>
    </row>
    <row r="217" s="4" customFormat="1" spans="1:15">
      <c r="A217" s="2">
        <v>216</v>
      </c>
      <c r="B217" s="4" t="s">
        <v>1088</v>
      </c>
      <c r="C217" s="4" t="s">
        <v>1089</v>
      </c>
      <c r="D217" s="4" t="s">
        <v>1088</v>
      </c>
      <c r="E217" s="4" t="s">
        <v>1090</v>
      </c>
      <c r="F217" s="4">
        <v>59.8</v>
      </c>
      <c r="K217" s="56">
        <v>46105</v>
      </c>
      <c r="N217" s="4" t="s">
        <v>1091</v>
      </c>
      <c r="O217" s="4" t="s">
        <v>1092</v>
      </c>
    </row>
    <row r="218" s="5" customFormat="1" ht="14.25" spans="1:15">
      <c r="A218" s="2">
        <v>217</v>
      </c>
      <c r="B218" s="2"/>
      <c r="C218" s="18" t="s">
        <v>1093</v>
      </c>
      <c r="D218" s="76"/>
      <c r="E218" s="2"/>
      <c r="F218" s="3"/>
      <c r="G218" s="2"/>
      <c r="H218" s="2"/>
      <c r="I218" s="2"/>
      <c r="J218" s="2"/>
      <c r="K218" s="60"/>
      <c r="L218" s="2"/>
      <c r="M218" s="3"/>
      <c r="N218" s="2"/>
      <c r="O218" s="3"/>
    </row>
    <row r="219" s="2" customFormat="1" ht="14.25" spans="1:15">
      <c r="A219" s="2">
        <v>218</v>
      </c>
      <c r="C219" s="18" t="s">
        <v>1094</v>
      </c>
      <c r="D219" s="76"/>
      <c r="F219" s="3"/>
      <c r="K219" s="60"/>
      <c r="M219" s="3"/>
      <c r="O219" s="3"/>
    </row>
    <row r="220" s="2" customFormat="1" ht="14.25" spans="1:15">
      <c r="A220" s="2">
        <v>219</v>
      </c>
      <c r="C220" s="18" t="s">
        <v>1095</v>
      </c>
      <c r="D220" s="76"/>
      <c r="F220" s="3"/>
      <c r="K220" s="60"/>
      <c r="M220" s="3"/>
      <c r="O220" s="3"/>
    </row>
    <row r="221" s="2" customFormat="1" ht="14.25" spans="1:15">
      <c r="A221" s="2">
        <v>220</v>
      </c>
      <c r="C221" s="18" t="s">
        <v>1096</v>
      </c>
      <c r="D221" s="76"/>
      <c r="F221" s="3"/>
      <c r="K221" s="60"/>
      <c r="M221" s="3"/>
      <c r="O221" s="3"/>
    </row>
    <row r="222" s="3" customFormat="1" spans="1:15">
      <c r="A222" s="2">
        <v>221</v>
      </c>
      <c r="B222" s="3"/>
      <c r="C222" s="3" t="s">
        <v>1097</v>
      </c>
      <c r="D222" s="21" t="s">
        <v>1098</v>
      </c>
      <c r="E222" s="3" t="s">
        <v>1099</v>
      </c>
      <c r="F222" s="3">
        <v>49.8</v>
      </c>
      <c r="G222" s="3" t="s">
        <v>1100</v>
      </c>
      <c r="K222" s="60">
        <v>45895</v>
      </c>
      <c r="L222" s="20" t="s">
        <v>63</v>
      </c>
      <c r="N222" s="3" t="s">
        <v>1101</v>
      </c>
      <c r="O222" s="3" t="s">
        <v>1102</v>
      </c>
    </row>
    <row r="223" s="52" customFormat="1" spans="1:15">
      <c r="A223" s="2">
        <v>222</v>
      </c>
      <c r="B223" s="52" t="s">
        <v>1103</v>
      </c>
      <c r="C223" s="52" t="s">
        <v>1104</v>
      </c>
      <c r="D223" s="52" t="s">
        <v>1103</v>
      </c>
      <c r="E223" s="52" t="s">
        <v>1105</v>
      </c>
      <c r="F223" s="3">
        <v>39</v>
      </c>
      <c r="G223" s="20" t="s">
        <v>21</v>
      </c>
      <c r="K223" s="60">
        <v>46053</v>
      </c>
      <c r="L223" s="67" t="s">
        <v>1106</v>
      </c>
      <c r="N223" s="52" t="s">
        <v>1107</v>
      </c>
      <c r="O223" s="52" t="s">
        <v>1108</v>
      </c>
    </row>
    <row r="224" s="52" customFormat="1" spans="1:15">
      <c r="A224" s="2">
        <v>223</v>
      </c>
      <c r="C224" s="52" t="s">
        <v>1109</v>
      </c>
      <c r="D224" s="87" t="s">
        <v>1110</v>
      </c>
      <c r="E224" s="52" t="s">
        <v>1111</v>
      </c>
      <c r="F224" s="3">
        <v>49.9</v>
      </c>
      <c r="G224" s="88" t="s">
        <v>62</v>
      </c>
      <c r="K224" s="60">
        <v>45860</v>
      </c>
      <c r="L224" s="98" t="s">
        <v>63</v>
      </c>
      <c r="M224" s="70"/>
      <c r="N224" s="88" t="s">
        <v>1112</v>
      </c>
      <c r="O224" s="3" t="s">
        <v>1113</v>
      </c>
    </row>
    <row r="225" s="5" customFormat="1" spans="1:15">
      <c r="A225" s="2">
        <v>224</v>
      </c>
      <c r="B225" s="2"/>
      <c r="C225" s="2" t="s">
        <v>1114</v>
      </c>
      <c r="D225" s="76" t="s">
        <v>1115</v>
      </c>
      <c r="E225" s="2" t="s">
        <v>1116</v>
      </c>
      <c r="F225" s="3">
        <v>45</v>
      </c>
      <c r="G225" s="2" t="s">
        <v>21</v>
      </c>
      <c r="H225" s="2" t="s">
        <v>96</v>
      </c>
      <c r="I225" s="2"/>
      <c r="J225" s="2"/>
      <c r="K225" s="60">
        <v>46037</v>
      </c>
      <c r="L225" s="2" t="s">
        <v>381</v>
      </c>
      <c r="M225" s="3" t="s">
        <v>24</v>
      </c>
      <c r="N225" s="2" t="s">
        <v>1117</v>
      </c>
      <c r="O225" s="3" t="s">
        <v>1118</v>
      </c>
    </row>
    <row r="226" s="3" customFormat="1" spans="1:15">
      <c r="A226" s="2">
        <v>225</v>
      </c>
      <c r="B226" s="3"/>
      <c r="C226" s="3" t="s">
        <v>1119</v>
      </c>
      <c r="D226" s="3" t="s">
        <v>1120</v>
      </c>
      <c r="E226" s="3" t="s">
        <v>1121</v>
      </c>
      <c r="F226" s="3">
        <v>65</v>
      </c>
      <c r="G226" s="3" t="s">
        <v>1122</v>
      </c>
      <c r="J226" s="20" t="s">
        <v>22</v>
      </c>
      <c r="K226" s="60">
        <v>45601</v>
      </c>
      <c r="L226" s="70" t="s">
        <v>23</v>
      </c>
      <c r="M226" s="20"/>
      <c r="N226" s="3" t="s">
        <v>1123</v>
      </c>
      <c r="O226" s="3" t="s">
        <v>1124</v>
      </c>
    </row>
    <row r="227" s="2" customFormat="1" spans="1:15">
      <c r="A227" s="2">
        <v>226</v>
      </c>
      <c r="B227" s="17"/>
      <c r="C227" s="92" t="s">
        <v>1114</v>
      </c>
      <c r="D227" s="17" t="s">
        <v>1125</v>
      </c>
      <c r="E227" s="92" t="s">
        <v>1126</v>
      </c>
      <c r="F227" s="3">
        <v>37</v>
      </c>
      <c r="G227" s="2" t="s">
        <v>21</v>
      </c>
      <c r="H227" s="17"/>
      <c r="I227" s="17"/>
      <c r="J227" s="17"/>
      <c r="K227" s="60">
        <v>44922</v>
      </c>
      <c r="L227" s="92"/>
      <c r="M227" s="3" t="s">
        <v>24</v>
      </c>
      <c r="N227" s="96" t="s">
        <v>1127</v>
      </c>
      <c r="O227" s="3" t="s">
        <v>1128</v>
      </c>
    </row>
    <row r="228" s="3" customFormat="1" spans="1:15">
      <c r="A228" s="2">
        <v>227</v>
      </c>
      <c r="C228" s="3" t="s">
        <v>1104</v>
      </c>
      <c r="D228" s="21" t="s">
        <v>1129</v>
      </c>
      <c r="E228" s="20" t="s">
        <v>1130</v>
      </c>
      <c r="F228" s="3">
        <v>49.8</v>
      </c>
      <c r="G228" s="2" t="s">
        <v>21</v>
      </c>
      <c r="K228" s="60">
        <v>45880</v>
      </c>
      <c r="M228" s="3" t="s">
        <v>24</v>
      </c>
      <c r="N228" s="3" t="s">
        <v>1131</v>
      </c>
      <c r="O228" s="3" t="s">
        <v>1132</v>
      </c>
    </row>
    <row r="229" s="2" customFormat="1" spans="1:15">
      <c r="A229" s="2">
        <v>228</v>
      </c>
      <c r="C229" s="2" t="s">
        <v>1104</v>
      </c>
      <c r="D229" s="76" t="s">
        <v>1133</v>
      </c>
      <c r="E229" s="2" t="s">
        <v>1134</v>
      </c>
      <c r="F229" s="3">
        <v>49</v>
      </c>
      <c r="G229" s="2" t="s">
        <v>771</v>
      </c>
      <c r="K229" s="60">
        <v>44936</v>
      </c>
      <c r="M229" s="3" t="s">
        <v>24</v>
      </c>
      <c r="N229" s="2" t="s">
        <v>1135</v>
      </c>
      <c r="O229" s="3" t="s">
        <v>1136</v>
      </c>
    </row>
    <row r="230" s="3" customFormat="1" spans="1:15">
      <c r="A230" s="2">
        <v>229</v>
      </c>
      <c r="C230" s="3" t="s">
        <v>1104</v>
      </c>
      <c r="D230" s="21" t="s">
        <v>1137</v>
      </c>
      <c r="E230" s="3" t="s">
        <v>1138</v>
      </c>
      <c r="F230" s="3">
        <v>49.8</v>
      </c>
      <c r="G230" s="3" t="s">
        <v>1139</v>
      </c>
      <c r="J230" s="20" t="s">
        <v>22</v>
      </c>
      <c r="K230" s="60">
        <v>46060</v>
      </c>
      <c r="L230" s="70" t="s">
        <v>23</v>
      </c>
      <c r="M230" s="5"/>
      <c r="N230" s="3" t="s">
        <v>1140</v>
      </c>
      <c r="O230" s="3" t="s">
        <v>1141</v>
      </c>
    </row>
    <row r="231" s="2" customFormat="1" spans="1:15">
      <c r="A231" s="2">
        <v>230</v>
      </c>
      <c r="C231" s="2" t="s">
        <v>1097</v>
      </c>
      <c r="D231" s="76" t="s">
        <v>1142</v>
      </c>
      <c r="E231" s="2" t="s">
        <v>1143</v>
      </c>
      <c r="F231" s="3">
        <v>39.8</v>
      </c>
      <c r="G231" s="2" t="s">
        <v>21</v>
      </c>
      <c r="K231" s="60">
        <v>45285</v>
      </c>
      <c r="M231" s="3" t="s">
        <v>24</v>
      </c>
      <c r="N231" s="2" t="s">
        <v>1144</v>
      </c>
      <c r="O231" s="3" t="s">
        <v>1145</v>
      </c>
    </row>
    <row r="232" s="5" customFormat="1" spans="1:15">
      <c r="A232" s="2">
        <v>231</v>
      </c>
      <c r="B232" s="68"/>
      <c r="C232" s="5" t="s">
        <v>1146</v>
      </c>
      <c r="D232" s="68" t="s">
        <v>1147</v>
      </c>
      <c r="E232" s="68" t="s">
        <v>1148</v>
      </c>
      <c r="F232" s="3">
        <v>49.8</v>
      </c>
      <c r="G232" s="2" t="s">
        <v>1149</v>
      </c>
      <c r="K232" s="60">
        <v>46056</v>
      </c>
      <c r="L232" s="23" t="s">
        <v>143</v>
      </c>
      <c r="M232" s="3" t="s">
        <v>24</v>
      </c>
      <c r="N232" s="5" t="s">
        <v>1150</v>
      </c>
      <c r="O232" s="3" t="s">
        <v>1151</v>
      </c>
    </row>
    <row r="233" s="2" customFormat="1" spans="1:15">
      <c r="A233" s="2">
        <v>232</v>
      </c>
      <c r="C233" s="2" t="s">
        <v>1152</v>
      </c>
      <c r="D233" s="76" t="s">
        <v>1153</v>
      </c>
      <c r="E233" s="2" t="s">
        <v>1148</v>
      </c>
      <c r="F233" s="3">
        <v>24</v>
      </c>
      <c r="G233" s="2" t="s">
        <v>1154</v>
      </c>
      <c r="K233" s="60">
        <v>45462</v>
      </c>
      <c r="M233" s="3" t="s">
        <v>24</v>
      </c>
      <c r="N233" s="2" t="s">
        <v>1155</v>
      </c>
      <c r="O233" s="3" t="s">
        <v>1156</v>
      </c>
    </row>
    <row r="234" s="2" customFormat="1" spans="1:15">
      <c r="A234" s="2">
        <v>233</v>
      </c>
      <c r="C234" s="2" t="s">
        <v>1104</v>
      </c>
      <c r="D234" s="76" t="s">
        <v>1157</v>
      </c>
      <c r="E234" s="2" t="s">
        <v>1158</v>
      </c>
      <c r="F234" s="3">
        <v>43</v>
      </c>
      <c r="G234" s="2" t="s">
        <v>21</v>
      </c>
      <c r="K234" s="60">
        <v>45555</v>
      </c>
      <c r="L234" s="16" t="s">
        <v>442</v>
      </c>
      <c r="M234" s="3" t="s">
        <v>24</v>
      </c>
      <c r="N234" s="2" t="s">
        <v>1159</v>
      </c>
      <c r="O234" s="3" t="s">
        <v>1160</v>
      </c>
    </row>
    <row r="235" s="2" customFormat="1" spans="1:15">
      <c r="A235" s="2">
        <v>234</v>
      </c>
      <c r="C235" s="2" t="s">
        <v>1161</v>
      </c>
      <c r="D235" s="76" t="s">
        <v>1162</v>
      </c>
      <c r="E235" s="2" t="s">
        <v>1163</v>
      </c>
      <c r="F235" s="3">
        <v>55</v>
      </c>
      <c r="K235" s="60">
        <v>45877</v>
      </c>
      <c r="M235" s="3" t="s">
        <v>24</v>
      </c>
      <c r="N235" s="2" t="s">
        <v>1164</v>
      </c>
      <c r="O235" s="3" t="s">
        <v>1165</v>
      </c>
    </row>
    <row r="236" s="52" customFormat="1" spans="1:15">
      <c r="A236" s="2">
        <v>235</v>
      </c>
      <c r="C236" s="52" t="s">
        <v>1166</v>
      </c>
      <c r="D236" s="87" t="s">
        <v>1167</v>
      </c>
      <c r="E236" s="52" t="s">
        <v>1168</v>
      </c>
      <c r="F236" s="3">
        <v>49.8</v>
      </c>
      <c r="G236" s="88" t="s">
        <v>62</v>
      </c>
      <c r="K236" s="60">
        <v>45650</v>
      </c>
      <c r="L236" s="98" t="s">
        <v>63</v>
      </c>
      <c r="M236" s="70"/>
      <c r="N236" s="88" t="s">
        <v>1169</v>
      </c>
      <c r="O236" s="3" t="s">
        <v>1170</v>
      </c>
    </row>
    <row r="237" s="2" customFormat="1" spans="1:15">
      <c r="A237" s="2">
        <v>236</v>
      </c>
      <c r="C237" s="2" t="s">
        <v>1171</v>
      </c>
      <c r="D237" s="76" t="s">
        <v>1172</v>
      </c>
      <c r="E237" s="2" t="s">
        <v>1173</v>
      </c>
      <c r="F237" s="3">
        <v>29.8</v>
      </c>
      <c r="G237" s="2" t="s">
        <v>1174</v>
      </c>
      <c r="K237" s="60">
        <v>45323</v>
      </c>
      <c r="M237" s="3" t="s">
        <v>24</v>
      </c>
      <c r="N237" s="2" t="s">
        <v>1175</v>
      </c>
      <c r="O237" s="3" t="s">
        <v>1176</v>
      </c>
    </row>
    <row r="238" s="2" customFormat="1" ht="14.25" spans="1:15">
      <c r="A238" s="2">
        <v>237</v>
      </c>
      <c r="C238" s="18" t="s">
        <v>1177</v>
      </c>
      <c r="D238" s="76"/>
      <c r="F238" s="3"/>
      <c r="H238" s="16"/>
      <c r="I238" s="16"/>
      <c r="J238" s="16"/>
      <c r="K238" s="60"/>
      <c r="M238" s="3"/>
      <c r="O238" s="3"/>
    </row>
    <row r="239" s="2" customFormat="1" spans="1:15">
      <c r="A239" s="2">
        <v>238</v>
      </c>
      <c r="C239" s="2" t="s">
        <v>1178</v>
      </c>
      <c r="D239" s="76" t="s">
        <v>1179</v>
      </c>
      <c r="E239" s="2" t="s">
        <v>1180</v>
      </c>
      <c r="F239" s="3">
        <v>58</v>
      </c>
      <c r="G239" s="2" t="s">
        <v>21</v>
      </c>
      <c r="K239" s="60">
        <v>46006</v>
      </c>
      <c r="M239" s="3" t="s">
        <v>24</v>
      </c>
      <c r="N239" s="2" t="s">
        <v>1181</v>
      </c>
      <c r="O239" s="3" t="s">
        <v>1182</v>
      </c>
    </row>
    <row r="240" s="4" customFormat="1" spans="1:15">
      <c r="A240" s="2">
        <v>239</v>
      </c>
      <c r="B240" s="4" t="s">
        <v>1183</v>
      </c>
      <c r="C240" s="4" t="s">
        <v>1184</v>
      </c>
      <c r="D240" s="22" t="s">
        <v>1183</v>
      </c>
      <c r="E240" s="4" t="s">
        <v>1185</v>
      </c>
      <c r="F240" s="3">
        <v>49.8</v>
      </c>
      <c r="G240" s="4" t="s">
        <v>21</v>
      </c>
      <c r="K240" s="60">
        <v>46051</v>
      </c>
      <c r="N240" s="4" t="s">
        <v>1186</v>
      </c>
      <c r="O240" s="4" t="s">
        <v>1187</v>
      </c>
    </row>
    <row r="241" s="3" customFormat="1" spans="1:15">
      <c r="A241" s="2">
        <v>240</v>
      </c>
      <c r="B241" s="3" t="s">
        <v>1188</v>
      </c>
      <c r="C241" s="3" t="s">
        <v>1184</v>
      </c>
      <c r="D241" s="3" t="s">
        <v>1188</v>
      </c>
      <c r="E241" s="3" t="s">
        <v>1189</v>
      </c>
      <c r="F241" s="3">
        <v>58</v>
      </c>
      <c r="G241" s="3" t="s">
        <v>1190</v>
      </c>
      <c r="K241" s="60">
        <v>46059</v>
      </c>
      <c r="N241" s="3" t="s">
        <v>1191</v>
      </c>
      <c r="O241" s="3" t="s">
        <v>1192</v>
      </c>
    </row>
    <row r="242" s="3" customFormat="1" spans="1:15">
      <c r="A242" s="2">
        <v>241</v>
      </c>
      <c r="B242" s="3" t="s">
        <v>1193</v>
      </c>
      <c r="C242" s="3" t="s">
        <v>1184</v>
      </c>
      <c r="D242" s="21" t="s">
        <v>1193</v>
      </c>
      <c r="E242" s="3" t="s">
        <v>1194</v>
      </c>
      <c r="F242" s="3">
        <v>49.8</v>
      </c>
      <c r="G242" s="3" t="s">
        <v>62</v>
      </c>
      <c r="J242" s="20" t="s">
        <v>22</v>
      </c>
      <c r="K242" s="60">
        <v>46063</v>
      </c>
      <c r="L242" s="70" t="s">
        <v>23</v>
      </c>
      <c r="N242" s="3" t="s">
        <v>1195</v>
      </c>
      <c r="O242" s="3" t="s">
        <v>1196</v>
      </c>
    </row>
    <row r="243" s="3" customFormat="1" spans="1:15">
      <c r="A243" s="2">
        <v>242</v>
      </c>
      <c r="B243" s="3"/>
      <c r="C243" s="3" t="s">
        <v>1184</v>
      </c>
      <c r="D243" s="21" t="s">
        <v>1197</v>
      </c>
      <c r="E243" s="3" t="s">
        <v>1198</v>
      </c>
      <c r="F243" s="3">
        <v>65</v>
      </c>
      <c r="G243" s="3" t="s">
        <v>1199</v>
      </c>
      <c r="K243" s="60">
        <v>45506</v>
      </c>
      <c r="L243" s="20" t="s">
        <v>63</v>
      </c>
      <c r="N243" s="3" t="s">
        <v>1200</v>
      </c>
      <c r="O243" s="3" t="s">
        <v>1201</v>
      </c>
    </row>
    <row r="244" s="4" customFormat="1" spans="1:15">
      <c r="A244" s="2">
        <v>243</v>
      </c>
      <c r="B244" s="4" t="s">
        <v>1202</v>
      </c>
      <c r="C244" s="4" t="s">
        <v>1203</v>
      </c>
      <c r="D244" s="4" t="s">
        <v>1202</v>
      </c>
      <c r="E244" s="4" t="s">
        <v>1204</v>
      </c>
      <c r="F244" s="4">
        <v>69</v>
      </c>
      <c r="G244" s="4" t="s">
        <v>1205</v>
      </c>
      <c r="I244" s="2" t="s">
        <v>312</v>
      </c>
      <c r="J244" s="25" t="s">
        <v>22</v>
      </c>
      <c r="K244" s="56">
        <v>46119</v>
      </c>
      <c r="L244" s="4" t="s">
        <v>23</v>
      </c>
      <c r="M244" s="3" t="s">
        <v>1206</v>
      </c>
      <c r="N244" s="4" t="s">
        <v>1207</v>
      </c>
      <c r="O244" s="4" t="s">
        <v>1208</v>
      </c>
    </row>
    <row r="245" s="2" customFormat="1" spans="1:15">
      <c r="A245" s="2">
        <v>244</v>
      </c>
      <c r="C245" s="2" t="s">
        <v>1184</v>
      </c>
      <c r="D245" s="76" t="s">
        <v>1209</v>
      </c>
      <c r="E245" s="2" t="s">
        <v>1210</v>
      </c>
      <c r="F245" s="3">
        <v>49.8</v>
      </c>
      <c r="G245" s="2" t="s">
        <v>21</v>
      </c>
      <c r="K245" s="60">
        <v>45804</v>
      </c>
      <c r="M245" s="3" t="s">
        <v>24</v>
      </c>
      <c r="N245" s="2" t="s">
        <v>1211</v>
      </c>
      <c r="O245" s="3" t="s">
        <v>1212</v>
      </c>
    </row>
    <row r="246" s="3" customFormat="1" spans="1:15">
      <c r="A246" s="2">
        <v>245</v>
      </c>
      <c r="B246" s="3" t="s">
        <v>1213</v>
      </c>
      <c r="C246" s="3" t="s">
        <v>1214</v>
      </c>
      <c r="D246" s="3" t="s">
        <v>1213</v>
      </c>
      <c r="E246" s="3" t="s">
        <v>1215</v>
      </c>
      <c r="F246" s="3">
        <v>49</v>
      </c>
      <c r="G246" s="2" t="s">
        <v>1216</v>
      </c>
      <c r="H246" s="2" t="s">
        <v>96</v>
      </c>
      <c r="I246" s="2" t="s">
        <v>312</v>
      </c>
      <c r="J246" s="20" t="s">
        <v>22</v>
      </c>
      <c r="K246" s="60">
        <v>46058</v>
      </c>
      <c r="L246" s="70" t="s">
        <v>23</v>
      </c>
      <c r="M246" s="3" t="s">
        <v>1217</v>
      </c>
      <c r="N246" s="3" t="s">
        <v>1218</v>
      </c>
      <c r="O246" s="3" t="s">
        <v>1219</v>
      </c>
    </row>
    <row r="247" s="3" customFormat="1" spans="1:15">
      <c r="A247" s="2">
        <v>246</v>
      </c>
      <c r="C247" s="3" t="s">
        <v>1184</v>
      </c>
      <c r="D247" s="21" t="s">
        <v>1220</v>
      </c>
      <c r="E247" s="3" t="s">
        <v>1221</v>
      </c>
      <c r="F247" s="3">
        <v>39.8</v>
      </c>
      <c r="G247" s="3" t="s">
        <v>1222</v>
      </c>
      <c r="K247" s="60">
        <v>45918</v>
      </c>
      <c r="N247" s="3" t="s">
        <v>1223</v>
      </c>
      <c r="O247" s="3" t="s">
        <v>1224</v>
      </c>
    </row>
    <row r="248" s="2" customFormat="1" spans="1:15">
      <c r="A248" s="2">
        <v>247</v>
      </c>
      <c r="C248" s="2" t="s">
        <v>1184</v>
      </c>
      <c r="D248" s="76" t="s">
        <v>1225</v>
      </c>
      <c r="E248" s="2" t="s">
        <v>1226</v>
      </c>
      <c r="F248" s="3">
        <v>49.8</v>
      </c>
      <c r="G248" s="2" t="s">
        <v>21</v>
      </c>
      <c r="K248" s="60">
        <v>45902</v>
      </c>
      <c r="M248" s="3" t="s">
        <v>24</v>
      </c>
      <c r="N248" s="2" t="s">
        <v>1227</v>
      </c>
      <c r="O248" s="3" t="s">
        <v>1228</v>
      </c>
    </row>
    <row r="249" s="16" customFormat="1" spans="1:15">
      <c r="A249" s="2">
        <v>248</v>
      </c>
      <c r="B249" s="2"/>
      <c r="C249" s="2" t="s">
        <v>1184</v>
      </c>
      <c r="D249" s="76" t="s">
        <v>1229</v>
      </c>
      <c r="E249" s="5" t="s">
        <v>1230</v>
      </c>
      <c r="F249" s="3">
        <v>49.9</v>
      </c>
      <c r="G249" s="5" t="s">
        <v>21</v>
      </c>
      <c r="H249" s="2"/>
      <c r="I249" s="2" t="s">
        <v>312</v>
      </c>
      <c r="J249" s="3" t="s">
        <v>22</v>
      </c>
      <c r="K249" s="60">
        <v>45871</v>
      </c>
      <c r="L249" s="70" t="s">
        <v>23</v>
      </c>
      <c r="M249" s="3" t="s">
        <v>24</v>
      </c>
      <c r="N249" s="76" t="s">
        <v>1231</v>
      </c>
      <c r="O249" s="3" t="s">
        <v>1232</v>
      </c>
    </row>
    <row r="250" s="2" customFormat="1" spans="1:15">
      <c r="A250" s="2">
        <v>249</v>
      </c>
      <c r="C250" s="2" t="s">
        <v>1184</v>
      </c>
      <c r="D250" s="76" t="s">
        <v>1233</v>
      </c>
      <c r="E250" s="2" t="s">
        <v>1234</v>
      </c>
      <c r="F250" s="3">
        <v>44</v>
      </c>
      <c r="G250" s="2" t="s">
        <v>1235</v>
      </c>
      <c r="K250" s="60">
        <v>45316</v>
      </c>
      <c r="M250" s="3" t="s">
        <v>24</v>
      </c>
      <c r="N250" s="2" t="s">
        <v>1236</v>
      </c>
      <c r="O250" s="3" t="s">
        <v>1237</v>
      </c>
    </row>
    <row r="251" s="52" customFormat="1" spans="1:15">
      <c r="A251" s="2">
        <v>250</v>
      </c>
      <c r="C251" s="52" t="s">
        <v>1238</v>
      </c>
      <c r="D251" s="87" t="s">
        <v>1239</v>
      </c>
      <c r="E251" s="88" t="s">
        <v>1240</v>
      </c>
      <c r="F251" s="3">
        <v>54</v>
      </c>
      <c r="G251" s="52" t="s">
        <v>62</v>
      </c>
      <c r="K251" s="60">
        <v>45910</v>
      </c>
      <c r="L251" s="70" t="s">
        <v>63</v>
      </c>
      <c r="M251" s="3" t="s">
        <v>1241</v>
      </c>
      <c r="N251" s="52" t="s">
        <v>1242</v>
      </c>
      <c r="O251" s="3" t="s">
        <v>1243</v>
      </c>
    </row>
    <row r="252" s="3" customFormat="1" spans="1:15">
      <c r="A252" s="2">
        <v>251</v>
      </c>
      <c r="C252" s="62" t="s">
        <v>1244</v>
      </c>
      <c r="D252" s="21" t="s">
        <v>1245</v>
      </c>
      <c r="E252" s="3" t="s">
        <v>1240</v>
      </c>
      <c r="F252" s="3">
        <v>46</v>
      </c>
      <c r="G252" s="3" t="s">
        <v>193</v>
      </c>
      <c r="K252" s="60">
        <v>45868</v>
      </c>
      <c r="L252" s="20" t="s">
        <v>63</v>
      </c>
      <c r="N252" s="3" t="s">
        <v>1246</v>
      </c>
      <c r="O252" s="3" t="s">
        <v>1247</v>
      </c>
    </row>
    <row r="253" s="2" customFormat="1" spans="1:15">
      <c r="A253" s="2">
        <v>252</v>
      </c>
      <c r="C253" s="2" t="s">
        <v>1248</v>
      </c>
      <c r="D253" s="76" t="s">
        <v>1249</v>
      </c>
      <c r="E253" s="2" t="s">
        <v>1173</v>
      </c>
      <c r="F253" s="3">
        <v>39.8</v>
      </c>
      <c r="G253" s="2" t="s">
        <v>1250</v>
      </c>
      <c r="K253" s="60">
        <v>46007</v>
      </c>
      <c r="M253" s="3" t="s">
        <v>24</v>
      </c>
      <c r="N253" s="2" t="s">
        <v>1251</v>
      </c>
      <c r="O253" s="3" t="s">
        <v>1252</v>
      </c>
    </row>
    <row r="254" s="2" customFormat="1" spans="1:15">
      <c r="A254" s="2">
        <v>253</v>
      </c>
      <c r="C254" s="2" t="s">
        <v>1184</v>
      </c>
      <c r="D254" s="76" t="s">
        <v>1253</v>
      </c>
      <c r="E254" s="2" t="s">
        <v>1254</v>
      </c>
      <c r="F254" s="3">
        <v>49.8</v>
      </c>
      <c r="G254" s="2" t="s">
        <v>21</v>
      </c>
      <c r="K254" s="60">
        <v>45278</v>
      </c>
      <c r="M254" s="3" t="s">
        <v>24</v>
      </c>
      <c r="N254" s="2" t="s">
        <v>1255</v>
      </c>
      <c r="O254" s="3" t="s">
        <v>1256</v>
      </c>
    </row>
    <row r="255" s="3" customFormat="1" spans="1:15">
      <c r="A255" s="2">
        <v>254</v>
      </c>
      <c r="C255" s="3" t="s">
        <v>1257</v>
      </c>
      <c r="D255" s="21" t="s">
        <v>1258</v>
      </c>
      <c r="E255" s="20" t="s">
        <v>1259</v>
      </c>
      <c r="F255" s="3">
        <v>49.8</v>
      </c>
      <c r="G255" s="3" t="s">
        <v>193</v>
      </c>
      <c r="J255" s="20" t="s">
        <v>22</v>
      </c>
      <c r="K255" s="60">
        <v>45912</v>
      </c>
      <c r="L255" s="70" t="s">
        <v>23</v>
      </c>
      <c r="N255" s="3" t="s">
        <v>1260</v>
      </c>
      <c r="O255" s="3" t="s">
        <v>1261</v>
      </c>
    </row>
    <row r="256" s="3" customFormat="1" spans="1:15">
      <c r="A256" s="2">
        <v>255</v>
      </c>
      <c r="B256" s="3"/>
      <c r="C256" s="3" t="s">
        <v>1262</v>
      </c>
      <c r="D256" s="21" t="s">
        <v>1263</v>
      </c>
      <c r="E256" s="3" t="s">
        <v>1264</v>
      </c>
      <c r="F256" s="3">
        <v>30</v>
      </c>
      <c r="G256" s="63" t="s">
        <v>21</v>
      </c>
      <c r="K256" s="60">
        <v>45652</v>
      </c>
      <c r="L256" s="20" t="s">
        <v>63</v>
      </c>
      <c r="M256" s="20"/>
      <c r="N256" s="3" t="s">
        <v>1265</v>
      </c>
      <c r="O256" s="3" t="s">
        <v>1266</v>
      </c>
    </row>
    <row r="257" s="2" customFormat="1" ht="14.25" spans="1:15">
      <c r="A257" s="2">
        <v>256</v>
      </c>
      <c r="C257" s="18" t="s">
        <v>1267</v>
      </c>
      <c r="D257" s="76"/>
      <c r="F257" s="3"/>
      <c r="H257" s="16"/>
      <c r="I257" s="16"/>
      <c r="J257" s="16"/>
      <c r="K257" s="60"/>
      <c r="M257" s="3"/>
      <c r="O257" s="3"/>
    </row>
    <row r="258" s="3" customFormat="1" spans="1:15">
      <c r="A258" s="2">
        <v>257</v>
      </c>
      <c r="B258" s="3"/>
      <c r="C258" s="3" t="s">
        <v>1268</v>
      </c>
      <c r="D258" s="21" t="s">
        <v>1269</v>
      </c>
      <c r="E258" s="3" t="s">
        <v>1270</v>
      </c>
      <c r="F258" s="3">
        <v>69</v>
      </c>
      <c r="G258" s="3" t="s">
        <v>1271</v>
      </c>
      <c r="H258" s="20" t="s">
        <v>96</v>
      </c>
      <c r="K258" s="60">
        <v>45701</v>
      </c>
      <c r="L258" s="3" t="s">
        <v>97</v>
      </c>
      <c r="N258" s="3" t="s">
        <v>1272</v>
      </c>
      <c r="O258" s="3" t="s">
        <v>1273</v>
      </c>
    </row>
    <row r="259" s="2" customFormat="1" spans="1:15">
      <c r="A259" s="2">
        <v>258</v>
      </c>
      <c r="C259" s="2" t="s">
        <v>1274</v>
      </c>
      <c r="D259" s="76" t="s">
        <v>1275</v>
      </c>
      <c r="E259" s="2" t="s">
        <v>1276</v>
      </c>
      <c r="F259" s="3">
        <v>43</v>
      </c>
      <c r="G259" s="16" t="s">
        <v>21</v>
      </c>
      <c r="H259" s="16"/>
      <c r="I259" s="16"/>
      <c r="J259" s="16"/>
      <c r="K259" s="60">
        <v>45555</v>
      </c>
      <c r="L259" s="16"/>
      <c r="M259" s="3" t="s">
        <v>24</v>
      </c>
      <c r="N259" s="2" t="s">
        <v>1277</v>
      </c>
      <c r="O259" s="3" t="s">
        <v>1278</v>
      </c>
    </row>
    <row r="260" s="2" customFormat="1" spans="1:15">
      <c r="A260" s="2">
        <v>259</v>
      </c>
      <c r="C260" s="2" t="s">
        <v>1279</v>
      </c>
      <c r="D260" s="76" t="s">
        <v>1280</v>
      </c>
      <c r="E260" s="2" t="s">
        <v>1281</v>
      </c>
      <c r="F260" s="3">
        <v>42</v>
      </c>
      <c r="G260" s="2" t="s">
        <v>21</v>
      </c>
      <c r="K260" s="60">
        <v>45323</v>
      </c>
      <c r="M260" s="3" t="s">
        <v>24</v>
      </c>
      <c r="N260" s="2" t="s">
        <v>1282</v>
      </c>
      <c r="O260" s="3" t="s">
        <v>1283</v>
      </c>
    </row>
    <row r="261" s="3" customFormat="1" spans="1:15">
      <c r="A261" s="2">
        <v>260</v>
      </c>
      <c r="B261" s="3" t="s">
        <v>1284</v>
      </c>
      <c r="C261" s="3" t="s">
        <v>1285</v>
      </c>
      <c r="D261" s="3" t="s">
        <v>1284</v>
      </c>
      <c r="E261" s="3" t="s">
        <v>1286</v>
      </c>
      <c r="F261" s="3">
        <v>48.8</v>
      </c>
      <c r="G261" s="3" t="s">
        <v>62</v>
      </c>
      <c r="K261" s="60">
        <v>46050</v>
      </c>
      <c r="N261" s="3" t="s">
        <v>1287</v>
      </c>
      <c r="O261" s="3" t="s">
        <v>1288</v>
      </c>
    </row>
    <row r="262" s="27" customFormat="1" spans="1:15">
      <c r="A262" s="2">
        <v>261</v>
      </c>
      <c r="B262" s="57" t="s">
        <v>1289</v>
      </c>
      <c r="C262" s="27" t="s">
        <v>1290</v>
      </c>
      <c r="D262" s="57" t="s">
        <v>1289</v>
      </c>
      <c r="E262" s="27" t="s">
        <v>1291</v>
      </c>
      <c r="F262" s="3">
        <v>58</v>
      </c>
      <c r="G262" s="27" t="s">
        <v>1292</v>
      </c>
      <c r="K262" s="60">
        <v>45988</v>
      </c>
      <c r="N262" s="27" t="s">
        <v>1293</v>
      </c>
      <c r="O262" s="27" t="s">
        <v>1294</v>
      </c>
    </row>
    <row r="263" s="3" customFormat="1" spans="1:15">
      <c r="A263" s="2">
        <v>262</v>
      </c>
      <c r="B263" s="68"/>
      <c r="C263" s="5" t="s">
        <v>1290</v>
      </c>
      <c r="D263" s="68" t="s">
        <v>1295</v>
      </c>
      <c r="E263" s="5" t="s">
        <v>1296</v>
      </c>
      <c r="F263" s="3">
        <v>54</v>
      </c>
      <c r="G263" s="5" t="s">
        <v>62</v>
      </c>
      <c r="K263" s="60">
        <v>45663</v>
      </c>
      <c r="L263" s="20" t="s">
        <v>63</v>
      </c>
      <c r="N263" s="5" t="s">
        <v>1297</v>
      </c>
      <c r="O263" s="5" t="s">
        <v>1298</v>
      </c>
    </row>
    <row r="264" s="3" customFormat="1" spans="1:15">
      <c r="A264" s="2">
        <v>263</v>
      </c>
      <c r="C264" s="3" t="s">
        <v>1290</v>
      </c>
      <c r="D264" s="21" t="s">
        <v>1299</v>
      </c>
      <c r="E264" s="20" t="s">
        <v>1300</v>
      </c>
      <c r="F264" s="3">
        <v>59</v>
      </c>
      <c r="G264" s="20" t="s">
        <v>1301</v>
      </c>
      <c r="K264" s="60">
        <v>45861</v>
      </c>
      <c r="L264" s="70" t="s">
        <v>63</v>
      </c>
      <c r="N264" s="3" t="s">
        <v>1302</v>
      </c>
      <c r="O264" s="3" t="s">
        <v>1303</v>
      </c>
    </row>
    <row r="265" s="2" customFormat="1" spans="1:15">
      <c r="A265" s="2">
        <v>264</v>
      </c>
      <c r="B265" s="61"/>
      <c r="C265" s="61" t="s">
        <v>1304</v>
      </c>
      <c r="D265" s="96" t="s">
        <v>1305</v>
      </c>
      <c r="E265" s="61" t="s">
        <v>1234</v>
      </c>
      <c r="F265" s="3">
        <v>49.8</v>
      </c>
      <c r="G265" s="61" t="s">
        <v>21</v>
      </c>
      <c r="H265" s="61"/>
      <c r="I265" s="61"/>
      <c r="J265" s="61"/>
      <c r="K265" s="60">
        <v>45531</v>
      </c>
      <c r="L265" s="61"/>
      <c r="M265" s="3" t="s">
        <v>24</v>
      </c>
      <c r="N265" s="96" t="s">
        <v>1306</v>
      </c>
      <c r="O265" s="3" t="s">
        <v>1307</v>
      </c>
    </row>
    <row r="266" s="3" customFormat="1" spans="1:15">
      <c r="A266" s="2">
        <v>265</v>
      </c>
      <c r="B266" s="3" t="s">
        <v>1308</v>
      </c>
      <c r="C266" s="3" t="s">
        <v>1309</v>
      </c>
      <c r="D266" s="21" t="s">
        <v>1308</v>
      </c>
      <c r="E266" s="3" t="s">
        <v>1310</v>
      </c>
      <c r="F266" s="3">
        <v>55</v>
      </c>
      <c r="G266" s="3" t="s">
        <v>1311</v>
      </c>
      <c r="J266" s="20" t="s">
        <v>22</v>
      </c>
      <c r="K266" s="60">
        <v>46009</v>
      </c>
      <c r="L266" s="70" t="s">
        <v>23</v>
      </c>
      <c r="M266" s="3" t="s">
        <v>1312</v>
      </c>
      <c r="N266" s="3" t="s">
        <v>1313</v>
      </c>
      <c r="O266" s="3" t="s">
        <v>1314</v>
      </c>
    </row>
    <row r="267" s="3" customFormat="1" spans="1:15">
      <c r="A267" s="2">
        <v>266</v>
      </c>
      <c r="B267" s="3" t="s">
        <v>1315</v>
      </c>
      <c r="C267" s="3" t="s">
        <v>1309</v>
      </c>
      <c r="D267" s="3" t="s">
        <v>1315</v>
      </c>
      <c r="E267" s="3" t="s">
        <v>1316</v>
      </c>
      <c r="F267" s="3">
        <v>57</v>
      </c>
      <c r="G267" s="3" t="s">
        <v>1317</v>
      </c>
      <c r="J267" s="62" t="s">
        <v>22</v>
      </c>
      <c r="K267" s="60">
        <v>46057</v>
      </c>
      <c r="L267" s="70" t="s">
        <v>23</v>
      </c>
      <c r="M267" s="3" t="s">
        <v>1318</v>
      </c>
      <c r="N267" s="3" t="s">
        <v>1319</v>
      </c>
      <c r="O267" s="3" t="s">
        <v>1320</v>
      </c>
    </row>
    <row r="268" s="3" customFormat="1" spans="1:15">
      <c r="A268" s="2">
        <v>267</v>
      </c>
      <c r="C268" s="62" t="s">
        <v>1321</v>
      </c>
      <c r="D268" s="21" t="s">
        <v>1322</v>
      </c>
      <c r="E268" s="3" t="s">
        <v>1323</v>
      </c>
      <c r="F268" s="3">
        <v>33</v>
      </c>
      <c r="G268" s="20" t="s">
        <v>193</v>
      </c>
      <c r="H268" s="20"/>
      <c r="I268" s="20"/>
      <c r="J268" s="20"/>
      <c r="K268" s="60">
        <v>46003</v>
      </c>
      <c r="L268" s="3" t="s">
        <v>63</v>
      </c>
      <c r="M268" s="3" t="s">
        <v>24</v>
      </c>
      <c r="N268" s="3" t="s">
        <v>1324</v>
      </c>
      <c r="O268" s="3" t="s">
        <v>1325</v>
      </c>
    </row>
    <row r="269" s="3" customFormat="1" spans="1:15">
      <c r="A269" s="2">
        <v>268</v>
      </c>
      <c r="B269" s="3"/>
      <c r="C269" s="3" t="s">
        <v>1326</v>
      </c>
      <c r="D269" s="21" t="s">
        <v>1327</v>
      </c>
      <c r="E269" s="62" t="s">
        <v>1328</v>
      </c>
      <c r="F269" s="3">
        <v>49</v>
      </c>
      <c r="G269" s="3" t="s">
        <v>1329</v>
      </c>
      <c r="K269" s="60">
        <v>46044</v>
      </c>
      <c r="L269" s="20" t="s">
        <v>63</v>
      </c>
      <c r="N269" s="3" t="s">
        <v>1330</v>
      </c>
      <c r="O269" s="3" t="s">
        <v>1331</v>
      </c>
    </row>
    <row r="270" s="3" customFormat="1" spans="1:15">
      <c r="A270" s="2">
        <v>269</v>
      </c>
      <c r="C270" s="3" t="s">
        <v>1290</v>
      </c>
      <c r="D270" s="21" t="s">
        <v>1332</v>
      </c>
      <c r="E270" s="3" t="s">
        <v>1333</v>
      </c>
      <c r="F270" s="3">
        <v>55</v>
      </c>
      <c r="G270" s="3" t="s">
        <v>62</v>
      </c>
      <c r="K270" s="60">
        <v>46006</v>
      </c>
      <c r="L270" s="3" t="s">
        <v>63</v>
      </c>
      <c r="N270" s="3" t="s">
        <v>1334</v>
      </c>
      <c r="O270" s="3" t="s">
        <v>1335</v>
      </c>
    </row>
    <row r="271" s="5" customFormat="1" spans="1:15">
      <c r="A271" s="2">
        <v>270</v>
      </c>
      <c r="C271" s="5" t="s">
        <v>1290</v>
      </c>
      <c r="D271" s="68" t="s">
        <v>1336</v>
      </c>
      <c r="E271" s="5" t="s">
        <v>1337</v>
      </c>
      <c r="F271" s="3">
        <v>49.8</v>
      </c>
      <c r="G271" s="20" t="s">
        <v>1338</v>
      </c>
      <c r="J271" s="3" t="s">
        <v>22</v>
      </c>
      <c r="K271" s="60">
        <v>46060</v>
      </c>
      <c r="L271" s="70" t="s">
        <v>23</v>
      </c>
      <c r="M271" s="3" t="s">
        <v>24</v>
      </c>
      <c r="N271" s="5" t="s">
        <v>1339</v>
      </c>
      <c r="O271" s="3" t="s">
        <v>1340</v>
      </c>
    </row>
    <row r="272" s="2" customFormat="1" spans="1:15">
      <c r="A272" s="2">
        <v>271</v>
      </c>
      <c r="B272" s="68"/>
      <c r="C272" s="5" t="s">
        <v>1290</v>
      </c>
      <c r="D272" s="68" t="s">
        <v>1341</v>
      </c>
      <c r="E272" s="20" t="s">
        <v>1342</v>
      </c>
      <c r="F272" s="3">
        <v>47</v>
      </c>
      <c r="G272" s="3" t="s">
        <v>21</v>
      </c>
      <c r="H272" s="5"/>
      <c r="I272" s="5"/>
      <c r="J272" s="5"/>
      <c r="K272" s="60">
        <v>45517</v>
      </c>
      <c r="L272" s="5" t="s">
        <v>117</v>
      </c>
      <c r="M272" s="3" t="s">
        <v>24</v>
      </c>
      <c r="N272" s="5" t="s">
        <v>1343</v>
      </c>
      <c r="O272" s="3" t="s">
        <v>1344</v>
      </c>
    </row>
    <row r="273" s="3" customFormat="1" spans="1:15">
      <c r="A273" s="2">
        <v>272</v>
      </c>
      <c r="B273" s="21"/>
      <c r="C273" s="3" t="s">
        <v>1290</v>
      </c>
      <c r="D273" s="21" t="s">
        <v>1345</v>
      </c>
      <c r="E273" s="3" t="s">
        <v>1346</v>
      </c>
      <c r="F273" s="3">
        <v>59.8</v>
      </c>
      <c r="G273" s="20" t="s">
        <v>1347</v>
      </c>
      <c r="J273" s="3" t="s">
        <v>22</v>
      </c>
      <c r="K273" s="60">
        <v>46009</v>
      </c>
      <c r="L273" s="70" t="s">
        <v>23</v>
      </c>
      <c r="N273" s="3" t="s">
        <v>1348</v>
      </c>
      <c r="O273" s="3" t="s">
        <v>1349</v>
      </c>
    </row>
    <row r="274" s="5" customFormat="1" spans="1:15">
      <c r="A274" s="2">
        <v>273</v>
      </c>
      <c r="B274" s="68"/>
      <c r="C274" s="5" t="s">
        <v>1290</v>
      </c>
      <c r="D274" s="68" t="s">
        <v>1350</v>
      </c>
      <c r="E274" s="5" t="s">
        <v>1351</v>
      </c>
      <c r="F274" s="3">
        <v>49.9</v>
      </c>
      <c r="G274" s="20" t="s">
        <v>21</v>
      </c>
      <c r="K274" s="60">
        <v>45527</v>
      </c>
      <c r="M274" s="3" t="s">
        <v>24</v>
      </c>
      <c r="N274" s="5" t="s">
        <v>1352</v>
      </c>
      <c r="O274" s="3" t="s">
        <v>1353</v>
      </c>
    </row>
    <row r="275" s="3" customFormat="1" spans="1:15">
      <c r="A275" s="2">
        <v>274</v>
      </c>
      <c r="B275" s="21"/>
      <c r="C275" s="3" t="s">
        <v>1290</v>
      </c>
      <c r="D275" s="21" t="s">
        <v>1354</v>
      </c>
      <c r="E275" s="20" t="s">
        <v>1355</v>
      </c>
      <c r="F275" s="3">
        <v>38</v>
      </c>
      <c r="G275" s="63" t="s">
        <v>21</v>
      </c>
      <c r="K275" s="60">
        <v>46041</v>
      </c>
      <c r="N275" s="3" t="s">
        <v>1356</v>
      </c>
      <c r="O275" s="3" t="s">
        <v>1357</v>
      </c>
    </row>
    <row r="276" s="3" customFormat="1" spans="1:15">
      <c r="A276" s="2">
        <v>275</v>
      </c>
      <c r="C276" s="3" t="s">
        <v>1358</v>
      </c>
      <c r="D276" s="21" t="s">
        <v>1359</v>
      </c>
      <c r="E276" s="3" t="s">
        <v>1360</v>
      </c>
      <c r="F276" s="3">
        <v>65</v>
      </c>
      <c r="G276" s="3" t="s">
        <v>1361</v>
      </c>
      <c r="K276" s="60">
        <v>44771</v>
      </c>
      <c r="L276" s="20" t="s">
        <v>442</v>
      </c>
      <c r="N276" s="3" t="s">
        <v>1362</v>
      </c>
      <c r="O276" s="3" t="s">
        <v>1363</v>
      </c>
    </row>
    <row r="277" s="2" customFormat="1" spans="1:15">
      <c r="A277" s="2">
        <v>276</v>
      </c>
      <c r="B277" s="17"/>
      <c r="C277" s="92" t="s">
        <v>1290</v>
      </c>
      <c r="D277" s="17" t="s">
        <v>1364</v>
      </c>
      <c r="E277" s="92" t="s">
        <v>1365</v>
      </c>
      <c r="F277" s="3">
        <v>49</v>
      </c>
      <c r="G277" s="61" t="s">
        <v>21</v>
      </c>
      <c r="H277" s="61"/>
      <c r="I277" s="61"/>
      <c r="J277" s="61"/>
      <c r="K277" s="60">
        <v>45315</v>
      </c>
      <c r="L277" s="92"/>
      <c r="M277" s="3" t="s">
        <v>24</v>
      </c>
      <c r="N277" s="96" t="s">
        <v>1366</v>
      </c>
      <c r="O277" s="3" t="s">
        <v>1367</v>
      </c>
    </row>
    <row r="278" s="3" customFormat="1" spans="1:15">
      <c r="A278" s="2">
        <v>277</v>
      </c>
      <c r="C278" s="3" t="s">
        <v>1368</v>
      </c>
      <c r="D278" s="21" t="s">
        <v>1369</v>
      </c>
      <c r="E278" s="3" t="s">
        <v>1370</v>
      </c>
      <c r="F278" s="3">
        <v>55</v>
      </c>
      <c r="G278" s="3" t="s">
        <v>1371</v>
      </c>
      <c r="K278" s="60">
        <v>46008</v>
      </c>
      <c r="L278" s="20" t="s">
        <v>1372</v>
      </c>
      <c r="N278" s="3" t="s">
        <v>1373</v>
      </c>
      <c r="O278" s="3" t="s">
        <v>1374</v>
      </c>
    </row>
    <row r="279" s="2" customFormat="1" spans="1:15">
      <c r="A279" s="2">
        <v>278</v>
      </c>
      <c r="C279" s="2" t="s">
        <v>1290</v>
      </c>
      <c r="D279" s="76" t="s">
        <v>1375</v>
      </c>
      <c r="E279" s="2" t="s">
        <v>1376</v>
      </c>
      <c r="F279" s="3">
        <v>49.8</v>
      </c>
      <c r="G279" s="2" t="s">
        <v>21</v>
      </c>
      <c r="K279" s="60">
        <v>46020</v>
      </c>
      <c r="L279" s="2" t="s">
        <v>1377</v>
      </c>
      <c r="M279" s="3" t="s">
        <v>24</v>
      </c>
      <c r="N279" s="2" t="s">
        <v>1378</v>
      </c>
      <c r="O279" s="3" t="s">
        <v>1379</v>
      </c>
    </row>
    <row r="280" s="3" customFormat="1" spans="1:15">
      <c r="A280" s="2">
        <v>279</v>
      </c>
      <c r="B280" s="3" t="s">
        <v>1380</v>
      </c>
      <c r="C280" s="3" t="s">
        <v>1381</v>
      </c>
      <c r="D280" s="21" t="s">
        <v>1380</v>
      </c>
      <c r="E280" s="3" t="s">
        <v>1382</v>
      </c>
      <c r="F280" s="3">
        <v>59.8</v>
      </c>
      <c r="G280" s="3" t="s">
        <v>1383</v>
      </c>
      <c r="H280" s="20" t="s">
        <v>96</v>
      </c>
      <c r="K280" s="60">
        <v>45824</v>
      </c>
      <c r="L280" s="62" t="s">
        <v>97</v>
      </c>
      <c r="M280" s="3" t="s">
        <v>1384</v>
      </c>
      <c r="N280" s="3" t="s">
        <v>1385</v>
      </c>
      <c r="O280" s="3" t="s">
        <v>1386</v>
      </c>
    </row>
    <row r="281" s="3" customFormat="1" spans="1:15">
      <c r="A281" s="2">
        <v>280</v>
      </c>
      <c r="C281" s="3" t="s">
        <v>1387</v>
      </c>
      <c r="D281" s="21" t="s">
        <v>1388</v>
      </c>
      <c r="E281" s="3" t="s">
        <v>1389</v>
      </c>
      <c r="F281" s="3">
        <v>45</v>
      </c>
      <c r="G281" s="3" t="s">
        <v>1390</v>
      </c>
      <c r="K281" s="60">
        <v>45511</v>
      </c>
      <c r="M281" s="3" t="s">
        <v>24</v>
      </c>
      <c r="N281" s="3" t="s">
        <v>1391</v>
      </c>
      <c r="O281" s="3" t="s">
        <v>1392</v>
      </c>
    </row>
    <row r="282" s="52" customFormat="1" spans="1:15">
      <c r="A282" s="2">
        <v>281</v>
      </c>
      <c r="B282" s="52"/>
      <c r="C282" s="52" t="s">
        <v>1358</v>
      </c>
      <c r="D282" s="52" t="s">
        <v>1393</v>
      </c>
      <c r="E282" s="52" t="s">
        <v>1394</v>
      </c>
      <c r="F282" s="3">
        <v>65</v>
      </c>
      <c r="G282" s="52" t="s">
        <v>1100</v>
      </c>
      <c r="K282" s="60">
        <v>45654</v>
      </c>
      <c r="N282" s="52" t="s">
        <v>1395</v>
      </c>
      <c r="O282" s="52" t="s">
        <v>1396</v>
      </c>
    </row>
    <row r="283" s="3" customFormat="1" spans="1:15">
      <c r="A283" s="2">
        <v>282</v>
      </c>
      <c r="B283" s="21"/>
      <c r="C283" s="3" t="s">
        <v>1326</v>
      </c>
      <c r="D283" s="21" t="s">
        <v>1397</v>
      </c>
      <c r="E283" s="20" t="s">
        <v>1398</v>
      </c>
      <c r="F283" s="3">
        <v>58</v>
      </c>
      <c r="G283" s="3" t="s">
        <v>62</v>
      </c>
      <c r="J283" s="20" t="s">
        <v>22</v>
      </c>
      <c r="K283" s="60">
        <v>46059</v>
      </c>
      <c r="L283" s="70" t="s">
        <v>23</v>
      </c>
      <c r="N283" s="3" t="s">
        <v>1399</v>
      </c>
      <c r="O283" s="3" t="s">
        <v>1400</v>
      </c>
    </row>
    <row r="284" s="3" customFormat="1" spans="1:15">
      <c r="A284" s="2">
        <v>283</v>
      </c>
      <c r="C284" s="3" t="s">
        <v>1326</v>
      </c>
      <c r="D284" s="21" t="s">
        <v>1401</v>
      </c>
      <c r="E284" s="3" t="s">
        <v>1402</v>
      </c>
      <c r="F284" s="3">
        <v>65</v>
      </c>
      <c r="G284" s="3" t="s">
        <v>1403</v>
      </c>
      <c r="J284" s="3" t="s">
        <v>22</v>
      </c>
      <c r="K284" s="60">
        <v>46056</v>
      </c>
      <c r="L284" s="70" t="s">
        <v>23</v>
      </c>
      <c r="N284" s="3" t="s">
        <v>1404</v>
      </c>
      <c r="O284" s="3" t="s">
        <v>1405</v>
      </c>
    </row>
    <row r="285" s="5" customFormat="1" spans="1:15">
      <c r="A285" s="2">
        <v>284</v>
      </c>
      <c r="C285" s="5" t="s">
        <v>1406</v>
      </c>
      <c r="D285" s="76" t="s">
        <v>1407</v>
      </c>
      <c r="E285" s="5" t="s">
        <v>1408</v>
      </c>
      <c r="F285" s="3">
        <v>23</v>
      </c>
      <c r="G285" s="3" t="s">
        <v>21</v>
      </c>
      <c r="K285" s="60">
        <v>46049</v>
      </c>
      <c r="M285" s="3" t="s">
        <v>24</v>
      </c>
      <c r="N285" s="5" t="s">
        <v>1409</v>
      </c>
      <c r="O285" s="3" t="s">
        <v>1410</v>
      </c>
    </row>
    <row r="286" s="2" customFormat="1" spans="1:15">
      <c r="A286" s="2">
        <v>285</v>
      </c>
      <c r="C286" s="2" t="s">
        <v>1326</v>
      </c>
      <c r="D286" s="76" t="s">
        <v>1411</v>
      </c>
      <c r="E286" s="2" t="s">
        <v>1412</v>
      </c>
      <c r="F286" s="3">
        <v>49.9</v>
      </c>
      <c r="G286" s="2" t="s">
        <v>649</v>
      </c>
      <c r="H286" s="2" t="s">
        <v>96</v>
      </c>
      <c r="K286" s="60">
        <v>45558</v>
      </c>
      <c r="L286" s="2" t="s">
        <v>381</v>
      </c>
      <c r="M286" s="3" t="s">
        <v>24</v>
      </c>
      <c r="N286" s="2" t="s">
        <v>1413</v>
      </c>
      <c r="O286" s="3" t="s">
        <v>1414</v>
      </c>
    </row>
    <row r="287" s="2" customFormat="1" spans="1:15">
      <c r="A287" s="2">
        <v>286</v>
      </c>
      <c r="C287" s="2" t="s">
        <v>1290</v>
      </c>
      <c r="D287" s="76" t="s">
        <v>1415</v>
      </c>
      <c r="E287" s="2" t="s">
        <v>1416</v>
      </c>
      <c r="F287" s="3">
        <v>48</v>
      </c>
      <c r="G287" s="2" t="s">
        <v>1417</v>
      </c>
      <c r="K287" s="60">
        <v>46051</v>
      </c>
      <c r="M287" s="3" t="s">
        <v>24</v>
      </c>
      <c r="N287" s="2" t="s">
        <v>1418</v>
      </c>
      <c r="O287" s="3" t="s">
        <v>1419</v>
      </c>
    </row>
    <row r="288" s="2" customFormat="1" spans="1:15">
      <c r="A288" s="2">
        <v>287</v>
      </c>
      <c r="C288" s="2" t="s">
        <v>1420</v>
      </c>
      <c r="D288" s="76" t="s">
        <v>1421</v>
      </c>
      <c r="E288" s="2" t="s">
        <v>1422</v>
      </c>
      <c r="F288" s="3">
        <v>29.8</v>
      </c>
      <c r="K288" s="60">
        <v>46042</v>
      </c>
      <c r="M288" s="3" t="s">
        <v>24</v>
      </c>
      <c r="N288" s="2" t="s">
        <v>1423</v>
      </c>
      <c r="O288" s="3" t="s">
        <v>1424</v>
      </c>
    </row>
    <row r="289" s="2" customFormat="1" spans="1:15">
      <c r="A289" s="2">
        <v>288</v>
      </c>
      <c r="C289" s="2" t="s">
        <v>1425</v>
      </c>
      <c r="D289" s="76" t="s">
        <v>1426</v>
      </c>
      <c r="E289" s="2" t="s">
        <v>1422</v>
      </c>
      <c r="F289" s="3">
        <v>29.8</v>
      </c>
      <c r="K289" s="60">
        <v>45882</v>
      </c>
      <c r="M289" s="3" t="s">
        <v>24</v>
      </c>
      <c r="N289" s="2" t="s">
        <v>1427</v>
      </c>
      <c r="O289" s="3" t="s">
        <v>1428</v>
      </c>
    </row>
    <row r="290" s="2" customFormat="1" spans="1:15">
      <c r="A290" s="2">
        <v>289</v>
      </c>
      <c r="C290" s="2" t="s">
        <v>1326</v>
      </c>
      <c r="D290" s="76" t="s">
        <v>1429</v>
      </c>
      <c r="E290" s="2" t="s">
        <v>1430</v>
      </c>
      <c r="F290" s="3">
        <v>59.8</v>
      </c>
      <c r="G290" s="2" t="s">
        <v>21</v>
      </c>
      <c r="H290" s="16" t="s">
        <v>96</v>
      </c>
      <c r="I290" s="16"/>
      <c r="J290" s="16"/>
      <c r="K290" s="60">
        <v>45667</v>
      </c>
      <c r="L290" s="16" t="s">
        <v>381</v>
      </c>
      <c r="M290" s="3" t="s">
        <v>24</v>
      </c>
      <c r="N290" s="2" t="s">
        <v>1431</v>
      </c>
      <c r="O290" s="3" t="s">
        <v>1432</v>
      </c>
    </row>
    <row r="291" s="2" customFormat="1" spans="1:15">
      <c r="A291" s="2">
        <v>290</v>
      </c>
      <c r="C291" s="2" t="s">
        <v>1387</v>
      </c>
      <c r="D291" s="76" t="s">
        <v>1433</v>
      </c>
      <c r="E291" s="2" t="s">
        <v>1434</v>
      </c>
      <c r="F291" s="3">
        <v>28</v>
      </c>
      <c r="G291" s="2" t="s">
        <v>21</v>
      </c>
      <c r="K291" s="60">
        <v>45869</v>
      </c>
      <c r="M291" s="3" t="s">
        <v>24</v>
      </c>
      <c r="N291" s="2" t="s">
        <v>1435</v>
      </c>
      <c r="O291" s="3" t="s">
        <v>1436</v>
      </c>
    </row>
    <row r="292" s="2" customFormat="1" spans="1:15">
      <c r="A292" s="2">
        <v>291</v>
      </c>
      <c r="C292" s="2" t="s">
        <v>1326</v>
      </c>
      <c r="D292" s="76" t="s">
        <v>1437</v>
      </c>
      <c r="E292" s="2" t="s">
        <v>1438</v>
      </c>
      <c r="F292" s="3">
        <v>58</v>
      </c>
      <c r="G292" s="2" t="s">
        <v>21</v>
      </c>
      <c r="H292" s="16" t="s">
        <v>96</v>
      </c>
      <c r="I292" s="16"/>
      <c r="J292" s="16"/>
      <c r="K292" s="60">
        <v>45663</v>
      </c>
      <c r="L292" s="16" t="s">
        <v>381</v>
      </c>
      <c r="M292" s="3" t="s">
        <v>24</v>
      </c>
      <c r="N292" s="2" t="s">
        <v>1439</v>
      </c>
      <c r="O292" s="3" t="s">
        <v>1440</v>
      </c>
    </row>
    <row r="293" s="2" customFormat="1" spans="1:15">
      <c r="A293" s="2">
        <v>292</v>
      </c>
      <c r="C293" s="2" t="s">
        <v>1290</v>
      </c>
      <c r="D293" s="76" t="s">
        <v>1441</v>
      </c>
      <c r="E293" s="2" t="s">
        <v>1442</v>
      </c>
      <c r="F293" s="3">
        <v>49</v>
      </c>
      <c r="G293" s="2" t="s">
        <v>21</v>
      </c>
      <c r="K293" s="60">
        <v>45316</v>
      </c>
      <c r="M293" s="3" t="s">
        <v>24</v>
      </c>
      <c r="N293" s="2" t="s">
        <v>1443</v>
      </c>
      <c r="O293" s="3" t="s">
        <v>1444</v>
      </c>
    </row>
    <row r="294" s="2" customFormat="1" spans="1:15">
      <c r="A294" s="2">
        <v>293</v>
      </c>
      <c r="C294" s="2" t="s">
        <v>1290</v>
      </c>
      <c r="D294" s="76" t="s">
        <v>1445</v>
      </c>
      <c r="E294" s="2" t="s">
        <v>1446</v>
      </c>
      <c r="F294" s="3">
        <v>49</v>
      </c>
      <c r="G294" s="2" t="s">
        <v>21</v>
      </c>
      <c r="H294" s="16"/>
      <c r="I294" s="16"/>
      <c r="J294" s="16"/>
      <c r="K294" s="60">
        <v>45850</v>
      </c>
      <c r="M294" s="3" t="s">
        <v>24</v>
      </c>
      <c r="N294" s="2" t="s">
        <v>1447</v>
      </c>
      <c r="O294" s="3" t="s">
        <v>1448</v>
      </c>
    </row>
    <row r="295" s="2" customFormat="1" spans="1:15">
      <c r="A295" s="2">
        <v>294</v>
      </c>
      <c r="C295" s="2" t="s">
        <v>1290</v>
      </c>
      <c r="D295" s="76" t="s">
        <v>1449</v>
      </c>
      <c r="E295" s="2" t="s">
        <v>1450</v>
      </c>
      <c r="F295" s="3">
        <v>44.8</v>
      </c>
      <c r="G295" s="2" t="s">
        <v>1451</v>
      </c>
      <c r="K295" s="60">
        <v>45811</v>
      </c>
      <c r="M295" s="3" t="s">
        <v>24</v>
      </c>
      <c r="N295" s="2" t="s">
        <v>1452</v>
      </c>
      <c r="O295" s="3" t="s">
        <v>1453</v>
      </c>
    </row>
    <row r="296" s="2" customFormat="1" spans="1:15">
      <c r="A296" s="2">
        <v>295</v>
      </c>
      <c r="C296" s="2" t="s">
        <v>1420</v>
      </c>
      <c r="D296" s="76" t="s">
        <v>1454</v>
      </c>
      <c r="E296" s="2" t="s">
        <v>1446</v>
      </c>
      <c r="F296" s="3">
        <v>29.8</v>
      </c>
      <c r="K296" s="60">
        <v>45859</v>
      </c>
      <c r="L296" s="16"/>
      <c r="M296" s="3" t="s">
        <v>24</v>
      </c>
      <c r="N296" s="2" t="s">
        <v>1455</v>
      </c>
      <c r="O296" s="3" t="s">
        <v>1456</v>
      </c>
    </row>
    <row r="297" s="2" customFormat="1" spans="1:15">
      <c r="A297" s="2">
        <v>296</v>
      </c>
      <c r="C297" s="2" t="s">
        <v>1420</v>
      </c>
      <c r="D297" s="76" t="s">
        <v>1457</v>
      </c>
      <c r="E297" s="2" t="s">
        <v>1450</v>
      </c>
      <c r="F297" s="3">
        <v>29</v>
      </c>
      <c r="H297" s="16"/>
      <c r="I297" s="16"/>
      <c r="J297" s="16"/>
      <c r="K297" s="60">
        <v>45811</v>
      </c>
      <c r="M297" s="3" t="s">
        <v>24</v>
      </c>
      <c r="N297" s="2" t="s">
        <v>1458</v>
      </c>
      <c r="O297" s="3" t="s">
        <v>1459</v>
      </c>
    </row>
    <row r="298" s="3" customFormat="1" spans="1:15">
      <c r="A298" s="2">
        <v>297</v>
      </c>
      <c r="B298" s="3" t="s">
        <v>1460</v>
      </c>
      <c r="C298" s="3" t="s">
        <v>1461</v>
      </c>
      <c r="D298" s="3" t="s">
        <v>1460</v>
      </c>
      <c r="E298" s="3" t="s">
        <v>1462</v>
      </c>
      <c r="F298" s="3">
        <v>55</v>
      </c>
      <c r="G298" s="3" t="s">
        <v>1463</v>
      </c>
      <c r="K298" s="60">
        <v>45869</v>
      </c>
      <c r="L298" s="20" t="s">
        <v>63</v>
      </c>
      <c r="M298" s="20"/>
      <c r="N298" s="3" t="s">
        <v>1464</v>
      </c>
      <c r="O298" s="3" t="s">
        <v>1465</v>
      </c>
    </row>
    <row r="299" s="2" customFormat="1" spans="1:15">
      <c r="A299" s="2">
        <v>298</v>
      </c>
      <c r="C299" s="2" t="s">
        <v>1466</v>
      </c>
      <c r="D299" s="76" t="s">
        <v>1467</v>
      </c>
      <c r="E299" s="2" t="s">
        <v>1468</v>
      </c>
      <c r="F299" s="3">
        <v>48</v>
      </c>
      <c r="G299" s="2" t="s">
        <v>21</v>
      </c>
      <c r="H299" s="16" t="s">
        <v>96</v>
      </c>
      <c r="I299" s="16"/>
      <c r="J299" s="16"/>
      <c r="K299" s="60">
        <v>46007</v>
      </c>
      <c r="L299" s="16" t="s">
        <v>381</v>
      </c>
      <c r="M299" s="3" t="s">
        <v>1469</v>
      </c>
      <c r="N299" s="2" t="s">
        <v>1470</v>
      </c>
      <c r="O299" s="3" t="s">
        <v>1471</v>
      </c>
    </row>
    <row r="300" s="2" customFormat="1" spans="1:15">
      <c r="A300" s="2">
        <v>299</v>
      </c>
      <c r="C300" s="2" t="s">
        <v>1461</v>
      </c>
      <c r="D300" s="76" t="s">
        <v>1472</v>
      </c>
      <c r="E300" s="2" t="s">
        <v>1473</v>
      </c>
      <c r="F300" s="3">
        <v>39.8</v>
      </c>
      <c r="G300" s="2" t="s">
        <v>21</v>
      </c>
      <c r="K300" s="60">
        <v>45887</v>
      </c>
      <c r="M300" s="3" t="s">
        <v>24</v>
      </c>
      <c r="N300" s="2" t="s">
        <v>1474</v>
      </c>
      <c r="O300" s="3" t="s">
        <v>1475</v>
      </c>
    </row>
    <row r="301" s="5" customFormat="1" spans="1:15">
      <c r="A301" s="2">
        <v>300</v>
      </c>
      <c r="B301" s="68"/>
      <c r="C301" s="5" t="s">
        <v>1461</v>
      </c>
      <c r="D301" s="68" t="s">
        <v>1476</v>
      </c>
      <c r="E301" s="68" t="s">
        <v>1477</v>
      </c>
      <c r="F301" s="3">
        <v>49.8</v>
      </c>
      <c r="G301" s="20" t="s">
        <v>21</v>
      </c>
      <c r="H301" s="20"/>
      <c r="I301" s="20"/>
      <c r="J301" s="20"/>
      <c r="K301" s="60">
        <v>45488</v>
      </c>
      <c r="L301" s="23" t="s">
        <v>143</v>
      </c>
      <c r="M301" s="3" t="s">
        <v>24</v>
      </c>
      <c r="N301" s="5" t="s">
        <v>1478</v>
      </c>
      <c r="O301" s="3" t="s">
        <v>1479</v>
      </c>
    </row>
    <row r="302" s="3" customFormat="1" spans="1:15">
      <c r="A302" s="2">
        <v>301</v>
      </c>
      <c r="C302" s="3" t="s">
        <v>1480</v>
      </c>
      <c r="D302" s="21" t="s">
        <v>1481</v>
      </c>
      <c r="E302" s="3" t="s">
        <v>1482</v>
      </c>
      <c r="F302" s="3">
        <v>45</v>
      </c>
      <c r="G302" s="3" t="s">
        <v>62</v>
      </c>
      <c r="J302" s="20" t="s">
        <v>22</v>
      </c>
      <c r="K302" s="60">
        <v>46052</v>
      </c>
      <c r="L302" s="70" t="s">
        <v>23</v>
      </c>
      <c r="M302" s="20"/>
      <c r="N302" s="3" t="s">
        <v>1483</v>
      </c>
      <c r="O302" s="3" t="s">
        <v>1484</v>
      </c>
    </row>
    <row r="303" s="2" customFormat="1" spans="1:15">
      <c r="A303" s="2">
        <v>302</v>
      </c>
      <c r="C303" s="2" t="s">
        <v>1461</v>
      </c>
      <c r="D303" s="76" t="s">
        <v>1485</v>
      </c>
      <c r="E303" s="2" t="s">
        <v>1486</v>
      </c>
      <c r="F303" s="3">
        <v>69.9</v>
      </c>
      <c r="G303" s="2" t="s">
        <v>21</v>
      </c>
      <c r="K303" s="60">
        <v>46045</v>
      </c>
      <c r="M303" s="3" t="s">
        <v>24</v>
      </c>
      <c r="N303" s="2" t="s">
        <v>1487</v>
      </c>
      <c r="O303" s="3" t="s">
        <v>1488</v>
      </c>
    </row>
    <row r="304" s="2" customFormat="1" spans="1:15">
      <c r="A304" s="2">
        <v>303</v>
      </c>
      <c r="B304" s="61"/>
      <c r="C304" s="61" t="s">
        <v>1489</v>
      </c>
      <c r="D304" s="96" t="s">
        <v>1490</v>
      </c>
      <c r="E304" s="61" t="s">
        <v>1491</v>
      </c>
      <c r="F304" s="3">
        <v>59.8</v>
      </c>
      <c r="G304" s="3" t="s">
        <v>21</v>
      </c>
      <c r="H304" s="61" t="s">
        <v>96</v>
      </c>
      <c r="I304" s="61"/>
      <c r="J304" s="61"/>
      <c r="K304" s="60">
        <v>45731</v>
      </c>
      <c r="L304" s="61" t="s">
        <v>1492</v>
      </c>
      <c r="M304" s="3" t="s">
        <v>24</v>
      </c>
      <c r="N304" s="96" t="s">
        <v>1493</v>
      </c>
      <c r="O304" s="3" t="s">
        <v>1494</v>
      </c>
    </row>
    <row r="305" s="2" customFormat="1" spans="1:15">
      <c r="A305" s="2">
        <v>304</v>
      </c>
      <c r="C305" s="2" t="s">
        <v>1480</v>
      </c>
      <c r="D305" s="76" t="s">
        <v>1495</v>
      </c>
      <c r="E305" s="2" t="s">
        <v>1496</v>
      </c>
      <c r="F305" s="3">
        <v>49.9</v>
      </c>
      <c r="G305" s="2" t="s">
        <v>21</v>
      </c>
      <c r="K305" s="60">
        <v>45831</v>
      </c>
      <c r="L305" s="2" t="s">
        <v>442</v>
      </c>
      <c r="M305" s="3" t="s">
        <v>24</v>
      </c>
      <c r="N305" s="2" t="s">
        <v>1497</v>
      </c>
      <c r="O305" s="3" t="s">
        <v>1498</v>
      </c>
    </row>
    <row r="306" s="2" customFormat="1" spans="1:15">
      <c r="A306" s="2">
        <v>305</v>
      </c>
      <c r="C306" s="2" t="s">
        <v>1461</v>
      </c>
      <c r="D306" s="76" t="s">
        <v>1499</v>
      </c>
      <c r="E306" s="2" t="s">
        <v>1500</v>
      </c>
      <c r="F306" s="3">
        <v>49.8</v>
      </c>
      <c r="G306" s="2" t="s">
        <v>21</v>
      </c>
      <c r="K306" s="60">
        <v>44447</v>
      </c>
      <c r="M306" s="3" t="s">
        <v>24</v>
      </c>
      <c r="N306" s="2" t="s">
        <v>1501</v>
      </c>
      <c r="O306" s="3" t="s">
        <v>1502</v>
      </c>
    </row>
    <row r="307" s="2" customFormat="1" spans="1:15">
      <c r="A307" s="2">
        <v>306</v>
      </c>
      <c r="C307" s="2" t="s">
        <v>1461</v>
      </c>
      <c r="D307" s="76" t="s">
        <v>1503</v>
      </c>
      <c r="E307" s="2" t="s">
        <v>1504</v>
      </c>
      <c r="F307" s="3">
        <v>39</v>
      </c>
      <c r="G307" s="2" t="s">
        <v>21</v>
      </c>
      <c r="K307" s="60">
        <v>46055</v>
      </c>
      <c r="M307" s="3" t="s">
        <v>24</v>
      </c>
      <c r="N307" s="2" t="s">
        <v>1505</v>
      </c>
      <c r="O307" s="3" t="s">
        <v>1506</v>
      </c>
    </row>
    <row r="308" s="2" customFormat="1" spans="1:15">
      <c r="A308" s="2">
        <v>307</v>
      </c>
      <c r="B308" s="76"/>
      <c r="C308" s="2" t="s">
        <v>1480</v>
      </c>
      <c r="D308" s="76" t="s">
        <v>1507</v>
      </c>
      <c r="E308" s="2" t="s">
        <v>1508</v>
      </c>
      <c r="F308" s="3">
        <v>49</v>
      </c>
      <c r="G308" s="2" t="s">
        <v>1509</v>
      </c>
      <c r="K308" s="60">
        <v>46041</v>
      </c>
      <c r="M308" s="3" t="s">
        <v>24</v>
      </c>
      <c r="N308" s="2" t="s">
        <v>1510</v>
      </c>
      <c r="O308" s="3" t="s">
        <v>1511</v>
      </c>
    </row>
    <row r="309" s="3" customFormat="1" spans="1:15">
      <c r="A309" s="2">
        <v>308</v>
      </c>
      <c r="B309" s="21" t="s">
        <v>1512</v>
      </c>
      <c r="C309" s="3" t="s">
        <v>1513</v>
      </c>
      <c r="D309" s="21" t="s">
        <v>1512</v>
      </c>
      <c r="E309" s="3" t="s">
        <v>1514</v>
      </c>
      <c r="F309" s="3">
        <v>59.8</v>
      </c>
      <c r="G309" s="3" t="s">
        <v>1515</v>
      </c>
      <c r="K309" s="60">
        <v>45889</v>
      </c>
      <c r="N309" s="3" t="s">
        <v>1516</v>
      </c>
      <c r="O309" s="62" t="s">
        <v>1517</v>
      </c>
    </row>
    <row r="310" s="3" customFormat="1" spans="1:15">
      <c r="A310" s="2">
        <v>309</v>
      </c>
      <c r="B310" s="3"/>
      <c r="C310" s="3" t="s">
        <v>1513</v>
      </c>
      <c r="D310" s="3" t="s">
        <v>1518</v>
      </c>
      <c r="E310" s="3" t="s">
        <v>1519</v>
      </c>
      <c r="F310" s="3">
        <v>52</v>
      </c>
      <c r="K310" s="60">
        <v>45957</v>
      </c>
      <c r="N310" s="3" t="s">
        <v>1520</v>
      </c>
      <c r="O310" s="3" t="s">
        <v>1521</v>
      </c>
    </row>
    <row r="311" s="3" customFormat="1" spans="1:15">
      <c r="A311" s="2">
        <v>310</v>
      </c>
      <c r="C311" s="3" t="s">
        <v>1522</v>
      </c>
      <c r="D311" s="21" t="s">
        <v>1523</v>
      </c>
      <c r="E311" s="3" t="s">
        <v>1524</v>
      </c>
      <c r="F311" s="3">
        <v>54.8</v>
      </c>
      <c r="G311" s="62" t="s">
        <v>193</v>
      </c>
      <c r="K311" s="60">
        <v>45839</v>
      </c>
      <c r="L311" s="3" t="s">
        <v>63</v>
      </c>
      <c r="M311" s="3" t="s">
        <v>24</v>
      </c>
      <c r="N311" s="3" t="s">
        <v>1525</v>
      </c>
      <c r="O311" s="3" t="s">
        <v>1526</v>
      </c>
    </row>
    <row r="312" s="3" customFormat="1" spans="1:15">
      <c r="A312" s="2">
        <v>311</v>
      </c>
      <c r="C312" s="3" t="s">
        <v>1527</v>
      </c>
      <c r="D312" s="21" t="s">
        <v>1528</v>
      </c>
      <c r="E312" s="3" t="s">
        <v>1529</v>
      </c>
      <c r="F312" s="3">
        <v>59.8</v>
      </c>
      <c r="G312" s="3" t="s">
        <v>1530</v>
      </c>
      <c r="H312" s="20" t="s">
        <v>96</v>
      </c>
      <c r="I312" s="20"/>
      <c r="J312" s="20"/>
      <c r="K312" s="60">
        <v>45268</v>
      </c>
      <c r="L312" s="3" t="s">
        <v>97</v>
      </c>
      <c r="M312" s="3" t="s">
        <v>24</v>
      </c>
      <c r="N312" s="3" t="s">
        <v>1531</v>
      </c>
      <c r="O312" s="3" t="s">
        <v>1532</v>
      </c>
    </row>
    <row r="313" s="3" customFormat="1" spans="1:15">
      <c r="A313" s="2">
        <v>312</v>
      </c>
      <c r="B313" s="68" t="s">
        <v>1533</v>
      </c>
      <c r="C313" s="20" t="s">
        <v>1522</v>
      </c>
      <c r="D313" s="68" t="s">
        <v>1533</v>
      </c>
      <c r="E313" s="5" t="s">
        <v>1534</v>
      </c>
      <c r="F313" s="3">
        <v>49.8</v>
      </c>
      <c r="G313" s="3" t="s">
        <v>21</v>
      </c>
      <c r="I313" s="2" t="s">
        <v>312</v>
      </c>
      <c r="J313" s="20" t="s">
        <v>22</v>
      </c>
      <c r="K313" s="60">
        <v>46058</v>
      </c>
      <c r="L313" s="70" t="s">
        <v>23</v>
      </c>
      <c r="N313" s="5" t="s">
        <v>1535</v>
      </c>
      <c r="O313" s="5" t="s">
        <v>1536</v>
      </c>
    </row>
    <row r="314" s="2" customFormat="1" spans="1:15">
      <c r="A314" s="2">
        <v>313</v>
      </c>
      <c r="B314" s="61"/>
      <c r="C314" s="61" t="s">
        <v>1513</v>
      </c>
      <c r="D314" s="96" t="s">
        <v>1537</v>
      </c>
      <c r="E314" s="61" t="s">
        <v>1538</v>
      </c>
      <c r="F314" s="3">
        <v>49</v>
      </c>
      <c r="G314" s="61" t="s">
        <v>21</v>
      </c>
      <c r="H314" s="61"/>
      <c r="I314" s="61"/>
      <c r="J314" s="61"/>
      <c r="K314" s="60">
        <v>45874</v>
      </c>
      <c r="L314" s="61"/>
      <c r="M314" s="3" t="s">
        <v>24</v>
      </c>
      <c r="N314" s="96" t="s">
        <v>1539</v>
      </c>
      <c r="O314" s="3" t="s">
        <v>1540</v>
      </c>
    </row>
    <row r="315" s="3" customFormat="1" spans="1:15">
      <c r="A315" s="2">
        <v>314</v>
      </c>
      <c r="B315" s="3" t="s">
        <v>1541</v>
      </c>
      <c r="C315" s="3" t="s">
        <v>1522</v>
      </c>
      <c r="D315" s="3" t="s">
        <v>1541</v>
      </c>
      <c r="E315" s="3" t="s">
        <v>1542</v>
      </c>
      <c r="F315" s="3">
        <v>55</v>
      </c>
      <c r="G315" s="3"/>
      <c r="H315" s="3"/>
      <c r="I315" s="2" t="s">
        <v>312</v>
      </c>
      <c r="J315" s="3" t="s">
        <v>22</v>
      </c>
      <c r="K315" s="60">
        <v>46036</v>
      </c>
      <c r="L315" s="70" t="s">
        <v>23</v>
      </c>
      <c r="M315" s="3"/>
      <c r="N315" s="3" t="s">
        <v>1543</v>
      </c>
      <c r="O315" s="3" t="s">
        <v>1544</v>
      </c>
    </row>
    <row r="316" s="52" customFormat="1" spans="1:15">
      <c r="A316" s="2">
        <v>315</v>
      </c>
      <c r="B316" s="52" t="s">
        <v>1545</v>
      </c>
      <c r="C316" s="52" t="s">
        <v>1546</v>
      </c>
      <c r="D316" s="52" t="s">
        <v>1545</v>
      </c>
      <c r="E316" s="52" t="s">
        <v>1547</v>
      </c>
      <c r="F316" s="3">
        <v>65</v>
      </c>
      <c r="G316" s="63" t="s">
        <v>21</v>
      </c>
      <c r="K316" s="60">
        <v>45876</v>
      </c>
      <c r="N316" s="52" t="s">
        <v>1548</v>
      </c>
      <c r="O316" s="52" t="s">
        <v>1549</v>
      </c>
    </row>
    <row r="317" s="3" customFormat="1" spans="1:15">
      <c r="A317" s="2">
        <v>316</v>
      </c>
      <c r="C317" s="3" t="s">
        <v>1546</v>
      </c>
      <c r="D317" s="21" t="s">
        <v>1550</v>
      </c>
      <c r="E317" s="3" t="s">
        <v>1551</v>
      </c>
      <c r="F317" s="3">
        <v>48</v>
      </c>
      <c r="G317" s="3" t="s">
        <v>21</v>
      </c>
      <c r="K317" s="60">
        <v>45498</v>
      </c>
      <c r="M317" s="3" t="s">
        <v>24</v>
      </c>
      <c r="N317" s="3" t="s">
        <v>1552</v>
      </c>
      <c r="O317" s="3" t="s">
        <v>1553</v>
      </c>
    </row>
    <row r="318" s="3" customFormat="1" spans="1:15">
      <c r="A318" s="2">
        <v>317</v>
      </c>
      <c r="B318" s="21"/>
      <c r="C318" s="3" t="s">
        <v>1546</v>
      </c>
      <c r="D318" s="21" t="s">
        <v>1554</v>
      </c>
      <c r="E318" s="3" t="s">
        <v>1555</v>
      </c>
      <c r="F318" s="3">
        <v>35</v>
      </c>
      <c r="G318" s="3" t="s">
        <v>62</v>
      </c>
      <c r="K318" s="60">
        <v>45894</v>
      </c>
      <c r="L318" s="3" t="s">
        <v>63</v>
      </c>
      <c r="N318" s="3" t="s">
        <v>1556</v>
      </c>
      <c r="O318" s="3" t="s">
        <v>1557</v>
      </c>
    </row>
    <row r="319" s="2" customFormat="1" spans="1:15">
      <c r="A319" s="2">
        <v>318</v>
      </c>
      <c r="B319" s="17"/>
      <c r="C319" s="92" t="s">
        <v>1558</v>
      </c>
      <c r="D319" s="17" t="s">
        <v>1559</v>
      </c>
      <c r="E319" s="92" t="s">
        <v>1560</v>
      </c>
      <c r="F319" s="3">
        <v>54.8</v>
      </c>
      <c r="G319" s="3" t="s">
        <v>21</v>
      </c>
      <c r="H319" s="17"/>
      <c r="I319" s="17"/>
      <c r="J319" s="17"/>
      <c r="K319" s="60">
        <v>45678</v>
      </c>
      <c r="L319" s="92"/>
      <c r="M319" s="3" t="s">
        <v>24</v>
      </c>
      <c r="N319" s="96" t="s">
        <v>1561</v>
      </c>
      <c r="O319" s="3" t="s">
        <v>1562</v>
      </c>
    </row>
    <row r="320" s="2" customFormat="1" spans="1:15">
      <c r="A320" s="2">
        <v>319</v>
      </c>
      <c r="B320" s="68"/>
      <c r="C320" s="20" t="s">
        <v>1558</v>
      </c>
      <c r="D320" s="68" t="s">
        <v>1563</v>
      </c>
      <c r="E320" s="5" t="s">
        <v>1564</v>
      </c>
      <c r="F320" s="3">
        <v>58</v>
      </c>
      <c r="G320" s="3" t="s">
        <v>21</v>
      </c>
      <c r="H320" s="5"/>
      <c r="I320" s="5"/>
      <c r="J320" s="5"/>
      <c r="K320" s="60">
        <v>45825</v>
      </c>
      <c r="L320" s="5"/>
      <c r="M320" s="3" t="s">
        <v>24</v>
      </c>
      <c r="N320" s="5" t="s">
        <v>1565</v>
      </c>
      <c r="O320" s="3" t="s">
        <v>1566</v>
      </c>
    </row>
    <row r="321" s="5" customFormat="1" spans="1:15">
      <c r="A321" s="2">
        <v>320</v>
      </c>
      <c r="B321" s="61"/>
      <c r="C321" s="61" t="s">
        <v>1567</v>
      </c>
      <c r="D321" s="96" t="s">
        <v>1568</v>
      </c>
      <c r="E321" s="61" t="s">
        <v>1524</v>
      </c>
      <c r="F321" s="3">
        <v>39</v>
      </c>
      <c r="G321" s="61"/>
      <c r="H321" s="61"/>
      <c r="I321" s="61"/>
      <c r="J321" s="61"/>
      <c r="K321" s="60">
        <v>45794</v>
      </c>
      <c r="L321" s="61"/>
      <c r="M321" s="3" t="s">
        <v>24</v>
      </c>
      <c r="N321" s="96" t="s">
        <v>1569</v>
      </c>
      <c r="O321" s="3" t="s">
        <v>1570</v>
      </c>
    </row>
    <row r="322" s="2" customFormat="1" ht="14.25" spans="1:15">
      <c r="A322" s="2">
        <v>321</v>
      </c>
      <c r="C322" s="18" t="s">
        <v>1571</v>
      </c>
      <c r="D322" s="76"/>
      <c r="F322" s="3"/>
      <c r="K322" s="60"/>
      <c r="M322" s="3"/>
      <c r="O322" s="3"/>
    </row>
    <row r="323" s="2" customFormat="1" spans="1:15">
      <c r="A323" s="2">
        <v>322</v>
      </c>
      <c r="B323" s="68"/>
      <c r="C323" s="20" t="s">
        <v>1572</v>
      </c>
      <c r="D323" s="68" t="s">
        <v>1573</v>
      </c>
      <c r="E323" s="20" t="s">
        <v>1574</v>
      </c>
      <c r="F323" s="3">
        <v>50</v>
      </c>
      <c r="G323" s="3" t="s">
        <v>21</v>
      </c>
      <c r="H323" s="63"/>
      <c r="I323" s="2" t="s">
        <v>312</v>
      </c>
      <c r="J323" s="3" t="s">
        <v>22</v>
      </c>
      <c r="K323" s="60">
        <v>46004</v>
      </c>
      <c r="L323" s="70" t="s">
        <v>23</v>
      </c>
      <c r="M323" s="3" t="s">
        <v>1575</v>
      </c>
      <c r="N323" s="5" t="s">
        <v>1576</v>
      </c>
      <c r="O323" s="3" t="s">
        <v>1577</v>
      </c>
    </row>
    <row r="324" s="3" customFormat="1" spans="1:15">
      <c r="A324" s="2">
        <v>323</v>
      </c>
      <c r="C324" s="3" t="s">
        <v>1578</v>
      </c>
      <c r="D324" s="21" t="s">
        <v>1579</v>
      </c>
      <c r="E324" s="3" t="s">
        <v>1580</v>
      </c>
      <c r="F324" s="3">
        <v>49.8</v>
      </c>
      <c r="G324" s="3" t="s">
        <v>21</v>
      </c>
      <c r="K324" s="60">
        <v>45545</v>
      </c>
      <c r="L324" s="60"/>
      <c r="M324" s="3" t="s">
        <v>24</v>
      </c>
      <c r="N324" s="3" t="s">
        <v>1581</v>
      </c>
      <c r="O324" s="3" t="s">
        <v>1582</v>
      </c>
    </row>
    <row r="325" s="3" customFormat="1" spans="1:15">
      <c r="A325" s="2">
        <v>324</v>
      </c>
      <c r="B325" s="3" t="s">
        <v>1583</v>
      </c>
      <c r="C325" s="3" t="s">
        <v>1584</v>
      </c>
      <c r="D325" s="21" t="s">
        <v>1583</v>
      </c>
      <c r="E325" s="3" t="s">
        <v>1585</v>
      </c>
      <c r="F325" s="3">
        <v>45</v>
      </c>
      <c r="G325" s="3" t="s">
        <v>1058</v>
      </c>
      <c r="J325" s="20" t="s">
        <v>22</v>
      </c>
      <c r="K325" s="60">
        <v>46062</v>
      </c>
      <c r="L325" s="70" t="s">
        <v>23</v>
      </c>
      <c r="N325" s="3" t="s">
        <v>1586</v>
      </c>
      <c r="O325" s="3" t="s">
        <v>1587</v>
      </c>
    </row>
    <row r="326" s="3" customFormat="1" spans="1:15">
      <c r="A326" s="2">
        <v>325</v>
      </c>
      <c r="C326" s="3" t="s">
        <v>1578</v>
      </c>
      <c r="D326" s="21" t="s">
        <v>1588</v>
      </c>
      <c r="E326" s="3" t="s">
        <v>1589</v>
      </c>
      <c r="F326" s="3">
        <v>39.8</v>
      </c>
      <c r="G326" s="3" t="s">
        <v>21</v>
      </c>
      <c r="K326" s="60">
        <v>46058</v>
      </c>
      <c r="M326" s="3" t="s">
        <v>24</v>
      </c>
      <c r="N326" s="3" t="s">
        <v>1590</v>
      </c>
      <c r="O326" s="3" t="s">
        <v>1591</v>
      </c>
    </row>
    <row r="327" s="5" customFormat="1" spans="1:15">
      <c r="A327" s="2">
        <v>326</v>
      </c>
      <c r="B327" s="2"/>
      <c r="C327" s="2" t="s">
        <v>1592</v>
      </c>
      <c r="D327" s="76" t="s">
        <v>1593</v>
      </c>
      <c r="E327" s="2" t="s">
        <v>1594</v>
      </c>
      <c r="F327" s="3">
        <v>49.9</v>
      </c>
      <c r="G327" s="2" t="s">
        <v>1595</v>
      </c>
      <c r="H327" s="2" t="s">
        <v>96</v>
      </c>
      <c r="I327" s="2"/>
      <c r="J327" s="2"/>
      <c r="K327" s="60">
        <v>46039</v>
      </c>
      <c r="L327" s="2" t="s">
        <v>381</v>
      </c>
      <c r="M327" s="3"/>
      <c r="N327" s="2" t="s">
        <v>1596</v>
      </c>
      <c r="O327" s="3" t="s">
        <v>1597</v>
      </c>
    </row>
    <row r="328" s="3" customFormat="1" spans="1:15">
      <c r="A328" s="2">
        <v>327</v>
      </c>
      <c r="B328" s="5" t="s">
        <v>1598</v>
      </c>
      <c r="C328" s="5" t="s">
        <v>1599</v>
      </c>
      <c r="D328" s="68" t="s">
        <v>1598</v>
      </c>
      <c r="E328" s="5" t="s">
        <v>1600</v>
      </c>
      <c r="F328" s="3">
        <v>55</v>
      </c>
      <c r="G328" s="20" t="s">
        <v>1601</v>
      </c>
      <c r="H328" s="20"/>
      <c r="I328" s="20"/>
      <c r="J328" s="20"/>
      <c r="K328" s="60">
        <v>45967</v>
      </c>
      <c r="L328" s="5"/>
      <c r="M328" s="5"/>
      <c r="N328" s="5" t="s">
        <v>1602</v>
      </c>
      <c r="O328" s="3" t="s">
        <v>1603</v>
      </c>
    </row>
    <row r="329" s="2" customFormat="1" spans="1:15">
      <c r="A329" s="2">
        <v>328</v>
      </c>
      <c r="C329" s="2" t="s">
        <v>1604</v>
      </c>
      <c r="D329" s="76" t="s">
        <v>1605</v>
      </c>
      <c r="E329" s="2" t="s">
        <v>1606</v>
      </c>
      <c r="F329" s="3">
        <v>29</v>
      </c>
      <c r="G329" s="2" t="s">
        <v>21</v>
      </c>
      <c r="K329" s="60">
        <v>45502</v>
      </c>
      <c r="L329" s="16"/>
      <c r="M329" s="3" t="s">
        <v>24</v>
      </c>
      <c r="N329" s="2" t="s">
        <v>1607</v>
      </c>
      <c r="O329" s="3" t="s">
        <v>1608</v>
      </c>
    </row>
    <row r="330" s="3" customFormat="1" spans="1:15">
      <c r="A330" s="2">
        <v>329</v>
      </c>
      <c r="C330" s="3" t="s">
        <v>1609</v>
      </c>
      <c r="D330" s="21" t="s">
        <v>1610</v>
      </c>
      <c r="E330" s="62" t="s">
        <v>1611</v>
      </c>
      <c r="F330" s="3">
        <v>42</v>
      </c>
      <c r="G330" s="3" t="s">
        <v>1100</v>
      </c>
      <c r="K330" s="60">
        <v>45525</v>
      </c>
      <c r="L330" s="5" t="s">
        <v>63</v>
      </c>
      <c r="M330" s="5"/>
      <c r="N330" s="3" t="s">
        <v>1612</v>
      </c>
      <c r="O330" s="3" t="s">
        <v>1613</v>
      </c>
    </row>
    <row r="331" s="3" customFormat="1" spans="1:15">
      <c r="A331" s="2">
        <v>330</v>
      </c>
      <c r="C331" s="3" t="s">
        <v>1609</v>
      </c>
      <c r="D331" s="21" t="s">
        <v>1614</v>
      </c>
      <c r="E331" s="3" t="s">
        <v>1615</v>
      </c>
      <c r="F331" s="3">
        <v>35</v>
      </c>
      <c r="G331" s="3" t="s">
        <v>62</v>
      </c>
      <c r="K331" s="60">
        <v>45883</v>
      </c>
      <c r="L331" s="62" t="s">
        <v>143</v>
      </c>
      <c r="N331" s="3" t="s">
        <v>1616</v>
      </c>
      <c r="O331" s="3" t="s">
        <v>1617</v>
      </c>
    </row>
    <row r="332" s="2" customFormat="1" spans="1:15">
      <c r="A332" s="2">
        <v>331</v>
      </c>
      <c r="C332" s="2" t="s">
        <v>1609</v>
      </c>
      <c r="D332" s="76" t="s">
        <v>1618</v>
      </c>
      <c r="E332" s="2" t="s">
        <v>1619</v>
      </c>
      <c r="F332" s="3">
        <v>45</v>
      </c>
      <c r="G332" s="2" t="s">
        <v>21</v>
      </c>
      <c r="K332" s="60">
        <v>45647</v>
      </c>
      <c r="M332" s="3" t="s">
        <v>24</v>
      </c>
      <c r="N332" s="2" t="s">
        <v>1620</v>
      </c>
      <c r="O332" s="3" t="s">
        <v>1621</v>
      </c>
    </row>
    <row r="333" s="2" customFormat="1" spans="1:15">
      <c r="A333" s="2">
        <v>332</v>
      </c>
      <c r="C333" s="2" t="s">
        <v>1609</v>
      </c>
      <c r="D333" s="76" t="s">
        <v>1622</v>
      </c>
      <c r="E333" s="2" t="s">
        <v>1500</v>
      </c>
      <c r="F333" s="3">
        <v>46.8</v>
      </c>
      <c r="G333" s="2" t="s">
        <v>21</v>
      </c>
      <c r="H333" s="16"/>
      <c r="I333" s="16"/>
      <c r="J333" s="16"/>
      <c r="K333" s="60">
        <v>45523</v>
      </c>
      <c r="L333" s="16"/>
      <c r="M333" s="3" t="s">
        <v>24</v>
      </c>
      <c r="N333" s="2" t="s">
        <v>1623</v>
      </c>
      <c r="O333" s="3" t="s">
        <v>1624</v>
      </c>
    </row>
    <row r="334" s="2" customFormat="1" spans="1:15">
      <c r="A334" s="2">
        <v>333</v>
      </c>
      <c r="B334" s="76"/>
      <c r="C334" s="2" t="s">
        <v>1625</v>
      </c>
      <c r="D334" s="76" t="s">
        <v>1626</v>
      </c>
      <c r="E334" s="5" t="s">
        <v>1627</v>
      </c>
      <c r="F334" s="3">
        <v>39.8</v>
      </c>
      <c r="G334" s="3" t="s">
        <v>21</v>
      </c>
      <c r="J334" s="20" t="s">
        <v>22</v>
      </c>
      <c r="K334" s="60">
        <v>45881</v>
      </c>
      <c r="L334" s="70" t="s">
        <v>23</v>
      </c>
      <c r="M334" s="3" t="s">
        <v>24</v>
      </c>
      <c r="N334" s="76" t="s">
        <v>1628</v>
      </c>
      <c r="O334" s="3" t="s">
        <v>1629</v>
      </c>
    </row>
    <row r="335" s="3" customFormat="1" spans="1:15">
      <c r="A335" s="2">
        <v>334</v>
      </c>
      <c r="B335" s="21"/>
      <c r="C335" s="3" t="s">
        <v>1584</v>
      </c>
      <c r="D335" s="21" t="s">
        <v>1630</v>
      </c>
      <c r="E335" s="3" t="s">
        <v>1631</v>
      </c>
      <c r="F335" s="3">
        <v>49</v>
      </c>
      <c r="G335" s="3" t="s">
        <v>62</v>
      </c>
      <c r="K335" s="60">
        <v>46040</v>
      </c>
      <c r="L335" s="3" t="s">
        <v>1632</v>
      </c>
      <c r="N335" s="3" t="s">
        <v>1633</v>
      </c>
      <c r="O335" s="3" t="s">
        <v>1634</v>
      </c>
    </row>
    <row r="336" s="2" customFormat="1" spans="1:15">
      <c r="A336" s="2">
        <v>335</v>
      </c>
      <c r="C336" s="2" t="s">
        <v>1578</v>
      </c>
      <c r="D336" s="76" t="s">
        <v>1635</v>
      </c>
      <c r="E336" s="2" t="s">
        <v>1636</v>
      </c>
      <c r="F336" s="3">
        <v>29.8</v>
      </c>
      <c r="G336" s="2" t="s">
        <v>21</v>
      </c>
      <c r="K336" s="60">
        <v>45521</v>
      </c>
      <c r="L336" s="16"/>
      <c r="M336" s="3" t="s">
        <v>24</v>
      </c>
      <c r="N336" s="2" t="s">
        <v>1637</v>
      </c>
      <c r="O336" s="3" t="s">
        <v>1638</v>
      </c>
    </row>
    <row r="337" s="3" customFormat="1" spans="1:15">
      <c r="A337" s="2">
        <v>336</v>
      </c>
      <c r="B337" s="3" t="s">
        <v>1639</v>
      </c>
      <c r="C337" s="3" t="s">
        <v>1640</v>
      </c>
      <c r="D337" s="21" t="s">
        <v>1639</v>
      </c>
      <c r="E337" s="3" t="s">
        <v>1641</v>
      </c>
      <c r="F337" s="3">
        <v>45.8</v>
      </c>
      <c r="G337" s="3" t="s">
        <v>62</v>
      </c>
      <c r="H337" s="3"/>
      <c r="I337" s="2" t="s">
        <v>312</v>
      </c>
      <c r="J337" s="62" t="s">
        <v>22</v>
      </c>
      <c r="K337" s="60">
        <v>46049</v>
      </c>
      <c r="L337" s="70" t="s">
        <v>23</v>
      </c>
      <c r="N337" s="3" t="s">
        <v>1642</v>
      </c>
      <c r="O337" s="3" t="s">
        <v>1643</v>
      </c>
    </row>
    <row r="338" s="3" customFormat="1" spans="1:15">
      <c r="A338" s="2">
        <v>337</v>
      </c>
      <c r="C338" s="3" t="s">
        <v>1644</v>
      </c>
      <c r="D338" s="21" t="s">
        <v>1645</v>
      </c>
      <c r="E338" s="3" t="s">
        <v>1646</v>
      </c>
      <c r="F338" s="3">
        <v>55</v>
      </c>
      <c r="G338" s="3" t="s">
        <v>1647</v>
      </c>
      <c r="K338" s="60">
        <v>46004</v>
      </c>
      <c r="L338" s="70" t="s">
        <v>63</v>
      </c>
      <c r="M338" s="3" t="s">
        <v>24</v>
      </c>
      <c r="N338" s="3" t="s">
        <v>1648</v>
      </c>
      <c r="O338" s="3" t="s">
        <v>1649</v>
      </c>
    </row>
    <row r="339" s="5" customFormat="1" spans="1:15">
      <c r="A339" s="2">
        <v>338</v>
      </c>
      <c r="B339" s="2"/>
      <c r="C339" s="2" t="s">
        <v>1650</v>
      </c>
      <c r="D339" s="76" t="s">
        <v>1651</v>
      </c>
      <c r="E339" s="2" t="s">
        <v>1652</v>
      </c>
      <c r="F339" s="3">
        <v>39</v>
      </c>
      <c r="G339" s="2" t="s">
        <v>21</v>
      </c>
      <c r="H339" s="2" t="s">
        <v>96</v>
      </c>
      <c r="I339" s="2"/>
      <c r="J339" s="2"/>
      <c r="K339" s="60">
        <v>45887</v>
      </c>
      <c r="L339" s="2" t="s">
        <v>381</v>
      </c>
      <c r="M339" s="3" t="s">
        <v>24</v>
      </c>
      <c r="N339" s="2" t="s">
        <v>1653</v>
      </c>
      <c r="O339" s="3" t="s">
        <v>1654</v>
      </c>
    </row>
    <row r="340" s="3" customFormat="1" spans="1:15">
      <c r="A340" s="2">
        <v>339</v>
      </c>
      <c r="C340" s="3" t="s">
        <v>1655</v>
      </c>
      <c r="D340" s="21" t="s">
        <v>1656</v>
      </c>
      <c r="E340" s="3" t="s">
        <v>1657</v>
      </c>
      <c r="F340" s="3">
        <v>45</v>
      </c>
      <c r="G340" s="3" t="s">
        <v>62</v>
      </c>
      <c r="K340" s="60">
        <v>46052</v>
      </c>
      <c r="L340" s="20" t="s">
        <v>63</v>
      </c>
      <c r="N340" s="3" t="s">
        <v>1658</v>
      </c>
      <c r="O340" s="3" t="s">
        <v>1659</v>
      </c>
    </row>
    <row r="341" s="3" customFormat="1" spans="1:15">
      <c r="A341" s="2">
        <v>340</v>
      </c>
      <c r="B341" s="3"/>
      <c r="C341" s="3" t="s">
        <v>1660</v>
      </c>
      <c r="D341" s="21" t="s">
        <v>1661</v>
      </c>
      <c r="E341" s="20" t="s">
        <v>1662</v>
      </c>
      <c r="F341" s="3">
        <v>59.8</v>
      </c>
      <c r="G341" s="3" t="s">
        <v>193</v>
      </c>
      <c r="K341" s="60">
        <v>45775</v>
      </c>
      <c r="N341" s="3" t="s">
        <v>1663</v>
      </c>
      <c r="O341" s="3" t="s">
        <v>1664</v>
      </c>
    </row>
    <row r="342" s="3" customFormat="1" spans="1:15">
      <c r="A342" s="2">
        <v>341</v>
      </c>
      <c r="B342" s="3" t="s">
        <v>1665</v>
      </c>
      <c r="C342" s="3" t="s">
        <v>1666</v>
      </c>
      <c r="D342" s="3" t="s">
        <v>1665</v>
      </c>
      <c r="E342" s="3" t="s">
        <v>1667</v>
      </c>
      <c r="F342" s="3">
        <v>55</v>
      </c>
      <c r="G342" s="3" t="s">
        <v>1668</v>
      </c>
      <c r="H342" s="3"/>
      <c r="I342" s="3"/>
      <c r="J342" s="3"/>
      <c r="K342" s="60">
        <v>46055</v>
      </c>
      <c r="L342" s="3"/>
      <c r="M342" s="3"/>
      <c r="N342" s="3" t="s">
        <v>1669</v>
      </c>
      <c r="O342" s="3" t="s">
        <v>1670</v>
      </c>
    </row>
    <row r="343" s="2" customFormat="1" ht="14.25" spans="1:15">
      <c r="A343" s="2">
        <v>342</v>
      </c>
      <c r="C343" s="18" t="s">
        <v>1671</v>
      </c>
      <c r="D343" s="76"/>
      <c r="F343" s="3"/>
      <c r="K343" s="60"/>
      <c r="M343" s="3"/>
      <c r="O343" s="3"/>
    </row>
    <row r="344" s="3" customFormat="1" spans="1:15">
      <c r="A344" s="2">
        <v>343</v>
      </c>
      <c r="C344" s="3" t="s">
        <v>1672</v>
      </c>
      <c r="D344" s="21" t="s">
        <v>1673</v>
      </c>
      <c r="E344" s="3" t="s">
        <v>1674</v>
      </c>
      <c r="F344" s="3">
        <v>49</v>
      </c>
      <c r="G344" s="3" t="s">
        <v>851</v>
      </c>
      <c r="J344" s="3" t="s">
        <v>22</v>
      </c>
      <c r="K344" s="60">
        <v>46058</v>
      </c>
      <c r="L344" s="60" t="s">
        <v>23</v>
      </c>
      <c r="M344" s="3" t="s">
        <v>24</v>
      </c>
      <c r="N344" s="3" t="s">
        <v>1675</v>
      </c>
      <c r="O344" s="3" t="s">
        <v>1676</v>
      </c>
    </row>
    <row r="345" s="3" customFormat="1" spans="1:15">
      <c r="A345" s="2">
        <v>344</v>
      </c>
      <c r="B345" s="3" t="s">
        <v>1677</v>
      </c>
      <c r="C345" s="3" t="s">
        <v>1678</v>
      </c>
      <c r="D345" s="3" t="s">
        <v>1677</v>
      </c>
      <c r="E345" s="3" t="s">
        <v>1679</v>
      </c>
      <c r="F345" s="3">
        <v>48.6</v>
      </c>
      <c r="G345" s="3" t="s">
        <v>1058</v>
      </c>
      <c r="K345" s="60">
        <v>46055</v>
      </c>
      <c r="N345" s="3" t="s">
        <v>1680</v>
      </c>
      <c r="O345" s="3" t="s">
        <v>1681</v>
      </c>
    </row>
    <row r="346" s="3" customFormat="1" spans="1:15">
      <c r="A346" s="2">
        <v>345</v>
      </c>
      <c r="B346" s="3"/>
      <c r="C346" s="3" t="s">
        <v>1678</v>
      </c>
      <c r="D346" s="21" t="s">
        <v>1682</v>
      </c>
      <c r="E346" s="3" t="s">
        <v>1683</v>
      </c>
      <c r="F346" s="3">
        <v>33.8</v>
      </c>
      <c r="G346" s="3" t="s">
        <v>62</v>
      </c>
      <c r="K346" s="60">
        <v>45679</v>
      </c>
      <c r="L346" s="3" t="s">
        <v>63</v>
      </c>
      <c r="M346" s="3"/>
      <c r="N346" s="3" t="s">
        <v>1684</v>
      </c>
      <c r="O346" s="3" t="s">
        <v>1685</v>
      </c>
    </row>
    <row r="347" s="3" customFormat="1" spans="1:15">
      <c r="A347" s="2">
        <v>346</v>
      </c>
      <c r="B347" s="21" t="s">
        <v>1686</v>
      </c>
      <c r="C347" s="3" t="s">
        <v>1678</v>
      </c>
      <c r="D347" s="3" t="s">
        <v>1686</v>
      </c>
      <c r="E347" s="3" t="s">
        <v>1687</v>
      </c>
      <c r="F347" s="3">
        <v>39</v>
      </c>
      <c r="K347" s="60">
        <v>46051</v>
      </c>
      <c r="L347" s="20" t="s">
        <v>63</v>
      </c>
      <c r="M347" s="20"/>
      <c r="N347" s="3" t="s">
        <v>1688</v>
      </c>
      <c r="O347" s="62" t="s">
        <v>1689</v>
      </c>
    </row>
    <row r="348" s="2" customFormat="1" spans="1:15">
      <c r="A348" s="2">
        <v>347</v>
      </c>
      <c r="C348" s="2" t="s">
        <v>1678</v>
      </c>
      <c r="D348" s="76" t="s">
        <v>1690</v>
      </c>
      <c r="E348" s="2" t="s">
        <v>1691</v>
      </c>
      <c r="F348" s="3">
        <v>45</v>
      </c>
      <c r="G348" s="2" t="s">
        <v>21</v>
      </c>
      <c r="K348" s="60">
        <v>45859</v>
      </c>
      <c r="M348" s="3" t="s">
        <v>24</v>
      </c>
      <c r="N348" s="2" t="s">
        <v>1692</v>
      </c>
      <c r="O348" s="3" t="s">
        <v>1693</v>
      </c>
    </row>
    <row r="349" s="3" customFormat="1" spans="1:15">
      <c r="A349" s="2">
        <v>348</v>
      </c>
      <c r="B349" s="3"/>
      <c r="C349" s="3" t="s">
        <v>1678</v>
      </c>
      <c r="D349" s="3" t="s">
        <v>1694</v>
      </c>
      <c r="E349" s="3" t="s">
        <v>1695</v>
      </c>
      <c r="F349" s="3">
        <v>46</v>
      </c>
      <c r="G349" s="3" t="s">
        <v>1100</v>
      </c>
      <c r="K349" s="60">
        <v>46059</v>
      </c>
      <c r="L349" s="62" t="s">
        <v>63</v>
      </c>
      <c r="M349" s="62"/>
      <c r="N349" s="3" t="s">
        <v>1696</v>
      </c>
      <c r="O349" s="62" t="s">
        <v>1697</v>
      </c>
    </row>
    <row r="350" s="2" customFormat="1" ht="14.25" spans="1:15">
      <c r="A350" s="2">
        <v>349</v>
      </c>
      <c r="C350" s="18" t="s">
        <v>1698</v>
      </c>
      <c r="D350" s="76"/>
      <c r="F350" s="3"/>
      <c r="K350" s="60"/>
      <c r="M350" s="3"/>
      <c r="O350" s="3"/>
    </row>
    <row r="351" s="5" customFormat="1" spans="1:15">
      <c r="A351" s="2">
        <v>350</v>
      </c>
      <c r="B351" s="2"/>
      <c r="C351" s="2" t="s">
        <v>1699</v>
      </c>
      <c r="D351" s="76" t="s">
        <v>1700</v>
      </c>
      <c r="E351" s="2" t="s">
        <v>1701</v>
      </c>
      <c r="F351" s="3">
        <v>25</v>
      </c>
      <c r="G351" s="2" t="s">
        <v>21</v>
      </c>
      <c r="H351" s="2"/>
      <c r="I351" s="2"/>
      <c r="J351" s="2"/>
      <c r="K351" s="60">
        <v>45266</v>
      </c>
      <c r="L351" s="2"/>
      <c r="M351" s="3" t="s">
        <v>24</v>
      </c>
      <c r="N351" s="2" t="s">
        <v>1702</v>
      </c>
      <c r="O351" s="3" t="s">
        <v>1703</v>
      </c>
    </row>
    <row r="352" s="3" customFormat="1" spans="1:15">
      <c r="A352" s="2">
        <v>351</v>
      </c>
      <c r="B352" s="3"/>
      <c r="C352" s="3" t="s">
        <v>1704</v>
      </c>
      <c r="D352" s="21" t="s">
        <v>1705</v>
      </c>
      <c r="E352" s="3" t="s">
        <v>1706</v>
      </c>
      <c r="F352" s="3">
        <v>49.8</v>
      </c>
      <c r="G352" s="3" t="s">
        <v>62</v>
      </c>
      <c r="K352" s="60">
        <v>46032</v>
      </c>
      <c r="N352" s="3" t="s">
        <v>1707</v>
      </c>
      <c r="O352" s="3" t="s">
        <v>1708</v>
      </c>
    </row>
    <row r="353" s="2" customFormat="1" spans="1:15">
      <c r="A353" s="2">
        <v>352</v>
      </c>
      <c r="C353" s="2" t="s">
        <v>1709</v>
      </c>
      <c r="D353" s="76" t="s">
        <v>1710</v>
      </c>
      <c r="E353" s="2" t="s">
        <v>1711</v>
      </c>
      <c r="F353" s="3">
        <v>45</v>
      </c>
      <c r="G353" s="2" t="s">
        <v>21</v>
      </c>
      <c r="K353" s="60">
        <v>44957</v>
      </c>
      <c r="M353" s="3" t="s">
        <v>24</v>
      </c>
      <c r="N353" s="2" t="s">
        <v>1712</v>
      </c>
      <c r="O353" s="3" t="s">
        <v>1713</v>
      </c>
    </row>
    <row r="354" s="16" customFormat="1" spans="1:15">
      <c r="A354" s="2">
        <v>353</v>
      </c>
      <c r="B354" s="2"/>
      <c r="C354" s="2" t="s">
        <v>1699</v>
      </c>
      <c r="D354" s="76" t="s">
        <v>1714</v>
      </c>
      <c r="E354" s="2" t="s">
        <v>1715</v>
      </c>
      <c r="F354" s="3">
        <v>19</v>
      </c>
      <c r="G354" s="2" t="s">
        <v>21</v>
      </c>
      <c r="H354" s="2"/>
      <c r="I354" s="2"/>
      <c r="J354" s="2"/>
      <c r="K354" s="60">
        <v>45824</v>
      </c>
      <c r="L354" s="2"/>
      <c r="M354" s="3" t="s">
        <v>24</v>
      </c>
      <c r="N354" s="2" t="s">
        <v>1716</v>
      </c>
      <c r="O354" s="3" t="s">
        <v>1717</v>
      </c>
    </row>
    <row r="355" s="2" customFormat="1" spans="1:15">
      <c r="A355" s="2">
        <v>354</v>
      </c>
      <c r="B355" s="76"/>
      <c r="C355" s="2" t="s">
        <v>1718</v>
      </c>
      <c r="D355" s="76" t="s">
        <v>1719</v>
      </c>
      <c r="E355" s="2" t="s">
        <v>1720</v>
      </c>
      <c r="F355" s="3">
        <v>49</v>
      </c>
      <c r="G355" s="5" t="s">
        <v>21</v>
      </c>
      <c r="K355" s="60">
        <v>46058</v>
      </c>
      <c r="M355" s="3" t="s">
        <v>1721</v>
      </c>
      <c r="N355" s="76" t="s">
        <v>1722</v>
      </c>
      <c r="O355" s="3" t="s">
        <v>1723</v>
      </c>
    </row>
    <row r="356" s="3" customFormat="1" spans="1:15">
      <c r="A356" s="2">
        <v>355</v>
      </c>
      <c r="B356" s="3" t="s">
        <v>1724</v>
      </c>
      <c r="C356" s="3" t="s">
        <v>1725</v>
      </c>
      <c r="D356" s="3" t="s">
        <v>1724</v>
      </c>
      <c r="E356" s="3" t="s">
        <v>1726</v>
      </c>
      <c r="F356" s="3">
        <v>49</v>
      </c>
      <c r="G356" s="3" t="s">
        <v>1727</v>
      </c>
      <c r="K356" s="60">
        <v>46038</v>
      </c>
      <c r="N356" s="3" t="s">
        <v>1728</v>
      </c>
      <c r="O356" s="3" t="s">
        <v>1729</v>
      </c>
    </row>
    <row r="357" s="2" customFormat="1" spans="1:15">
      <c r="A357" s="2">
        <v>356</v>
      </c>
      <c r="C357" s="2" t="s">
        <v>1730</v>
      </c>
      <c r="D357" s="76" t="s">
        <v>1731</v>
      </c>
      <c r="E357" s="2" t="s">
        <v>1732</v>
      </c>
      <c r="F357" s="3">
        <v>48</v>
      </c>
      <c r="G357" s="2" t="s">
        <v>21</v>
      </c>
      <c r="K357" s="60">
        <v>45155</v>
      </c>
      <c r="M357" s="3" t="s">
        <v>24</v>
      </c>
      <c r="N357" s="2" t="s">
        <v>1733</v>
      </c>
      <c r="O357" s="3" t="s">
        <v>1734</v>
      </c>
    </row>
    <row r="358" s="2" customFormat="1" spans="1:15">
      <c r="A358" s="2">
        <v>357</v>
      </c>
      <c r="C358" s="2" t="s">
        <v>1735</v>
      </c>
      <c r="D358" s="76" t="s">
        <v>1736</v>
      </c>
      <c r="E358" s="2" t="s">
        <v>1737</v>
      </c>
      <c r="F358" s="3">
        <v>39.8</v>
      </c>
      <c r="G358" s="2" t="s">
        <v>21</v>
      </c>
      <c r="H358" s="16"/>
      <c r="I358" s="16"/>
      <c r="J358" s="16"/>
      <c r="K358" s="60">
        <v>45847</v>
      </c>
      <c r="L358" s="16"/>
      <c r="M358" s="3" t="s">
        <v>24</v>
      </c>
      <c r="N358" s="2" t="s">
        <v>1738</v>
      </c>
      <c r="O358" s="3" t="s">
        <v>1739</v>
      </c>
    </row>
    <row r="359" s="2" customFormat="1" spans="1:15">
      <c r="A359" s="2">
        <v>358</v>
      </c>
      <c r="C359" s="2" t="s">
        <v>1740</v>
      </c>
      <c r="D359" s="76" t="s">
        <v>1741</v>
      </c>
      <c r="E359" s="2" t="s">
        <v>1742</v>
      </c>
      <c r="F359" s="3">
        <v>35</v>
      </c>
      <c r="G359" s="2" t="s">
        <v>21</v>
      </c>
      <c r="K359" s="60">
        <v>46054</v>
      </c>
      <c r="M359" s="3" t="s">
        <v>24</v>
      </c>
      <c r="N359" s="2" t="s">
        <v>1743</v>
      </c>
      <c r="O359" s="3" t="s">
        <v>1744</v>
      </c>
    </row>
    <row r="360" s="2" customFormat="1" ht="14.25" spans="1:15">
      <c r="A360" s="2">
        <v>359</v>
      </c>
      <c r="C360" s="18" t="s">
        <v>1745</v>
      </c>
      <c r="D360" s="76"/>
      <c r="F360" s="3"/>
      <c r="K360" s="60"/>
      <c r="M360" s="3"/>
      <c r="O360" s="3"/>
    </row>
    <row r="361" s="3" customFormat="1" spans="1:15">
      <c r="A361" s="2">
        <v>360</v>
      </c>
      <c r="B361" s="3"/>
      <c r="C361" s="3" t="s">
        <v>1746</v>
      </c>
      <c r="D361" s="21" t="s">
        <v>1747</v>
      </c>
      <c r="E361" s="3" t="s">
        <v>1748</v>
      </c>
      <c r="F361" s="3">
        <v>52</v>
      </c>
      <c r="G361" s="3" t="s">
        <v>1058</v>
      </c>
      <c r="K361" s="60">
        <v>45659</v>
      </c>
      <c r="L361" s="3" t="s">
        <v>63</v>
      </c>
      <c r="M361" s="3"/>
      <c r="N361" s="3" t="s">
        <v>1749</v>
      </c>
      <c r="O361" s="3" t="s">
        <v>1750</v>
      </c>
    </row>
    <row r="362" s="3" customFormat="1" spans="1:15">
      <c r="A362" s="2">
        <v>361</v>
      </c>
      <c r="B362" s="3"/>
      <c r="C362" s="3" t="s">
        <v>1751</v>
      </c>
      <c r="D362" s="21" t="s">
        <v>1752</v>
      </c>
      <c r="E362" s="3" t="s">
        <v>1748</v>
      </c>
      <c r="F362" s="3">
        <v>35</v>
      </c>
      <c r="G362" s="3" t="s">
        <v>1058</v>
      </c>
      <c r="K362" s="60">
        <v>45659</v>
      </c>
      <c r="L362" s="3" t="s">
        <v>63</v>
      </c>
      <c r="M362" s="3"/>
      <c r="N362" s="3" t="s">
        <v>1753</v>
      </c>
      <c r="O362" s="3" t="s">
        <v>1754</v>
      </c>
    </row>
    <row r="363" s="52" customFormat="1" spans="1:15">
      <c r="A363" s="2">
        <v>362</v>
      </c>
      <c r="C363" s="52" t="s">
        <v>1755</v>
      </c>
      <c r="D363" s="87" t="s">
        <v>1756</v>
      </c>
      <c r="E363" s="52" t="s">
        <v>1757</v>
      </c>
      <c r="F363" s="3">
        <v>59</v>
      </c>
      <c r="G363" s="88" t="s">
        <v>1758</v>
      </c>
      <c r="K363" s="60">
        <v>45895</v>
      </c>
      <c r="L363" s="52" t="s">
        <v>909</v>
      </c>
      <c r="M363" s="70"/>
      <c r="N363" s="88" t="s">
        <v>1759</v>
      </c>
      <c r="O363" s="3" t="s">
        <v>1760</v>
      </c>
    </row>
    <row r="364" s="3" customFormat="1" spans="1:15">
      <c r="A364" s="2">
        <v>363</v>
      </c>
      <c r="B364" s="3" t="s">
        <v>1761</v>
      </c>
      <c r="C364" s="3" t="s">
        <v>1762</v>
      </c>
      <c r="D364" s="3" t="s">
        <v>1761</v>
      </c>
      <c r="E364" s="3" t="s">
        <v>1763</v>
      </c>
      <c r="F364" s="3">
        <v>45</v>
      </c>
      <c r="G364" s="3" t="s">
        <v>1764</v>
      </c>
      <c r="K364" s="60">
        <v>45899</v>
      </c>
      <c r="N364" s="3" t="s">
        <v>1765</v>
      </c>
      <c r="O364" s="3" t="s">
        <v>1766</v>
      </c>
    </row>
    <row r="365" s="16" customFormat="1" spans="1:15">
      <c r="A365" s="2">
        <v>364</v>
      </c>
      <c r="B365" s="76"/>
      <c r="C365" s="2" t="s">
        <v>1767</v>
      </c>
      <c r="D365" s="76" t="s">
        <v>1768</v>
      </c>
      <c r="E365" s="5" t="s">
        <v>1769</v>
      </c>
      <c r="F365" s="3">
        <v>59.8</v>
      </c>
      <c r="G365" s="2" t="s">
        <v>1770</v>
      </c>
      <c r="H365" s="2"/>
      <c r="I365" s="2" t="s">
        <v>312</v>
      </c>
      <c r="J365" s="3" t="s">
        <v>22</v>
      </c>
      <c r="K365" s="60">
        <v>46060</v>
      </c>
      <c r="L365" s="70" t="s">
        <v>23</v>
      </c>
      <c r="M365" s="3" t="s">
        <v>24</v>
      </c>
      <c r="N365" s="76" t="s">
        <v>1771</v>
      </c>
      <c r="O365" s="3" t="s">
        <v>1772</v>
      </c>
    </row>
    <row r="366" s="2" customFormat="1" spans="1:15">
      <c r="A366" s="2">
        <v>365</v>
      </c>
      <c r="B366" s="76"/>
      <c r="C366" s="2" t="s">
        <v>1773</v>
      </c>
      <c r="D366" s="76" t="s">
        <v>1774</v>
      </c>
      <c r="E366" s="5" t="s">
        <v>1769</v>
      </c>
      <c r="F366" s="3">
        <v>39.8</v>
      </c>
      <c r="G366" s="5" t="s">
        <v>21</v>
      </c>
      <c r="J366" s="3"/>
      <c r="K366" s="60">
        <v>45827</v>
      </c>
      <c r="L366" s="60" t="s">
        <v>1775</v>
      </c>
      <c r="M366" s="3" t="s">
        <v>24</v>
      </c>
      <c r="N366" s="76" t="s">
        <v>1776</v>
      </c>
      <c r="O366" s="3" t="s">
        <v>1777</v>
      </c>
    </row>
    <row r="367" s="3" customFormat="1" spans="1:15">
      <c r="A367" s="2">
        <v>366</v>
      </c>
      <c r="B367" s="3"/>
      <c r="C367" s="3" t="s">
        <v>1778</v>
      </c>
      <c r="D367" s="21" t="s">
        <v>1779</v>
      </c>
      <c r="E367" s="3" t="s">
        <v>1780</v>
      </c>
      <c r="F367" s="3">
        <v>44.5</v>
      </c>
      <c r="G367" s="3" t="s">
        <v>62</v>
      </c>
      <c r="K367" s="60">
        <v>45659</v>
      </c>
      <c r="L367" s="3" t="s">
        <v>63</v>
      </c>
      <c r="M367" s="3"/>
      <c r="N367" s="3" t="s">
        <v>1781</v>
      </c>
      <c r="O367" s="3" t="s">
        <v>1782</v>
      </c>
    </row>
    <row r="368" s="3" customFormat="1" spans="1:15">
      <c r="A368" s="2">
        <v>367</v>
      </c>
      <c r="B368" s="3"/>
      <c r="C368" s="3" t="s">
        <v>1783</v>
      </c>
      <c r="D368" s="21" t="s">
        <v>1784</v>
      </c>
      <c r="E368" s="3" t="s">
        <v>1780</v>
      </c>
      <c r="F368" s="3">
        <v>19</v>
      </c>
      <c r="K368" s="60">
        <v>45546</v>
      </c>
      <c r="L368" s="3" t="s">
        <v>1785</v>
      </c>
      <c r="M368" s="3"/>
      <c r="N368" s="3" t="s">
        <v>1786</v>
      </c>
      <c r="O368" s="3" t="s">
        <v>1787</v>
      </c>
    </row>
    <row r="369" s="2" customFormat="1" spans="1:15">
      <c r="A369" s="2">
        <v>368</v>
      </c>
      <c r="C369" s="2" t="s">
        <v>1788</v>
      </c>
      <c r="D369" s="76" t="s">
        <v>1789</v>
      </c>
      <c r="E369" s="2" t="s">
        <v>1790</v>
      </c>
      <c r="F369" s="3">
        <v>20</v>
      </c>
      <c r="K369" s="60">
        <v>45915</v>
      </c>
      <c r="L369" s="16"/>
      <c r="M369" s="3" t="s">
        <v>24</v>
      </c>
      <c r="N369" s="2" t="s">
        <v>1791</v>
      </c>
      <c r="O369" s="3" t="s">
        <v>1792</v>
      </c>
    </row>
    <row r="370" s="2" customFormat="1" spans="1:15">
      <c r="A370" s="2">
        <v>369</v>
      </c>
      <c r="C370" s="2" t="s">
        <v>1793</v>
      </c>
      <c r="D370" s="76" t="s">
        <v>1794</v>
      </c>
      <c r="E370" s="2" t="s">
        <v>1795</v>
      </c>
      <c r="F370" s="3">
        <v>45</v>
      </c>
      <c r="G370" s="2" t="s">
        <v>21</v>
      </c>
      <c r="K370" s="60">
        <v>45355</v>
      </c>
      <c r="L370" s="102"/>
      <c r="M370" s="3" t="s">
        <v>24</v>
      </c>
      <c r="N370" s="2" t="s">
        <v>1796</v>
      </c>
      <c r="O370" s="3" t="s">
        <v>1797</v>
      </c>
    </row>
    <row r="371" s="2" customFormat="1" spans="1:15">
      <c r="A371" s="2">
        <v>370</v>
      </c>
      <c r="C371" s="2" t="s">
        <v>1798</v>
      </c>
      <c r="D371" s="76" t="s">
        <v>1799</v>
      </c>
      <c r="E371" s="2" t="s">
        <v>1795</v>
      </c>
      <c r="F371" s="3">
        <v>49</v>
      </c>
      <c r="G371" s="2" t="s">
        <v>1800</v>
      </c>
      <c r="K371" s="60">
        <v>45889</v>
      </c>
      <c r="L371" s="97"/>
      <c r="M371" s="3" t="s">
        <v>24</v>
      </c>
      <c r="N371" s="2" t="s">
        <v>1801</v>
      </c>
      <c r="O371" s="3" t="s">
        <v>1802</v>
      </c>
    </row>
    <row r="372" s="2" customFormat="1" spans="1:15">
      <c r="A372" s="2">
        <v>371</v>
      </c>
      <c r="C372" s="2" t="s">
        <v>1803</v>
      </c>
      <c r="D372" s="76" t="s">
        <v>1804</v>
      </c>
      <c r="E372" s="2" t="s">
        <v>1805</v>
      </c>
      <c r="F372" s="3">
        <v>59</v>
      </c>
      <c r="G372" s="3" t="s">
        <v>21</v>
      </c>
      <c r="H372" s="16" t="s">
        <v>96</v>
      </c>
      <c r="I372" s="2" t="s">
        <v>312</v>
      </c>
      <c r="J372" s="3" t="s">
        <v>22</v>
      </c>
      <c r="K372" s="60">
        <v>46041</v>
      </c>
      <c r="L372" s="70" t="s">
        <v>23</v>
      </c>
      <c r="M372" s="3" t="s">
        <v>24</v>
      </c>
      <c r="N372" s="2" t="s">
        <v>1806</v>
      </c>
      <c r="O372" s="3" t="s">
        <v>1807</v>
      </c>
    </row>
    <row r="373" s="2" customFormat="1" spans="1:15">
      <c r="A373" s="2">
        <v>372</v>
      </c>
      <c r="C373" s="2" t="s">
        <v>1808</v>
      </c>
      <c r="D373" s="76" t="s">
        <v>1809</v>
      </c>
      <c r="E373" s="2" t="s">
        <v>1805</v>
      </c>
      <c r="F373" s="3">
        <v>45</v>
      </c>
      <c r="G373" s="2" t="s">
        <v>21</v>
      </c>
      <c r="H373" s="2" t="s">
        <v>96</v>
      </c>
      <c r="J373" s="3"/>
      <c r="K373" s="60">
        <v>45800</v>
      </c>
      <c r="L373" s="60" t="s">
        <v>1775</v>
      </c>
      <c r="M373" s="3" t="s">
        <v>24</v>
      </c>
      <c r="N373" s="2" t="s">
        <v>1810</v>
      </c>
      <c r="O373" s="3" t="s">
        <v>1811</v>
      </c>
    </row>
    <row r="374" s="3" customFormat="1" spans="1:15">
      <c r="A374" s="2">
        <v>373</v>
      </c>
      <c r="B374" s="3" t="s">
        <v>1812</v>
      </c>
      <c r="C374" s="3" t="s">
        <v>1813</v>
      </c>
      <c r="D374" s="21" t="s">
        <v>1812</v>
      </c>
      <c r="E374" s="3" t="s">
        <v>1814</v>
      </c>
      <c r="F374" s="3">
        <v>59</v>
      </c>
      <c r="G374" s="3" t="s">
        <v>1815</v>
      </c>
      <c r="J374" s="20" t="s">
        <v>22</v>
      </c>
      <c r="K374" s="60">
        <v>46079</v>
      </c>
      <c r="L374" s="70" t="s">
        <v>23</v>
      </c>
      <c r="N374" s="3" t="s">
        <v>1816</v>
      </c>
      <c r="O374" s="3" t="s">
        <v>1817</v>
      </c>
    </row>
    <row r="375" s="3" customFormat="1" spans="1:15">
      <c r="A375" s="2">
        <v>374</v>
      </c>
      <c r="B375" s="3" t="s">
        <v>1818</v>
      </c>
      <c r="C375" s="3" t="s">
        <v>1819</v>
      </c>
      <c r="D375" s="21" t="s">
        <v>1818</v>
      </c>
      <c r="E375" s="3" t="s">
        <v>1820</v>
      </c>
      <c r="F375" s="3">
        <v>65</v>
      </c>
      <c r="K375" s="60">
        <v>45888</v>
      </c>
      <c r="N375" s="3" t="s">
        <v>1821</v>
      </c>
      <c r="O375" s="3" t="s">
        <v>1822</v>
      </c>
    </row>
    <row r="376" s="3" customFormat="1" spans="1:15">
      <c r="A376" s="2">
        <v>375</v>
      </c>
      <c r="B376" s="3" t="s">
        <v>1823</v>
      </c>
      <c r="C376" s="3" t="s">
        <v>1824</v>
      </c>
      <c r="D376" s="21" t="s">
        <v>1823</v>
      </c>
      <c r="E376" s="3" t="s">
        <v>1825</v>
      </c>
      <c r="F376" s="3">
        <v>59.8</v>
      </c>
      <c r="G376" s="20" t="s">
        <v>1058</v>
      </c>
      <c r="K376" s="60">
        <v>46056</v>
      </c>
      <c r="L376" s="62" t="s">
        <v>1826</v>
      </c>
      <c r="N376" s="3" t="s">
        <v>1827</v>
      </c>
      <c r="O376" s="3" t="s">
        <v>1828</v>
      </c>
    </row>
    <row r="377" s="5" customFormat="1" spans="1:15">
      <c r="A377" s="2">
        <v>376</v>
      </c>
      <c r="B377" s="68"/>
      <c r="C377" s="5" t="s">
        <v>1829</v>
      </c>
      <c r="D377" s="68" t="s">
        <v>1830</v>
      </c>
      <c r="E377" s="5" t="s">
        <v>1831</v>
      </c>
      <c r="F377" s="3">
        <v>19</v>
      </c>
      <c r="G377" s="3" t="s">
        <v>21</v>
      </c>
      <c r="K377" s="60">
        <v>45544</v>
      </c>
      <c r="M377" s="3" t="s">
        <v>24</v>
      </c>
      <c r="N377" s="5" t="s">
        <v>1832</v>
      </c>
      <c r="O377" s="3" t="s">
        <v>1833</v>
      </c>
    </row>
    <row r="378" s="3" customFormat="1" spans="1:15">
      <c r="A378" s="2">
        <v>377</v>
      </c>
      <c r="B378" s="3" t="s">
        <v>1834</v>
      </c>
      <c r="C378" s="3" t="s">
        <v>1824</v>
      </c>
      <c r="D378" s="21" t="s">
        <v>1834</v>
      </c>
      <c r="E378" s="3" t="s">
        <v>1835</v>
      </c>
      <c r="F378" s="3">
        <v>59.8</v>
      </c>
      <c r="G378" s="20" t="s">
        <v>1836</v>
      </c>
      <c r="K378" s="60">
        <v>45901</v>
      </c>
      <c r="L378" s="3" t="s">
        <v>1837</v>
      </c>
      <c r="M378" s="3" t="s">
        <v>1838</v>
      </c>
      <c r="N378" s="3" t="s">
        <v>1839</v>
      </c>
      <c r="O378" s="3" t="s">
        <v>1840</v>
      </c>
    </row>
    <row r="379" s="3" customFormat="1" spans="1:15">
      <c r="A379" s="2">
        <v>378</v>
      </c>
      <c r="B379" s="3" t="s">
        <v>1841</v>
      </c>
      <c r="C379" s="3" t="s">
        <v>1842</v>
      </c>
      <c r="D379" s="21" t="s">
        <v>1841</v>
      </c>
      <c r="E379" s="3" t="s">
        <v>1835</v>
      </c>
      <c r="F379" s="3">
        <v>29.8</v>
      </c>
      <c r="G379" s="3" t="s">
        <v>1843</v>
      </c>
      <c r="K379" s="60">
        <v>45889</v>
      </c>
      <c r="L379" s="20" t="s">
        <v>63</v>
      </c>
      <c r="N379" s="3" t="s">
        <v>1844</v>
      </c>
      <c r="O379" s="3" t="s">
        <v>1845</v>
      </c>
    </row>
    <row r="380" s="5" customFormat="1" spans="1:15">
      <c r="A380" s="2">
        <v>379</v>
      </c>
      <c r="B380" s="68"/>
      <c r="C380" s="5" t="s">
        <v>1846</v>
      </c>
      <c r="D380" s="68" t="s">
        <v>1847</v>
      </c>
      <c r="E380" s="5" t="s">
        <v>1848</v>
      </c>
      <c r="F380" s="3">
        <v>59.9</v>
      </c>
      <c r="G380" s="3" t="s">
        <v>21</v>
      </c>
      <c r="I380" s="2" t="s">
        <v>312</v>
      </c>
      <c r="J380" s="3" t="s">
        <v>22</v>
      </c>
      <c r="K380" s="60">
        <v>45899</v>
      </c>
      <c r="L380" s="70" t="s">
        <v>23</v>
      </c>
      <c r="M380" s="3" t="s">
        <v>24</v>
      </c>
      <c r="N380" s="5" t="s">
        <v>1849</v>
      </c>
      <c r="O380" s="3" t="s">
        <v>1850</v>
      </c>
    </row>
    <row r="381" s="2" customFormat="1" spans="1:15">
      <c r="A381" s="2">
        <v>380</v>
      </c>
      <c r="B381" s="68"/>
      <c r="C381" s="5" t="s">
        <v>1851</v>
      </c>
      <c r="D381" s="68" t="s">
        <v>1852</v>
      </c>
      <c r="E381" s="20" t="s">
        <v>1853</v>
      </c>
      <c r="F381" s="3">
        <v>33</v>
      </c>
      <c r="G381" s="3" t="s">
        <v>21</v>
      </c>
      <c r="H381" s="5"/>
      <c r="I381" s="5"/>
      <c r="J381" s="5"/>
      <c r="K381" s="60">
        <v>45895</v>
      </c>
      <c r="L381" s="5"/>
      <c r="M381" s="3" t="s">
        <v>24</v>
      </c>
      <c r="N381" s="5" t="s">
        <v>1854</v>
      </c>
      <c r="O381" s="3" t="s">
        <v>1855</v>
      </c>
    </row>
    <row r="382" s="5" customFormat="1" spans="1:15">
      <c r="A382" s="2">
        <v>381</v>
      </c>
      <c r="B382" s="68"/>
      <c r="C382" s="5" t="s">
        <v>1856</v>
      </c>
      <c r="D382" s="68" t="s">
        <v>1857</v>
      </c>
      <c r="E382" s="5" t="s">
        <v>1858</v>
      </c>
      <c r="F382" s="3">
        <v>45</v>
      </c>
      <c r="G382" s="3" t="s">
        <v>21</v>
      </c>
      <c r="K382" s="60">
        <v>45884</v>
      </c>
      <c r="M382" s="3" t="s">
        <v>24</v>
      </c>
      <c r="N382" s="5" t="s">
        <v>1859</v>
      </c>
      <c r="O382" s="3" t="s">
        <v>1860</v>
      </c>
    </row>
    <row r="383" s="2" customFormat="1" spans="1:15">
      <c r="A383" s="2">
        <v>382</v>
      </c>
      <c r="C383" s="2" t="s">
        <v>1861</v>
      </c>
      <c r="D383" s="76" t="s">
        <v>1862</v>
      </c>
      <c r="E383" s="2" t="s">
        <v>1863</v>
      </c>
      <c r="F383" s="3">
        <v>45</v>
      </c>
      <c r="G383" s="16" t="s">
        <v>21</v>
      </c>
      <c r="H383" s="16"/>
      <c r="I383" s="16"/>
      <c r="J383" s="16"/>
      <c r="K383" s="60">
        <v>45456</v>
      </c>
      <c r="M383" s="3" t="s">
        <v>24</v>
      </c>
      <c r="N383" s="2" t="s">
        <v>1864</v>
      </c>
      <c r="O383" s="3" t="s">
        <v>1865</v>
      </c>
    </row>
    <row r="384" s="16" customFormat="1" spans="1:15">
      <c r="A384" s="2">
        <v>383</v>
      </c>
      <c r="B384" s="2"/>
      <c r="C384" s="2" t="s">
        <v>1866</v>
      </c>
      <c r="D384" s="76" t="s">
        <v>1867</v>
      </c>
      <c r="E384" s="2" t="s">
        <v>1863</v>
      </c>
      <c r="F384" s="3">
        <v>36</v>
      </c>
      <c r="G384" s="2" t="s">
        <v>21</v>
      </c>
      <c r="H384" s="2"/>
      <c r="I384" s="2"/>
      <c r="J384" s="2"/>
      <c r="K384" s="60">
        <v>45461</v>
      </c>
      <c r="L384" s="2"/>
      <c r="M384" s="3" t="s">
        <v>24</v>
      </c>
      <c r="N384" s="2" t="s">
        <v>1868</v>
      </c>
      <c r="O384" s="3" t="s">
        <v>1869</v>
      </c>
    </row>
    <row r="385" s="3" customFormat="1" spans="1:15">
      <c r="A385" s="2">
        <v>384</v>
      </c>
      <c r="B385" s="21"/>
      <c r="C385" s="3" t="s">
        <v>1870</v>
      </c>
      <c r="D385" s="3" t="s">
        <v>1871</v>
      </c>
      <c r="E385" s="3" t="s">
        <v>1872</v>
      </c>
      <c r="F385" s="3">
        <v>49</v>
      </c>
      <c r="G385" s="20" t="s">
        <v>1873</v>
      </c>
      <c r="H385" s="20"/>
      <c r="I385" s="20"/>
      <c r="J385" s="20"/>
      <c r="K385" s="60">
        <v>45887</v>
      </c>
      <c r="L385" s="20" t="s">
        <v>63</v>
      </c>
      <c r="M385" s="20"/>
      <c r="N385" s="3" t="s">
        <v>1874</v>
      </c>
      <c r="O385" s="62" t="s">
        <v>1875</v>
      </c>
    </row>
    <row r="386" s="2" customFormat="1" spans="1:15">
      <c r="A386" s="2">
        <v>385</v>
      </c>
      <c r="B386" s="76"/>
      <c r="C386" s="2" t="s">
        <v>1876</v>
      </c>
      <c r="D386" s="76" t="s">
        <v>1877</v>
      </c>
      <c r="E386" s="2" t="s">
        <v>1878</v>
      </c>
      <c r="F386" s="3">
        <v>49</v>
      </c>
      <c r="G386" s="5" t="s">
        <v>21</v>
      </c>
      <c r="K386" s="60">
        <v>46030</v>
      </c>
      <c r="M386" s="3" t="s">
        <v>24</v>
      </c>
      <c r="N386" s="76" t="s">
        <v>1879</v>
      </c>
      <c r="O386" s="3" t="s">
        <v>1880</v>
      </c>
    </row>
    <row r="387" s="3" customFormat="1" spans="1:15">
      <c r="A387" s="2">
        <v>386</v>
      </c>
      <c r="B387" s="21"/>
      <c r="C387" s="3" t="s">
        <v>1881</v>
      </c>
      <c r="D387" s="21" t="s">
        <v>1882</v>
      </c>
      <c r="E387" s="3" t="s">
        <v>1883</v>
      </c>
      <c r="F387" s="3">
        <v>49.8</v>
      </c>
      <c r="G387" s="3" t="s">
        <v>62</v>
      </c>
      <c r="K387" s="60">
        <v>45867</v>
      </c>
      <c r="L387" s="3" t="s">
        <v>63</v>
      </c>
      <c r="N387" s="3" t="s">
        <v>1884</v>
      </c>
      <c r="O387" s="3" t="s">
        <v>1885</v>
      </c>
    </row>
    <row r="388" s="3" customFormat="1" spans="1:15">
      <c r="A388" s="2">
        <v>387</v>
      </c>
      <c r="B388" s="21"/>
      <c r="C388" s="62" t="s">
        <v>1886</v>
      </c>
      <c r="D388" s="21" t="s">
        <v>1887</v>
      </c>
      <c r="E388" s="3" t="s">
        <v>1883</v>
      </c>
      <c r="F388" s="3">
        <v>26</v>
      </c>
      <c r="G388" s="3" t="s">
        <v>1888</v>
      </c>
      <c r="K388" s="60">
        <v>45873</v>
      </c>
      <c r="L388" s="3"/>
      <c r="N388" s="3" t="s">
        <v>1889</v>
      </c>
      <c r="O388" s="3" t="s">
        <v>1890</v>
      </c>
    </row>
    <row r="389" s="4" customFormat="1" spans="1:15">
      <c r="A389" s="2">
        <v>388</v>
      </c>
      <c r="B389" s="4" t="s">
        <v>1891</v>
      </c>
      <c r="C389" s="4" t="s">
        <v>1892</v>
      </c>
      <c r="D389" s="4" t="s">
        <v>1891</v>
      </c>
      <c r="E389" s="4" t="s">
        <v>1893</v>
      </c>
      <c r="F389" s="3">
        <v>48</v>
      </c>
      <c r="G389" s="4" t="s">
        <v>62</v>
      </c>
      <c r="H389" s="4"/>
      <c r="I389" s="4"/>
      <c r="J389" s="4"/>
      <c r="K389" s="60">
        <v>46064</v>
      </c>
      <c r="L389" s="4"/>
      <c r="N389" s="4" t="s">
        <v>1894</v>
      </c>
      <c r="O389" s="4" t="s">
        <v>1895</v>
      </c>
    </row>
    <row r="390" s="4" customFormat="1" spans="1:15">
      <c r="A390" s="2">
        <v>389</v>
      </c>
      <c r="B390" s="4" t="s">
        <v>1896</v>
      </c>
      <c r="C390" s="4" t="s">
        <v>1897</v>
      </c>
      <c r="D390" s="22" t="s">
        <v>1896</v>
      </c>
      <c r="E390" s="4" t="s">
        <v>1893</v>
      </c>
      <c r="F390" s="3">
        <v>35</v>
      </c>
      <c r="G390" s="4" t="s">
        <v>1898</v>
      </c>
      <c r="K390" s="60">
        <v>46056</v>
      </c>
      <c r="N390" s="4" t="s">
        <v>1899</v>
      </c>
      <c r="O390" s="4" t="s">
        <v>1900</v>
      </c>
    </row>
    <row r="391" s="3" customFormat="1" spans="1:15">
      <c r="A391" s="2">
        <v>390</v>
      </c>
      <c r="B391" s="3" t="s">
        <v>1901</v>
      </c>
      <c r="C391" s="3" t="s">
        <v>1892</v>
      </c>
      <c r="D391" s="3" t="s">
        <v>1901</v>
      </c>
      <c r="E391" s="3" t="s">
        <v>1902</v>
      </c>
      <c r="F391" s="3">
        <v>59.5</v>
      </c>
      <c r="G391" s="3" t="s">
        <v>21</v>
      </c>
      <c r="K391" s="60">
        <v>45895</v>
      </c>
      <c r="N391" s="3" t="s">
        <v>1903</v>
      </c>
      <c r="O391" s="3" t="s">
        <v>1904</v>
      </c>
    </row>
    <row r="392" s="27" customFormat="1" spans="1:15">
      <c r="A392" s="2">
        <v>391</v>
      </c>
      <c r="B392" s="57" t="s">
        <v>1905</v>
      </c>
      <c r="C392" s="27" t="s">
        <v>1897</v>
      </c>
      <c r="D392" s="57" t="s">
        <v>1905</v>
      </c>
      <c r="E392" s="27" t="s">
        <v>1902</v>
      </c>
      <c r="F392" s="3">
        <v>27</v>
      </c>
      <c r="K392" s="60">
        <v>45986</v>
      </c>
      <c r="L392" s="27"/>
      <c r="N392" s="27" t="s">
        <v>1906</v>
      </c>
      <c r="O392" s="27" t="s">
        <v>1907</v>
      </c>
    </row>
    <row r="393" s="3" customFormat="1" spans="1:15">
      <c r="A393" s="2">
        <v>392</v>
      </c>
      <c r="B393" s="3" t="s">
        <v>1908</v>
      </c>
      <c r="C393" s="3" t="s">
        <v>1909</v>
      </c>
      <c r="D393" s="3" t="s">
        <v>1908</v>
      </c>
      <c r="E393" s="3" t="s">
        <v>1910</v>
      </c>
      <c r="F393" s="3">
        <v>69</v>
      </c>
      <c r="G393" s="3" t="s">
        <v>1911</v>
      </c>
      <c r="K393" s="60">
        <v>45964</v>
      </c>
      <c r="N393" s="3" t="s">
        <v>1912</v>
      </c>
      <c r="O393" s="3" t="s">
        <v>1913</v>
      </c>
    </row>
    <row r="394" s="3" customFormat="1" spans="1:15">
      <c r="A394" s="2">
        <v>393</v>
      </c>
      <c r="B394" s="3" t="s">
        <v>1914</v>
      </c>
      <c r="C394" s="3" t="s">
        <v>1915</v>
      </c>
      <c r="D394" s="3" t="s">
        <v>1914</v>
      </c>
      <c r="E394" s="3" t="s">
        <v>1910</v>
      </c>
      <c r="F394" s="3">
        <v>35</v>
      </c>
      <c r="G394" s="3" t="s">
        <v>1898</v>
      </c>
      <c r="K394" s="60">
        <v>45964</v>
      </c>
      <c r="N394" s="3" t="s">
        <v>1916</v>
      </c>
      <c r="O394" s="3" t="s">
        <v>1917</v>
      </c>
    </row>
    <row r="395" s="3" customFormat="1" spans="1:15">
      <c r="A395" s="2">
        <v>394</v>
      </c>
      <c r="B395" s="3" t="s">
        <v>1918</v>
      </c>
      <c r="C395" s="3" t="s">
        <v>1892</v>
      </c>
      <c r="D395" s="3" t="s">
        <v>1918</v>
      </c>
      <c r="E395" s="3" t="s">
        <v>1748</v>
      </c>
      <c r="F395" s="3">
        <v>49.8</v>
      </c>
      <c r="G395" s="3" t="s">
        <v>1058</v>
      </c>
      <c r="K395" s="60">
        <v>45790</v>
      </c>
      <c r="N395" s="3" t="s">
        <v>1919</v>
      </c>
      <c r="O395" s="3" t="s">
        <v>1920</v>
      </c>
    </row>
    <row r="396" s="52" customFormat="1" spans="1:15">
      <c r="A396" s="2">
        <v>395</v>
      </c>
      <c r="B396" s="52"/>
      <c r="C396" s="52" t="s">
        <v>1892</v>
      </c>
      <c r="D396" s="52" t="s">
        <v>1921</v>
      </c>
      <c r="E396" s="52" t="s">
        <v>1922</v>
      </c>
      <c r="F396" s="3">
        <v>46.8</v>
      </c>
      <c r="K396" s="60">
        <v>45176</v>
      </c>
      <c r="L396" s="67" t="s">
        <v>63</v>
      </c>
      <c r="N396" s="52" t="s">
        <v>1923</v>
      </c>
      <c r="O396" s="52" t="s">
        <v>1924</v>
      </c>
    </row>
    <row r="397" s="3" customFormat="1" spans="1:15">
      <c r="A397" s="2">
        <v>396</v>
      </c>
      <c r="B397" s="3"/>
      <c r="C397" s="3" t="s">
        <v>1892</v>
      </c>
      <c r="D397" s="3" t="s">
        <v>1925</v>
      </c>
      <c r="E397" s="3" t="s">
        <v>1926</v>
      </c>
      <c r="F397" s="3">
        <v>69</v>
      </c>
      <c r="G397" s="20" t="s">
        <v>1927</v>
      </c>
      <c r="K397" s="60">
        <v>45615</v>
      </c>
      <c r="L397" s="20" t="s">
        <v>1837</v>
      </c>
      <c r="N397" s="3" t="s">
        <v>1928</v>
      </c>
      <c r="O397" s="3" t="s">
        <v>1929</v>
      </c>
    </row>
    <row r="398" s="3" customFormat="1" spans="1:15">
      <c r="A398" s="2">
        <v>397</v>
      </c>
      <c r="B398" s="3" t="s">
        <v>1930</v>
      </c>
      <c r="C398" s="3" t="s">
        <v>1892</v>
      </c>
      <c r="D398" s="21" t="s">
        <v>1930</v>
      </c>
      <c r="E398" s="3" t="s">
        <v>1931</v>
      </c>
      <c r="F398" s="3">
        <v>49</v>
      </c>
      <c r="K398" s="60">
        <v>46078</v>
      </c>
      <c r="L398" s="20" t="s">
        <v>63</v>
      </c>
      <c r="M398" s="20"/>
      <c r="N398" s="3" t="s">
        <v>1932</v>
      </c>
      <c r="O398" s="3" t="s">
        <v>1933</v>
      </c>
    </row>
    <row r="399" s="3" customFormat="1" spans="1:15">
      <c r="A399" s="2">
        <v>398</v>
      </c>
      <c r="B399" s="3"/>
      <c r="C399" s="3" t="s">
        <v>1897</v>
      </c>
      <c r="D399" s="21" t="s">
        <v>1934</v>
      </c>
      <c r="E399" s="3" t="s">
        <v>1931</v>
      </c>
      <c r="F399" s="3">
        <v>25</v>
      </c>
      <c r="G399" s="63" t="s">
        <v>21</v>
      </c>
      <c r="K399" s="60">
        <v>46064</v>
      </c>
      <c r="L399" s="20" t="s">
        <v>63</v>
      </c>
      <c r="M399" s="20"/>
      <c r="N399" s="3" t="s">
        <v>1935</v>
      </c>
      <c r="O399" s="3" t="s">
        <v>1936</v>
      </c>
    </row>
    <row r="400" s="52" customFormat="1" spans="1:15">
      <c r="A400" s="2">
        <v>399</v>
      </c>
      <c r="B400" s="52" t="s">
        <v>1937</v>
      </c>
      <c r="C400" s="52" t="s">
        <v>1892</v>
      </c>
      <c r="D400" s="52" t="s">
        <v>1937</v>
      </c>
      <c r="E400" s="52" t="s">
        <v>1938</v>
      </c>
      <c r="F400" s="3">
        <v>45</v>
      </c>
      <c r="G400" s="52" t="s">
        <v>1939</v>
      </c>
      <c r="K400" s="60">
        <v>45803</v>
      </c>
      <c r="L400" s="67" t="s">
        <v>63</v>
      </c>
      <c r="N400" s="52" t="s">
        <v>1940</v>
      </c>
      <c r="O400" s="52" t="s">
        <v>1941</v>
      </c>
    </row>
    <row r="401" s="3" customFormat="1" spans="1:15">
      <c r="A401" s="2">
        <v>400</v>
      </c>
      <c r="B401" s="68"/>
      <c r="C401" s="5" t="s">
        <v>1897</v>
      </c>
      <c r="D401" s="68" t="s">
        <v>1942</v>
      </c>
      <c r="E401" s="5" t="s">
        <v>1938</v>
      </c>
      <c r="F401" s="3">
        <v>27</v>
      </c>
      <c r="G401" s="63" t="s">
        <v>21</v>
      </c>
      <c r="K401" s="60">
        <v>45902</v>
      </c>
      <c r="N401" s="5" t="s">
        <v>1943</v>
      </c>
      <c r="O401" s="5" t="s">
        <v>1944</v>
      </c>
    </row>
    <row r="402" s="5" customFormat="1" spans="1:15">
      <c r="A402" s="2">
        <v>401</v>
      </c>
      <c r="B402" s="68"/>
      <c r="C402" s="5" t="s">
        <v>1892</v>
      </c>
      <c r="D402" s="68" t="s">
        <v>1945</v>
      </c>
      <c r="E402" s="5" t="s">
        <v>1946</v>
      </c>
      <c r="F402" s="3">
        <v>49</v>
      </c>
      <c r="G402" s="3" t="s">
        <v>21</v>
      </c>
      <c r="K402" s="60">
        <v>45860</v>
      </c>
      <c r="M402" s="3" t="s">
        <v>24</v>
      </c>
      <c r="N402" s="5" t="s">
        <v>1947</v>
      </c>
      <c r="O402" s="3" t="s">
        <v>1948</v>
      </c>
    </row>
    <row r="403" s="2" customFormat="1" spans="1:15">
      <c r="A403" s="2">
        <v>402</v>
      </c>
      <c r="C403" s="2" t="s">
        <v>1897</v>
      </c>
      <c r="D403" s="76" t="s">
        <v>1949</v>
      </c>
      <c r="E403" s="2" t="s">
        <v>1950</v>
      </c>
      <c r="F403" s="3">
        <v>45</v>
      </c>
      <c r="K403" s="60">
        <v>45867</v>
      </c>
      <c r="L403" s="97"/>
      <c r="M403" s="3" t="s">
        <v>24</v>
      </c>
      <c r="N403" s="2" t="s">
        <v>1951</v>
      </c>
      <c r="O403" s="3" t="s">
        <v>1952</v>
      </c>
    </row>
    <row r="404" s="5" customFormat="1" spans="1:15">
      <c r="A404" s="2">
        <v>403</v>
      </c>
      <c r="C404" s="5" t="s">
        <v>1953</v>
      </c>
      <c r="D404" s="68" t="s">
        <v>1954</v>
      </c>
      <c r="E404" s="5" t="s">
        <v>1955</v>
      </c>
      <c r="F404" s="3">
        <v>49</v>
      </c>
      <c r="G404" s="5" t="s">
        <v>1956</v>
      </c>
      <c r="H404" s="20" t="s">
        <v>96</v>
      </c>
      <c r="I404" s="20"/>
      <c r="J404" s="20"/>
      <c r="K404" s="60">
        <v>45827</v>
      </c>
      <c r="L404" s="20" t="s">
        <v>381</v>
      </c>
      <c r="M404" s="3" t="s">
        <v>24</v>
      </c>
      <c r="N404" s="5" t="s">
        <v>1957</v>
      </c>
      <c r="O404" s="3" t="s">
        <v>1958</v>
      </c>
    </row>
    <row r="405" s="5" customFormat="1" spans="1:15">
      <c r="A405" s="2">
        <v>404</v>
      </c>
      <c r="C405" s="5" t="s">
        <v>1959</v>
      </c>
      <c r="D405" s="68" t="s">
        <v>1960</v>
      </c>
      <c r="E405" s="5" t="s">
        <v>1955</v>
      </c>
      <c r="F405" s="3">
        <v>39</v>
      </c>
      <c r="G405" s="3" t="s">
        <v>21</v>
      </c>
      <c r="K405" s="60">
        <v>45832</v>
      </c>
      <c r="M405" s="3" t="s">
        <v>24</v>
      </c>
      <c r="N405" s="5" t="s">
        <v>1961</v>
      </c>
      <c r="O405" s="3" t="s">
        <v>1962</v>
      </c>
    </row>
    <row r="406" s="5" customFormat="1" spans="1:15">
      <c r="A406" s="2">
        <v>405</v>
      </c>
      <c r="C406" s="5" t="s">
        <v>1963</v>
      </c>
      <c r="D406" s="68" t="s">
        <v>1964</v>
      </c>
      <c r="E406" s="20" t="s">
        <v>1955</v>
      </c>
      <c r="F406" s="3">
        <v>45</v>
      </c>
      <c r="G406" s="20" t="s">
        <v>21</v>
      </c>
      <c r="H406" s="20"/>
      <c r="I406" s="20"/>
      <c r="J406" s="20"/>
      <c r="K406" s="60">
        <v>45880</v>
      </c>
      <c r="L406" s="20" t="s">
        <v>442</v>
      </c>
      <c r="M406" s="3" t="s">
        <v>24</v>
      </c>
      <c r="N406" s="5" t="s">
        <v>1965</v>
      </c>
      <c r="O406" s="3" t="s">
        <v>1966</v>
      </c>
    </row>
    <row r="407" s="5" customFormat="1" spans="1:15">
      <c r="A407" s="2">
        <v>406</v>
      </c>
      <c r="C407" s="5" t="s">
        <v>1967</v>
      </c>
      <c r="D407" s="68" t="s">
        <v>1968</v>
      </c>
      <c r="E407" s="20" t="s">
        <v>1955</v>
      </c>
      <c r="F407" s="3">
        <v>30</v>
      </c>
      <c r="G407" s="2" t="s">
        <v>21</v>
      </c>
      <c r="K407" s="60">
        <v>45878</v>
      </c>
      <c r="M407" s="3" t="s">
        <v>24</v>
      </c>
      <c r="N407" s="5" t="s">
        <v>1969</v>
      </c>
      <c r="O407" s="3" t="s">
        <v>1970</v>
      </c>
    </row>
    <row r="408" s="5" customFormat="1" spans="1:15">
      <c r="A408" s="2">
        <v>407</v>
      </c>
      <c r="C408" s="5" t="s">
        <v>1971</v>
      </c>
      <c r="D408" s="68" t="s">
        <v>1972</v>
      </c>
      <c r="E408" s="5" t="s">
        <v>1955</v>
      </c>
      <c r="F408" s="3">
        <v>35</v>
      </c>
      <c r="G408" s="5" t="s">
        <v>1973</v>
      </c>
      <c r="K408" s="60">
        <v>45880</v>
      </c>
      <c r="M408" s="3" t="s">
        <v>24</v>
      </c>
      <c r="N408" s="5" t="s">
        <v>1974</v>
      </c>
      <c r="O408" s="3" t="s">
        <v>1975</v>
      </c>
    </row>
    <row r="409" s="5" customFormat="1" spans="1:15">
      <c r="A409" s="2">
        <v>408</v>
      </c>
      <c r="C409" s="5" t="s">
        <v>1976</v>
      </c>
      <c r="D409" s="68" t="s">
        <v>1977</v>
      </c>
      <c r="E409" s="5" t="s">
        <v>1955</v>
      </c>
      <c r="F409" s="3">
        <v>20</v>
      </c>
      <c r="G409" s="3" t="s">
        <v>21</v>
      </c>
      <c r="K409" s="60">
        <v>45902</v>
      </c>
      <c r="M409" s="3" t="s">
        <v>24</v>
      </c>
      <c r="N409" s="5" t="s">
        <v>1978</v>
      </c>
      <c r="O409" s="3" t="s">
        <v>1979</v>
      </c>
    </row>
    <row r="410" s="3" customFormat="1" spans="1:15">
      <c r="A410" s="2">
        <v>409</v>
      </c>
      <c r="C410" s="20" t="s">
        <v>1980</v>
      </c>
      <c r="D410" s="21" t="s">
        <v>1981</v>
      </c>
      <c r="E410" s="3" t="s">
        <v>1982</v>
      </c>
      <c r="F410" s="3">
        <v>49.9</v>
      </c>
      <c r="G410" s="3" t="s">
        <v>610</v>
      </c>
      <c r="K410" s="60">
        <v>46079</v>
      </c>
      <c r="L410" s="60" t="s">
        <v>480</v>
      </c>
      <c r="M410" s="3" t="s">
        <v>1983</v>
      </c>
      <c r="N410" s="3" t="s">
        <v>1984</v>
      </c>
      <c r="O410" s="3" t="s">
        <v>1985</v>
      </c>
    </row>
    <row r="411" s="3" customFormat="1" spans="1:15">
      <c r="A411" s="2">
        <v>410</v>
      </c>
      <c r="C411" s="20" t="s">
        <v>1986</v>
      </c>
      <c r="D411" s="21" t="s">
        <v>1987</v>
      </c>
      <c r="E411" s="3" t="s">
        <v>1982</v>
      </c>
      <c r="F411" s="3">
        <v>35</v>
      </c>
      <c r="G411" s="63" t="s">
        <v>21</v>
      </c>
      <c r="K411" s="60">
        <v>45969</v>
      </c>
      <c r="L411" s="60"/>
      <c r="M411" s="3"/>
      <c r="N411" s="3" t="s">
        <v>1988</v>
      </c>
      <c r="O411" s="3" t="s">
        <v>1989</v>
      </c>
    </row>
    <row r="412" s="3" customFormat="1" spans="1:15">
      <c r="A412" s="2">
        <v>411</v>
      </c>
      <c r="B412" s="68" t="s">
        <v>1990</v>
      </c>
      <c r="C412" s="5" t="s">
        <v>1991</v>
      </c>
      <c r="D412" s="68" t="s">
        <v>1990</v>
      </c>
      <c r="E412" s="5" t="s">
        <v>1982</v>
      </c>
      <c r="F412" s="3">
        <v>49.8</v>
      </c>
      <c r="G412" s="20" t="s">
        <v>21</v>
      </c>
      <c r="J412" s="20" t="s">
        <v>22</v>
      </c>
      <c r="K412" s="60">
        <v>46064</v>
      </c>
      <c r="L412" s="5" t="s">
        <v>23</v>
      </c>
      <c r="M412" s="3" t="s">
        <v>1992</v>
      </c>
      <c r="N412" s="5" t="s">
        <v>1993</v>
      </c>
      <c r="O412" s="5" t="s">
        <v>1994</v>
      </c>
    </row>
    <row r="413" s="3" customFormat="1" spans="1:15">
      <c r="A413" s="2">
        <v>412</v>
      </c>
      <c r="B413" s="68" t="s">
        <v>1995</v>
      </c>
      <c r="C413" s="5" t="s">
        <v>1996</v>
      </c>
      <c r="D413" s="68" t="s">
        <v>1995</v>
      </c>
      <c r="E413" s="20" t="s">
        <v>1982</v>
      </c>
      <c r="F413" s="3">
        <v>43.5</v>
      </c>
      <c r="G413" s="63" t="s">
        <v>21</v>
      </c>
      <c r="K413" s="60">
        <v>45971</v>
      </c>
      <c r="L413" s="20" t="s">
        <v>1997</v>
      </c>
      <c r="N413" s="5" t="s">
        <v>1998</v>
      </c>
      <c r="O413" s="5" t="s">
        <v>1999</v>
      </c>
    </row>
    <row r="414" s="52" customFormat="1" spans="1:15">
      <c r="A414" s="2">
        <v>413</v>
      </c>
      <c r="C414" s="52" t="s">
        <v>1892</v>
      </c>
      <c r="D414" s="87" t="s">
        <v>2000</v>
      </c>
      <c r="E414" s="52" t="s">
        <v>2001</v>
      </c>
      <c r="F414" s="3">
        <v>36</v>
      </c>
      <c r="G414" s="88" t="s">
        <v>21</v>
      </c>
      <c r="K414" s="60">
        <v>45185</v>
      </c>
      <c r="L414" s="52" t="s">
        <v>24</v>
      </c>
      <c r="M414" s="70"/>
      <c r="N414" s="88" t="s">
        <v>2002</v>
      </c>
      <c r="O414" s="3" t="s">
        <v>2003</v>
      </c>
    </row>
    <row r="415" s="52" customFormat="1" spans="1:15">
      <c r="A415" s="2">
        <v>414</v>
      </c>
      <c r="C415" s="52" t="s">
        <v>1897</v>
      </c>
      <c r="D415" s="87" t="s">
        <v>2004</v>
      </c>
      <c r="E415" s="52" t="s">
        <v>2001</v>
      </c>
      <c r="F415" s="3">
        <v>29</v>
      </c>
      <c r="G415" s="88"/>
      <c r="K415" s="60">
        <v>45207</v>
      </c>
      <c r="L415" s="52" t="s">
        <v>24</v>
      </c>
      <c r="M415" s="70"/>
      <c r="N415" s="88" t="s">
        <v>2005</v>
      </c>
      <c r="O415" s="3" t="s">
        <v>2006</v>
      </c>
    </row>
    <row r="416" s="52" customFormat="1" spans="1:15">
      <c r="A416" s="2">
        <v>415</v>
      </c>
      <c r="C416" s="52" t="s">
        <v>2007</v>
      </c>
      <c r="D416" s="87" t="s">
        <v>2008</v>
      </c>
      <c r="E416" s="52" t="s">
        <v>2009</v>
      </c>
      <c r="F416" s="3">
        <v>59.8</v>
      </c>
      <c r="G416" s="88" t="s">
        <v>2010</v>
      </c>
      <c r="H416" s="88" t="s">
        <v>96</v>
      </c>
      <c r="I416" s="88"/>
      <c r="J416" s="3" t="s">
        <v>22</v>
      </c>
      <c r="K416" s="60">
        <v>46063</v>
      </c>
      <c r="L416" s="3" t="s">
        <v>23</v>
      </c>
      <c r="M416" s="70"/>
      <c r="N416" s="88" t="s">
        <v>2011</v>
      </c>
      <c r="O416" s="3" t="s">
        <v>2012</v>
      </c>
    </row>
    <row r="417" s="52" customFormat="1" spans="1:15">
      <c r="A417" s="2">
        <v>416</v>
      </c>
      <c r="C417" s="52" t="s">
        <v>2013</v>
      </c>
      <c r="D417" s="87" t="s">
        <v>2014</v>
      </c>
      <c r="E417" s="52" t="s">
        <v>2009</v>
      </c>
      <c r="F417" s="3">
        <v>35</v>
      </c>
      <c r="G417" s="63" t="s">
        <v>21</v>
      </c>
      <c r="H417" s="88" t="s">
        <v>96</v>
      </c>
      <c r="I417" s="88"/>
      <c r="J417" s="88"/>
      <c r="K417" s="60">
        <v>46064</v>
      </c>
      <c r="L417" s="52" t="s">
        <v>381</v>
      </c>
      <c r="M417" s="70"/>
      <c r="N417" s="88" t="s">
        <v>2015</v>
      </c>
      <c r="O417" s="3" t="s">
        <v>2016</v>
      </c>
    </row>
    <row r="418" s="27" customFormat="1" spans="1:15">
      <c r="A418" s="2">
        <v>417</v>
      </c>
      <c r="B418" s="57" t="s">
        <v>2017</v>
      </c>
      <c r="C418" s="27" t="s">
        <v>2018</v>
      </c>
      <c r="D418" s="57" t="s">
        <v>2017</v>
      </c>
      <c r="E418" s="58" t="s">
        <v>2019</v>
      </c>
      <c r="F418" s="3">
        <v>49.8</v>
      </c>
      <c r="G418" s="27" t="s">
        <v>62</v>
      </c>
      <c r="K418" s="60">
        <v>45988</v>
      </c>
      <c r="L418" s="27"/>
      <c r="M418" s="27"/>
      <c r="N418" s="27" t="s">
        <v>2020</v>
      </c>
      <c r="O418" s="27" t="s">
        <v>2021</v>
      </c>
    </row>
    <row r="419" s="3" customFormat="1" spans="1:15">
      <c r="A419" s="2">
        <v>418</v>
      </c>
      <c r="C419" s="3" t="s">
        <v>1897</v>
      </c>
      <c r="D419" s="21" t="s">
        <v>2022</v>
      </c>
      <c r="E419" s="20" t="s">
        <v>2023</v>
      </c>
      <c r="F419" s="3">
        <v>33</v>
      </c>
      <c r="G419" s="3" t="s">
        <v>2024</v>
      </c>
      <c r="K419" s="60">
        <v>45888</v>
      </c>
      <c r="L419" s="3" t="s">
        <v>63</v>
      </c>
      <c r="N419" s="3" t="s">
        <v>2025</v>
      </c>
      <c r="O419" s="3" t="s">
        <v>2026</v>
      </c>
    </row>
    <row r="420" s="2" customFormat="1" spans="1:15">
      <c r="A420" s="2">
        <v>419</v>
      </c>
      <c r="C420" s="2" t="s">
        <v>1892</v>
      </c>
      <c r="D420" s="76" t="s">
        <v>2027</v>
      </c>
      <c r="E420" s="2" t="s">
        <v>2028</v>
      </c>
      <c r="F420" s="3">
        <v>39.9</v>
      </c>
      <c r="G420" s="2" t="s">
        <v>21</v>
      </c>
      <c r="K420" s="60">
        <v>45553</v>
      </c>
      <c r="M420" s="3" t="s">
        <v>24</v>
      </c>
      <c r="N420" s="2" t="s">
        <v>2029</v>
      </c>
      <c r="O420" s="3" t="s">
        <v>2030</v>
      </c>
    </row>
    <row r="421" s="2" customFormat="1" spans="1:15">
      <c r="A421" s="2">
        <v>420</v>
      </c>
      <c r="C421" s="2" t="s">
        <v>1897</v>
      </c>
      <c r="D421" s="76" t="s">
        <v>2031</v>
      </c>
      <c r="E421" s="2" t="s">
        <v>2028</v>
      </c>
      <c r="F421" s="3">
        <v>45</v>
      </c>
      <c r="H421" s="16"/>
      <c r="I421" s="16"/>
      <c r="J421" s="16"/>
      <c r="K421" s="60">
        <v>45544</v>
      </c>
      <c r="L421" s="16"/>
      <c r="M421" s="3" t="s">
        <v>24</v>
      </c>
      <c r="N421" s="2" t="s">
        <v>2032</v>
      </c>
      <c r="O421" s="3" t="s">
        <v>2033</v>
      </c>
    </row>
    <row r="422" s="3" customFormat="1" spans="1:15">
      <c r="A422" s="2">
        <v>421</v>
      </c>
      <c r="B422" s="3" t="s">
        <v>2034</v>
      </c>
      <c r="C422" s="20" t="s">
        <v>1909</v>
      </c>
      <c r="D422" s="21" t="s">
        <v>2034</v>
      </c>
      <c r="E422" s="3" t="s">
        <v>2035</v>
      </c>
      <c r="F422" s="3">
        <v>39.8</v>
      </c>
      <c r="G422" s="3" t="s">
        <v>21</v>
      </c>
      <c r="H422" s="3"/>
      <c r="I422" s="2" t="s">
        <v>312</v>
      </c>
      <c r="J422" s="3" t="s">
        <v>22</v>
      </c>
      <c r="K422" s="60">
        <v>45884</v>
      </c>
      <c r="L422" s="70" t="s">
        <v>23</v>
      </c>
      <c r="M422" s="3" t="s">
        <v>2036</v>
      </c>
      <c r="N422" s="3" t="s">
        <v>2037</v>
      </c>
      <c r="O422" s="3" t="s">
        <v>2038</v>
      </c>
    </row>
    <row r="423" s="16" customFormat="1" spans="1:15">
      <c r="A423" s="2">
        <v>422</v>
      </c>
      <c r="B423" s="17"/>
      <c r="C423" s="2" t="s">
        <v>2039</v>
      </c>
      <c r="D423" s="17" t="s">
        <v>2040</v>
      </c>
      <c r="E423" s="2" t="s">
        <v>2041</v>
      </c>
      <c r="F423" s="3">
        <v>19.8</v>
      </c>
      <c r="G423" s="2" t="s">
        <v>1770</v>
      </c>
      <c r="H423" s="2"/>
      <c r="I423" s="2"/>
      <c r="J423" s="3"/>
      <c r="K423" s="60">
        <v>46064</v>
      </c>
      <c r="L423" s="60" t="s">
        <v>1775</v>
      </c>
      <c r="M423" s="3" t="s">
        <v>24</v>
      </c>
      <c r="N423" s="76" t="s">
        <v>2042</v>
      </c>
      <c r="O423" s="3" t="s">
        <v>2043</v>
      </c>
    </row>
    <row r="424" s="52" customFormat="1" spans="1:15">
      <c r="A424" s="2">
        <v>423</v>
      </c>
      <c r="C424" s="52" t="s">
        <v>2044</v>
      </c>
      <c r="D424" s="87" t="s">
        <v>2045</v>
      </c>
      <c r="E424" s="52" t="s">
        <v>2046</v>
      </c>
      <c r="F424" s="3">
        <v>59</v>
      </c>
      <c r="G424" s="52" t="s">
        <v>2047</v>
      </c>
      <c r="K424" s="60">
        <v>46050</v>
      </c>
      <c r="L424" s="3" t="s">
        <v>63</v>
      </c>
      <c r="M424" s="3" t="s">
        <v>24</v>
      </c>
      <c r="N424" s="52" t="s">
        <v>2048</v>
      </c>
      <c r="O424" s="3" t="s">
        <v>2049</v>
      </c>
    </row>
    <row r="425" s="2" customFormat="1" spans="1:15">
      <c r="A425" s="2">
        <v>424</v>
      </c>
      <c r="C425" s="2" t="s">
        <v>2050</v>
      </c>
      <c r="D425" s="76" t="s">
        <v>2051</v>
      </c>
      <c r="E425" s="2" t="s">
        <v>2052</v>
      </c>
      <c r="F425" s="3">
        <v>35</v>
      </c>
      <c r="G425" s="2" t="s">
        <v>21</v>
      </c>
      <c r="K425" s="60">
        <v>44817</v>
      </c>
      <c r="L425" s="16"/>
      <c r="M425" s="3" t="s">
        <v>24</v>
      </c>
      <c r="N425" s="2" t="s">
        <v>2053</v>
      </c>
      <c r="O425" s="3" t="s">
        <v>2054</v>
      </c>
    </row>
    <row r="426" s="2" customFormat="1" spans="1:15">
      <c r="A426" s="2">
        <v>425</v>
      </c>
      <c r="C426" s="2" t="s">
        <v>2055</v>
      </c>
      <c r="D426" s="76" t="s">
        <v>2056</v>
      </c>
      <c r="E426" s="2" t="s">
        <v>2057</v>
      </c>
      <c r="F426" s="3">
        <v>49.8</v>
      </c>
      <c r="G426" s="2" t="s">
        <v>21</v>
      </c>
      <c r="K426" s="60">
        <v>45813</v>
      </c>
      <c r="M426" s="3" t="s">
        <v>24</v>
      </c>
      <c r="N426" s="2" t="s">
        <v>2058</v>
      </c>
      <c r="O426" s="3" t="s">
        <v>2059</v>
      </c>
    </row>
    <row r="427" s="2" customFormat="1" spans="1:15">
      <c r="A427" s="2">
        <v>426</v>
      </c>
      <c r="C427" s="2" t="s">
        <v>2060</v>
      </c>
      <c r="D427" s="76" t="s">
        <v>2061</v>
      </c>
      <c r="E427" s="2" t="s">
        <v>2057</v>
      </c>
      <c r="F427" s="3">
        <v>33</v>
      </c>
      <c r="G427" s="2" t="s">
        <v>21</v>
      </c>
      <c r="K427" s="60">
        <v>45803</v>
      </c>
      <c r="M427" s="3" t="s">
        <v>24</v>
      </c>
      <c r="N427" s="2" t="s">
        <v>2062</v>
      </c>
      <c r="O427" s="3" t="s">
        <v>2063</v>
      </c>
    </row>
    <row r="428" s="2" customFormat="1" spans="1:15">
      <c r="A428" s="2">
        <v>427</v>
      </c>
      <c r="C428" s="2" t="s">
        <v>2064</v>
      </c>
      <c r="D428" s="76" t="s">
        <v>2065</v>
      </c>
      <c r="E428" s="2" t="s">
        <v>2066</v>
      </c>
      <c r="F428" s="3">
        <v>45</v>
      </c>
      <c r="G428" s="2" t="s">
        <v>21</v>
      </c>
      <c r="K428" s="60">
        <v>46008</v>
      </c>
      <c r="M428" s="3" t="s">
        <v>24</v>
      </c>
      <c r="N428" s="2" t="s">
        <v>2067</v>
      </c>
      <c r="O428" s="3" t="s">
        <v>2068</v>
      </c>
    </row>
    <row r="429" s="3" customFormat="1" spans="1:15">
      <c r="A429" s="2">
        <v>428</v>
      </c>
      <c r="B429" s="3" t="s">
        <v>2069</v>
      </c>
      <c r="C429" s="3" t="s">
        <v>2070</v>
      </c>
      <c r="D429" s="3" t="s">
        <v>2069</v>
      </c>
      <c r="E429" s="3" t="s">
        <v>2071</v>
      </c>
      <c r="F429" s="3">
        <v>45</v>
      </c>
      <c r="G429" s="20" t="s">
        <v>2072</v>
      </c>
      <c r="I429" s="2" t="s">
        <v>312</v>
      </c>
      <c r="J429" s="3" t="s">
        <v>22</v>
      </c>
      <c r="K429" s="60">
        <v>45910</v>
      </c>
      <c r="L429" s="70" t="s">
        <v>23</v>
      </c>
      <c r="M429" s="3" t="s">
        <v>2073</v>
      </c>
      <c r="N429" s="3" t="s">
        <v>2074</v>
      </c>
      <c r="O429" s="3" t="s">
        <v>2075</v>
      </c>
    </row>
    <row r="430" s="3" customFormat="1" spans="1:15">
      <c r="A430" s="2">
        <v>429</v>
      </c>
      <c r="C430" s="3" t="s">
        <v>2076</v>
      </c>
      <c r="D430" s="21" t="s">
        <v>2077</v>
      </c>
      <c r="E430" s="20" t="s">
        <v>2078</v>
      </c>
      <c r="F430" s="3">
        <v>49.9</v>
      </c>
      <c r="G430" s="3" t="s">
        <v>2079</v>
      </c>
      <c r="J430" s="52"/>
      <c r="K430" s="60">
        <v>45593</v>
      </c>
      <c r="L430" s="99" t="s">
        <v>63</v>
      </c>
      <c r="M430" s="20"/>
      <c r="N430" s="3" t="s">
        <v>2080</v>
      </c>
      <c r="O430" s="3" t="s">
        <v>2081</v>
      </c>
    </row>
    <row r="431" s="3" customFormat="1" spans="1:15">
      <c r="A431" s="2">
        <v>430</v>
      </c>
      <c r="B431" s="3"/>
      <c r="C431" s="3" t="s">
        <v>1892</v>
      </c>
      <c r="D431" s="3" t="s">
        <v>2082</v>
      </c>
      <c r="E431" s="3" t="s">
        <v>2083</v>
      </c>
      <c r="F431" s="3">
        <v>69</v>
      </c>
      <c r="G431" s="3" t="s">
        <v>2084</v>
      </c>
      <c r="K431" s="60">
        <v>45583</v>
      </c>
      <c r="L431" s="3"/>
      <c r="M431" s="3"/>
      <c r="N431" s="3" t="s">
        <v>2085</v>
      </c>
      <c r="O431" s="3" t="s">
        <v>2086</v>
      </c>
    </row>
    <row r="432" s="2" customFormat="1" spans="1:15">
      <c r="A432" s="2">
        <v>431</v>
      </c>
      <c r="B432" s="2" t="s">
        <v>2087</v>
      </c>
      <c r="C432" s="2" t="s">
        <v>1897</v>
      </c>
      <c r="D432" s="2" t="s">
        <v>2087</v>
      </c>
      <c r="E432" s="2" t="s">
        <v>2083</v>
      </c>
      <c r="F432" s="3">
        <v>35</v>
      </c>
      <c r="G432" s="2" t="s">
        <v>21</v>
      </c>
      <c r="H432" s="2"/>
      <c r="I432" s="2"/>
      <c r="J432" s="2"/>
      <c r="K432" s="60">
        <v>46078</v>
      </c>
      <c r="L432" s="2"/>
      <c r="M432" s="2"/>
      <c r="N432" s="2" t="s">
        <v>2088</v>
      </c>
      <c r="O432" s="2" t="s">
        <v>2089</v>
      </c>
    </row>
    <row r="433" s="3" customFormat="1" spans="1:15">
      <c r="A433" s="2">
        <v>432</v>
      </c>
      <c r="B433" s="3"/>
      <c r="C433" s="3" t="s">
        <v>1909</v>
      </c>
      <c r="D433" s="21" t="s">
        <v>2090</v>
      </c>
      <c r="E433" s="3" t="s">
        <v>2091</v>
      </c>
      <c r="F433" s="3">
        <v>55.8</v>
      </c>
      <c r="G433" s="20" t="s">
        <v>1058</v>
      </c>
      <c r="H433" s="3"/>
      <c r="I433" s="3"/>
      <c r="J433" s="3"/>
      <c r="K433" s="60">
        <v>45545</v>
      </c>
      <c r="L433" s="3" t="s">
        <v>63</v>
      </c>
      <c r="M433" s="3"/>
      <c r="N433" s="3" t="s">
        <v>2092</v>
      </c>
      <c r="O433" s="3" t="s">
        <v>2093</v>
      </c>
    </row>
    <row r="434" s="3" customFormat="1" spans="1:15">
      <c r="A434" s="2">
        <v>433</v>
      </c>
      <c r="C434" s="3" t="s">
        <v>1915</v>
      </c>
      <c r="D434" s="21" t="s">
        <v>2094</v>
      </c>
      <c r="E434" s="3" t="s">
        <v>2095</v>
      </c>
      <c r="F434" s="3">
        <v>46</v>
      </c>
      <c r="G434" s="3" t="s">
        <v>24</v>
      </c>
      <c r="K434" s="60">
        <v>45167</v>
      </c>
      <c r="M434" s="3" t="s">
        <v>24</v>
      </c>
      <c r="N434" s="3" t="s">
        <v>2096</v>
      </c>
      <c r="O434" s="3" t="s">
        <v>2097</v>
      </c>
    </row>
    <row r="435" s="2" customFormat="1" spans="1:15">
      <c r="A435" s="2">
        <v>434</v>
      </c>
      <c r="B435" s="68"/>
      <c r="C435" s="5" t="s">
        <v>2098</v>
      </c>
      <c r="D435" s="68" t="s">
        <v>2099</v>
      </c>
      <c r="E435" s="20" t="s">
        <v>2091</v>
      </c>
      <c r="F435" s="3">
        <v>16</v>
      </c>
      <c r="G435" s="5"/>
      <c r="H435" s="5"/>
      <c r="I435" s="5"/>
      <c r="J435" s="5"/>
      <c r="K435" s="60">
        <v>45516</v>
      </c>
      <c r="L435" s="5"/>
      <c r="M435" s="3" t="s">
        <v>24</v>
      </c>
      <c r="N435" s="5" t="s">
        <v>2100</v>
      </c>
      <c r="O435" s="3" t="s">
        <v>2101</v>
      </c>
    </row>
    <row r="436" s="2" customFormat="1" spans="1:15">
      <c r="A436" s="2">
        <v>435</v>
      </c>
      <c r="C436" s="2" t="s">
        <v>1892</v>
      </c>
      <c r="D436" s="76" t="s">
        <v>2102</v>
      </c>
      <c r="E436" s="2" t="s">
        <v>2071</v>
      </c>
      <c r="F436" s="3">
        <v>35</v>
      </c>
      <c r="G436" s="2" t="s">
        <v>21</v>
      </c>
      <c r="K436" s="60">
        <v>45326</v>
      </c>
      <c r="M436" s="3" t="s">
        <v>24</v>
      </c>
      <c r="N436" s="2" t="s">
        <v>2103</v>
      </c>
      <c r="O436" s="3" t="s">
        <v>2104</v>
      </c>
    </row>
    <row r="437" s="2" customFormat="1" spans="1:15">
      <c r="A437" s="2">
        <v>436</v>
      </c>
      <c r="C437" s="2" t="s">
        <v>1897</v>
      </c>
      <c r="D437" s="76" t="s">
        <v>2105</v>
      </c>
      <c r="E437" s="2" t="s">
        <v>2071</v>
      </c>
      <c r="F437" s="3">
        <v>25</v>
      </c>
      <c r="K437" s="60">
        <v>45944</v>
      </c>
      <c r="M437" s="3" t="s">
        <v>24</v>
      </c>
      <c r="N437" s="2" t="s">
        <v>2106</v>
      </c>
      <c r="O437" s="3" t="s">
        <v>2107</v>
      </c>
    </row>
    <row r="438" s="2" customFormat="1" spans="1:15">
      <c r="A438" s="2">
        <v>437</v>
      </c>
      <c r="B438" s="68"/>
      <c r="C438" s="5" t="s">
        <v>1892</v>
      </c>
      <c r="D438" s="68" t="s">
        <v>2108</v>
      </c>
      <c r="E438" s="20" t="s">
        <v>2109</v>
      </c>
      <c r="F438" s="3">
        <v>39.5</v>
      </c>
      <c r="G438" s="20" t="s">
        <v>21</v>
      </c>
      <c r="H438" s="63"/>
      <c r="I438" s="2" t="s">
        <v>312</v>
      </c>
      <c r="J438" s="3" t="s">
        <v>22</v>
      </c>
      <c r="K438" s="60">
        <v>46049</v>
      </c>
      <c r="L438" s="70" t="s">
        <v>23</v>
      </c>
      <c r="M438" s="3" t="s">
        <v>24</v>
      </c>
      <c r="N438" s="5" t="s">
        <v>2110</v>
      </c>
      <c r="O438" s="3" t="s">
        <v>2111</v>
      </c>
    </row>
    <row r="439" s="5" customFormat="1" spans="1:15">
      <c r="A439" s="2">
        <v>438</v>
      </c>
      <c r="B439" s="68"/>
      <c r="C439" s="5" t="s">
        <v>1897</v>
      </c>
      <c r="D439" s="68" t="s">
        <v>2112</v>
      </c>
      <c r="E439" s="5" t="s">
        <v>2109</v>
      </c>
      <c r="F439" s="3">
        <v>28</v>
      </c>
      <c r="G439" s="63" t="s">
        <v>21</v>
      </c>
      <c r="J439" s="3"/>
      <c r="K439" s="60">
        <v>45815</v>
      </c>
      <c r="L439" s="60" t="s">
        <v>1775</v>
      </c>
      <c r="M439" s="3" t="s">
        <v>24</v>
      </c>
      <c r="N439" s="5" t="s">
        <v>2113</v>
      </c>
      <c r="O439" s="3" t="s">
        <v>2114</v>
      </c>
    </row>
    <row r="440" s="2" customFormat="1" spans="1:15">
      <c r="A440" s="2">
        <v>439</v>
      </c>
      <c r="C440" s="2" t="s">
        <v>1892</v>
      </c>
      <c r="D440" s="76" t="s">
        <v>2115</v>
      </c>
      <c r="E440" s="2" t="s">
        <v>2116</v>
      </c>
      <c r="F440" s="3">
        <v>49.8</v>
      </c>
      <c r="G440" s="2" t="s">
        <v>21</v>
      </c>
      <c r="H440" s="2" t="s">
        <v>96</v>
      </c>
      <c r="K440" s="60">
        <v>45889</v>
      </c>
      <c r="L440" s="2" t="s">
        <v>381</v>
      </c>
      <c r="M440" s="3" t="s">
        <v>24</v>
      </c>
      <c r="N440" s="2" t="s">
        <v>2117</v>
      </c>
      <c r="O440" s="3" t="s">
        <v>2118</v>
      </c>
    </row>
    <row r="441" s="2" customFormat="1" spans="1:15">
      <c r="A441" s="2">
        <v>440</v>
      </c>
      <c r="C441" s="2" t="s">
        <v>1897</v>
      </c>
      <c r="D441" s="76" t="s">
        <v>2119</v>
      </c>
      <c r="E441" s="2" t="s">
        <v>2120</v>
      </c>
      <c r="F441" s="3">
        <v>35</v>
      </c>
      <c r="G441" s="2" t="s">
        <v>21</v>
      </c>
      <c r="H441" s="2" t="s">
        <v>96</v>
      </c>
      <c r="K441" s="60">
        <v>45864</v>
      </c>
      <c r="L441" s="2" t="s">
        <v>381</v>
      </c>
      <c r="M441" s="3" t="s">
        <v>24</v>
      </c>
      <c r="N441" s="2" t="s">
        <v>2121</v>
      </c>
      <c r="O441" s="3" t="s">
        <v>2122</v>
      </c>
    </row>
    <row r="442" s="2" customFormat="1" spans="1:15">
      <c r="A442" s="2">
        <v>441</v>
      </c>
      <c r="B442" s="76"/>
      <c r="C442" s="2" t="s">
        <v>2123</v>
      </c>
      <c r="D442" s="76" t="s">
        <v>2124</v>
      </c>
      <c r="E442" s="2" t="s">
        <v>2125</v>
      </c>
      <c r="F442" s="3">
        <v>55</v>
      </c>
      <c r="G442" s="2" t="s">
        <v>1235</v>
      </c>
      <c r="I442" s="2" t="s">
        <v>312</v>
      </c>
      <c r="J442" s="3" t="s">
        <v>22</v>
      </c>
      <c r="K442" s="60">
        <v>45803</v>
      </c>
      <c r="L442" s="70" t="s">
        <v>23</v>
      </c>
      <c r="M442" s="3" t="s">
        <v>24</v>
      </c>
      <c r="N442" s="2" t="s">
        <v>2126</v>
      </c>
      <c r="O442" s="3" t="s">
        <v>2127</v>
      </c>
    </row>
    <row r="443" s="3" customFormat="1" spans="1:15">
      <c r="A443" s="2">
        <v>442</v>
      </c>
      <c r="C443" s="3" t="s">
        <v>2128</v>
      </c>
      <c r="D443" s="21" t="s">
        <v>2129</v>
      </c>
      <c r="E443" s="3" t="s">
        <v>2130</v>
      </c>
      <c r="F443" s="3">
        <v>49</v>
      </c>
      <c r="G443" s="20" t="s">
        <v>2131</v>
      </c>
      <c r="H443" s="20"/>
      <c r="I443" s="20"/>
      <c r="J443" s="67"/>
      <c r="K443" s="60">
        <v>45875</v>
      </c>
      <c r="L443" s="3" t="s">
        <v>2132</v>
      </c>
      <c r="M443" s="20"/>
      <c r="N443" s="3" t="s">
        <v>2133</v>
      </c>
      <c r="O443" s="3" t="s">
        <v>2134</v>
      </c>
    </row>
    <row r="444" s="3" customFormat="1" spans="1:15">
      <c r="A444" s="2">
        <v>443</v>
      </c>
      <c r="C444" s="3" t="s">
        <v>2135</v>
      </c>
      <c r="D444" s="21" t="s">
        <v>2136</v>
      </c>
      <c r="E444" s="20" t="s">
        <v>2137</v>
      </c>
      <c r="F444" s="3">
        <v>26</v>
      </c>
      <c r="G444" s="63" t="s">
        <v>21</v>
      </c>
      <c r="J444" s="52"/>
      <c r="K444" s="60">
        <v>45883</v>
      </c>
      <c r="L444" s="99" t="s">
        <v>63</v>
      </c>
      <c r="M444" s="20"/>
      <c r="N444" s="3" t="s">
        <v>2138</v>
      </c>
      <c r="O444" s="3" t="s">
        <v>2139</v>
      </c>
    </row>
    <row r="445" s="5" customFormat="1" spans="1:15">
      <c r="A445" s="2">
        <v>444</v>
      </c>
      <c r="C445" s="5" t="s">
        <v>2140</v>
      </c>
      <c r="D445" s="68" t="s">
        <v>2141</v>
      </c>
      <c r="E445" s="20" t="s">
        <v>2142</v>
      </c>
      <c r="F445" s="3">
        <v>49</v>
      </c>
      <c r="G445" s="5" t="s">
        <v>2143</v>
      </c>
      <c r="K445" s="60">
        <v>45876</v>
      </c>
      <c r="M445" s="3" t="s">
        <v>24</v>
      </c>
      <c r="N445" s="5" t="s">
        <v>2144</v>
      </c>
      <c r="O445" s="3" t="s">
        <v>2145</v>
      </c>
    </row>
    <row r="446" s="3" customFormat="1" spans="1:15">
      <c r="A446" s="2">
        <v>445</v>
      </c>
      <c r="C446" s="3" t="s">
        <v>2146</v>
      </c>
      <c r="D446" s="21" t="s">
        <v>2147</v>
      </c>
      <c r="E446" s="3" t="s">
        <v>2148</v>
      </c>
      <c r="F446" s="3">
        <v>29</v>
      </c>
      <c r="K446" s="60">
        <v>45999</v>
      </c>
      <c r="M446" s="3" t="s">
        <v>24</v>
      </c>
      <c r="N446" s="3" t="s">
        <v>2149</v>
      </c>
      <c r="O446" s="3" t="s">
        <v>2150</v>
      </c>
    </row>
    <row r="447" s="3" customFormat="1" spans="1:15">
      <c r="A447" s="2">
        <v>446</v>
      </c>
      <c r="C447" s="3" t="s">
        <v>2151</v>
      </c>
      <c r="D447" s="21" t="s">
        <v>2152</v>
      </c>
      <c r="E447" s="3" t="s">
        <v>2153</v>
      </c>
      <c r="F447" s="3">
        <v>59</v>
      </c>
      <c r="G447" s="3" t="s">
        <v>2154</v>
      </c>
      <c r="K447" s="60">
        <v>45901</v>
      </c>
      <c r="L447" s="70" t="s">
        <v>63</v>
      </c>
      <c r="M447" s="3" t="s">
        <v>2155</v>
      </c>
      <c r="N447" s="3" t="s">
        <v>2156</v>
      </c>
      <c r="O447" s="3" t="s">
        <v>2157</v>
      </c>
    </row>
    <row r="448" s="3" customFormat="1" spans="1:15">
      <c r="A448" s="2">
        <v>447</v>
      </c>
      <c r="B448" s="21"/>
      <c r="C448" s="3" t="s">
        <v>2158</v>
      </c>
      <c r="D448" s="21" t="s">
        <v>2159</v>
      </c>
      <c r="E448" s="20" t="s">
        <v>2160</v>
      </c>
      <c r="F448" s="3">
        <v>45</v>
      </c>
      <c r="G448" s="63" t="s">
        <v>21</v>
      </c>
      <c r="K448" s="60">
        <v>45826</v>
      </c>
      <c r="N448" s="3" t="s">
        <v>2161</v>
      </c>
      <c r="O448" s="3" t="s">
        <v>2162</v>
      </c>
    </row>
    <row r="449" s="3" customFormat="1" spans="1:15">
      <c r="A449" s="2">
        <v>448</v>
      </c>
      <c r="B449" s="3" t="s">
        <v>2163</v>
      </c>
      <c r="C449" s="3" t="s">
        <v>2164</v>
      </c>
      <c r="D449" s="21" t="s">
        <v>2163</v>
      </c>
      <c r="E449" s="3" t="s">
        <v>2165</v>
      </c>
      <c r="F449" s="3">
        <v>69</v>
      </c>
      <c r="G449" s="20" t="s">
        <v>2166</v>
      </c>
      <c r="J449" s="20" t="s">
        <v>22</v>
      </c>
      <c r="K449" s="60">
        <v>46062</v>
      </c>
      <c r="L449" s="70" t="s">
        <v>23</v>
      </c>
      <c r="N449" s="3" t="s">
        <v>2167</v>
      </c>
      <c r="O449" s="3" t="s">
        <v>2168</v>
      </c>
    </row>
    <row r="450" s="3" customFormat="1" spans="1:15">
      <c r="A450" s="2">
        <v>449</v>
      </c>
      <c r="B450" s="3" t="s">
        <v>2169</v>
      </c>
      <c r="C450" s="3" t="s">
        <v>2170</v>
      </c>
      <c r="D450" s="21" t="s">
        <v>2169</v>
      </c>
      <c r="E450" s="3" t="s">
        <v>2165</v>
      </c>
      <c r="F450" s="3">
        <v>49</v>
      </c>
      <c r="G450" s="20" t="s">
        <v>1888</v>
      </c>
      <c r="K450" s="60">
        <v>45946</v>
      </c>
      <c r="N450" s="3" t="s">
        <v>2171</v>
      </c>
      <c r="O450" s="3" t="s">
        <v>2172</v>
      </c>
    </row>
    <row r="451" s="4" customFormat="1" spans="1:15">
      <c r="A451" s="2">
        <v>450</v>
      </c>
      <c r="B451" s="4" t="s">
        <v>2173</v>
      </c>
      <c r="C451" s="4" t="s">
        <v>2174</v>
      </c>
      <c r="D451" s="22" t="s">
        <v>2173</v>
      </c>
      <c r="E451" s="4" t="s">
        <v>2175</v>
      </c>
      <c r="F451" s="3">
        <v>59</v>
      </c>
      <c r="G451" s="4" t="s">
        <v>2176</v>
      </c>
      <c r="K451" s="60">
        <v>46008</v>
      </c>
      <c r="N451" s="4" t="s">
        <v>2177</v>
      </c>
      <c r="O451" s="4" t="s">
        <v>2178</v>
      </c>
    </row>
    <row r="452" s="2" customFormat="1" spans="1:15">
      <c r="A452" s="2">
        <v>451</v>
      </c>
      <c r="C452" s="2" t="s">
        <v>2179</v>
      </c>
      <c r="D452" s="76" t="s">
        <v>2180</v>
      </c>
      <c r="E452" s="2" t="s">
        <v>2181</v>
      </c>
      <c r="F452" s="3">
        <v>49</v>
      </c>
      <c r="G452" s="2" t="s">
        <v>21</v>
      </c>
      <c r="K452" s="60">
        <v>45918</v>
      </c>
      <c r="M452" s="3" t="s">
        <v>24</v>
      </c>
      <c r="N452" s="2" t="s">
        <v>2182</v>
      </c>
      <c r="O452" s="3" t="s">
        <v>2183</v>
      </c>
    </row>
    <row r="453" s="3" customFormat="1" spans="1:15">
      <c r="A453" s="2">
        <v>452</v>
      </c>
      <c r="B453" s="3" t="s">
        <v>2184</v>
      </c>
      <c r="C453" s="3" t="s">
        <v>2185</v>
      </c>
      <c r="D453" s="21" t="s">
        <v>2184</v>
      </c>
      <c r="E453" s="3" t="s">
        <v>2186</v>
      </c>
      <c r="F453" s="3">
        <v>59</v>
      </c>
      <c r="G453" s="3" t="s">
        <v>2187</v>
      </c>
      <c r="K453" s="60">
        <v>46034</v>
      </c>
      <c r="L453" s="20" t="s">
        <v>63</v>
      </c>
      <c r="M453" s="20"/>
      <c r="N453" s="3" t="s">
        <v>2188</v>
      </c>
      <c r="O453" s="3" t="s">
        <v>2189</v>
      </c>
    </row>
    <row r="454" s="3" customFormat="1" spans="1:15">
      <c r="A454" s="2">
        <v>453</v>
      </c>
      <c r="B454" s="3"/>
      <c r="C454" s="3" t="s">
        <v>2190</v>
      </c>
      <c r="D454" s="21" t="s">
        <v>2191</v>
      </c>
      <c r="E454" s="3" t="s">
        <v>2186</v>
      </c>
      <c r="F454" s="3">
        <v>35</v>
      </c>
      <c r="G454" s="3" t="s">
        <v>2024</v>
      </c>
      <c r="K454" s="60">
        <v>45577</v>
      </c>
      <c r="L454" s="20" t="s">
        <v>63</v>
      </c>
      <c r="N454" s="3" t="s">
        <v>2192</v>
      </c>
      <c r="O454" s="3" t="s">
        <v>2193</v>
      </c>
    </row>
    <row r="455" s="3" customFormat="1" spans="1:15">
      <c r="A455" s="2">
        <v>454</v>
      </c>
      <c r="B455" s="3" t="s">
        <v>2194</v>
      </c>
      <c r="C455" s="3" t="s">
        <v>2195</v>
      </c>
      <c r="D455" s="3" t="s">
        <v>2194</v>
      </c>
      <c r="E455" s="3" t="s">
        <v>2196</v>
      </c>
      <c r="F455" s="3">
        <v>57</v>
      </c>
      <c r="G455" s="3" t="s">
        <v>2197</v>
      </c>
      <c r="H455" s="3"/>
      <c r="I455" s="3"/>
      <c r="J455" s="3"/>
      <c r="K455" s="60">
        <v>45894</v>
      </c>
      <c r="L455" s="20" t="s">
        <v>63</v>
      </c>
      <c r="N455" s="3" t="s">
        <v>2198</v>
      </c>
      <c r="O455" s="3" t="s">
        <v>2199</v>
      </c>
    </row>
    <row r="456" s="3" customFormat="1" spans="1:15">
      <c r="A456" s="2">
        <v>455</v>
      </c>
      <c r="B456" s="3" t="s">
        <v>2200</v>
      </c>
      <c r="C456" s="3" t="s">
        <v>2201</v>
      </c>
      <c r="D456" s="21" t="s">
        <v>2200</v>
      </c>
      <c r="E456" s="3" t="s">
        <v>2202</v>
      </c>
      <c r="F456" s="3">
        <v>47</v>
      </c>
      <c r="G456" s="3" t="s">
        <v>1888</v>
      </c>
      <c r="H456" s="3"/>
      <c r="I456" s="3"/>
      <c r="J456" s="3"/>
      <c r="K456" s="60">
        <v>45894</v>
      </c>
      <c r="L456" s="3"/>
      <c r="M456" s="3"/>
      <c r="N456" s="3" t="s">
        <v>2203</v>
      </c>
      <c r="O456" s="3" t="s">
        <v>2204</v>
      </c>
    </row>
    <row r="457" s="2" customFormat="1" spans="1:15">
      <c r="A457" s="2">
        <v>456</v>
      </c>
      <c r="C457" s="2" t="s">
        <v>2205</v>
      </c>
      <c r="D457" s="76" t="s">
        <v>2206</v>
      </c>
      <c r="E457" s="2" t="s">
        <v>2207</v>
      </c>
      <c r="F457" s="3">
        <v>48</v>
      </c>
      <c r="G457" s="2" t="s">
        <v>649</v>
      </c>
      <c r="K457" s="60">
        <v>45502</v>
      </c>
      <c r="L457" s="16"/>
      <c r="M457" s="3" t="s">
        <v>24</v>
      </c>
      <c r="N457" s="2" t="s">
        <v>2208</v>
      </c>
      <c r="O457" s="3" t="s">
        <v>2209</v>
      </c>
    </row>
    <row r="458" s="2" customFormat="1" spans="1:15">
      <c r="A458" s="2">
        <v>457</v>
      </c>
      <c r="C458" s="2" t="s">
        <v>2210</v>
      </c>
      <c r="D458" s="76" t="s">
        <v>2211</v>
      </c>
      <c r="E458" s="2" t="s">
        <v>2207</v>
      </c>
      <c r="F458" s="3">
        <v>32</v>
      </c>
      <c r="H458" s="16"/>
      <c r="I458" s="16"/>
      <c r="J458" s="16"/>
      <c r="K458" s="60">
        <v>45864</v>
      </c>
      <c r="L458" s="16"/>
      <c r="M458" s="3" t="s">
        <v>24</v>
      </c>
      <c r="N458" s="2" t="s">
        <v>2212</v>
      </c>
      <c r="O458" s="3" t="s">
        <v>2213</v>
      </c>
    </row>
    <row r="459" s="3" customFormat="1" spans="1:15">
      <c r="A459" s="2">
        <v>458</v>
      </c>
      <c r="B459" s="3" t="s">
        <v>2214</v>
      </c>
      <c r="C459" s="3" t="s">
        <v>2215</v>
      </c>
      <c r="D459" s="3" t="s">
        <v>2214</v>
      </c>
      <c r="E459" s="3" t="s">
        <v>2216</v>
      </c>
      <c r="F459" s="3">
        <v>45</v>
      </c>
      <c r="G459" s="3" t="s">
        <v>2217</v>
      </c>
      <c r="H459" s="3"/>
      <c r="I459" s="3"/>
      <c r="J459" s="20" t="s">
        <v>22</v>
      </c>
      <c r="K459" s="60">
        <v>45912</v>
      </c>
      <c r="L459" s="70" t="s">
        <v>23</v>
      </c>
      <c r="M459" s="3"/>
      <c r="N459" s="3" t="s">
        <v>2218</v>
      </c>
      <c r="O459" s="3" t="s">
        <v>2219</v>
      </c>
    </row>
    <row r="460" s="3" customFormat="1" spans="1:15">
      <c r="A460" s="2">
        <v>459</v>
      </c>
      <c r="B460" s="3" t="s">
        <v>2220</v>
      </c>
      <c r="C460" s="3" t="s">
        <v>2221</v>
      </c>
      <c r="D460" s="3" t="s">
        <v>2220</v>
      </c>
      <c r="E460" s="3" t="s">
        <v>2216</v>
      </c>
      <c r="F460" s="3">
        <v>28</v>
      </c>
      <c r="I460" s="20" t="s">
        <v>312</v>
      </c>
      <c r="J460" s="3"/>
      <c r="K460" s="60">
        <v>45891</v>
      </c>
      <c r="L460" s="3" t="s">
        <v>2222</v>
      </c>
      <c r="M460" s="3"/>
      <c r="N460" s="3" t="s">
        <v>2223</v>
      </c>
      <c r="O460" s="3" t="s">
        <v>2224</v>
      </c>
    </row>
    <row r="461" s="3" customFormat="1" spans="1:15">
      <c r="A461" s="2">
        <v>460</v>
      </c>
      <c r="C461" s="3" t="s">
        <v>2215</v>
      </c>
      <c r="D461" s="21" t="s">
        <v>2225</v>
      </c>
      <c r="E461" s="62" t="s">
        <v>2226</v>
      </c>
      <c r="F461" s="3">
        <v>49</v>
      </c>
      <c r="G461" s="3" t="s">
        <v>193</v>
      </c>
      <c r="K461" s="60">
        <v>45806</v>
      </c>
      <c r="L461" s="3" t="s">
        <v>63</v>
      </c>
      <c r="M461" s="3" t="s">
        <v>24</v>
      </c>
      <c r="N461" s="3" t="s">
        <v>2227</v>
      </c>
      <c r="O461" s="3" t="s">
        <v>2228</v>
      </c>
    </row>
    <row r="462" s="3" customFormat="1" spans="1:15">
      <c r="A462" s="2">
        <v>461</v>
      </c>
      <c r="C462" s="3" t="s">
        <v>2221</v>
      </c>
      <c r="D462" s="21" t="s">
        <v>2229</v>
      </c>
      <c r="E462" s="3" t="s">
        <v>2226</v>
      </c>
      <c r="F462" s="3">
        <v>39.8</v>
      </c>
      <c r="K462" s="60">
        <v>45882</v>
      </c>
      <c r="M462" s="3" t="s">
        <v>24</v>
      </c>
      <c r="N462" s="3" t="s">
        <v>2230</v>
      </c>
      <c r="O462" s="3" t="s">
        <v>2231</v>
      </c>
    </row>
    <row r="463" s="5" customFormat="1" ht="14.25" spans="1:15">
      <c r="A463" s="2">
        <v>462</v>
      </c>
      <c r="B463" s="2"/>
      <c r="C463" s="18" t="s">
        <v>2232</v>
      </c>
      <c r="D463" s="76"/>
      <c r="E463" s="2"/>
      <c r="F463" s="3"/>
      <c r="G463" s="2"/>
      <c r="H463" s="2"/>
      <c r="I463" s="2"/>
      <c r="J463" s="2"/>
      <c r="K463" s="60"/>
      <c r="L463" s="2"/>
      <c r="M463" s="3"/>
      <c r="N463" s="2"/>
      <c r="O463" s="3"/>
    </row>
    <row r="464" s="2" customFormat="1" spans="1:15">
      <c r="A464" s="2">
        <v>463</v>
      </c>
      <c r="B464" s="68"/>
      <c r="C464" s="5" t="s">
        <v>2233</v>
      </c>
      <c r="D464" s="68" t="s">
        <v>2234</v>
      </c>
      <c r="E464" s="5" t="s">
        <v>2235</v>
      </c>
      <c r="F464" s="3">
        <v>28</v>
      </c>
      <c r="G464" s="5"/>
      <c r="H464" s="5"/>
      <c r="I464" s="5"/>
      <c r="J464" s="5"/>
      <c r="K464" s="60">
        <v>45342</v>
      </c>
      <c r="L464" s="5"/>
      <c r="M464" s="3" t="s">
        <v>24</v>
      </c>
      <c r="N464" s="5" t="s">
        <v>2236</v>
      </c>
      <c r="O464" s="3" t="s">
        <v>2237</v>
      </c>
    </row>
    <row r="465" s="2" customFormat="1" spans="1:15">
      <c r="A465" s="2">
        <v>464</v>
      </c>
      <c r="C465" s="2" t="s">
        <v>2238</v>
      </c>
      <c r="D465" s="76" t="s">
        <v>2239</v>
      </c>
      <c r="E465" s="2" t="s">
        <v>2240</v>
      </c>
      <c r="F465" s="3">
        <v>45</v>
      </c>
      <c r="G465" s="2" t="s">
        <v>21</v>
      </c>
      <c r="K465" s="60">
        <v>45308</v>
      </c>
      <c r="M465" s="3" t="s">
        <v>24</v>
      </c>
      <c r="N465" s="2" t="s">
        <v>2241</v>
      </c>
      <c r="O465" s="3" t="s">
        <v>2242</v>
      </c>
    </row>
    <row r="466" s="5" customFormat="1" spans="1:15">
      <c r="A466" s="2">
        <v>465</v>
      </c>
      <c r="C466" s="5" t="s">
        <v>2243</v>
      </c>
      <c r="D466" s="68" t="s">
        <v>2244</v>
      </c>
      <c r="E466" s="5" t="s">
        <v>2245</v>
      </c>
      <c r="F466" s="3">
        <v>38</v>
      </c>
      <c r="G466" s="5" t="s">
        <v>21</v>
      </c>
      <c r="K466" s="60">
        <v>46020</v>
      </c>
      <c r="M466" s="3" t="s">
        <v>24</v>
      </c>
      <c r="N466" s="5" t="s">
        <v>2246</v>
      </c>
      <c r="O466" s="3" t="s">
        <v>2247</v>
      </c>
    </row>
    <row r="467" s="2" customFormat="1" spans="1:15">
      <c r="A467" s="2">
        <v>466</v>
      </c>
      <c r="C467" s="2" t="s">
        <v>2248</v>
      </c>
      <c r="D467" s="76" t="s">
        <v>2249</v>
      </c>
      <c r="E467" s="2" t="s">
        <v>2250</v>
      </c>
      <c r="F467" s="3">
        <v>37</v>
      </c>
      <c r="G467" s="2" t="s">
        <v>21</v>
      </c>
      <c r="K467" s="60">
        <v>45504</v>
      </c>
      <c r="M467" s="3" t="s">
        <v>24</v>
      </c>
      <c r="N467" s="2" t="s">
        <v>2251</v>
      </c>
      <c r="O467" s="3" t="s">
        <v>2252</v>
      </c>
    </row>
    <row r="468" s="3" customFormat="1" spans="1:15">
      <c r="A468" s="2">
        <v>467</v>
      </c>
      <c r="C468" s="3" t="s">
        <v>2253</v>
      </c>
      <c r="D468" s="21" t="s">
        <v>2254</v>
      </c>
      <c r="E468" s="3" t="s">
        <v>2255</v>
      </c>
      <c r="F468" s="3">
        <v>39</v>
      </c>
      <c r="G468" s="3" t="s">
        <v>354</v>
      </c>
      <c r="J468" s="52"/>
      <c r="K468" s="60">
        <v>46037</v>
      </c>
      <c r="L468" s="99" t="s">
        <v>63</v>
      </c>
      <c r="M468" s="20"/>
      <c r="N468" s="3" t="s">
        <v>2256</v>
      </c>
      <c r="O468" s="3" t="s">
        <v>2257</v>
      </c>
    </row>
    <row r="469" s="2" customFormat="1" spans="1:15">
      <c r="A469" s="2">
        <v>468</v>
      </c>
      <c r="C469" s="2" t="s">
        <v>2258</v>
      </c>
      <c r="D469" s="76" t="s">
        <v>2259</v>
      </c>
      <c r="E469" s="2" t="s">
        <v>1270</v>
      </c>
      <c r="F469" s="3">
        <v>49.9</v>
      </c>
      <c r="G469" s="2" t="s">
        <v>21</v>
      </c>
      <c r="H469" s="2" t="s">
        <v>96</v>
      </c>
      <c r="K469" s="60">
        <v>45315</v>
      </c>
      <c r="L469" s="2" t="s">
        <v>381</v>
      </c>
      <c r="M469" s="3" t="s">
        <v>24</v>
      </c>
      <c r="N469" s="2" t="s">
        <v>2260</v>
      </c>
      <c r="O469" s="3" t="s">
        <v>2261</v>
      </c>
    </row>
    <row r="470" s="2" customFormat="1" spans="1:15">
      <c r="A470" s="2">
        <v>469</v>
      </c>
      <c r="C470" s="2" t="s">
        <v>2262</v>
      </c>
      <c r="D470" s="76" t="s">
        <v>2263</v>
      </c>
      <c r="E470" s="2" t="s">
        <v>2264</v>
      </c>
      <c r="F470" s="3">
        <v>49.8</v>
      </c>
      <c r="K470" s="60">
        <v>45502</v>
      </c>
      <c r="M470" s="3" t="s">
        <v>24</v>
      </c>
      <c r="N470" s="2" t="s">
        <v>2265</v>
      </c>
      <c r="O470" s="3" t="s">
        <v>2266</v>
      </c>
    </row>
    <row r="471" s="2" customFormat="1" spans="1:15">
      <c r="A471" s="2">
        <v>470</v>
      </c>
      <c r="C471" s="2" t="s">
        <v>2262</v>
      </c>
      <c r="D471" s="76" t="s">
        <v>2267</v>
      </c>
      <c r="E471" s="2" t="s">
        <v>2268</v>
      </c>
      <c r="F471" s="3">
        <v>53</v>
      </c>
      <c r="G471" s="2" t="s">
        <v>2269</v>
      </c>
      <c r="K471" s="60">
        <v>45455</v>
      </c>
      <c r="M471" s="3" t="s">
        <v>24</v>
      </c>
      <c r="N471" s="2" t="s">
        <v>2270</v>
      </c>
      <c r="O471" s="3" t="s">
        <v>2271</v>
      </c>
    </row>
    <row r="472" s="3" customFormat="1" spans="1:15">
      <c r="A472" s="2">
        <v>471</v>
      </c>
      <c r="C472" s="20" t="s">
        <v>2272</v>
      </c>
      <c r="D472" s="21" t="s">
        <v>2273</v>
      </c>
      <c r="E472" s="3" t="s">
        <v>2274</v>
      </c>
      <c r="F472" s="3">
        <v>59.5</v>
      </c>
      <c r="G472" s="3" t="s">
        <v>62</v>
      </c>
      <c r="H472" s="20" t="s">
        <v>96</v>
      </c>
      <c r="J472" s="52"/>
      <c r="K472" s="60">
        <v>45817</v>
      </c>
      <c r="L472" s="71" t="s">
        <v>97</v>
      </c>
      <c r="N472" s="3" t="s">
        <v>2275</v>
      </c>
      <c r="O472" s="3" t="s">
        <v>2276</v>
      </c>
    </row>
    <row r="473" s="2" customFormat="1" spans="1:15">
      <c r="A473" s="2">
        <v>472</v>
      </c>
      <c r="C473" s="2" t="s">
        <v>2272</v>
      </c>
      <c r="D473" s="76" t="s">
        <v>2277</v>
      </c>
      <c r="E473" s="2" t="s">
        <v>203</v>
      </c>
      <c r="F473" s="3">
        <v>49.8</v>
      </c>
      <c r="G473" s="2" t="s">
        <v>21</v>
      </c>
      <c r="K473" s="60">
        <v>45801</v>
      </c>
      <c r="M473" s="3" t="s">
        <v>24</v>
      </c>
      <c r="N473" s="2" t="s">
        <v>2278</v>
      </c>
      <c r="O473" s="3" t="s">
        <v>2279</v>
      </c>
    </row>
    <row r="474" s="2" customFormat="1" spans="1:15">
      <c r="A474" s="2">
        <v>473</v>
      </c>
      <c r="C474" s="2" t="s">
        <v>2280</v>
      </c>
      <c r="D474" s="76" t="s">
        <v>2281</v>
      </c>
      <c r="E474" s="2" t="s">
        <v>2282</v>
      </c>
      <c r="F474" s="3">
        <v>23</v>
      </c>
      <c r="G474" s="2" t="s">
        <v>21</v>
      </c>
      <c r="K474" s="60">
        <v>46034</v>
      </c>
      <c r="M474" s="3" t="s">
        <v>24</v>
      </c>
      <c r="N474" s="2" t="s">
        <v>2283</v>
      </c>
      <c r="O474" s="3" t="s">
        <v>2284</v>
      </c>
    </row>
    <row r="475" s="5" customFormat="1" spans="1:15">
      <c r="A475" s="2">
        <v>474</v>
      </c>
      <c r="B475" s="68"/>
      <c r="C475" s="5" t="s">
        <v>2285</v>
      </c>
      <c r="D475" s="68" t="s">
        <v>2286</v>
      </c>
      <c r="E475" s="5" t="s">
        <v>2287</v>
      </c>
      <c r="F475" s="3">
        <v>39.8</v>
      </c>
      <c r="G475" s="63" t="s">
        <v>21</v>
      </c>
      <c r="K475" s="60">
        <v>46064</v>
      </c>
      <c r="M475" s="3" t="s">
        <v>24</v>
      </c>
      <c r="N475" s="5" t="s">
        <v>2288</v>
      </c>
      <c r="O475" s="3" t="s">
        <v>2289</v>
      </c>
    </row>
    <row r="476" s="3" customFormat="1" spans="1:15">
      <c r="A476" s="2">
        <v>475</v>
      </c>
      <c r="B476" s="3" t="s">
        <v>2290</v>
      </c>
      <c r="C476" s="3" t="s">
        <v>2291</v>
      </c>
      <c r="D476" s="3" t="s">
        <v>2290</v>
      </c>
      <c r="E476" s="3" t="s">
        <v>2292</v>
      </c>
      <c r="F476" s="3">
        <v>39</v>
      </c>
      <c r="G476" s="3" t="s">
        <v>1292</v>
      </c>
      <c r="K476" s="60">
        <v>45944</v>
      </c>
      <c r="N476" s="3" t="s">
        <v>2293</v>
      </c>
      <c r="O476" s="3" t="s">
        <v>2294</v>
      </c>
    </row>
    <row r="477" s="3" customFormat="1" spans="1:15">
      <c r="A477" s="2">
        <v>476</v>
      </c>
      <c r="B477" s="3" t="s">
        <v>2295</v>
      </c>
      <c r="C477" s="3" t="s">
        <v>2296</v>
      </c>
      <c r="D477" s="3" t="s">
        <v>2295</v>
      </c>
      <c r="E477" s="3" t="s">
        <v>2297</v>
      </c>
      <c r="F477" s="3">
        <v>49</v>
      </c>
      <c r="G477" s="3" t="s">
        <v>2298</v>
      </c>
      <c r="H477" s="20" t="s">
        <v>96</v>
      </c>
      <c r="I477" s="2" t="s">
        <v>312</v>
      </c>
      <c r="J477" s="20" t="s">
        <v>22</v>
      </c>
      <c r="K477" s="60">
        <v>46055</v>
      </c>
      <c r="L477" s="3" t="s">
        <v>2299</v>
      </c>
      <c r="M477" s="3" t="s">
        <v>2300</v>
      </c>
      <c r="N477" s="3" t="s">
        <v>2301</v>
      </c>
      <c r="O477" s="3" t="s">
        <v>2302</v>
      </c>
    </row>
    <row r="478" s="3" customFormat="1" spans="1:15">
      <c r="A478" s="2">
        <v>477</v>
      </c>
      <c r="B478" s="21" t="s">
        <v>2303</v>
      </c>
      <c r="C478" s="3" t="s">
        <v>2304</v>
      </c>
      <c r="D478" s="21" t="s">
        <v>2303</v>
      </c>
      <c r="E478" s="3" t="s">
        <v>2305</v>
      </c>
      <c r="F478" s="3">
        <v>39</v>
      </c>
      <c r="G478" s="3" t="s">
        <v>62</v>
      </c>
      <c r="K478" s="60">
        <v>46063</v>
      </c>
      <c r="L478" s="20" t="s">
        <v>2306</v>
      </c>
      <c r="M478" s="20"/>
      <c r="N478" s="3" t="s">
        <v>2307</v>
      </c>
      <c r="O478" s="62" t="s">
        <v>2308</v>
      </c>
    </row>
    <row r="479" s="52" customFormat="1" spans="1:15">
      <c r="A479" s="2">
        <v>478</v>
      </c>
      <c r="C479" s="52" t="s">
        <v>2309</v>
      </c>
      <c r="D479" s="87" t="s">
        <v>2310</v>
      </c>
      <c r="E479" s="52" t="s">
        <v>2311</v>
      </c>
      <c r="F479" s="3">
        <v>28</v>
      </c>
      <c r="G479" s="88" t="s">
        <v>21</v>
      </c>
      <c r="K479" s="60">
        <v>45859</v>
      </c>
      <c r="L479" s="52" t="s">
        <v>24</v>
      </c>
      <c r="M479" s="70"/>
      <c r="N479" s="88" t="s">
        <v>2312</v>
      </c>
      <c r="O479" s="3" t="s">
        <v>2313</v>
      </c>
    </row>
    <row r="480" s="2" customFormat="1" spans="1:15">
      <c r="A480" s="2">
        <v>479</v>
      </c>
      <c r="B480" s="68"/>
      <c r="C480" s="20" t="s">
        <v>2314</v>
      </c>
      <c r="D480" s="68" t="s">
        <v>2315</v>
      </c>
      <c r="E480" s="5" t="s">
        <v>2316</v>
      </c>
      <c r="F480" s="3">
        <v>29.8</v>
      </c>
      <c r="G480" s="5"/>
      <c r="H480" s="5"/>
      <c r="I480" s="5"/>
      <c r="J480" s="5"/>
      <c r="K480" s="60">
        <v>45915</v>
      </c>
      <c r="L480" s="5"/>
      <c r="M480" s="3" t="s">
        <v>24</v>
      </c>
      <c r="N480" s="5" t="s">
        <v>2317</v>
      </c>
      <c r="O480" s="3" t="s">
        <v>2318</v>
      </c>
    </row>
    <row r="481" s="2" customFormat="1" spans="1:15">
      <c r="A481" s="2">
        <v>480</v>
      </c>
      <c r="C481" s="2" t="s">
        <v>2319</v>
      </c>
      <c r="D481" s="76" t="s">
        <v>2320</v>
      </c>
      <c r="E481" s="2" t="s">
        <v>2321</v>
      </c>
      <c r="F481" s="3">
        <v>36</v>
      </c>
      <c r="K481" s="60">
        <v>46058</v>
      </c>
      <c r="M481" s="3" t="s">
        <v>24</v>
      </c>
      <c r="N481" s="2" t="s">
        <v>2322</v>
      </c>
      <c r="O481" s="3" t="s">
        <v>2323</v>
      </c>
    </row>
    <row r="482" s="3" customFormat="1" spans="1:15">
      <c r="A482" s="2">
        <v>481</v>
      </c>
      <c r="B482" s="21"/>
      <c r="C482" s="3" t="s">
        <v>2324</v>
      </c>
      <c r="D482" s="21" t="s">
        <v>2325</v>
      </c>
      <c r="E482" s="3" t="s">
        <v>2326</v>
      </c>
      <c r="F482" s="3">
        <v>49.8</v>
      </c>
      <c r="G482" s="3" t="s">
        <v>2327</v>
      </c>
      <c r="K482" s="60">
        <v>45673</v>
      </c>
      <c r="N482" s="3" t="s">
        <v>2328</v>
      </c>
      <c r="O482" s="3" t="s">
        <v>2329</v>
      </c>
    </row>
    <row r="483" s="2" customFormat="1" spans="1:15">
      <c r="A483" s="2">
        <v>482</v>
      </c>
      <c r="B483" s="68"/>
      <c r="C483" s="5" t="s">
        <v>2324</v>
      </c>
      <c r="D483" s="68" t="s">
        <v>2330</v>
      </c>
      <c r="E483" s="20" t="s">
        <v>2331</v>
      </c>
      <c r="F483" s="3">
        <v>22</v>
      </c>
      <c r="G483" s="20" t="s">
        <v>21</v>
      </c>
      <c r="H483" s="5"/>
      <c r="I483" s="5"/>
      <c r="J483" s="5"/>
      <c r="K483" s="60">
        <v>45665</v>
      </c>
      <c r="L483" s="5"/>
      <c r="M483" s="3" t="s">
        <v>24</v>
      </c>
      <c r="N483" s="5" t="s">
        <v>2332</v>
      </c>
      <c r="O483" s="3" t="s">
        <v>2333</v>
      </c>
    </row>
    <row r="484" s="3" customFormat="1" spans="1:15">
      <c r="A484" s="2">
        <v>483</v>
      </c>
      <c r="B484" s="3"/>
      <c r="C484" s="3" t="s">
        <v>2334</v>
      </c>
      <c r="D484" s="3" t="s">
        <v>2335</v>
      </c>
      <c r="E484" s="3" t="s">
        <v>2336</v>
      </c>
      <c r="F484" s="3">
        <v>59</v>
      </c>
      <c r="G484" s="3" t="s">
        <v>2337</v>
      </c>
      <c r="K484" s="60">
        <v>45498</v>
      </c>
      <c r="L484" s="20" t="s">
        <v>63</v>
      </c>
      <c r="N484" s="3" t="s">
        <v>2338</v>
      </c>
      <c r="O484" s="3" t="s">
        <v>2339</v>
      </c>
    </row>
    <row r="485" s="3" customFormat="1" spans="1:15">
      <c r="A485" s="2">
        <v>484</v>
      </c>
      <c r="B485" s="21"/>
      <c r="C485" s="3" t="s">
        <v>2340</v>
      </c>
      <c r="D485" s="21" t="s">
        <v>2341</v>
      </c>
      <c r="E485" s="3" t="s">
        <v>2342</v>
      </c>
      <c r="F485" s="3">
        <v>49.8</v>
      </c>
      <c r="K485" s="60">
        <v>45847</v>
      </c>
      <c r="N485" s="3" t="s">
        <v>2343</v>
      </c>
      <c r="O485" s="3" t="s">
        <v>2344</v>
      </c>
    </row>
    <row r="486" s="2" customFormat="1" ht="14.25" spans="1:15">
      <c r="A486" s="2">
        <v>485</v>
      </c>
      <c r="C486" s="18" t="s">
        <v>2345</v>
      </c>
      <c r="D486" s="76"/>
      <c r="F486" s="3"/>
      <c r="K486" s="60"/>
      <c r="M486" s="3"/>
      <c r="O486" s="3"/>
    </row>
    <row r="487" s="2" customFormat="1" spans="1:15">
      <c r="A487" s="2">
        <v>486</v>
      </c>
      <c r="C487" s="2" t="s">
        <v>2346</v>
      </c>
      <c r="D487" s="76" t="s">
        <v>2347</v>
      </c>
      <c r="E487" s="2" t="s">
        <v>2348</v>
      </c>
      <c r="F487" s="3">
        <v>49.8</v>
      </c>
      <c r="G487" s="2" t="s">
        <v>21</v>
      </c>
      <c r="K487" s="60">
        <v>45712</v>
      </c>
      <c r="M487" s="3" t="s">
        <v>24</v>
      </c>
      <c r="N487" s="2" t="s">
        <v>2349</v>
      </c>
      <c r="O487" s="3" t="s">
        <v>2350</v>
      </c>
    </row>
    <row r="488" s="2" customFormat="1" spans="1:15">
      <c r="A488" s="2">
        <v>487</v>
      </c>
      <c r="C488" s="2" t="s">
        <v>2351</v>
      </c>
      <c r="D488" s="76" t="s">
        <v>2352</v>
      </c>
      <c r="E488" s="2" t="s">
        <v>2348</v>
      </c>
      <c r="F488" s="3">
        <v>35</v>
      </c>
      <c r="K488" s="60">
        <v>45650</v>
      </c>
      <c r="M488" s="3" t="s">
        <v>24</v>
      </c>
      <c r="N488" s="2" t="s">
        <v>2353</v>
      </c>
      <c r="O488" s="3" t="s">
        <v>2354</v>
      </c>
    </row>
    <row r="489" s="2" customFormat="1" spans="1:15">
      <c r="A489" s="2">
        <v>488</v>
      </c>
      <c r="C489" s="2" t="s">
        <v>2355</v>
      </c>
      <c r="D489" s="76" t="s">
        <v>2356</v>
      </c>
      <c r="E489" s="2" t="s">
        <v>2348</v>
      </c>
      <c r="F489" s="3">
        <v>49.8</v>
      </c>
      <c r="G489" s="2" t="s">
        <v>21</v>
      </c>
      <c r="K489" s="60">
        <v>45885</v>
      </c>
      <c r="M489" s="3" t="s">
        <v>24</v>
      </c>
      <c r="N489" s="2" t="s">
        <v>2357</v>
      </c>
      <c r="O489" s="3" t="s">
        <v>2358</v>
      </c>
    </row>
    <row r="490" s="2" customFormat="1" spans="1:15">
      <c r="A490" s="2">
        <v>489</v>
      </c>
      <c r="C490" s="2" t="s">
        <v>2355</v>
      </c>
      <c r="D490" s="76" t="s">
        <v>2359</v>
      </c>
      <c r="E490" s="2" t="s">
        <v>2360</v>
      </c>
      <c r="F490" s="3">
        <v>32</v>
      </c>
      <c r="G490" s="2" t="s">
        <v>21</v>
      </c>
      <c r="K490" s="60">
        <v>45677</v>
      </c>
      <c r="M490" s="3" t="s">
        <v>24</v>
      </c>
      <c r="N490" s="2" t="s">
        <v>2361</v>
      </c>
      <c r="O490" s="3" t="s">
        <v>2362</v>
      </c>
    </row>
    <row r="491" s="2" customFormat="1" spans="1:15">
      <c r="A491" s="2">
        <v>490</v>
      </c>
      <c r="B491" s="61"/>
      <c r="C491" s="61" t="s">
        <v>2346</v>
      </c>
      <c r="D491" s="96" t="s">
        <v>2363</v>
      </c>
      <c r="E491" s="61" t="s">
        <v>2364</v>
      </c>
      <c r="F491" s="3">
        <v>35</v>
      </c>
      <c r="G491" s="61" t="s">
        <v>21</v>
      </c>
      <c r="H491" s="61"/>
      <c r="I491" s="61"/>
      <c r="J491" s="61"/>
      <c r="K491" s="60">
        <v>45862</v>
      </c>
      <c r="L491" s="61"/>
      <c r="M491" s="3" t="s">
        <v>24</v>
      </c>
      <c r="N491" s="96" t="s">
        <v>2365</v>
      </c>
      <c r="O491" s="3" t="s">
        <v>2366</v>
      </c>
    </row>
    <row r="492" s="2" customFormat="1" spans="1:15">
      <c r="A492" s="2">
        <v>491</v>
      </c>
      <c r="B492" s="93"/>
      <c r="C492" s="93" t="s">
        <v>2355</v>
      </c>
      <c r="D492" s="103" t="s">
        <v>2367</v>
      </c>
      <c r="E492" s="93" t="s">
        <v>2368</v>
      </c>
      <c r="F492" s="3">
        <v>39.8</v>
      </c>
      <c r="G492" s="104" t="s">
        <v>21</v>
      </c>
      <c r="H492" s="104"/>
      <c r="I492" s="104"/>
      <c r="J492" s="104"/>
      <c r="K492" s="60">
        <v>45867</v>
      </c>
      <c r="L492" s="93"/>
      <c r="M492" s="3" t="s">
        <v>24</v>
      </c>
      <c r="N492" s="96" t="s">
        <v>2369</v>
      </c>
      <c r="O492" s="3" t="s">
        <v>2370</v>
      </c>
    </row>
    <row r="493" s="2" customFormat="1" spans="1:15">
      <c r="A493" s="2">
        <v>492</v>
      </c>
      <c r="C493" s="2" t="s">
        <v>2371</v>
      </c>
      <c r="D493" s="76" t="s">
        <v>2372</v>
      </c>
      <c r="E493" s="2" t="s">
        <v>2373</v>
      </c>
      <c r="F493" s="3">
        <v>27</v>
      </c>
      <c r="K493" s="60">
        <v>45800</v>
      </c>
      <c r="M493" s="3" t="s">
        <v>24</v>
      </c>
      <c r="N493" s="2" t="s">
        <v>2374</v>
      </c>
      <c r="O493" s="3" t="s">
        <v>2375</v>
      </c>
    </row>
    <row r="494" s="2" customFormat="1" spans="1:15">
      <c r="A494" s="2">
        <v>493</v>
      </c>
      <c r="C494" s="2" t="s">
        <v>2376</v>
      </c>
      <c r="D494" s="76" t="s">
        <v>2377</v>
      </c>
      <c r="E494" s="2" t="s">
        <v>2326</v>
      </c>
      <c r="F494" s="3">
        <v>49.8</v>
      </c>
      <c r="G494" s="2" t="s">
        <v>21</v>
      </c>
      <c r="K494" s="60">
        <v>45888</v>
      </c>
      <c r="M494" s="3" t="s">
        <v>24</v>
      </c>
      <c r="N494" s="2" t="s">
        <v>2378</v>
      </c>
      <c r="O494" s="3" t="s">
        <v>2379</v>
      </c>
    </row>
    <row r="495" s="2" customFormat="1" spans="1:15">
      <c r="A495" s="2">
        <v>494</v>
      </c>
      <c r="C495" s="2" t="s">
        <v>2380</v>
      </c>
      <c r="D495" s="76" t="s">
        <v>2381</v>
      </c>
      <c r="E495" s="2" t="s">
        <v>2382</v>
      </c>
      <c r="F495" s="3">
        <v>29</v>
      </c>
      <c r="G495" s="2" t="s">
        <v>21</v>
      </c>
      <c r="K495" s="60">
        <v>46010</v>
      </c>
      <c r="M495" s="3" t="s">
        <v>24</v>
      </c>
      <c r="N495" s="2" t="s">
        <v>2383</v>
      </c>
      <c r="O495" s="3" t="s">
        <v>2384</v>
      </c>
    </row>
    <row r="496" s="5" customFormat="1" spans="1:15">
      <c r="A496" s="2">
        <v>495</v>
      </c>
      <c r="B496" s="68"/>
      <c r="C496" s="5" t="s">
        <v>2385</v>
      </c>
      <c r="D496" s="68" t="s">
        <v>2386</v>
      </c>
      <c r="E496" s="68" t="s">
        <v>2387</v>
      </c>
      <c r="F496" s="3">
        <v>46</v>
      </c>
      <c r="G496" s="2" t="s">
        <v>21</v>
      </c>
      <c r="K496" s="60">
        <v>45696</v>
      </c>
      <c r="L496" s="23" t="s">
        <v>143</v>
      </c>
      <c r="M496" s="3" t="s">
        <v>24</v>
      </c>
      <c r="N496" s="5" t="s">
        <v>2388</v>
      </c>
      <c r="O496" s="3" t="s">
        <v>2389</v>
      </c>
    </row>
    <row r="497" s="2" customFormat="1" spans="1:15">
      <c r="A497" s="2">
        <v>496</v>
      </c>
      <c r="C497" s="2" t="s">
        <v>2390</v>
      </c>
      <c r="D497" s="76" t="s">
        <v>2391</v>
      </c>
      <c r="E497" s="2" t="s">
        <v>2392</v>
      </c>
      <c r="F497" s="3">
        <v>35</v>
      </c>
      <c r="G497" s="2" t="s">
        <v>21</v>
      </c>
      <c r="K497" s="60">
        <v>45147</v>
      </c>
      <c r="L497" s="2" t="s">
        <v>442</v>
      </c>
      <c r="M497" s="3" t="s">
        <v>24</v>
      </c>
      <c r="N497" s="2" t="s">
        <v>2393</v>
      </c>
      <c r="O497" s="3" t="s">
        <v>2394</v>
      </c>
    </row>
    <row r="498" s="5" customFormat="1" spans="1:15">
      <c r="A498" s="2">
        <v>497</v>
      </c>
      <c r="C498" s="5" t="s">
        <v>2395</v>
      </c>
      <c r="D498" s="68" t="s">
        <v>2396</v>
      </c>
      <c r="E498" s="5" t="s">
        <v>2397</v>
      </c>
      <c r="F498" s="3">
        <v>35</v>
      </c>
      <c r="G498" s="20" t="s">
        <v>21</v>
      </c>
      <c r="H498" s="20"/>
      <c r="I498" s="20"/>
      <c r="J498" s="20"/>
      <c r="K498" s="60">
        <v>46026</v>
      </c>
      <c r="M498" s="3" t="s">
        <v>24</v>
      </c>
      <c r="N498" s="5" t="s">
        <v>2398</v>
      </c>
      <c r="O498" s="3" t="s">
        <v>2399</v>
      </c>
    </row>
    <row r="499" s="3" customFormat="1" spans="1:15">
      <c r="A499" s="2">
        <v>498</v>
      </c>
      <c r="C499" s="3" t="s">
        <v>2400</v>
      </c>
      <c r="D499" s="21" t="s">
        <v>2401</v>
      </c>
      <c r="E499" s="3" t="s">
        <v>1462</v>
      </c>
      <c r="F499" s="3">
        <v>54.9</v>
      </c>
      <c r="G499" s="3" t="s">
        <v>2402</v>
      </c>
      <c r="H499" s="62" t="s">
        <v>96</v>
      </c>
      <c r="K499" s="60">
        <v>45702</v>
      </c>
      <c r="L499" s="62" t="s">
        <v>381</v>
      </c>
      <c r="N499" s="3" t="s">
        <v>2403</v>
      </c>
      <c r="O499" s="3" t="s">
        <v>2404</v>
      </c>
    </row>
    <row r="500" s="5" customFormat="1" spans="1:15">
      <c r="A500" s="2">
        <v>499</v>
      </c>
      <c r="C500" s="5" t="s">
        <v>2405</v>
      </c>
      <c r="D500" s="76" t="s">
        <v>2406</v>
      </c>
      <c r="E500" s="5" t="s">
        <v>2321</v>
      </c>
      <c r="F500" s="3">
        <v>38</v>
      </c>
      <c r="K500" s="60">
        <v>45869</v>
      </c>
      <c r="M500" s="3" t="s">
        <v>24</v>
      </c>
      <c r="N500" s="5" t="s">
        <v>2407</v>
      </c>
      <c r="O500" s="3" t="s">
        <v>2408</v>
      </c>
    </row>
    <row r="501" s="52" customFormat="1" spans="1:15">
      <c r="A501" s="2">
        <v>500</v>
      </c>
      <c r="C501" s="52" t="s">
        <v>2409</v>
      </c>
      <c r="D501" s="87" t="s">
        <v>2410</v>
      </c>
      <c r="E501" s="52" t="s">
        <v>2411</v>
      </c>
      <c r="F501" s="3">
        <v>59.8</v>
      </c>
      <c r="G501" s="52" t="s">
        <v>2412</v>
      </c>
      <c r="H501" s="88" t="s">
        <v>96</v>
      </c>
      <c r="I501" s="88"/>
      <c r="J501" s="3" t="s">
        <v>22</v>
      </c>
      <c r="K501" s="60">
        <v>45909</v>
      </c>
      <c r="L501" s="3" t="s">
        <v>23</v>
      </c>
      <c r="M501" s="3" t="s">
        <v>24</v>
      </c>
      <c r="N501" s="52" t="s">
        <v>2413</v>
      </c>
      <c r="O501" s="3" t="s">
        <v>2414</v>
      </c>
    </row>
    <row r="502" s="52" customFormat="1" spans="1:15">
      <c r="A502" s="2">
        <v>501</v>
      </c>
      <c r="C502" s="52" t="s">
        <v>2415</v>
      </c>
      <c r="D502" s="87" t="s">
        <v>2416</v>
      </c>
      <c r="E502" s="52" t="s">
        <v>2417</v>
      </c>
      <c r="F502" s="3">
        <v>36</v>
      </c>
      <c r="G502" s="52" t="s">
        <v>62</v>
      </c>
      <c r="H502" s="88" t="s">
        <v>96</v>
      </c>
      <c r="I502" s="88"/>
      <c r="J502" s="88"/>
      <c r="K502" s="60">
        <v>46057</v>
      </c>
      <c r="L502" s="70" t="s">
        <v>381</v>
      </c>
      <c r="M502" s="3" t="s">
        <v>2418</v>
      </c>
      <c r="N502" s="52" t="s">
        <v>2419</v>
      </c>
      <c r="O502" s="3" t="s">
        <v>2420</v>
      </c>
    </row>
    <row r="503" s="3" customFormat="1" spans="1:15">
      <c r="A503" s="2">
        <v>502</v>
      </c>
      <c r="B503" s="3" t="s">
        <v>2421</v>
      </c>
      <c r="C503" s="62" t="s">
        <v>2422</v>
      </c>
      <c r="D503" s="3" t="s">
        <v>2421</v>
      </c>
      <c r="E503" s="3" t="s">
        <v>2423</v>
      </c>
      <c r="F503" s="3">
        <v>65</v>
      </c>
      <c r="G503" s="3" t="s">
        <v>2424</v>
      </c>
      <c r="H503" s="3"/>
      <c r="I503" s="3"/>
      <c r="J503" s="3"/>
      <c r="K503" s="60">
        <v>45838</v>
      </c>
      <c r="L503" s="3"/>
      <c r="M503" s="3"/>
      <c r="N503" s="3" t="s">
        <v>2425</v>
      </c>
      <c r="O503" s="3" t="s">
        <v>2426</v>
      </c>
    </row>
    <row r="504" s="3" customFormat="1" spans="1:15">
      <c r="A504" s="2">
        <v>503</v>
      </c>
      <c r="C504" s="3" t="s">
        <v>2427</v>
      </c>
      <c r="D504" s="21" t="s">
        <v>2428</v>
      </c>
      <c r="E504" s="3" t="s">
        <v>2429</v>
      </c>
      <c r="F504" s="3">
        <v>54</v>
      </c>
      <c r="G504" s="3" t="s">
        <v>62</v>
      </c>
      <c r="H504" s="62" t="s">
        <v>96</v>
      </c>
      <c r="K504" s="60">
        <v>46046</v>
      </c>
      <c r="L504" s="3" t="s">
        <v>97</v>
      </c>
      <c r="N504" s="3" t="s">
        <v>2430</v>
      </c>
      <c r="O504" s="3" t="s">
        <v>2431</v>
      </c>
    </row>
    <row r="505" s="3" customFormat="1" spans="1:15">
      <c r="A505" s="2">
        <v>504</v>
      </c>
      <c r="B505" s="21"/>
      <c r="C505" s="3" t="s">
        <v>2432</v>
      </c>
      <c r="D505" s="21" t="s">
        <v>2433</v>
      </c>
      <c r="E505" s="3" t="s">
        <v>2434</v>
      </c>
      <c r="F505" s="3">
        <v>33</v>
      </c>
      <c r="G505" s="3" t="s">
        <v>2435</v>
      </c>
      <c r="K505" s="60">
        <v>45672</v>
      </c>
      <c r="L505" s="3" t="s">
        <v>63</v>
      </c>
      <c r="N505" s="3" t="s">
        <v>2436</v>
      </c>
      <c r="O505" s="3" t="s">
        <v>2437</v>
      </c>
    </row>
    <row r="506" s="3" customFormat="1" spans="1:15">
      <c r="A506" s="2">
        <v>505</v>
      </c>
      <c r="B506" s="3" t="s">
        <v>2438</v>
      </c>
      <c r="C506" s="3" t="s">
        <v>2439</v>
      </c>
      <c r="D506" s="3" t="s">
        <v>2438</v>
      </c>
      <c r="E506" s="3" t="s">
        <v>2440</v>
      </c>
      <c r="F506" s="3">
        <v>36</v>
      </c>
      <c r="G506" s="3" t="s">
        <v>1058</v>
      </c>
      <c r="K506" s="60">
        <v>45876</v>
      </c>
      <c r="L506" s="20" t="s">
        <v>63</v>
      </c>
      <c r="N506" s="3" t="s">
        <v>2441</v>
      </c>
      <c r="O506" s="3" t="s">
        <v>2442</v>
      </c>
    </row>
    <row r="507" s="2" customFormat="1" spans="1:15">
      <c r="A507" s="2">
        <v>506</v>
      </c>
      <c r="C507" s="2" t="s">
        <v>2443</v>
      </c>
      <c r="D507" s="76" t="s">
        <v>2444</v>
      </c>
      <c r="E507" s="2" t="s">
        <v>2445</v>
      </c>
      <c r="F507" s="3">
        <v>48</v>
      </c>
      <c r="G507" s="2" t="s">
        <v>21</v>
      </c>
      <c r="K507" s="60">
        <v>44713</v>
      </c>
      <c r="M507" s="3" t="s">
        <v>24</v>
      </c>
      <c r="N507" s="2" t="s">
        <v>2446</v>
      </c>
      <c r="O507" s="3" t="s">
        <v>2447</v>
      </c>
    </row>
    <row r="508" s="2" customFormat="1" spans="1:15">
      <c r="A508" s="2">
        <v>507</v>
      </c>
      <c r="C508" s="2" t="s">
        <v>2448</v>
      </c>
      <c r="D508" s="76" t="s">
        <v>2449</v>
      </c>
      <c r="E508" s="2" t="s">
        <v>2450</v>
      </c>
      <c r="F508" s="3">
        <v>49.8</v>
      </c>
      <c r="G508" s="2" t="s">
        <v>21</v>
      </c>
      <c r="K508" s="60">
        <v>45311</v>
      </c>
      <c r="M508" s="3" t="s">
        <v>24</v>
      </c>
      <c r="N508" s="2" t="s">
        <v>2451</v>
      </c>
      <c r="O508" s="3" t="s">
        <v>2452</v>
      </c>
    </row>
    <row r="509" s="2" customFormat="1" spans="1:15">
      <c r="A509" s="2">
        <v>508</v>
      </c>
      <c r="B509" s="61"/>
      <c r="C509" s="61" t="s">
        <v>2453</v>
      </c>
      <c r="D509" s="76" t="s">
        <v>2454</v>
      </c>
      <c r="E509" s="61" t="s">
        <v>2455</v>
      </c>
      <c r="F509" s="3">
        <v>39.8</v>
      </c>
      <c r="G509" s="61" t="s">
        <v>21</v>
      </c>
      <c r="H509" s="61"/>
      <c r="I509" s="61"/>
      <c r="J509" s="61"/>
      <c r="K509" s="60">
        <v>45324</v>
      </c>
      <c r="L509" s="61"/>
      <c r="M509" s="3" t="s">
        <v>24</v>
      </c>
      <c r="N509" s="96" t="s">
        <v>2456</v>
      </c>
      <c r="O509" s="3" t="s">
        <v>2457</v>
      </c>
    </row>
    <row r="510" s="2" customFormat="1" spans="1:15">
      <c r="A510" s="2">
        <v>509</v>
      </c>
      <c r="B510" s="61"/>
      <c r="C510" s="61" t="s">
        <v>2458</v>
      </c>
      <c r="D510" s="96" t="s">
        <v>2459</v>
      </c>
      <c r="E510" s="61" t="s">
        <v>2460</v>
      </c>
      <c r="F510" s="3">
        <v>45</v>
      </c>
      <c r="G510" s="61"/>
      <c r="H510" s="61"/>
      <c r="I510" s="61"/>
      <c r="J510" s="61"/>
      <c r="K510" s="60">
        <v>45880</v>
      </c>
      <c r="L510" s="61"/>
      <c r="M510" s="3" t="s">
        <v>24</v>
      </c>
      <c r="N510" s="96" t="s">
        <v>2461</v>
      </c>
      <c r="O510" s="3" t="s">
        <v>2462</v>
      </c>
    </row>
    <row r="511" s="3" customFormat="1" spans="1:15">
      <c r="A511" s="2">
        <v>510</v>
      </c>
      <c r="C511" s="3" t="s">
        <v>2463</v>
      </c>
      <c r="D511" s="21" t="s">
        <v>2464</v>
      </c>
      <c r="E511" s="3" t="s">
        <v>2465</v>
      </c>
      <c r="F511" s="3">
        <v>49</v>
      </c>
      <c r="G511" s="3" t="s">
        <v>62</v>
      </c>
      <c r="K511" s="60">
        <v>46043</v>
      </c>
      <c r="L511" s="20" t="s">
        <v>2466</v>
      </c>
      <c r="M511" s="20"/>
      <c r="N511" s="3" t="s">
        <v>2467</v>
      </c>
      <c r="O511" s="3" t="s">
        <v>2468</v>
      </c>
    </row>
    <row r="512" s="5" customFormat="1" spans="1:15">
      <c r="A512" s="2">
        <v>511</v>
      </c>
      <c r="B512" s="2"/>
      <c r="C512" s="2" t="s">
        <v>2469</v>
      </c>
      <c r="D512" s="76" t="s">
        <v>2470</v>
      </c>
      <c r="E512" s="2" t="s">
        <v>1468</v>
      </c>
      <c r="F512" s="3">
        <v>65</v>
      </c>
      <c r="G512" s="2" t="s">
        <v>21</v>
      </c>
      <c r="H512" s="2"/>
      <c r="I512" s="2"/>
      <c r="J512" s="2"/>
      <c r="K512" s="60">
        <v>45667</v>
      </c>
      <c r="L512" s="2"/>
      <c r="M512" s="3" t="s">
        <v>24</v>
      </c>
      <c r="N512" s="2" t="s">
        <v>2471</v>
      </c>
      <c r="O512" s="3" t="s">
        <v>2472</v>
      </c>
    </row>
    <row r="513" s="2" customFormat="1" spans="1:15">
      <c r="A513" s="2">
        <v>512</v>
      </c>
      <c r="C513" s="2" t="s">
        <v>2473</v>
      </c>
      <c r="D513" s="76" t="s">
        <v>2474</v>
      </c>
      <c r="E513" s="2" t="s">
        <v>2475</v>
      </c>
      <c r="F513" s="3">
        <v>44.8</v>
      </c>
      <c r="G513" s="2" t="s">
        <v>21</v>
      </c>
      <c r="K513" s="60">
        <v>45493</v>
      </c>
      <c r="M513" s="3" t="s">
        <v>24</v>
      </c>
      <c r="N513" s="2" t="s">
        <v>2476</v>
      </c>
      <c r="O513" s="3" t="s">
        <v>2477</v>
      </c>
    </row>
    <row r="514" s="2" customFormat="1" spans="1:15">
      <c r="A514" s="2">
        <v>513</v>
      </c>
      <c r="C514" s="2" t="s">
        <v>2478</v>
      </c>
      <c r="D514" s="76" t="s">
        <v>2479</v>
      </c>
      <c r="E514" s="2" t="s">
        <v>2480</v>
      </c>
      <c r="F514" s="3">
        <v>44.8</v>
      </c>
      <c r="G514" s="2" t="s">
        <v>21</v>
      </c>
      <c r="H514" s="2" t="s">
        <v>96</v>
      </c>
      <c r="K514" s="60">
        <v>45888</v>
      </c>
      <c r="L514" s="2" t="s">
        <v>381</v>
      </c>
      <c r="M514" s="3" t="s">
        <v>24</v>
      </c>
      <c r="N514" s="2" t="s">
        <v>2481</v>
      </c>
      <c r="O514" s="3" t="s">
        <v>2482</v>
      </c>
    </row>
    <row r="515" s="3" customFormat="1" spans="1:15">
      <c r="A515" s="2">
        <v>514</v>
      </c>
      <c r="C515" s="3" t="s">
        <v>2483</v>
      </c>
      <c r="D515" s="21" t="s">
        <v>2484</v>
      </c>
      <c r="E515" s="3" t="s">
        <v>2485</v>
      </c>
      <c r="F515" s="3">
        <v>69</v>
      </c>
      <c r="G515" s="2" t="s">
        <v>21</v>
      </c>
      <c r="K515" s="60">
        <v>46030</v>
      </c>
      <c r="N515" s="3" t="s">
        <v>2486</v>
      </c>
      <c r="O515" s="3" t="s">
        <v>2487</v>
      </c>
    </row>
    <row r="516" s="3" customFormat="1" spans="1:15">
      <c r="A516" s="2">
        <v>515</v>
      </c>
      <c r="B516" s="3" t="s">
        <v>2488</v>
      </c>
      <c r="C516" s="20" t="s">
        <v>2489</v>
      </c>
      <c r="D516" s="21" t="s">
        <v>2488</v>
      </c>
      <c r="E516" s="3" t="s">
        <v>2028</v>
      </c>
      <c r="F516" s="3">
        <v>45</v>
      </c>
      <c r="G516" s="3" t="s">
        <v>2490</v>
      </c>
      <c r="I516" s="20" t="s">
        <v>312</v>
      </c>
      <c r="J516" s="20" t="s">
        <v>22</v>
      </c>
      <c r="K516" s="60">
        <v>46078</v>
      </c>
      <c r="L516" s="70" t="s">
        <v>23</v>
      </c>
      <c r="M516" s="62"/>
      <c r="N516" s="3" t="s">
        <v>2491</v>
      </c>
      <c r="O516" s="3" t="s">
        <v>2492</v>
      </c>
    </row>
    <row r="517" s="2" customFormat="1" spans="1:15">
      <c r="A517" s="2">
        <v>516</v>
      </c>
      <c r="B517" s="68"/>
      <c r="C517" s="5" t="s">
        <v>2493</v>
      </c>
      <c r="D517" s="76" t="s">
        <v>2494</v>
      </c>
      <c r="E517" s="20" t="s">
        <v>2495</v>
      </c>
      <c r="F517" s="3">
        <v>54.9</v>
      </c>
      <c r="G517" s="20" t="s">
        <v>21</v>
      </c>
      <c r="H517" s="5"/>
      <c r="I517" s="5"/>
      <c r="J517" s="5"/>
      <c r="K517" s="60">
        <v>45848</v>
      </c>
      <c r="L517" s="5"/>
      <c r="M517" s="3" t="s">
        <v>24</v>
      </c>
      <c r="N517" s="5" t="s">
        <v>2496</v>
      </c>
      <c r="O517" s="3" t="s">
        <v>2497</v>
      </c>
    </row>
    <row r="518" s="5" customFormat="1" spans="1:15">
      <c r="A518" s="2">
        <v>517</v>
      </c>
      <c r="B518" s="2"/>
      <c r="C518" s="2" t="s">
        <v>2498</v>
      </c>
      <c r="D518" s="76" t="s">
        <v>2499</v>
      </c>
      <c r="E518" s="2" t="s">
        <v>2500</v>
      </c>
      <c r="F518" s="3">
        <v>42</v>
      </c>
      <c r="G518" s="2" t="s">
        <v>21</v>
      </c>
      <c r="H518" s="2"/>
      <c r="I518" s="2"/>
      <c r="J518" s="2"/>
      <c r="K518" s="60">
        <v>45992</v>
      </c>
      <c r="L518" s="2"/>
      <c r="M518" s="3" t="s">
        <v>24</v>
      </c>
      <c r="N518" s="2" t="s">
        <v>2501</v>
      </c>
      <c r="O518" s="3" t="s">
        <v>2502</v>
      </c>
    </row>
    <row r="519" s="2" customFormat="1" spans="1:15">
      <c r="A519" s="2">
        <v>518</v>
      </c>
      <c r="C519" s="2" t="s">
        <v>2503</v>
      </c>
      <c r="D519" s="76" t="s">
        <v>2504</v>
      </c>
      <c r="E519" s="2" t="s">
        <v>2505</v>
      </c>
      <c r="F519" s="3">
        <v>28</v>
      </c>
      <c r="G519" s="2" t="s">
        <v>21</v>
      </c>
      <c r="K519" s="60">
        <v>45825</v>
      </c>
      <c r="M519" s="3" t="s">
        <v>24</v>
      </c>
      <c r="N519" s="2" t="s">
        <v>2506</v>
      </c>
      <c r="O519" s="3" t="s">
        <v>2507</v>
      </c>
    </row>
    <row r="520" s="2" customFormat="1" spans="1:15">
      <c r="A520" s="2">
        <v>519</v>
      </c>
      <c r="C520" s="2" t="s">
        <v>2508</v>
      </c>
      <c r="D520" s="76" t="s">
        <v>2509</v>
      </c>
      <c r="E520" s="2" t="s">
        <v>2510</v>
      </c>
      <c r="F520" s="3">
        <v>29</v>
      </c>
      <c r="G520" s="2" t="s">
        <v>21</v>
      </c>
      <c r="K520" s="60">
        <v>44533</v>
      </c>
      <c r="M520" s="3" t="s">
        <v>24</v>
      </c>
      <c r="N520" s="2" t="s">
        <v>2511</v>
      </c>
      <c r="O520" s="3" t="s">
        <v>2512</v>
      </c>
    </row>
    <row r="521" s="2" customFormat="1" spans="1:15">
      <c r="A521" s="2">
        <v>520</v>
      </c>
      <c r="C521" s="2" t="s">
        <v>2513</v>
      </c>
      <c r="D521" s="76" t="s">
        <v>2514</v>
      </c>
      <c r="E521" s="2" t="s">
        <v>2515</v>
      </c>
      <c r="F521" s="3">
        <v>39</v>
      </c>
      <c r="G521" s="2" t="s">
        <v>21</v>
      </c>
      <c r="K521" s="60">
        <v>42922</v>
      </c>
      <c r="M521" s="3" t="s">
        <v>24</v>
      </c>
      <c r="N521" s="2" t="s">
        <v>2516</v>
      </c>
      <c r="O521" s="3" t="s">
        <v>2517</v>
      </c>
    </row>
    <row r="522" s="3" customFormat="1" spans="1:15">
      <c r="A522" s="2">
        <v>521</v>
      </c>
      <c r="B522" s="3" t="s">
        <v>2518</v>
      </c>
      <c r="C522" s="3" t="s">
        <v>2519</v>
      </c>
      <c r="D522" s="21" t="s">
        <v>2518</v>
      </c>
      <c r="E522" s="3" t="s">
        <v>2520</v>
      </c>
      <c r="F522" s="3">
        <v>49.8</v>
      </c>
      <c r="G522" s="3" t="s">
        <v>2521</v>
      </c>
      <c r="K522" s="60">
        <v>46037</v>
      </c>
      <c r="L522" s="20" t="s">
        <v>63</v>
      </c>
      <c r="M522" s="20"/>
      <c r="N522" s="3" t="s">
        <v>2522</v>
      </c>
      <c r="O522" s="3" t="s">
        <v>2523</v>
      </c>
    </row>
    <row r="523" s="2" customFormat="1" spans="1:15">
      <c r="A523" s="2">
        <v>522</v>
      </c>
      <c r="B523" s="76"/>
      <c r="C523" s="2" t="s">
        <v>2524</v>
      </c>
      <c r="D523" s="76" t="s">
        <v>2525</v>
      </c>
      <c r="E523" s="5" t="s">
        <v>2526</v>
      </c>
      <c r="F523" s="3">
        <v>58</v>
      </c>
      <c r="G523" s="3" t="s">
        <v>21</v>
      </c>
      <c r="K523" s="60">
        <v>45887</v>
      </c>
      <c r="M523" s="3" t="s">
        <v>24</v>
      </c>
      <c r="N523" s="76" t="s">
        <v>2527</v>
      </c>
      <c r="O523" s="3" t="s">
        <v>2528</v>
      </c>
    </row>
    <row r="524" s="3" customFormat="1" spans="1:15">
      <c r="A524" s="2">
        <v>523</v>
      </c>
      <c r="B524" s="3" t="s">
        <v>2529</v>
      </c>
      <c r="C524" s="3" t="s">
        <v>2530</v>
      </c>
      <c r="D524" s="3" t="s">
        <v>2529</v>
      </c>
      <c r="E524" s="3" t="s">
        <v>2531</v>
      </c>
      <c r="F524" s="3">
        <v>49</v>
      </c>
      <c r="G524" s="3" t="s">
        <v>2532</v>
      </c>
      <c r="K524" s="60">
        <v>45839</v>
      </c>
      <c r="N524" s="3" t="s">
        <v>2533</v>
      </c>
      <c r="O524" s="3" t="s">
        <v>2534</v>
      </c>
    </row>
    <row r="525" s="3" customFormat="1" spans="1:15">
      <c r="A525" s="2">
        <v>524</v>
      </c>
      <c r="B525" s="5"/>
      <c r="C525" s="5" t="s">
        <v>2535</v>
      </c>
      <c r="D525" s="68" t="s">
        <v>2536</v>
      </c>
      <c r="E525" s="5" t="s">
        <v>2537</v>
      </c>
      <c r="F525" s="3">
        <v>49.8</v>
      </c>
      <c r="G525" s="63" t="s">
        <v>21</v>
      </c>
      <c r="K525" s="60">
        <v>45097</v>
      </c>
      <c r="N525" s="5" t="s">
        <v>2538</v>
      </c>
      <c r="O525" s="5" t="s">
        <v>2539</v>
      </c>
    </row>
    <row r="526" s="3" customFormat="1" spans="1:15">
      <c r="A526" s="2">
        <v>525</v>
      </c>
      <c r="C526" s="3" t="s">
        <v>2540</v>
      </c>
      <c r="D526" s="21" t="s">
        <v>2541</v>
      </c>
      <c r="E526" s="3" t="s">
        <v>1580</v>
      </c>
      <c r="F526" s="3">
        <v>68</v>
      </c>
      <c r="G526" s="3" t="s">
        <v>21</v>
      </c>
      <c r="K526" s="60">
        <v>45545</v>
      </c>
      <c r="L526" s="105" t="s">
        <v>2542</v>
      </c>
      <c r="M526" s="3" t="s">
        <v>24</v>
      </c>
      <c r="N526" s="3" t="s">
        <v>2543</v>
      </c>
      <c r="O526" s="3" t="s">
        <v>2544</v>
      </c>
    </row>
    <row r="527" s="3" customFormat="1" spans="1:15">
      <c r="A527" s="2">
        <v>526</v>
      </c>
      <c r="B527" s="3" t="s">
        <v>2545</v>
      </c>
      <c r="C527" s="3" t="s">
        <v>2546</v>
      </c>
      <c r="D527" s="21" t="s">
        <v>2545</v>
      </c>
      <c r="E527" s="3" t="s">
        <v>2547</v>
      </c>
      <c r="F527" s="3">
        <v>52</v>
      </c>
      <c r="G527" s="3" t="s">
        <v>62</v>
      </c>
      <c r="H527" s="20" t="s">
        <v>96</v>
      </c>
      <c r="K527" s="60">
        <v>46055</v>
      </c>
      <c r="L527" s="62" t="s">
        <v>617</v>
      </c>
      <c r="M527" s="62"/>
      <c r="N527" s="3" t="s">
        <v>2548</v>
      </c>
      <c r="O527" s="3" t="s">
        <v>2549</v>
      </c>
    </row>
    <row r="528" s="3" customFormat="1" spans="1:15">
      <c r="A528" s="2">
        <v>527</v>
      </c>
      <c r="C528" s="3" t="s">
        <v>2550</v>
      </c>
      <c r="D528" s="21" t="s">
        <v>2551</v>
      </c>
      <c r="E528" s="20" t="s">
        <v>2552</v>
      </c>
      <c r="F528" s="3">
        <v>49.8</v>
      </c>
      <c r="G528" s="3" t="s">
        <v>62</v>
      </c>
      <c r="K528" s="60">
        <v>45870</v>
      </c>
      <c r="L528" s="20" t="s">
        <v>63</v>
      </c>
      <c r="N528" s="3" t="s">
        <v>2553</v>
      </c>
      <c r="O528" s="3" t="s">
        <v>2554</v>
      </c>
    </row>
    <row r="529" s="2" customFormat="1" spans="1:15">
      <c r="A529" s="2">
        <v>528</v>
      </c>
      <c r="C529" s="2" t="s">
        <v>2550</v>
      </c>
      <c r="D529" s="76" t="s">
        <v>2555</v>
      </c>
      <c r="E529" s="2" t="s">
        <v>2556</v>
      </c>
      <c r="F529" s="3">
        <v>49.8</v>
      </c>
      <c r="G529" s="2" t="s">
        <v>21</v>
      </c>
      <c r="K529" s="60">
        <v>45679</v>
      </c>
      <c r="M529" s="3" t="s">
        <v>24</v>
      </c>
      <c r="N529" s="2" t="s">
        <v>2557</v>
      </c>
      <c r="O529" s="3" t="s">
        <v>2558</v>
      </c>
    </row>
    <row r="530" s="16" customFormat="1" spans="1:15">
      <c r="A530" s="2">
        <v>529</v>
      </c>
      <c r="B530" s="2"/>
      <c r="C530" s="2" t="s">
        <v>2559</v>
      </c>
      <c r="D530" s="76" t="s">
        <v>2560</v>
      </c>
      <c r="E530" s="2" t="s">
        <v>1446</v>
      </c>
      <c r="F530" s="3">
        <v>49.8</v>
      </c>
      <c r="G530" s="2" t="s">
        <v>851</v>
      </c>
      <c r="H530" s="2"/>
      <c r="I530" s="2"/>
      <c r="J530" s="2"/>
      <c r="K530" s="60">
        <v>45811</v>
      </c>
      <c r="L530" s="2"/>
      <c r="M530" s="3" t="s">
        <v>24</v>
      </c>
      <c r="N530" s="2" t="s">
        <v>2561</v>
      </c>
      <c r="O530" s="3" t="s">
        <v>2562</v>
      </c>
    </row>
    <row r="531" s="3" customFormat="1" spans="1:15">
      <c r="A531" s="2">
        <v>530</v>
      </c>
      <c r="B531" s="3" t="s">
        <v>2563</v>
      </c>
      <c r="C531" s="3" t="s">
        <v>2564</v>
      </c>
      <c r="D531" s="21" t="s">
        <v>2563</v>
      </c>
      <c r="E531" s="3" t="s">
        <v>2565</v>
      </c>
      <c r="F531" s="3">
        <v>59.8</v>
      </c>
      <c r="G531" s="3" t="s">
        <v>2566</v>
      </c>
      <c r="K531" s="60">
        <v>45769</v>
      </c>
      <c r="L531" s="20" t="s">
        <v>63</v>
      </c>
      <c r="M531" s="20"/>
      <c r="N531" s="3" t="s">
        <v>2567</v>
      </c>
      <c r="O531" s="3" t="s">
        <v>2568</v>
      </c>
    </row>
    <row r="532" s="2" customFormat="1" spans="1:15">
      <c r="A532" s="2">
        <v>531</v>
      </c>
      <c r="C532" s="2" t="s">
        <v>2569</v>
      </c>
      <c r="D532" s="76" t="s">
        <v>2570</v>
      </c>
      <c r="E532" s="2" t="s">
        <v>2571</v>
      </c>
      <c r="F532" s="3">
        <v>18</v>
      </c>
      <c r="K532" s="60">
        <v>46044</v>
      </c>
      <c r="M532" s="3" t="s">
        <v>24</v>
      </c>
      <c r="N532" s="2" t="s">
        <v>2572</v>
      </c>
      <c r="O532" s="3" t="s">
        <v>2573</v>
      </c>
    </row>
    <row r="533" s="2" customFormat="1" spans="1:15">
      <c r="A533" s="2">
        <v>532</v>
      </c>
      <c r="B533" s="17"/>
      <c r="C533" s="92" t="s">
        <v>2574</v>
      </c>
      <c r="D533" s="17" t="s">
        <v>2575</v>
      </c>
      <c r="E533" s="92" t="s">
        <v>2576</v>
      </c>
      <c r="F533" s="3">
        <v>46</v>
      </c>
      <c r="G533" s="2" t="s">
        <v>2577</v>
      </c>
      <c r="H533" s="17"/>
      <c r="I533" s="17"/>
      <c r="J533" s="17"/>
      <c r="K533" s="60">
        <v>45676</v>
      </c>
      <c r="L533" s="92"/>
      <c r="M533" s="3" t="s">
        <v>24</v>
      </c>
      <c r="N533" s="96" t="s">
        <v>2578</v>
      </c>
      <c r="O533" s="3" t="s">
        <v>2579</v>
      </c>
    </row>
    <row r="534" s="3" customFormat="1" spans="1:15">
      <c r="A534" s="2">
        <v>533</v>
      </c>
      <c r="B534" s="21" t="s">
        <v>2580</v>
      </c>
      <c r="C534" s="3" t="s">
        <v>2581</v>
      </c>
      <c r="D534" s="3" t="s">
        <v>2580</v>
      </c>
      <c r="E534" s="3" t="s">
        <v>1580</v>
      </c>
      <c r="F534" s="3">
        <v>55</v>
      </c>
      <c r="G534" s="3" t="s">
        <v>21</v>
      </c>
      <c r="I534" s="2" t="s">
        <v>312</v>
      </c>
      <c r="J534" s="20" t="s">
        <v>22</v>
      </c>
      <c r="K534" s="60">
        <v>46006</v>
      </c>
      <c r="L534" s="70" t="s">
        <v>23</v>
      </c>
      <c r="N534" s="3" t="s">
        <v>2582</v>
      </c>
      <c r="O534" s="62" t="s">
        <v>2583</v>
      </c>
    </row>
    <row r="535" s="3" customFormat="1" spans="1:15">
      <c r="A535" s="2">
        <v>534</v>
      </c>
      <c r="B535" s="21" t="s">
        <v>2584</v>
      </c>
      <c r="C535" s="20" t="s">
        <v>2585</v>
      </c>
      <c r="D535" s="3" t="s">
        <v>2584</v>
      </c>
      <c r="E535" s="3" t="s">
        <v>1580</v>
      </c>
      <c r="F535" s="3">
        <v>39</v>
      </c>
      <c r="J535" s="20" t="s">
        <v>22</v>
      </c>
      <c r="K535" s="60">
        <v>46038</v>
      </c>
      <c r="L535" s="3" t="s">
        <v>2586</v>
      </c>
      <c r="N535" s="3" t="s">
        <v>2587</v>
      </c>
      <c r="O535" s="62" t="s">
        <v>2588</v>
      </c>
    </row>
    <row r="536" s="2" customFormat="1" spans="1:15">
      <c r="A536" s="2">
        <v>535</v>
      </c>
      <c r="C536" s="2" t="s">
        <v>2589</v>
      </c>
      <c r="D536" s="76" t="s">
        <v>2590</v>
      </c>
      <c r="E536" s="2" t="s">
        <v>2591</v>
      </c>
      <c r="F536" s="3">
        <v>48</v>
      </c>
      <c r="G536" s="2" t="s">
        <v>21</v>
      </c>
      <c r="K536" s="60">
        <v>46051</v>
      </c>
      <c r="M536" s="3" t="s">
        <v>24</v>
      </c>
      <c r="N536" s="2" t="s">
        <v>2592</v>
      </c>
      <c r="O536" s="3" t="s">
        <v>2593</v>
      </c>
    </row>
    <row r="537" s="2" customFormat="1" spans="1:15">
      <c r="A537" s="2">
        <v>536</v>
      </c>
      <c r="C537" s="2" t="s">
        <v>2594</v>
      </c>
      <c r="D537" s="76" t="s">
        <v>2595</v>
      </c>
      <c r="E537" s="2" t="s">
        <v>2596</v>
      </c>
      <c r="F537" s="3">
        <v>33</v>
      </c>
      <c r="K537" s="60">
        <v>45894</v>
      </c>
      <c r="M537" s="3" t="s">
        <v>24</v>
      </c>
      <c r="N537" s="2" t="s">
        <v>2597</v>
      </c>
      <c r="O537" s="3" t="s">
        <v>2598</v>
      </c>
    </row>
    <row r="538" s="2" customFormat="1" spans="1:15">
      <c r="A538" s="2">
        <v>537</v>
      </c>
      <c r="C538" s="2" t="s">
        <v>2599</v>
      </c>
      <c r="D538" s="76" t="s">
        <v>2600</v>
      </c>
      <c r="E538" s="2" t="s">
        <v>2601</v>
      </c>
      <c r="F538" s="3">
        <v>54.9</v>
      </c>
      <c r="G538" s="2" t="s">
        <v>21</v>
      </c>
      <c r="K538" s="60">
        <v>46057</v>
      </c>
      <c r="M538" s="3" t="s">
        <v>24</v>
      </c>
      <c r="N538" s="2" t="s">
        <v>2602</v>
      </c>
      <c r="O538" s="3" t="s">
        <v>2603</v>
      </c>
    </row>
    <row r="539" s="2" customFormat="1" spans="1:15">
      <c r="A539" s="2">
        <v>538</v>
      </c>
      <c r="B539" s="17"/>
      <c r="C539" s="92" t="s">
        <v>2599</v>
      </c>
      <c r="D539" s="17" t="s">
        <v>2604</v>
      </c>
      <c r="E539" s="92" t="s">
        <v>1234</v>
      </c>
      <c r="F539" s="3">
        <v>45</v>
      </c>
      <c r="G539" s="3" t="s">
        <v>21</v>
      </c>
      <c r="H539" s="17"/>
      <c r="I539" s="17"/>
      <c r="J539" s="17"/>
      <c r="K539" s="60">
        <v>46079</v>
      </c>
      <c r="L539" s="92"/>
      <c r="M539" s="3" t="s">
        <v>24</v>
      </c>
      <c r="N539" s="96" t="s">
        <v>2605</v>
      </c>
      <c r="O539" s="3" t="s">
        <v>2606</v>
      </c>
    </row>
    <row r="540" s="2" customFormat="1" spans="1:15">
      <c r="A540" s="2">
        <v>539</v>
      </c>
      <c r="B540" s="68"/>
      <c r="C540" s="5" t="s">
        <v>2607</v>
      </c>
      <c r="D540" s="68" t="s">
        <v>2608</v>
      </c>
      <c r="E540" s="5" t="s">
        <v>2609</v>
      </c>
      <c r="F540" s="3">
        <v>59.9</v>
      </c>
      <c r="G540" s="20" t="s">
        <v>21</v>
      </c>
      <c r="H540" s="5"/>
      <c r="I540" s="5"/>
      <c r="J540" s="5"/>
      <c r="K540" s="60">
        <v>45663</v>
      </c>
      <c r="L540" s="5"/>
      <c r="M540" s="3" t="s">
        <v>24</v>
      </c>
      <c r="N540" s="5" t="s">
        <v>2610</v>
      </c>
      <c r="O540" s="3" t="s">
        <v>2611</v>
      </c>
    </row>
    <row r="541" s="5" customFormat="1" spans="1:15">
      <c r="A541" s="2">
        <v>540</v>
      </c>
      <c r="B541" s="68"/>
      <c r="C541" s="5" t="s">
        <v>2612</v>
      </c>
      <c r="D541" s="68" t="s">
        <v>2613</v>
      </c>
      <c r="E541" s="23" t="s">
        <v>2614</v>
      </c>
      <c r="F541" s="3">
        <v>54</v>
      </c>
      <c r="G541" s="2" t="s">
        <v>21</v>
      </c>
      <c r="K541" s="60">
        <v>45324</v>
      </c>
      <c r="L541" s="3" t="s">
        <v>1632</v>
      </c>
      <c r="M541" s="3" t="s">
        <v>24</v>
      </c>
      <c r="N541" s="5" t="s">
        <v>2615</v>
      </c>
      <c r="O541" s="3" t="s">
        <v>2616</v>
      </c>
    </row>
    <row r="542" s="3" customFormat="1" spans="1:15">
      <c r="A542" s="2">
        <v>541</v>
      </c>
      <c r="C542" s="3" t="s">
        <v>2617</v>
      </c>
      <c r="D542" s="21" t="s">
        <v>2618</v>
      </c>
      <c r="E542" s="3" t="s">
        <v>2619</v>
      </c>
      <c r="F542" s="3">
        <v>48</v>
      </c>
      <c r="G542" s="3" t="s">
        <v>2620</v>
      </c>
      <c r="K542" s="60">
        <v>46011</v>
      </c>
      <c r="L542" s="3" t="s">
        <v>143</v>
      </c>
      <c r="M542" s="3" t="s">
        <v>24</v>
      </c>
      <c r="N542" s="3" t="s">
        <v>2621</v>
      </c>
      <c r="O542" s="3" t="s">
        <v>2622</v>
      </c>
    </row>
    <row r="543" s="5" customFormat="1" spans="1:15">
      <c r="A543" s="2">
        <v>542</v>
      </c>
      <c r="B543" s="68"/>
      <c r="C543" s="5" t="s">
        <v>2623</v>
      </c>
      <c r="D543" s="76" t="s">
        <v>2624</v>
      </c>
      <c r="E543" s="5" t="s">
        <v>2625</v>
      </c>
      <c r="F543" s="3">
        <v>49.8</v>
      </c>
      <c r="G543" s="3" t="s">
        <v>21</v>
      </c>
      <c r="K543" s="60">
        <v>45846</v>
      </c>
      <c r="M543" s="3" t="s">
        <v>24</v>
      </c>
      <c r="N543" s="5" t="s">
        <v>2626</v>
      </c>
      <c r="O543" s="3" t="s">
        <v>2627</v>
      </c>
    </row>
    <row r="544" s="2" customFormat="1" spans="1:15">
      <c r="A544" s="2">
        <v>543</v>
      </c>
      <c r="C544" s="2" t="s">
        <v>2612</v>
      </c>
      <c r="D544" s="76" t="s">
        <v>2628</v>
      </c>
      <c r="E544" s="2" t="s">
        <v>2629</v>
      </c>
      <c r="F544" s="3">
        <v>42</v>
      </c>
      <c r="G544" s="2" t="s">
        <v>21</v>
      </c>
      <c r="K544" s="60">
        <v>45868</v>
      </c>
      <c r="M544" s="3" t="s">
        <v>24</v>
      </c>
      <c r="N544" s="2" t="s">
        <v>2630</v>
      </c>
      <c r="O544" s="3" t="s">
        <v>2631</v>
      </c>
    </row>
    <row r="545" s="2" customFormat="1" spans="1:15">
      <c r="A545" s="2">
        <v>544</v>
      </c>
      <c r="C545" s="2" t="s">
        <v>2623</v>
      </c>
      <c r="D545" s="76" t="s">
        <v>2632</v>
      </c>
      <c r="E545" s="2" t="s">
        <v>2633</v>
      </c>
      <c r="F545" s="3">
        <v>39</v>
      </c>
      <c r="G545" s="2" t="s">
        <v>21</v>
      </c>
      <c r="K545" s="60">
        <v>45868</v>
      </c>
      <c r="M545" s="3" t="s">
        <v>24</v>
      </c>
      <c r="N545" s="2" t="s">
        <v>2634</v>
      </c>
      <c r="O545" s="3" t="s">
        <v>2635</v>
      </c>
    </row>
    <row r="546" s="3" customFormat="1" spans="1:15">
      <c r="A546" s="2">
        <v>545</v>
      </c>
      <c r="B546" s="3"/>
      <c r="C546" s="3" t="s">
        <v>2636</v>
      </c>
      <c r="D546" s="21" t="s">
        <v>2637</v>
      </c>
      <c r="E546" s="3" t="s">
        <v>2638</v>
      </c>
      <c r="F546" s="3">
        <v>49.8</v>
      </c>
      <c r="G546" s="3" t="s">
        <v>1515</v>
      </c>
      <c r="K546" s="60">
        <v>45390</v>
      </c>
      <c r="L546" s="20" t="s">
        <v>63</v>
      </c>
      <c r="N546" s="3" t="s">
        <v>2639</v>
      </c>
      <c r="O546" s="3" t="s">
        <v>2640</v>
      </c>
    </row>
    <row r="547" s="52" customFormat="1" spans="1:15">
      <c r="A547" s="2">
        <v>546</v>
      </c>
      <c r="C547" s="52" t="s">
        <v>2641</v>
      </c>
      <c r="D547" s="87" t="s">
        <v>2642</v>
      </c>
      <c r="E547" s="52" t="s">
        <v>1580</v>
      </c>
      <c r="F547" s="3">
        <v>39</v>
      </c>
      <c r="G547" s="52" t="s">
        <v>2643</v>
      </c>
      <c r="H547" s="88" t="s">
        <v>96</v>
      </c>
      <c r="I547" s="88"/>
      <c r="J547" s="88"/>
      <c r="K547" s="60">
        <v>46062</v>
      </c>
      <c r="L547" s="52" t="s">
        <v>2644</v>
      </c>
      <c r="M547" s="3" t="s">
        <v>24</v>
      </c>
      <c r="N547" s="52" t="s">
        <v>2645</v>
      </c>
      <c r="O547" s="3" t="s">
        <v>2646</v>
      </c>
    </row>
    <row r="548" s="2" customFormat="1" spans="1:15">
      <c r="A548" s="2">
        <v>547</v>
      </c>
      <c r="C548" s="2" t="s">
        <v>2647</v>
      </c>
      <c r="D548" s="76" t="s">
        <v>2648</v>
      </c>
      <c r="E548" s="2" t="s">
        <v>2649</v>
      </c>
      <c r="F548" s="3">
        <v>46</v>
      </c>
      <c r="G548" s="2" t="s">
        <v>2650</v>
      </c>
      <c r="K548" s="60">
        <v>45323</v>
      </c>
      <c r="M548" s="3" t="s">
        <v>24</v>
      </c>
      <c r="N548" s="2" t="s">
        <v>2651</v>
      </c>
      <c r="O548" s="3" t="s">
        <v>2652</v>
      </c>
    </row>
    <row r="549" s="3" customFormat="1" spans="1:15">
      <c r="A549" s="2">
        <v>548</v>
      </c>
      <c r="B549" s="3" t="s">
        <v>2653</v>
      </c>
      <c r="C549" s="3" t="s">
        <v>2654</v>
      </c>
      <c r="D549" s="21" t="s">
        <v>2653</v>
      </c>
      <c r="E549" s="3" t="s">
        <v>2655</v>
      </c>
      <c r="F549" s="3">
        <v>39.8</v>
      </c>
      <c r="G549" s="3" t="s">
        <v>2656</v>
      </c>
      <c r="K549" s="60">
        <v>46064</v>
      </c>
      <c r="L549" s="3" t="s">
        <v>63</v>
      </c>
      <c r="M549" s="3"/>
      <c r="N549" s="3" t="s">
        <v>2657</v>
      </c>
      <c r="O549" s="3" t="s">
        <v>2658</v>
      </c>
    </row>
    <row r="550" s="3" customFormat="1" spans="1:15">
      <c r="A550" s="2">
        <v>549</v>
      </c>
      <c r="C550" s="3" t="s">
        <v>2654</v>
      </c>
      <c r="D550" s="21" t="s">
        <v>2659</v>
      </c>
      <c r="E550" s="3" t="s">
        <v>2660</v>
      </c>
      <c r="F550" s="3">
        <v>45</v>
      </c>
      <c r="G550" s="3" t="s">
        <v>21</v>
      </c>
      <c r="K550" s="60">
        <v>46057</v>
      </c>
      <c r="N550" s="3" t="s">
        <v>2661</v>
      </c>
      <c r="O550" s="3" t="s">
        <v>2662</v>
      </c>
    </row>
    <row r="551" s="5" customFormat="1" spans="1:15">
      <c r="A551" s="2">
        <v>550</v>
      </c>
      <c r="B551" s="2"/>
      <c r="C551" s="2" t="s">
        <v>2663</v>
      </c>
      <c r="D551" s="76" t="s">
        <v>2664</v>
      </c>
      <c r="E551" s="2" t="s">
        <v>2665</v>
      </c>
      <c r="F551" s="3">
        <v>39</v>
      </c>
      <c r="G551" s="2" t="s">
        <v>21</v>
      </c>
      <c r="H551" s="2"/>
      <c r="I551" s="2"/>
      <c r="J551" s="2"/>
      <c r="K551" s="60">
        <v>46004</v>
      </c>
      <c r="L551" s="2"/>
      <c r="M551" s="3" t="s">
        <v>24</v>
      </c>
      <c r="N551" s="2" t="s">
        <v>2666</v>
      </c>
      <c r="O551" s="3" t="s">
        <v>2667</v>
      </c>
    </row>
    <row r="552" s="2" customFormat="1" spans="1:15">
      <c r="A552" s="2">
        <v>551</v>
      </c>
      <c r="C552" s="2" t="s">
        <v>2668</v>
      </c>
      <c r="D552" s="76" t="s">
        <v>2669</v>
      </c>
      <c r="E552" s="2" t="s">
        <v>2670</v>
      </c>
      <c r="F552" s="3">
        <v>36</v>
      </c>
      <c r="G552" s="2" t="s">
        <v>21</v>
      </c>
      <c r="K552" s="60">
        <v>46037</v>
      </c>
      <c r="L552" s="2" t="s">
        <v>442</v>
      </c>
      <c r="M552" s="3"/>
      <c r="N552" s="2" t="s">
        <v>2671</v>
      </c>
      <c r="O552" s="3" t="s">
        <v>2672</v>
      </c>
    </row>
    <row r="553" s="5" customFormat="1" spans="1:15">
      <c r="A553" s="2">
        <v>552</v>
      </c>
      <c r="B553" s="68"/>
      <c r="C553" s="5" t="s">
        <v>2673</v>
      </c>
      <c r="D553" s="68" t="s">
        <v>2674</v>
      </c>
      <c r="E553" s="68" t="s">
        <v>2675</v>
      </c>
      <c r="F553" s="3">
        <v>49</v>
      </c>
      <c r="G553" s="3" t="s">
        <v>21</v>
      </c>
      <c r="K553" s="60">
        <v>45859</v>
      </c>
      <c r="L553" s="68"/>
      <c r="M553" s="3" t="s">
        <v>24</v>
      </c>
      <c r="N553" s="5" t="s">
        <v>2676</v>
      </c>
      <c r="O553" s="3" t="s">
        <v>2677</v>
      </c>
    </row>
    <row r="554" s="2" customFormat="1" spans="1:15">
      <c r="A554" s="2">
        <v>553</v>
      </c>
      <c r="C554" s="2" t="s">
        <v>2678</v>
      </c>
      <c r="D554" s="76" t="s">
        <v>2679</v>
      </c>
      <c r="E554" s="2" t="s">
        <v>2680</v>
      </c>
      <c r="F554" s="3">
        <v>35</v>
      </c>
      <c r="G554" s="2" t="s">
        <v>21</v>
      </c>
      <c r="K554" s="60">
        <v>46043</v>
      </c>
      <c r="M554" s="3" t="s">
        <v>24</v>
      </c>
      <c r="N554" s="2" t="s">
        <v>2681</v>
      </c>
      <c r="O554" s="3" t="s">
        <v>2682</v>
      </c>
    </row>
    <row r="555" s="3" customFormat="1" spans="1:15">
      <c r="A555" s="2">
        <v>554</v>
      </c>
      <c r="B555" s="3" t="s">
        <v>2683</v>
      </c>
      <c r="C555" s="62" t="s">
        <v>2684</v>
      </c>
      <c r="D555" s="21" t="s">
        <v>2683</v>
      </c>
      <c r="E555" s="3" t="s">
        <v>2685</v>
      </c>
      <c r="F555" s="3">
        <v>43.5</v>
      </c>
      <c r="G555" s="3" t="s">
        <v>62</v>
      </c>
      <c r="K555" s="60">
        <v>46062</v>
      </c>
      <c r="L555" s="20" t="s">
        <v>63</v>
      </c>
      <c r="M555" s="20"/>
      <c r="N555" s="3" t="s">
        <v>2686</v>
      </c>
      <c r="O555" s="3" t="s">
        <v>2687</v>
      </c>
    </row>
    <row r="556" s="2" customFormat="1" spans="1:15">
      <c r="A556" s="2">
        <v>555</v>
      </c>
      <c r="C556" s="2" t="s">
        <v>2684</v>
      </c>
      <c r="D556" s="76" t="s">
        <v>2688</v>
      </c>
      <c r="E556" s="2" t="s">
        <v>2689</v>
      </c>
      <c r="F556" s="3">
        <v>30</v>
      </c>
      <c r="G556" s="2" t="s">
        <v>21</v>
      </c>
      <c r="K556" s="60">
        <v>45825</v>
      </c>
      <c r="M556" s="3" t="s">
        <v>24</v>
      </c>
      <c r="N556" s="2" t="s">
        <v>2690</v>
      </c>
      <c r="O556" s="3" t="s">
        <v>2691</v>
      </c>
    </row>
    <row r="557" s="5" customFormat="1" spans="1:15">
      <c r="A557" s="2">
        <v>556</v>
      </c>
      <c r="B557" s="68"/>
      <c r="C557" s="5" t="s">
        <v>2692</v>
      </c>
      <c r="D557" s="76" t="s">
        <v>2693</v>
      </c>
      <c r="E557" s="5" t="s">
        <v>2125</v>
      </c>
      <c r="F557" s="3">
        <v>29</v>
      </c>
      <c r="G557" s="5" t="s">
        <v>21</v>
      </c>
      <c r="K557" s="60">
        <v>45723</v>
      </c>
      <c r="M557" s="3" t="s">
        <v>24</v>
      </c>
      <c r="N557" s="5" t="s">
        <v>2694</v>
      </c>
      <c r="O557" s="3" t="s">
        <v>2695</v>
      </c>
    </row>
    <row r="558" s="3" customFormat="1" spans="1:15">
      <c r="A558" s="2">
        <v>557</v>
      </c>
      <c r="B558" s="21" t="s">
        <v>2696</v>
      </c>
      <c r="C558" s="3" t="s">
        <v>2697</v>
      </c>
      <c r="D558" s="21" t="s">
        <v>2696</v>
      </c>
      <c r="E558" s="3" t="s">
        <v>2698</v>
      </c>
      <c r="F558" s="3">
        <v>35</v>
      </c>
      <c r="G558" s="3" t="s">
        <v>62</v>
      </c>
      <c r="K558" s="60">
        <v>45888</v>
      </c>
      <c r="L558" s="20" t="s">
        <v>2699</v>
      </c>
      <c r="M558" s="20"/>
      <c r="N558" s="3" t="s">
        <v>2700</v>
      </c>
      <c r="O558" s="3" t="s">
        <v>2701</v>
      </c>
    </row>
    <row r="559" s="2" customFormat="1" spans="1:15">
      <c r="A559" s="2">
        <v>558</v>
      </c>
      <c r="C559" s="2" t="s">
        <v>2702</v>
      </c>
      <c r="D559" s="76" t="s">
        <v>2703</v>
      </c>
      <c r="E559" s="2" t="s">
        <v>2704</v>
      </c>
      <c r="F559" s="3">
        <v>42</v>
      </c>
      <c r="G559" s="2" t="s">
        <v>21</v>
      </c>
      <c r="K559" s="60">
        <v>45895</v>
      </c>
      <c r="L559" s="97"/>
      <c r="M559" s="3" t="s">
        <v>24</v>
      </c>
      <c r="N559" s="2" t="s">
        <v>2705</v>
      </c>
      <c r="O559" s="3" t="s">
        <v>2706</v>
      </c>
    </row>
    <row r="560" s="3" customFormat="1" spans="1:15">
      <c r="A560" s="2">
        <v>559</v>
      </c>
      <c r="C560" s="3" t="s">
        <v>2707</v>
      </c>
      <c r="D560" s="21" t="s">
        <v>2708</v>
      </c>
      <c r="E560" s="3" t="s">
        <v>2709</v>
      </c>
      <c r="F560" s="3">
        <v>49</v>
      </c>
      <c r="G560" s="3" t="s">
        <v>62</v>
      </c>
      <c r="K560" s="60">
        <v>46051</v>
      </c>
      <c r="L560" s="3" t="s">
        <v>63</v>
      </c>
      <c r="N560" s="3" t="s">
        <v>2710</v>
      </c>
      <c r="O560" s="3" t="s">
        <v>2711</v>
      </c>
    </row>
    <row r="561" s="2" customFormat="1" spans="1:15">
      <c r="A561" s="2">
        <v>560</v>
      </c>
      <c r="C561" s="2" t="s">
        <v>2712</v>
      </c>
      <c r="D561" s="76" t="s">
        <v>2713</v>
      </c>
      <c r="E561" s="2" t="s">
        <v>2714</v>
      </c>
      <c r="F561" s="3">
        <v>39.8</v>
      </c>
      <c r="G561" s="2" t="s">
        <v>21</v>
      </c>
      <c r="H561" s="2" t="s">
        <v>96</v>
      </c>
      <c r="K561" s="60">
        <v>44586</v>
      </c>
      <c r="L561" s="2" t="s">
        <v>381</v>
      </c>
      <c r="M561" s="3" t="s">
        <v>24</v>
      </c>
      <c r="N561" s="2" t="s">
        <v>2715</v>
      </c>
      <c r="O561" s="3" t="s">
        <v>2716</v>
      </c>
    </row>
    <row r="562" s="61" customFormat="1" spans="1:15">
      <c r="A562" s="2">
        <v>561</v>
      </c>
      <c r="B562" s="2"/>
      <c r="C562" s="2" t="s">
        <v>2717</v>
      </c>
      <c r="D562" s="76" t="s">
        <v>2718</v>
      </c>
      <c r="E562" s="2" t="s">
        <v>2719</v>
      </c>
      <c r="F562" s="3">
        <v>29.8</v>
      </c>
      <c r="G562" s="2" t="s">
        <v>21</v>
      </c>
      <c r="H562" s="2" t="s">
        <v>96</v>
      </c>
      <c r="I562" s="2"/>
      <c r="J562" s="2"/>
      <c r="K562" s="60">
        <v>45318</v>
      </c>
      <c r="L562" s="2" t="s">
        <v>381</v>
      </c>
      <c r="M562" s="3" t="s">
        <v>24</v>
      </c>
      <c r="N562" s="2" t="s">
        <v>2720</v>
      </c>
      <c r="O562" s="3" t="s">
        <v>2721</v>
      </c>
    </row>
    <row r="563" s="2" customFormat="1" spans="1:15">
      <c r="A563" s="2">
        <v>562</v>
      </c>
      <c r="B563" s="76"/>
      <c r="C563" s="2" t="s">
        <v>2722</v>
      </c>
      <c r="D563" s="76" t="s">
        <v>2723</v>
      </c>
      <c r="E563" s="2" t="s">
        <v>2724</v>
      </c>
      <c r="F563" s="3">
        <v>37</v>
      </c>
      <c r="G563" s="2" t="s">
        <v>21</v>
      </c>
      <c r="K563" s="60">
        <v>45544</v>
      </c>
      <c r="M563" s="3" t="s">
        <v>24</v>
      </c>
      <c r="N563" s="20" t="s">
        <v>2725</v>
      </c>
      <c r="O563" s="3" t="s">
        <v>2726</v>
      </c>
    </row>
    <row r="564" s="3" customFormat="1" spans="1:15">
      <c r="A564" s="2">
        <v>563</v>
      </c>
      <c r="B564" s="3"/>
      <c r="C564" s="3" t="s">
        <v>2727</v>
      </c>
      <c r="D564" s="3" t="s">
        <v>2728</v>
      </c>
      <c r="E564" s="3" t="s">
        <v>2729</v>
      </c>
      <c r="F564" s="3">
        <v>35</v>
      </c>
      <c r="G564" s="3" t="s">
        <v>1058</v>
      </c>
      <c r="K564" s="60">
        <v>45576</v>
      </c>
      <c r="L564" s="20" t="s">
        <v>2730</v>
      </c>
      <c r="M564" s="20"/>
      <c r="N564" s="3" t="s">
        <v>2731</v>
      </c>
      <c r="O564" s="3" t="s">
        <v>2732</v>
      </c>
    </row>
    <row r="565" s="2" customFormat="1" spans="1:15">
      <c r="A565" s="2">
        <v>564</v>
      </c>
      <c r="C565" s="2" t="s">
        <v>2733</v>
      </c>
      <c r="D565" s="76" t="s">
        <v>2734</v>
      </c>
      <c r="E565" s="2" t="s">
        <v>2735</v>
      </c>
      <c r="F565" s="3">
        <v>49</v>
      </c>
      <c r="G565" s="2" t="s">
        <v>21</v>
      </c>
      <c r="K565" s="60">
        <v>45859</v>
      </c>
      <c r="M565" s="3" t="s">
        <v>24</v>
      </c>
      <c r="N565" s="2" t="s">
        <v>2736</v>
      </c>
      <c r="O565" s="3" t="s">
        <v>2737</v>
      </c>
    </row>
    <row r="566" s="2" customFormat="1" spans="1:15">
      <c r="A566" s="2">
        <v>565</v>
      </c>
      <c r="C566" s="2" t="s">
        <v>2738</v>
      </c>
      <c r="D566" s="76" t="s">
        <v>2739</v>
      </c>
      <c r="E566" s="2" t="s">
        <v>2740</v>
      </c>
      <c r="F566" s="3">
        <v>29.8</v>
      </c>
      <c r="G566" s="2" t="s">
        <v>21</v>
      </c>
      <c r="K566" s="60">
        <v>46044</v>
      </c>
      <c r="M566" s="3" t="s">
        <v>24</v>
      </c>
      <c r="N566" s="2" t="s">
        <v>2741</v>
      </c>
      <c r="O566" s="3" t="s">
        <v>2742</v>
      </c>
    </row>
    <row r="567" s="2" customFormat="1" spans="1:15">
      <c r="A567" s="2">
        <v>566</v>
      </c>
      <c r="B567" s="96"/>
      <c r="C567" s="61" t="s">
        <v>2743</v>
      </c>
      <c r="D567" s="96" t="s">
        <v>2744</v>
      </c>
      <c r="E567" s="61" t="s">
        <v>2745</v>
      </c>
      <c r="F567" s="3">
        <v>42</v>
      </c>
      <c r="G567" s="61" t="s">
        <v>21</v>
      </c>
      <c r="H567" s="61"/>
      <c r="I567" s="61"/>
      <c r="J567" s="61"/>
      <c r="K567" s="60">
        <v>46064</v>
      </c>
      <c r="L567" s="61"/>
      <c r="M567" s="3" t="s">
        <v>24</v>
      </c>
      <c r="N567" s="61" t="s">
        <v>2746</v>
      </c>
      <c r="O567" s="3" t="s">
        <v>2747</v>
      </c>
    </row>
    <row r="568" s="52" customFormat="1" spans="1:15">
      <c r="A568" s="2">
        <v>567</v>
      </c>
      <c r="C568" s="52" t="s">
        <v>2748</v>
      </c>
      <c r="D568" s="87" t="s">
        <v>2749</v>
      </c>
      <c r="E568" s="52" t="s">
        <v>2750</v>
      </c>
      <c r="F568" s="3">
        <v>49.8</v>
      </c>
      <c r="G568" s="52" t="s">
        <v>62</v>
      </c>
      <c r="K568" s="60">
        <v>45915</v>
      </c>
      <c r="L568" s="3" t="s">
        <v>63</v>
      </c>
      <c r="M568" s="3" t="s">
        <v>24</v>
      </c>
      <c r="N568" s="52" t="s">
        <v>2751</v>
      </c>
      <c r="O568" s="3" t="s">
        <v>2752</v>
      </c>
    </row>
    <row r="569" s="2" customFormat="1" ht="14.25" spans="1:15">
      <c r="A569" s="2">
        <v>568</v>
      </c>
      <c r="C569" s="18" t="s">
        <v>2753</v>
      </c>
      <c r="D569" s="76"/>
      <c r="F569" s="3"/>
      <c r="K569" s="60"/>
      <c r="M569" s="3"/>
      <c r="O569" s="3"/>
    </row>
    <row r="570" s="3" customFormat="1" spans="1:15">
      <c r="A570" s="2">
        <v>569</v>
      </c>
      <c r="B570" s="21" t="s">
        <v>2754</v>
      </c>
      <c r="C570" s="3" t="s">
        <v>2755</v>
      </c>
      <c r="D570" s="21" t="s">
        <v>2754</v>
      </c>
      <c r="E570" s="62" t="s">
        <v>2756</v>
      </c>
      <c r="F570" s="3">
        <v>49.8</v>
      </c>
      <c r="G570" s="3" t="s">
        <v>2757</v>
      </c>
      <c r="J570" s="62" t="s">
        <v>22</v>
      </c>
      <c r="K570" s="60">
        <v>46053</v>
      </c>
      <c r="L570" s="3" t="s">
        <v>23</v>
      </c>
      <c r="N570" s="3" t="s">
        <v>2758</v>
      </c>
      <c r="O570" s="3" t="s">
        <v>2759</v>
      </c>
    </row>
    <row r="571" s="3" customFormat="1" spans="1:15">
      <c r="A571" s="2">
        <v>570</v>
      </c>
      <c r="B571" s="3" t="s">
        <v>2760</v>
      </c>
      <c r="C571" s="3" t="s">
        <v>2761</v>
      </c>
      <c r="D571" s="21" t="s">
        <v>2760</v>
      </c>
      <c r="E571" s="3" t="s">
        <v>2762</v>
      </c>
      <c r="F571" s="3">
        <v>45</v>
      </c>
      <c r="G571" s="3" t="s">
        <v>2763</v>
      </c>
      <c r="K571" s="60">
        <v>46048</v>
      </c>
      <c r="L571" s="20" t="s">
        <v>63</v>
      </c>
      <c r="M571" s="20"/>
      <c r="N571" s="3" t="s">
        <v>2764</v>
      </c>
      <c r="O571" s="3" t="s">
        <v>2765</v>
      </c>
    </row>
    <row r="572" s="3" customFormat="1" spans="1:15">
      <c r="A572" s="2">
        <v>571</v>
      </c>
      <c r="B572" s="3" t="s">
        <v>2766</v>
      </c>
      <c r="C572" s="3" t="s">
        <v>2767</v>
      </c>
      <c r="D572" s="3" t="s">
        <v>2766</v>
      </c>
      <c r="E572" s="3" t="s">
        <v>2768</v>
      </c>
      <c r="F572" s="3">
        <v>59.8</v>
      </c>
      <c r="G572" s="3" t="s">
        <v>2769</v>
      </c>
      <c r="J572" s="20" t="s">
        <v>22</v>
      </c>
      <c r="K572" s="60">
        <v>46062</v>
      </c>
      <c r="L572" s="3" t="s">
        <v>23</v>
      </c>
      <c r="M572" s="3"/>
      <c r="N572" s="3" t="s">
        <v>2770</v>
      </c>
      <c r="O572" s="3" t="s">
        <v>2771</v>
      </c>
    </row>
    <row r="573" s="3" customFormat="1" spans="1:15">
      <c r="A573" s="2">
        <v>572</v>
      </c>
      <c r="C573" s="3" t="s">
        <v>2772</v>
      </c>
      <c r="D573" s="21" t="s">
        <v>2773</v>
      </c>
      <c r="E573" s="20" t="s">
        <v>2774</v>
      </c>
      <c r="F573" s="3">
        <v>59.8</v>
      </c>
      <c r="G573" s="3" t="s">
        <v>2775</v>
      </c>
      <c r="K573" s="60">
        <v>45743</v>
      </c>
      <c r="L573" s="3" t="s">
        <v>2776</v>
      </c>
      <c r="N573" s="3" t="s">
        <v>2777</v>
      </c>
      <c r="O573" s="3" t="s">
        <v>2778</v>
      </c>
    </row>
    <row r="574" s="3" customFormat="1" spans="1:15">
      <c r="A574" s="2">
        <v>573</v>
      </c>
      <c r="B574" s="21"/>
      <c r="C574" s="3" t="s">
        <v>2779</v>
      </c>
      <c r="D574" s="21" t="s">
        <v>2780</v>
      </c>
      <c r="E574" s="20" t="s">
        <v>2781</v>
      </c>
      <c r="F574" s="3">
        <v>59.8</v>
      </c>
      <c r="G574" s="3" t="s">
        <v>21</v>
      </c>
      <c r="K574" s="60">
        <v>46008</v>
      </c>
      <c r="L574" s="62" t="s">
        <v>63</v>
      </c>
      <c r="M574" s="62"/>
      <c r="N574" s="3" t="s">
        <v>2782</v>
      </c>
      <c r="O574" s="3" t="s">
        <v>2783</v>
      </c>
    </row>
    <row r="575" s="3" customFormat="1" spans="1:15">
      <c r="A575" s="2">
        <v>574</v>
      </c>
      <c r="C575" s="3" t="s">
        <v>2784</v>
      </c>
      <c r="D575" s="21" t="s">
        <v>2785</v>
      </c>
      <c r="E575" s="3" t="s">
        <v>2786</v>
      </c>
      <c r="F575" s="3">
        <v>59.8</v>
      </c>
      <c r="G575" s="3" t="s">
        <v>62</v>
      </c>
      <c r="K575" s="60">
        <v>45279</v>
      </c>
      <c r="L575" s="3" t="s">
        <v>63</v>
      </c>
      <c r="N575" s="3" t="s">
        <v>2787</v>
      </c>
      <c r="O575" s="3" t="s">
        <v>2788</v>
      </c>
    </row>
    <row r="576" s="3" customFormat="1" spans="1:15">
      <c r="A576" s="2">
        <v>575</v>
      </c>
      <c r="C576" s="3" t="s">
        <v>2789</v>
      </c>
      <c r="D576" s="21" t="s">
        <v>2790</v>
      </c>
      <c r="E576" s="3" t="s">
        <v>2791</v>
      </c>
      <c r="F576" s="3">
        <v>49</v>
      </c>
      <c r="G576" s="3" t="s">
        <v>21</v>
      </c>
      <c r="K576" s="60">
        <v>45635</v>
      </c>
      <c r="M576" s="3" t="s">
        <v>24</v>
      </c>
      <c r="N576" s="3" t="s">
        <v>2792</v>
      </c>
      <c r="O576" s="3" t="s">
        <v>2793</v>
      </c>
    </row>
    <row r="577" s="52" customFormat="1" spans="1:15">
      <c r="A577" s="2">
        <v>576</v>
      </c>
      <c r="C577" s="52" t="s">
        <v>2794</v>
      </c>
      <c r="D577" s="87" t="s">
        <v>2795</v>
      </c>
      <c r="E577" s="52" t="s">
        <v>2796</v>
      </c>
      <c r="F577" s="3">
        <v>49.8</v>
      </c>
      <c r="G577" s="88" t="s">
        <v>62</v>
      </c>
      <c r="K577" s="60">
        <v>45826</v>
      </c>
      <c r="L577" s="98" t="s">
        <v>63</v>
      </c>
      <c r="M577" s="70"/>
      <c r="N577" s="88" t="s">
        <v>2797</v>
      </c>
      <c r="O577" s="3" t="s">
        <v>2798</v>
      </c>
    </row>
    <row r="578" s="3" customFormat="1" spans="1:15">
      <c r="A578" s="2">
        <v>577</v>
      </c>
      <c r="C578" s="3" t="s">
        <v>2799</v>
      </c>
      <c r="D578" s="21" t="s">
        <v>2800</v>
      </c>
      <c r="E578" s="3" t="s">
        <v>2801</v>
      </c>
      <c r="F578" s="3">
        <v>49.8</v>
      </c>
      <c r="G578" s="3" t="s">
        <v>21</v>
      </c>
      <c r="K578" s="60">
        <v>46058</v>
      </c>
      <c r="L578" s="20" t="s">
        <v>63</v>
      </c>
      <c r="N578" s="3" t="s">
        <v>2802</v>
      </c>
      <c r="O578" s="3" t="s">
        <v>2803</v>
      </c>
    </row>
    <row r="579" s="3" customFormat="1" spans="1:15">
      <c r="A579" s="2">
        <v>578</v>
      </c>
      <c r="B579" s="3" t="s">
        <v>2804</v>
      </c>
      <c r="C579" s="62" t="s">
        <v>2805</v>
      </c>
      <c r="D579" s="21" t="s">
        <v>2804</v>
      </c>
      <c r="E579" s="3" t="s">
        <v>2806</v>
      </c>
      <c r="F579" s="3">
        <v>49</v>
      </c>
      <c r="G579" s="3" t="s">
        <v>2807</v>
      </c>
      <c r="K579" s="60">
        <v>46064</v>
      </c>
      <c r="L579" s="20" t="s">
        <v>63</v>
      </c>
      <c r="N579" s="3" t="s">
        <v>2808</v>
      </c>
      <c r="O579" s="3" t="s">
        <v>2809</v>
      </c>
    </row>
    <row r="580" s="4" customFormat="1" spans="1:15">
      <c r="A580" s="2">
        <v>579</v>
      </c>
      <c r="B580" s="4" t="s">
        <v>2810</v>
      </c>
      <c r="C580" s="4" t="s">
        <v>2811</v>
      </c>
      <c r="D580" s="4" t="s">
        <v>2810</v>
      </c>
      <c r="E580" s="4" t="s">
        <v>2812</v>
      </c>
      <c r="F580" s="4">
        <v>45</v>
      </c>
      <c r="G580" s="4" t="s">
        <v>2813</v>
      </c>
      <c r="K580" s="56">
        <v>46104</v>
      </c>
      <c r="N580" s="4" t="s">
        <v>2814</v>
      </c>
      <c r="O580" s="4" t="s">
        <v>2815</v>
      </c>
    </row>
    <row r="581" s="2" customFormat="1" spans="1:15">
      <c r="A581" s="2">
        <v>580</v>
      </c>
      <c r="B581" s="68"/>
      <c r="C581" s="5" t="s">
        <v>2816</v>
      </c>
      <c r="D581" s="68" t="s">
        <v>2817</v>
      </c>
      <c r="E581" s="5" t="s">
        <v>2818</v>
      </c>
      <c r="F581" s="3">
        <v>49.9</v>
      </c>
      <c r="G581" s="20" t="s">
        <v>21</v>
      </c>
      <c r="H581" s="63"/>
      <c r="I581" s="2" t="s">
        <v>312</v>
      </c>
      <c r="J581" s="3" t="s">
        <v>22</v>
      </c>
      <c r="K581" s="60">
        <v>46008</v>
      </c>
      <c r="L581" s="70" t="s">
        <v>23</v>
      </c>
      <c r="M581" s="3" t="s">
        <v>24</v>
      </c>
      <c r="N581" s="5" t="s">
        <v>2819</v>
      </c>
      <c r="O581" s="3" t="s">
        <v>2820</v>
      </c>
    </row>
    <row r="582" s="5" customFormat="1" spans="1:15">
      <c r="A582" s="2">
        <v>581</v>
      </c>
      <c r="B582" s="76"/>
      <c r="C582" s="2" t="s">
        <v>2821</v>
      </c>
      <c r="D582" s="76" t="s">
        <v>2822</v>
      </c>
      <c r="E582" s="5" t="s">
        <v>2823</v>
      </c>
      <c r="F582" s="3">
        <v>55</v>
      </c>
      <c r="G582" s="3" t="s">
        <v>21</v>
      </c>
      <c r="H582" s="2"/>
      <c r="I582" s="2"/>
      <c r="J582" s="2"/>
      <c r="K582" s="60">
        <v>45656</v>
      </c>
      <c r="L582" s="2"/>
      <c r="M582" s="3" t="s">
        <v>24</v>
      </c>
      <c r="N582" s="2" t="s">
        <v>2824</v>
      </c>
      <c r="O582" s="3" t="s">
        <v>2825</v>
      </c>
    </row>
    <row r="583" s="16" customFormat="1" spans="1:15">
      <c r="A583" s="2">
        <v>582</v>
      </c>
      <c r="B583" s="76"/>
      <c r="C583" s="2" t="s">
        <v>2826</v>
      </c>
      <c r="D583" s="76" t="s">
        <v>2827</v>
      </c>
      <c r="E583" s="5" t="s">
        <v>2828</v>
      </c>
      <c r="F583" s="3">
        <v>29.8</v>
      </c>
      <c r="G583" s="63" t="s">
        <v>21</v>
      </c>
      <c r="H583" s="2"/>
      <c r="I583" s="2"/>
      <c r="J583" s="2"/>
      <c r="K583" s="60">
        <v>46055</v>
      </c>
      <c r="L583" s="2"/>
      <c r="M583" s="3" t="s">
        <v>24</v>
      </c>
      <c r="N583" s="2" t="s">
        <v>2829</v>
      </c>
      <c r="O583" s="3" t="s">
        <v>2830</v>
      </c>
    </row>
    <row r="584" s="16" customFormat="1" spans="1:15">
      <c r="A584" s="2">
        <v>583</v>
      </c>
      <c r="B584" s="76"/>
      <c r="C584" s="2" t="s">
        <v>2831</v>
      </c>
      <c r="D584" s="76" t="s">
        <v>2832</v>
      </c>
      <c r="E584" s="2" t="s">
        <v>2833</v>
      </c>
      <c r="F584" s="3">
        <v>39</v>
      </c>
      <c r="G584" s="2"/>
      <c r="H584" s="2"/>
      <c r="I584" s="2"/>
      <c r="J584" s="2"/>
      <c r="K584" s="60">
        <v>45801</v>
      </c>
      <c r="L584" s="2"/>
      <c r="M584" s="3" t="s">
        <v>24</v>
      </c>
      <c r="N584" s="2" t="s">
        <v>2834</v>
      </c>
      <c r="O584" s="3" t="s">
        <v>2835</v>
      </c>
    </row>
    <row r="585" s="2" customFormat="1" spans="1:15">
      <c r="A585" s="2">
        <v>584</v>
      </c>
      <c r="B585" s="68"/>
      <c r="C585" s="5" t="s">
        <v>2836</v>
      </c>
      <c r="D585" s="68" t="s">
        <v>2837</v>
      </c>
      <c r="E585" s="20" t="s">
        <v>2838</v>
      </c>
      <c r="F585" s="3">
        <v>39.9</v>
      </c>
      <c r="G585" s="5" t="s">
        <v>311</v>
      </c>
      <c r="H585" s="63"/>
      <c r="I585" s="63"/>
      <c r="J585" s="63"/>
      <c r="K585" s="60">
        <v>46006</v>
      </c>
      <c r="L585" s="5"/>
      <c r="M585" s="3" t="s">
        <v>24</v>
      </c>
      <c r="N585" s="5" t="s">
        <v>2839</v>
      </c>
      <c r="O585" s="3" t="s">
        <v>2840</v>
      </c>
    </row>
    <row r="586" s="5" customFormat="1" spans="1:15">
      <c r="A586" s="2">
        <v>585</v>
      </c>
      <c r="C586" s="5" t="s">
        <v>2841</v>
      </c>
      <c r="D586" s="68" t="s">
        <v>2842</v>
      </c>
      <c r="E586" s="5" t="s">
        <v>1910</v>
      </c>
      <c r="F586" s="3">
        <v>69</v>
      </c>
      <c r="G586" s="3" t="s">
        <v>21</v>
      </c>
      <c r="K586" s="60">
        <v>46046</v>
      </c>
      <c r="M586" s="3" t="s">
        <v>24</v>
      </c>
      <c r="N586" s="5" t="s">
        <v>2843</v>
      </c>
      <c r="O586" s="3" t="s">
        <v>2844</v>
      </c>
    </row>
    <row r="587" s="5" customFormat="1" spans="1:15">
      <c r="A587" s="2">
        <v>586</v>
      </c>
      <c r="B587" s="2"/>
      <c r="C587" s="2" t="s">
        <v>2845</v>
      </c>
      <c r="D587" s="76" t="s">
        <v>2846</v>
      </c>
      <c r="E587" s="2" t="s">
        <v>2847</v>
      </c>
      <c r="F587" s="3">
        <v>39</v>
      </c>
      <c r="G587" s="2" t="s">
        <v>2848</v>
      </c>
      <c r="H587" s="2"/>
      <c r="I587" s="2"/>
      <c r="J587" s="2"/>
      <c r="K587" s="60">
        <v>46006</v>
      </c>
      <c r="L587" s="2"/>
      <c r="M587" s="3" t="s">
        <v>24</v>
      </c>
      <c r="N587" s="2" t="s">
        <v>2849</v>
      </c>
      <c r="O587" s="3" t="s">
        <v>2850</v>
      </c>
    </row>
    <row r="588" s="2" customFormat="1" spans="1:15">
      <c r="A588" s="2">
        <v>587</v>
      </c>
      <c r="B588" s="76"/>
      <c r="C588" s="2" t="s">
        <v>2851</v>
      </c>
      <c r="D588" s="76" t="s">
        <v>2852</v>
      </c>
      <c r="E588" s="2" t="s">
        <v>2847</v>
      </c>
      <c r="F588" s="3">
        <v>21</v>
      </c>
      <c r="H588" s="16"/>
      <c r="I588" s="16"/>
      <c r="J588" s="16"/>
      <c r="K588" s="60">
        <v>45324</v>
      </c>
      <c r="M588" s="3" t="s">
        <v>24</v>
      </c>
      <c r="N588" s="76" t="s">
        <v>2853</v>
      </c>
      <c r="O588" s="3" t="s">
        <v>2854</v>
      </c>
    </row>
    <row r="589" s="2" customFormat="1" spans="1:15">
      <c r="A589" s="2">
        <v>588</v>
      </c>
      <c r="C589" s="2" t="s">
        <v>2855</v>
      </c>
      <c r="D589" s="76" t="s">
        <v>2856</v>
      </c>
      <c r="E589" s="2" t="s">
        <v>2857</v>
      </c>
      <c r="F589" s="3">
        <v>55</v>
      </c>
      <c r="G589" s="2" t="s">
        <v>2858</v>
      </c>
      <c r="H589" s="2" t="s">
        <v>96</v>
      </c>
      <c r="K589" s="60">
        <v>45503</v>
      </c>
      <c r="L589" s="2" t="s">
        <v>381</v>
      </c>
      <c r="M589" s="3" t="s">
        <v>24</v>
      </c>
      <c r="N589" s="2" t="s">
        <v>2859</v>
      </c>
      <c r="O589" s="3" t="s">
        <v>2860</v>
      </c>
    </row>
    <row r="590" s="2" customFormat="1" spans="1:15">
      <c r="A590" s="2">
        <v>589</v>
      </c>
      <c r="C590" s="2" t="s">
        <v>2861</v>
      </c>
      <c r="D590" s="76" t="s">
        <v>2862</v>
      </c>
      <c r="E590" s="2" t="s">
        <v>2863</v>
      </c>
      <c r="F590" s="3">
        <v>42</v>
      </c>
      <c r="G590" s="2" t="s">
        <v>21</v>
      </c>
      <c r="K590" s="60">
        <v>45880</v>
      </c>
      <c r="M590" s="3" t="s">
        <v>24</v>
      </c>
      <c r="N590" s="2" t="s">
        <v>2864</v>
      </c>
      <c r="O590" s="3" t="s">
        <v>2865</v>
      </c>
    </row>
    <row r="591" s="2" customFormat="1" spans="1:15">
      <c r="A591" s="2">
        <v>590</v>
      </c>
      <c r="C591" s="2" t="s">
        <v>2866</v>
      </c>
      <c r="D591" s="76" t="s">
        <v>2867</v>
      </c>
      <c r="E591" s="2" t="s">
        <v>2868</v>
      </c>
      <c r="F591" s="3">
        <v>55.8</v>
      </c>
      <c r="G591" s="2" t="s">
        <v>2869</v>
      </c>
      <c r="K591" s="60">
        <v>46013</v>
      </c>
      <c r="L591" s="70" t="s">
        <v>63</v>
      </c>
      <c r="M591" s="3"/>
      <c r="N591" s="2" t="s">
        <v>2870</v>
      </c>
      <c r="O591" s="3" t="s">
        <v>2871</v>
      </c>
    </row>
    <row r="592" s="2" customFormat="1" spans="1:15">
      <c r="A592" s="2">
        <v>591</v>
      </c>
      <c r="B592" s="68"/>
      <c r="C592" s="5" t="s">
        <v>2872</v>
      </c>
      <c r="D592" s="68" t="s">
        <v>2873</v>
      </c>
      <c r="E592" s="20" t="s">
        <v>2874</v>
      </c>
      <c r="F592" s="3">
        <v>35</v>
      </c>
      <c r="G592" s="3" t="s">
        <v>21</v>
      </c>
      <c r="H592" s="63"/>
      <c r="I592" s="63"/>
      <c r="J592" s="63"/>
      <c r="K592" s="60">
        <v>45341</v>
      </c>
      <c r="L592" s="5"/>
      <c r="M592" s="3" t="s">
        <v>24</v>
      </c>
      <c r="N592" s="5" t="s">
        <v>2875</v>
      </c>
      <c r="O592" s="3" t="s">
        <v>2876</v>
      </c>
    </row>
    <row r="593" s="3" customFormat="1" spans="1:15">
      <c r="A593" s="2">
        <v>592</v>
      </c>
      <c r="B593" s="68"/>
      <c r="C593" s="5" t="s">
        <v>2877</v>
      </c>
      <c r="D593" s="68" t="s">
        <v>2878</v>
      </c>
      <c r="E593" s="5" t="s">
        <v>2879</v>
      </c>
      <c r="F593" s="3">
        <v>49</v>
      </c>
      <c r="G593" s="5" t="s">
        <v>193</v>
      </c>
      <c r="K593" s="60">
        <v>45681</v>
      </c>
      <c r="L593" s="20" t="s">
        <v>63</v>
      </c>
      <c r="N593" s="5" t="s">
        <v>2880</v>
      </c>
      <c r="O593" s="5" t="s">
        <v>2881</v>
      </c>
    </row>
    <row r="594" s="2" customFormat="1" spans="1:15">
      <c r="A594" s="2">
        <v>593</v>
      </c>
      <c r="C594" s="2" t="s">
        <v>2882</v>
      </c>
      <c r="D594" s="76" t="s">
        <v>2883</v>
      </c>
      <c r="E594" s="2" t="s">
        <v>2884</v>
      </c>
      <c r="F594" s="3">
        <v>42</v>
      </c>
      <c r="G594" s="2" t="s">
        <v>21</v>
      </c>
      <c r="K594" s="60">
        <v>46010</v>
      </c>
      <c r="M594" s="3" t="s">
        <v>24</v>
      </c>
      <c r="N594" s="2" t="s">
        <v>2885</v>
      </c>
      <c r="O594" s="3" t="s">
        <v>2886</v>
      </c>
    </row>
    <row r="595" s="3" customFormat="1" spans="1:15">
      <c r="A595" s="2">
        <v>594</v>
      </c>
      <c r="B595" s="21"/>
      <c r="C595" s="3" t="s">
        <v>2887</v>
      </c>
      <c r="D595" s="21" t="s">
        <v>2888</v>
      </c>
      <c r="E595" s="3" t="s">
        <v>2889</v>
      </c>
      <c r="F595" s="3">
        <v>49</v>
      </c>
      <c r="G595" s="3" t="s">
        <v>2890</v>
      </c>
      <c r="K595" s="60">
        <v>45492</v>
      </c>
      <c r="N595" s="3" t="s">
        <v>2891</v>
      </c>
      <c r="O595" s="3" t="s">
        <v>2892</v>
      </c>
    </row>
    <row r="596" s="2" customFormat="1" spans="1:15">
      <c r="A596" s="2">
        <v>595</v>
      </c>
      <c r="B596" s="76"/>
      <c r="C596" s="2" t="s">
        <v>2893</v>
      </c>
      <c r="D596" s="76" t="s">
        <v>2894</v>
      </c>
      <c r="E596" s="2" t="s">
        <v>2889</v>
      </c>
      <c r="F596" s="3">
        <v>39.9</v>
      </c>
      <c r="G596" s="2" t="s">
        <v>2895</v>
      </c>
      <c r="K596" s="60">
        <v>46062</v>
      </c>
      <c r="M596" s="3" t="s">
        <v>24</v>
      </c>
      <c r="N596" s="2" t="s">
        <v>2896</v>
      </c>
      <c r="O596" s="3" t="s">
        <v>2897</v>
      </c>
    </row>
    <row r="597" s="2" customFormat="1" spans="1:15">
      <c r="A597" s="2">
        <v>596</v>
      </c>
      <c r="B597" s="17"/>
      <c r="C597" s="92" t="s">
        <v>2898</v>
      </c>
      <c r="D597" s="17" t="s">
        <v>2899</v>
      </c>
      <c r="E597" s="92" t="s">
        <v>2900</v>
      </c>
      <c r="F597" s="3">
        <v>44</v>
      </c>
      <c r="G597" s="3" t="s">
        <v>21</v>
      </c>
      <c r="H597" s="101"/>
      <c r="I597" s="101"/>
      <c r="J597" s="101"/>
      <c r="K597" s="60">
        <v>46008</v>
      </c>
      <c r="L597" s="92"/>
      <c r="M597" s="3" t="s">
        <v>24</v>
      </c>
      <c r="N597" s="96" t="s">
        <v>2901</v>
      </c>
      <c r="O597" s="3" t="s">
        <v>2902</v>
      </c>
    </row>
    <row r="598" s="2" customFormat="1" spans="1:15">
      <c r="A598" s="2">
        <v>597</v>
      </c>
      <c r="C598" s="2" t="s">
        <v>2903</v>
      </c>
      <c r="D598" s="76" t="s">
        <v>2904</v>
      </c>
      <c r="E598" s="2" t="s">
        <v>2905</v>
      </c>
      <c r="F598" s="3">
        <v>24</v>
      </c>
      <c r="G598" s="2" t="s">
        <v>21</v>
      </c>
      <c r="J598" s="3" t="s">
        <v>22</v>
      </c>
      <c r="K598" s="60">
        <v>45903</v>
      </c>
      <c r="L598" s="60" t="s">
        <v>23</v>
      </c>
      <c r="M598" s="3" t="s">
        <v>24</v>
      </c>
      <c r="N598" s="2" t="s">
        <v>2906</v>
      </c>
      <c r="O598" s="3" t="s">
        <v>2907</v>
      </c>
    </row>
    <row r="599" s="2" customFormat="1" spans="1:15">
      <c r="A599" s="2">
        <v>598</v>
      </c>
      <c r="C599" s="2" t="s">
        <v>2908</v>
      </c>
      <c r="D599" s="76" t="s">
        <v>2909</v>
      </c>
      <c r="E599" s="2" t="s">
        <v>2910</v>
      </c>
      <c r="F599" s="3">
        <v>38</v>
      </c>
      <c r="G599" s="2" t="s">
        <v>21</v>
      </c>
      <c r="H599" s="16"/>
      <c r="I599" s="16"/>
      <c r="J599" s="16"/>
      <c r="K599" s="60">
        <v>45656</v>
      </c>
      <c r="M599" s="3" t="s">
        <v>24</v>
      </c>
      <c r="N599" s="2" t="s">
        <v>2911</v>
      </c>
      <c r="O599" s="3" t="s">
        <v>2912</v>
      </c>
    </row>
    <row r="600" s="2" customFormat="1" spans="1:15">
      <c r="A600" s="2">
        <v>599</v>
      </c>
      <c r="C600" s="2" t="s">
        <v>2913</v>
      </c>
      <c r="D600" s="76" t="s">
        <v>2914</v>
      </c>
      <c r="E600" s="2" t="s">
        <v>2915</v>
      </c>
      <c r="F600" s="3">
        <v>39.9</v>
      </c>
      <c r="G600" s="2" t="s">
        <v>21</v>
      </c>
      <c r="K600" s="60">
        <v>45320</v>
      </c>
      <c r="M600" s="3" t="s">
        <v>24</v>
      </c>
      <c r="N600" s="2" t="s">
        <v>2916</v>
      </c>
      <c r="O600" s="3" t="s">
        <v>2917</v>
      </c>
    </row>
    <row r="601" s="2" customFormat="1" spans="1:15">
      <c r="A601" s="2">
        <v>600</v>
      </c>
      <c r="C601" s="2" t="s">
        <v>2918</v>
      </c>
      <c r="D601" s="76" t="s">
        <v>2919</v>
      </c>
      <c r="E601" s="2" t="s">
        <v>2920</v>
      </c>
      <c r="F601" s="3">
        <v>24</v>
      </c>
      <c r="K601" s="60">
        <v>45660</v>
      </c>
      <c r="M601" s="3" t="s">
        <v>24</v>
      </c>
      <c r="N601" s="2" t="s">
        <v>2921</v>
      </c>
      <c r="O601" s="3" t="s">
        <v>2922</v>
      </c>
    </row>
    <row r="602" s="52" customFormat="1" spans="1:15">
      <c r="A602" s="2">
        <v>601</v>
      </c>
      <c r="C602" s="52" t="s">
        <v>2923</v>
      </c>
      <c r="D602" s="87" t="s">
        <v>2924</v>
      </c>
      <c r="E602" s="52" t="s">
        <v>2925</v>
      </c>
      <c r="F602" s="3">
        <v>45</v>
      </c>
      <c r="G602" s="88" t="s">
        <v>2926</v>
      </c>
      <c r="H602" s="88" t="s">
        <v>96</v>
      </c>
      <c r="I602" s="88"/>
      <c r="J602" s="88"/>
      <c r="K602" s="60">
        <v>46010</v>
      </c>
      <c r="L602" s="88" t="s">
        <v>381</v>
      </c>
      <c r="M602" s="70"/>
      <c r="N602" s="88" t="s">
        <v>2927</v>
      </c>
      <c r="O602" s="3" t="s">
        <v>2928</v>
      </c>
    </row>
    <row r="603" s="2" customFormat="1" spans="1:15">
      <c r="A603" s="2">
        <v>602</v>
      </c>
      <c r="C603" s="2" t="s">
        <v>2929</v>
      </c>
      <c r="D603" s="76" t="s">
        <v>2930</v>
      </c>
      <c r="E603" s="2" t="s">
        <v>2931</v>
      </c>
      <c r="F603" s="3">
        <v>35</v>
      </c>
      <c r="K603" s="60">
        <v>45520</v>
      </c>
      <c r="L603" s="2" t="s">
        <v>442</v>
      </c>
      <c r="M603" s="3" t="s">
        <v>24</v>
      </c>
      <c r="N603" s="2" t="s">
        <v>2932</v>
      </c>
      <c r="O603" s="3" t="s">
        <v>2933</v>
      </c>
    </row>
    <row r="604" s="2" customFormat="1" spans="1:15">
      <c r="A604" s="2">
        <v>603</v>
      </c>
      <c r="C604" s="2" t="s">
        <v>2934</v>
      </c>
      <c r="D604" s="76" t="s">
        <v>2935</v>
      </c>
      <c r="E604" s="2" t="s">
        <v>2936</v>
      </c>
      <c r="F604" s="3">
        <v>49</v>
      </c>
      <c r="G604" s="2" t="s">
        <v>21</v>
      </c>
      <c r="K604" s="60">
        <v>45531</v>
      </c>
      <c r="M604" s="3" t="s">
        <v>24</v>
      </c>
      <c r="N604" s="2" t="s">
        <v>2937</v>
      </c>
      <c r="O604" s="3" t="s">
        <v>2938</v>
      </c>
    </row>
    <row r="605" s="2" customFormat="1" spans="1:15">
      <c r="A605" s="2">
        <v>604</v>
      </c>
      <c r="C605" s="2" t="s">
        <v>2939</v>
      </c>
      <c r="D605" s="76" t="s">
        <v>2940</v>
      </c>
      <c r="E605" s="2" t="s">
        <v>2868</v>
      </c>
      <c r="F605" s="3">
        <v>44</v>
      </c>
      <c r="G605" s="2" t="s">
        <v>21</v>
      </c>
      <c r="K605" s="60">
        <v>45909</v>
      </c>
      <c r="M605" s="3"/>
      <c r="N605" s="2" t="s">
        <v>2941</v>
      </c>
      <c r="O605" s="3" t="s">
        <v>2942</v>
      </c>
    </row>
    <row r="606" s="2" customFormat="1" spans="1:15">
      <c r="A606" s="2">
        <v>605</v>
      </c>
      <c r="C606" s="2" t="s">
        <v>2943</v>
      </c>
      <c r="D606" s="76" t="s">
        <v>2944</v>
      </c>
      <c r="E606" s="2" t="s">
        <v>2945</v>
      </c>
      <c r="F606" s="3">
        <v>45</v>
      </c>
      <c r="G606" s="2" t="s">
        <v>21</v>
      </c>
      <c r="K606" s="60">
        <v>45314</v>
      </c>
      <c r="M606" s="3" t="s">
        <v>24</v>
      </c>
      <c r="N606" s="2" t="s">
        <v>2946</v>
      </c>
      <c r="O606" s="3" t="s">
        <v>2947</v>
      </c>
    </row>
    <row r="607" s="2" customFormat="1" spans="1:15">
      <c r="A607" s="2">
        <v>606</v>
      </c>
      <c r="C607" s="2" t="s">
        <v>2948</v>
      </c>
      <c r="D607" s="76" t="s">
        <v>2949</v>
      </c>
      <c r="E607" s="2" t="s">
        <v>2950</v>
      </c>
      <c r="F607" s="3">
        <v>36</v>
      </c>
      <c r="G607" s="2" t="s">
        <v>21</v>
      </c>
      <c r="H607" s="16"/>
      <c r="I607" s="16"/>
      <c r="J607" s="16"/>
      <c r="K607" s="60">
        <v>44607</v>
      </c>
      <c r="M607" s="3" t="s">
        <v>24</v>
      </c>
      <c r="N607" s="2" t="s">
        <v>2951</v>
      </c>
      <c r="O607" s="3" t="s">
        <v>2952</v>
      </c>
    </row>
    <row r="608" s="2" customFormat="1" spans="1:15">
      <c r="A608" s="2">
        <v>607</v>
      </c>
      <c r="C608" s="2" t="s">
        <v>2953</v>
      </c>
      <c r="D608" s="76" t="s">
        <v>2954</v>
      </c>
      <c r="E608" s="2" t="s">
        <v>2955</v>
      </c>
      <c r="F608" s="3">
        <v>39.9</v>
      </c>
      <c r="G608" s="2" t="s">
        <v>21</v>
      </c>
      <c r="K608" s="60">
        <v>45866</v>
      </c>
      <c r="M608" s="3" t="s">
        <v>24</v>
      </c>
      <c r="N608" s="2" t="s">
        <v>2956</v>
      </c>
      <c r="O608" s="3" t="s">
        <v>2957</v>
      </c>
    </row>
    <row r="609" s="3" customFormat="1" spans="1:15">
      <c r="A609" s="2">
        <v>608</v>
      </c>
      <c r="C609" s="3" t="s">
        <v>2958</v>
      </c>
      <c r="D609" s="21" t="s">
        <v>2959</v>
      </c>
      <c r="E609" s="20" t="s">
        <v>2960</v>
      </c>
      <c r="F609" s="3">
        <v>39</v>
      </c>
      <c r="K609" s="60">
        <v>45838</v>
      </c>
      <c r="M609" s="3" t="s">
        <v>24</v>
      </c>
      <c r="N609" s="3" t="s">
        <v>2961</v>
      </c>
      <c r="O609" s="3" t="s">
        <v>2962</v>
      </c>
    </row>
    <row r="610" s="3" customFormat="1" spans="1:15">
      <c r="A610" s="2">
        <v>609</v>
      </c>
      <c r="B610" s="3" t="s">
        <v>2963</v>
      </c>
      <c r="C610" s="3" t="s">
        <v>2964</v>
      </c>
      <c r="D610" s="3" t="s">
        <v>2963</v>
      </c>
      <c r="E610" s="3" t="s">
        <v>2965</v>
      </c>
      <c r="F610" s="3">
        <v>55</v>
      </c>
      <c r="G610" s="3" t="s">
        <v>2966</v>
      </c>
      <c r="K610" s="60">
        <v>45848</v>
      </c>
      <c r="N610" s="3" t="s">
        <v>2967</v>
      </c>
      <c r="O610" s="3" t="s">
        <v>2968</v>
      </c>
    </row>
    <row r="611" s="4" customFormat="1" spans="1:15">
      <c r="A611" s="2">
        <v>610</v>
      </c>
      <c r="B611" s="4" t="s">
        <v>2969</v>
      </c>
      <c r="C611" s="4" t="s">
        <v>2970</v>
      </c>
      <c r="D611" s="4" t="s">
        <v>2969</v>
      </c>
      <c r="E611" s="4" t="s">
        <v>2971</v>
      </c>
      <c r="F611" s="4">
        <v>44.8</v>
      </c>
      <c r="G611" s="4" t="s">
        <v>2972</v>
      </c>
      <c r="K611" s="56">
        <v>46087</v>
      </c>
      <c r="N611" s="4" t="s">
        <v>2973</v>
      </c>
      <c r="O611" s="4" t="s">
        <v>2974</v>
      </c>
    </row>
    <row r="612" s="2" customFormat="1" spans="1:15">
      <c r="A612" s="2">
        <v>611</v>
      </c>
      <c r="B612" s="2"/>
      <c r="C612" s="2" t="s">
        <v>2970</v>
      </c>
      <c r="D612" s="2" t="s">
        <v>2975</v>
      </c>
      <c r="E612" s="2" t="s">
        <v>2976</v>
      </c>
      <c r="F612" s="3">
        <v>55</v>
      </c>
      <c r="G612" s="2" t="s">
        <v>21</v>
      </c>
      <c r="H612" s="2"/>
      <c r="I612" s="2"/>
      <c r="J612" s="2"/>
      <c r="K612" s="60">
        <v>45706</v>
      </c>
      <c r="L612" s="2" t="s">
        <v>63</v>
      </c>
      <c r="M612" s="2"/>
      <c r="N612" s="2" t="s">
        <v>2977</v>
      </c>
      <c r="O612" s="2" t="s">
        <v>2978</v>
      </c>
    </row>
    <row r="613" s="3" customFormat="1" spans="1:15">
      <c r="A613" s="2">
        <v>612</v>
      </c>
      <c r="B613" s="21"/>
      <c r="C613" s="3" t="s">
        <v>2979</v>
      </c>
      <c r="D613" s="21" t="s">
        <v>2980</v>
      </c>
      <c r="E613" s="3" t="s">
        <v>2981</v>
      </c>
      <c r="F613" s="3">
        <v>59.8</v>
      </c>
      <c r="G613" s="3" t="s">
        <v>2982</v>
      </c>
      <c r="K613" s="60">
        <v>45701</v>
      </c>
      <c r="L613" s="20" t="s">
        <v>63</v>
      </c>
      <c r="M613" s="20"/>
      <c r="N613" s="3" t="s">
        <v>2983</v>
      </c>
      <c r="O613" s="3" t="s">
        <v>2984</v>
      </c>
    </row>
    <row r="614" s="3" customFormat="1" spans="1:15">
      <c r="A614" s="2">
        <v>613</v>
      </c>
      <c r="C614" s="3" t="s">
        <v>2985</v>
      </c>
      <c r="D614" s="21" t="s">
        <v>2986</v>
      </c>
      <c r="E614" s="3" t="s">
        <v>2987</v>
      </c>
      <c r="F614" s="3">
        <v>39</v>
      </c>
      <c r="G614" s="63" t="s">
        <v>21</v>
      </c>
      <c r="K614" s="60">
        <v>46021</v>
      </c>
      <c r="L614" s="3" t="s">
        <v>2988</v>
      </c>
      <c r="N614" s="3" t="s">
        <v>2989</v>
      </c>
      <c r="O614" s="3" t="s">
        <v>2990</v>
      </c>
    </row>
    <row r="615" s="3" customFormat="1" spans="1:15">
      <c r="A615" s="2">
        <v>614</v>
      </c>
      <c r="C615" s="3" t="s">
        <v>2991</v>
      </c>
      <c r="D615" s="21" t="s">
        <v>2992</v>
      </c>
      <c r="E615" s="3" t="s">
        <v>2993</v>
      </c>
      <c r="F615" s="3">
        <v>39</v>
      </c>
      <c r="G615" s="20" t="s">
        <v>2994</v>
      </c>
      <c r="K615" s="60">
        <v>46008</v>
      </c>
      <c r="L615" s="3" t="s">
        <v>2988</v>
      </c>
      <c r="N615" s="3" t="s">
        <v>2995</v>
      </c>
      <c r="O615" s="3" t="s">
        <v>2996</v>
      </c>
    </row>
    <row r="616" s="4" customFormat="1" spans="1:15">
      <c r="A616" s="2">
        <v>615</v>
      </c>
      <c r="B616" s="4" t="s">
        <v>2997</v>
      </c>
      <c r="C616" s="4" t="s">
        <v>2998</v>
      </c>
      <c r="D616" s="4" t="s">
        <v>2997</v>
      </c>
      <c r="E616" s="4" t="s">
        <v>2999</v>
      </c>
      <c r="F616" s="4">
        <v>49</v>
      </c>
      <c r="G616" s="4" t="s">
        <v>62</v>
      </c>
      <c r="K616" s="56">
        <v>46090</v>
      </c>
      <c r="N616" s="4" t="s">
        <v>3000</v>
      </c>
      <c r="O616" s="4" t="s">
        <v>3001</v>
      </c>
    </row>
    <row r="617" s="5" customFormat="1" spans="1:15">
      <c r="A617" s="2">
        <v>616</v>
      </c>
      <c r="B617" s="76"/>
      <c r="C617" s="2" t="s">
        <v>3002</v>
      </c>
      <c r="D617" s="76" t="s">
        <v>3003</v>
      </c>
      <c r="E617" s="2" t="s">
        <v>3004</v>
      </c>
      <c r="F617" s="3">
        <v>27</v>
      </c>
      <c r="G617" s="3" t="s">
        <v>21</v>
      </c>
      <c r="H617" s="2"/>
      <c r="I617" s="2"/>
      <c r="J617" s="2"/>
      <c r="K617" s="60">
        <v>46036</v>
      </c>
      <c r="L617" s="2"/>
      <c r="M617" s="3" t="s">
        <v>24</v>
      </c>
      <c r="N617" s="2" t="s">
        <v>3005</v>
      </c>
      <c r="O617" s="3" t="s">
        <v>3006</v>
      </c>
    </row>
    <row r="618" s="3" customFormat="1" spans="1:15">
      <c r="A618" s="2">
        <v>617</v>
      </c>
      <c r="B618" s="21"/>
      <c r="C618" s="3" t="s">
        <v>3007</v>
      </c>
      <c r="D618" s="3" t="s">
        <v>3008</v>
      </c>
      <c r="E618" s="20" t="s">
        <v>3009</v>
      </c>
      <c r="F618" s="3">
        <v>79</v>
      </c>
      <c r="G618" s="63" t="s">
        <v>21</v>
      </c>
      <c r="K618" s="60">
        <v>46042</v>
      </c>
      <c r="N618" s="3" t="s">
        <v>3010</v>
      </c>
      <c r="O618" s="62" t="s">
        <v>3011</v>
      </c>
    </row>
    <row r="619" s="4" customFormat="1" spans="1:15">
      <c r="A619" s="2">
        <v>618</v>
      </c>
      <c r="B619" s="4" t="s">
        <v>3012</v>
      </c>
      <c r="C619" s="4" t="s">
        <v>3013</v>
      </c>
      <c r="D619" s="22" t="s">
        <v>3012</v>
      </c>
      <c r="E619" s="4" t="s">
        <v>3014</v>
      </c>
      <c r="F619" s="3">
        <v>65</v>
      </c>
      <c r="G619" s="4" t="s">
        <v>3015</v>
      </c>
      <c r="H619" s="4"/>
      <c r="I619" s="4"/>
      <c r="J619" s="25" t="s">
        <v>22</v>
      </c>
      <c r="K619" s="60">
        <v>46063</v>
      </c>
      <c r="L619" s="4" t="s">
        <v>23</v>
      </c>
      <c r="M619" s="4"/>
      <c r="N619" s="4" t="s">
        <v>3016</v>
      </c>
      <c r="O619" s="4" t="s">
        <v>3017</v>
      </c>
    </row>
    <row r="620" s="3" customFormat="1" spans="1:15">
      <c r="A620" s="2">
        <v>619</v>
      </c>
      <c r="B620" s="3" t="s">
        <v>3018</v>
      </c>
      <c r="C620" s="3" t="s">
        <v>3019</v>
      </c>
      <c r="D620" s="3" t="s">
        <v>3018</v>
      </c>
      <c r="E620" s="3" t="s">
        <v>3020</v>
      </c>
      <c r="F620" s="3">
        <v>65</v>
      </c>
      <c r="G620" s="20" t="s">
        <v>3021</v>
      </c>
      <c r="H620" s="20"/>
      <c r="I620" s="20"/>
      <c r="J620" s="20"/>
      <c r="K620" s="60">
        <v>46060</v>
      </c>
      <c r="N620" s="3" t="s">
        <v>3022</v>
      </c>
      <c r="O620" s="3" t="s">
        <v>3023</v>
      </c>
    </row>
    <row r="621" s="3" customFormat="1" spans="1:15">
      <c r="A621" s="2">
        <v>620</v>
      </c>
      <c r="C621" s="3" t="s">
        <v>3024</v>
      </c>
      <c r="D621" s="21" t="s">
        <v>3025</v>
      </c>
      <c r="E621" s="3" t="s">
        <v>3026</v>
      </c>
      <c r="F621" s="3">
        <v>69.8</v>
      </c>
      <c r="G621" s="63" t="s">
        <v>21</v>
      </c>
      <c r="K621" s="60">
        <v>46060</v>
      </c>
      <c r="L621" s="3" t="s">
        <v>3027</v>
      </c>
      <c r="N621" s="3" t="s">
        <v>3028</v>
      </c>
      <c r="O621" s="3" t="s">
        <v>3029</v>
      </c>
    </row>
    <row r="622" s="2" customFormat="1" spans="1:15">
      <c r="A622" s="2">
        <v>621</v>
      </c>
      <c r="C622" s="2" t="s">
        <v>3030</v>
      </c>
      <c r="D622" s="76" t="s">
        <v>3031</v>
      </c>
      <c r="E622" s="2" t="s">
        <v>3032</v>
      </c>
      <c r="F622" s="3">
        <v>34</v>
      </c>
      <c r="G622" s="2" t="s">
        <v>21</v>
      </c>
      <c r="K622" s="60">
        <v>45866</v>
      </c>
      <c r="M622" s="3" t="s">
        <v>24</v>
      </c>
      <c r="N622" s="2" t="s">
        <v>3033</v>
      </c>
      <c r="O622" s="3" t="s">
        <v>3034</v>
      </c>
    </row>
    <row r="623" s="52" customFormat="1" spans="1:15">
      <c r="A623" s="2">
        <v>622</v>
      </c>
      <c r="B623" s="52" t="s">
        <v>3035</v>
      </c>
      <c r="C623" s="52" t="s">
        <v>3036</v>
      </c>
      <c r="D623" s="87" t="s">
        <v>3035</v>
      </c>
      <c r="E623" s="52" t="s">
        <v>3037</v>
      </c>
      <c r="F623" s="3">
        <v>56</v>
      </c>
      <c r="G623" s="88" t="s">
        <v>3038</v>
      </c>
      <c r="H623" s="88"/>
      <c r="I623" s="88"/>
      <c r="J623" s="88"/>
      <c r="K623" s="60">
        <v>46064</v>
      </c>
      <c r="N623" s="52" t="s">
        <v>3039</v>
      </c>
      <c r="O623" s="52" t="s">
        <v>3040</v>
      </c>
    </row>
    <row r="624" s="3" customFormat="1" spans="1:15">
      <c r="A624" s="2">
        <v>623</v>
      </c>
      <c r="B624" s="21"/>
      <c r="C624" s="3" t="s">
        <v>3041</v>
      </c>
      <c r="D624" s="21" t="s">
        <v>3042</v>
      </c>
      <c r="E624" s="20" t="s">
        <v>3043</v>
      </c>
      <c r="F624" s="3">
        <v>49.8</v>
      </c>
      <c r="G624" s="3" t="s">
        <v>3044</v>
      </c>
      <c r="K624" s="60">
        <v>46021</v>
      </c>
      <c r="L624" s="70" t="s">
        <v>63</v>
      </c>
      <c r="M624" s="3" t="s">
        <v>3045</v>
      </c>
      <c r="N624" s="3" t="s">
        <v>3046</v>
      </c>
      <c r="O624" s="3" t="s">
        <v>3047</v>
      </c>
    </row>
    <row r="625" s="3" customFormat="1" spans="1:15">
      <c r="A625" s="2">
        <v>624</v>
      </c>
      <c r="C625" s="3" t="s">
        <v>3048</v>
      </c>
      <c r="D625" s="21" t="s">
        <v>3049</v>
      </c>
      <c r="E625" s="3" t="s">
        <v>3037</v>
      </c>
      <c r="F625" s="3">
        <v>49.8</v>
      </c>
      <c r="G625" s="3" t="s">
        <v>3050</v>
      </c>
      <c r="K625" s="60">
        <v>46015</v>
      </c>
      <c r="L625" s="3" t="s">
        <v>63</v>
      </c>
      <c r="N625" s="3" t="s">
        <v>3051</v>
      </c>
      <c r="O625" s="3" t="s">
        <v>3052</v>
      </c>
    </row>
    <row r="626" s="3" customFormat="1" spans="1:15">
      <c r="A626" s="2">
        <v>625</v>
      </c>
      <c r="B626" s="3" t="s">
        <v>3053</v>
      </c>
      <c r="C626" s="3" t="s">
        <v>3054</v>
      </c>
      <c r="D626" s="3" t="s">
        <v>3053</v>
      </c>
      <c r="E626" s="3" t="s">
        <v>3055</v>
      </c>
      <c r="F626" s="3">
        <v>79</v>
      </c>
      <c r="K626" s="60">
        <v>46055</v>
      </c>
      <c r="N626" s="3" t="s">
        <v>3056</v>
      </c>
      <c r="O626" s="3" t="s">
        <v>3057</v>
      </c>
    </row>
    <row r="627" s="3" customFormat="1" spans="1:15">
      <c r="A627" s="2">
        <v>626</v>
      </c>
      <c r="B627" s="21"/>
      <c r="C627" s="3" t="s">
        <v>3058</v>
      </c>
      <c r="D627" s="21" t="s">
        <v>3059</v>
      </c>
      <c r="E627" s="3" t="s">
        <v>3060</v>
      </c>
      <c r="F627" s="3">
        <v>69.8</v>
      </c>
      <c r="G627" s="3" t="s">
        <v>193</v>
      </c>
      <c r="K627" s="60">
        <v>46027</v>
      </c>
      <c r="L627" s="20" t="s">
        <v>63</v>
      </c>
      <c r="M627" s="20"/>
      <c r="N627" s="3" t="s">
        <v>3061</v>
      </c>
      <c r="O627" s="3" t="s">
        <v>3062</v>
      </c>
    </row>
    <row r="628" s="5" customFormat="1" spans="1:15">
      <c r="A628" s="2">
        <v>627</v>
      </c>
      <c r="B628" s="68"/>
      <c r="C628" s="5" t="s">
        <v>3063</v>
      </c>
      <c r="D628" s="68" t="s">
        <v>3064</v>
      </c>
      <c r="E628" s="5" t="s">
        <v>3065</v>
      </c>
      <c r="F628" s="3">
        <v>25</v>
      </c>
      <c r="K628" s="60">
        <v>43724</v>
      </c>
      <c r="M628" s="3" t="s">
        <v>24</v>
      </c>
      <c r="N628" s="5" t="s">
        <v>3066</v>
      </c>
      <c r="O628" s="3" t="s">
        <v>3067</v>
      </c>
    </row>
    <row r="629" s="3" customFormat="1" spans="1:15">
      <c r="A629" s="2">
        <v>628</v>
      </c>
      <c r="B629" s="21"/>
      <c r="C629" s="3" t="s">
        <v>3068</v>
      </c>
      <c r="D629" s="21" t="s">
        <v>3069</v>
      </c>
      <c r="E629" s="3" t="s">
        <v>3070</v>
      </c>
      <c r="F629" s="3">
        <v>39.8</v>
      </c>
      <c r="G629" s="3" t="s">
        <v>62</v>
      </c>
      <c r="K629" s="60">
        <v>46003</v>
      </c>
      <c r="L629" s="3" t="s">
        <v>63</v>
      </c>
      <c r="N629" s="3" t="s">
        <v>3071</v>
      </c>
      <c r="O629" s="3" t="s">
        <v>3072</v>
      </c>
    </row>
    <row r="630" s="2" customFormat="1" spans="1:15">
      <c r="A630" s="2">
        <v>629</v>
      </c>
      <c r="C630" s="2" t="s">
        <v>3073</v>
      </c>
      <c r="D630" s="76" t="s">
        <v>3074</v>
      </c>
      <c r="E630" s="2" t="s">
        <v>3075</v>
      </c>
      <c r="F630" s="3">
        <v>38</v>
      </c>
      <c r="G630" s="2" t="s">
        <v>21</v>
      </c>
      <c r="K630" s="60">
        <v>45663</v>
      </c>
      <c r="M630" s="3" t="s">
        <v>24</v>
      </c>
      <c r="N630" s="2" t="s">
        <v>3076</v>
      </c>
      <c r="O630" s="3" t="s">
        <v>3077</v>
      </c>
    </row>
    <row r="631" s="2" customFormat="1" spans="1:15">
      <c r="A631" s="2">
        <v>630</v>
      </c>
      <c r="C631" s="2" t="s">
        <v>3078</v>
      </c>
      <c r="D631" s="76" t="s">
        <v>3079</v>
      </c>
      <c r="E631" s="2" t="s">
        <v>3080</v>
      </c>
      <c r="F631" s="3">
        <v>45</v>
      </c>
      <c r="G631" s="2" t="s">
        <v>21</v>
      </c>
      <c r="K631" s="60">
        <v>45882</v>
      </c>
      <c r="M631" s="3" t="s">
        <v>24</v>
      </c>
      <c r="N631" s="2" t="s">
        <v>3081</v>
      </c>
      <c r="O631" s="3" t="s">
        <v>3082</v>
      </c>
    </row>
    <row r="632" s="3" customFormat="1" spans="1:15">
      <c r="A632" s="2">
        <v>631</v>
      </c>
      <c r="B632" s="21"/>
      <c r="C632" s="3" t="s">
        <v>3083</v>
      </c>
      <c r="D632" s="21" t="s">
        <v>3084</v>
      </c>
      <c r="E632" s="3" t="s">
        <v>3085</v>
      </c>
      <c r="F632" s="3">
        <v>49</v>
      </c>
      <c r="G632" s="3" t="s">
        <v>3086</v>
      </c>
      <c r="K632" s="60">
        <v>45857</v>
      </c>
      <c r="N632" s="3" t="s">
        <v>3087</v>
      </c>
      <c r="O632" s="3" t="s">
        <v>3088</v>
      </c>
    </row>
    <row r="633" s="3" customFormat="1" spans="1:15">
      <c r="A633" s="2">
        <v>632</v>
      </c>
      <c r="B633" s="3" t="s">
        <v>3089</v>
      </c>
      <c r="C633" s="3" t="s">
        <v>3090</v>
      </c>
      <c r="D633" s="3" t="s">
        <v>3089</v>
      </c>
      <c r="E633" s="3" t="s">
        <v>3091</v>
      </c>
      <c r="F633" s="3">
        <v>49</v>
      </c>
      <c r="K633" s="60">
        <v>46058</v>
      </c>
      <c r="L633" s="3"/>
      <c r="N633" s="3" t="s">
        <v>3092</v>
      </c>
      <c r="O633" s="3" t="s">
        <v>3093</v>
      </c>
    </row>
    <row r="634" s="2" customFormat="1" spans="1:15">
      <c r="A634" s="2">
        <v>633</v>
      </c>
      <c r="C634" s="2" t="s">
        <v>3094</v>
      </c>
      <c r="D634" s="76" t="s">
        <v>3095</v>
      </c>
      <c r="E634" s="2" t="s">
        <v>3096</v>
      </c>
      <c r="F634" s="3">
        <v>47</v>
      </c>
      <c r="G634" s="2" t="s">
        <v>1770</v>
      </c>
      <c r="I634" s="2" t="s">
        <v>312</v>
      </c>
      <c r="J634" s="3" t="s">
        <v>22</v>
      </c>
      <c r="K634" s="60">
        <v>45880</v>
      </c>
      <c r="L634" s="70" t="s">
        <v>23</v>
      </c>
      <c r="M634" s="3" t="s">
        <v>24</v>
      </c>
      <c r="N634" s="2" t="s">
        <v>3097</v>
      </c>
      <c r="O634" s="3" t="s">
        <v>3098</v>
      </c>
    </row>
    <row r="635" s="3" customFormat="1" spans="1:15">
      <c r="A635" s="2">
        <v>634</v>
      </c>
      <c r="B635" s="3"/>
      <c r="C635" s="3" t="s">
        <v>3099</v>
      </c>
      <c r="D635" s="21" t="s">
        <v>3100</v>
      </c>
      <c r="E635" s="3" t="s">
        <v>3101</v>
      </c>
      <c r="F635" s="3">
        <v>39.8</v>
      </c>
      <c r="G635" s="3" t="s">
        <v>3102</v>
      </c>
      <c r="K635" s="60">
        <v>46057</v>
      </c>
      <c r="L635" s="3" t="s">
        <v>63</v>
      </c>
      <c r="M635" s="3"/>
      <c r="N635" s="3" t="s">
        <v>3103</v>
      </c>
      <c r="O635" s="3" t="s">
        <v>3104</v>
      </c>
    </row>
    <row r="636" s="3" customFormat="1" spans="1:15">
      <c r="A636" s="2">
        <v>635</v>
      </c>
      <c r="B636" s="3" t="s">
        <v>3105</v>
      </c>
      <c r="C636" s="3" t="s">
        <v>3106</v>
      </c>
      <c r="D636" s="3" t="s">
        <v>3105</v>
      </c>
      <c r="E636" s="3" t="s">
        <v>3107</v>
      </c>
      <c r="F636" s="3">
        <v>54</v>
      </c>
      <c r="G636" s="3" t="s">
        <v>62</v>
      </c>
      <c r="K636" s="60">
        <v>45768</v>
      </c>
      <c r="L636" s="3"/>
      <c r="N636" s="3" t="s">
        <v>3108</v>
      </c>
      <c r="O636" s="3" t="s">
        <v>3109</v>
      </c>
    </row>
    <row r="637" s="52" customFormat="1" spans="1:15">
      <c r="A637" s="2">
        <v>636</v>
      </c>
      <c r="C637" s="52" t="s">
        <v>3110</v>
      </c>
      <c r="D637" s="87" t="s">
        <v>3111</v>
      </c>
      <c r="E637" s="52" t="s">
        <v>2001</v>
      </c>
      <c r="F637" s="3">
        <v>29.8</v>
      </c>
      <c r="G637" s="88" t="s">
        <v>21</v>
      </c>
      <c r="K637" s="60">
        <v>45547</v>
      </c>
      <c r="L637" s="52" t="s">
        <v>24</v>
      </c>
      <c r="M637" s="70"/>
      <c r="N637" s="88" t="s">
        <v>3112</v>
      </c>
      <c r="O637" s="3" t="s">
        <v>3113</v>
      </c>
    </row>
    <row r="638" s="2" customFormat="1" spans="1:15">
      <c r="A638" s="2">
        <v>637</v>
      </c>
      <c r="C638" s="2" t="s">
        <v>3114</v>
      </c>
      <c r="D638" s="76" t="s">
        <v>3115</v>
      </c>
      <c r="E638" s="2" t="s">
        <v>3116</v>
      </c>
      <c r="F638" s="3">
        <v>39.8</v>
      </c>
      <c r="K638" s="60">
        <v>45694</v>
      </c>
      <c r="M638" s="3" t="s">
        <v>24</v>
      </c>
      <c r="N638" s="2" t="s">
        <v>3117</v>
      </c>
      <c r="O638" s="3" t="s">
        <v>3118</v>
      </c>
    </row>
    <row r="639" s="3" customFormat="1" spans="1:15">
      <c r="A639" s="2">
        <v>638</v>
      </c>
      <c r="C639" s="3" t="s">
        <v>3119</v>
      </c>
      <c r="D639" s="21" t="s">
        <v>3120</v>
      </c>
      <c r="E639" s="3" t="s">
        <v>3121</v>
      </c>
      <c r="F639" s="3">
        <v>56</v>
      </c>
      <c r="G639" s="3" t="s">
        <v>3122</v>
      </c>
      <c r="K639" s="60">
        <v>46049</v>
      </c>
      <c r="M639" s="3" t="s">
        <v>24</v>
      </c>
      <c r="N639" s="3" t="s">
        <v>3123</v>
      </c>
      <c r="O639" s="3" t="s">
        <v>3124</v>
      </c>
    </row>
    <row r="640" s="3" customFormat="1" spans="1:15">
      <c r="A640" s="2">
        <v>639</v>
      </c>
      <c r="C640" s="3" t="s">
        <v>3125</v>
      </c>
      <c r="D640" s="21" t="s">
        <v>3126</v>
      </c>
      <c r="E640" s="3" t="s">
        <v>3127</v>
      </c>
      <c r="F640" s="3">
        <v>42</v>
      </c>
      <c r="G640" s="63" t="s">
        <v>21</v>
      </c>
      <c r="K640" s="60">
        <v>45863</v>
      </c>
      <c r="N640" s="3" t="s">
        <v>3128</v>
      </c>
      <c r="O640" s="3" t="s">
        <v>3129</v>
      </c>
    </row>
    <row r="641" s="27" customFormat="1" spans="1:15">
      <c r="A641" s="2">
        <v>640</v>
      </c>
      <c r="B641" s="57" t="s">
        <v>3130</v>
      </c>
      <c r="C641" s="27" t="s">
        <v>3131</v>
      </c>
      <c r="D641" s="57" t="s">
        <v>3130</v>
      </c>
      <c r="E641" s="27" t="s">
        <v>3132</v>
      </c>
      <c r="F641" s="3">
        <v>49</v>
      </c>
      <c r="G641" s="27" t="s">
        <v>3133</v>
      </c>
      <c r="K641" s="60">
        <v>46001</v>
      </c>
      <c r="N641" s="27" t="s">
        <v>3134</v>
      </c>
      <c r="O641" s="27" t="s">
        <v>3135</v>
      </c>
    </row>
    <row r="642" s="3" customFormat="1" spans="1:15">
      <c r="A642" s="2">
        <v>641</v>
      </c>
      <c r="B642" s="3" t="s">
        <v>3136</v>
      </c>
      <c r="C642" s="3" t="s">
        <v>3137</v>
      </c>
      <c r="D642" s="3" t="s">
        <v>3136</v>
      </c>
      <c r="E642" s="20" t="s">
        <v>3138</v>
      </c>
      <c r="F642" s="3">
        <v>59.8</v>
      </c>
      <c r="G642" s="3" t="s">
        <v>3139</v>
      </c>
      <c r="K642" s="60">
        <v>46043</v>
      </c>
      <c r="L642" s="3"/>
      <c r="N642" s="3" t="s">
        <v>3140</v>
      </c>
      <c r="O642" s="3" t="s">
        <v>3141</v>
      </c>
    </row>
    <row r="643" s="2" customFormat="1" spans="1:15">
      <c r="A643" s="2">
        <v>642</v>
      </c>
      <c r="C643" s="2" t="s">
        <v>3142</v>
      </c>
      <c r="D643" s="76" t="s">
        <v>3143</v>
      </c>
      <c r="E643" s="2" t="s">
        <v>1982</v>
      </c>
      <c r="F643" s="3">
        <v>40</v>
      </c>
      <c r="G643" s="2" t="s">
        <v>21</v>
      </c>
      <c r="K643" s="60">
        <v>46053</v>
      </c>
      <c r="M643" s="3" t="s">
        <v>24</v>
      </c>
      <c r="N643" s="2" t="s">
        <v>3144</v>
      </c>
      <c r="O643" s="3" t="s">
        <v>3145</v>
      </c>
    </row>
    <row r="644" s="2" customFormat="1" spans="1:15">
      <c r="A644" s="2">
        <v>643</v>
      </c>
      <c r="C644" s="2" t="s">
        <v>3146</v>
      </c>
      <c r="D644" s="76" t="s">
        <v>3147</v>
      </c>
      <c r="E644" s="2" t="s">
        <v>1450</v>
      </c>
      <c r="F644" s="3">
        <v>29.9</v>
      </c>
      <c r="G644" s="2" t="s">
        <v>21</v>
      </c>
      <c r="K644" s="60">
        <v>45315</v>
      </c>
      <c r="M644" s="3" t="s">
        <v>24</v>
      </c>
      <c r="N644" s="2" t="s">
        <v>3148</v>
      </c>
      <c r="O644" s="3" t="s">
        <v>3149</v>
      </c>
    </row>
    <row r="645" s="2" customFormat="1" spans="1:15">
      <c r="A645" s="2">
        <v>644</v>
      </c>
      <c r="B645" s="17"/>
      <c r="C645" s="92" t="s">
        <v>3150</v>
      </c>
      <c r="D645" s="17" t="s">
        <v>3151</v>
      </c>
      <c r="E645" s="92" t="s">
        <v>3152</v>
      </c>
      <c r="F645" s="3">
        <v>39</v>
      </c>
      <c r="G645" s="3" t="s">
        <v>21</v>
      </c>
      <c r="H645" s="17"/>
      <c r="I645" s="17"/>
      <c r="J645" s="17"/>
      <c r="K645" s="60">
        <v>46009</v>
      </c>
      <c r="L645" s="92"/>
      <c r="M645" s="3" t="s">
        <v>24</v>
      </c>
      <c r="N645" s="96" t="s">
        <v>3153</v>
      </c>
      <c r="O645" s="3" t="s">
        <v>3154</v>
      </c>
    </row>
    <row r="646" s="3" customFormat="1" spans="1:15">
      <c r="A646" s="2">
        <v>645</v>
      </c>
      <c r="B646" s="21"/>
      <c r="C646" s="3" t="s">
        <v>3155</v>
      </c>
      <c r="D646" s="21" t="s">
        <v>3156</v>
      </c>
      <c r="E646" s="3" t="s">
        <v>3157</v>
      </c>
      <c r="F646" s="3">
        <v>48</v>
      </c>
      <c r="G646" s="20" t="s">
        <v>3158</v>
      </c>
      <c r="K646" s="60">
        <v>46039</v>
      </c>
      <c r="N646" s="3" t="s">
        <v>3159</v>
      </c>
      <c r="O646" s="3" t="s">
        <v>3160</v>
      </c>
    </row>
    <row r="647" s="52" customFormat="1" spans="1:15">
      <c r="A647" s="2">
        <v>646</v>
      </c>
      <c r="C647" s="52" t="s">
        <v>3161</v>
      </c>
      <c r="D647" s="87" t="s">
        <v>3162</v>
      </c>
      <c r="E647" s="88" t="s">
        <v>3163</v>
      </c>
      <c r="F647" s="3">
        <v>55</v>
      </c>
      <c r="G647" s="52" t="s">
        <v>3164</v>
      </c>
      <c r="K647" s="60">
        <v>46001</v>
      </c>
      <c r="L647" s="70"/>
      <c r="M647" s="3" t="s">
        <v>24</v>
      </c>
      <c r="N647" s="52" t="s">
        <v>3165</v>
      </c>
      <c r="O647" s="3" t="s">
        <v>3166</v>
      </c>
    </row>
    <row r="648" s="3" customFormat="1" spans="1:15">
      <c r="A648" s="2">
        <v>647</v>
      </c>
      <c r="B648" s="3"/>
      <c r="C648" s="3" t="s">
        <v>3167</v>
      </c>
      <c r="D648" s="21" t="s">
        <v>3168</v>
      </c>
      <c r="E648" s="3" t="s">
        <v>3169</v>
      </c>
      <c r="F648" s="3">
        <v>49.8</v>
      </c>
      <c r="G648" s="3" t="s">
        <v>1100</v>
      </c>
      <c r="K648" s="60">
        <v>46038</v>
      </c>
      <c r="L648" s="20" t="s">
        <v>63</v>
      </c>
      <c r="N648" s="3" t="s">
        <v>3170</v>
      </c>
      <c r="O648" s="3" t="s">
        <v>3171</v>
      </c>
    </row>
    <row r="649" s="2" customFormat="1" spans="1:15">
      <c r="A649" s="2">
        <v>648</v>
      </c>
      <c r="C649" s="2" t="s">
        <v>3172</v>
      </c>
      <c r="D649" s="76" t="s">
        <v>3173</v>
      </c>
      <c r="E649" s="2" t="s">
        <v>3174</v>
      </c>
      <c r="F649" s="3">
        <v>35</v>
      </c>
      <c r="G649" s="2" t="s">
        <v>21</v>
      </c>
      <c r="H649" s="16"/>
      <c r="I649" s="16"/>
      <c r="J649" s="16"/>
      <c r="K649" s="60">
        <v>44920</v>
      </c>
      <c r="L649" s="16"/>
      <c r="M649" s="3" t="s">
        <v>24</v>
      </c>
      <c r="N649" s="2" t="s">
        <v>3175</v>
      </c>
      <c r="O649" s="3" t="s">
        <v>3176</v>
      </c>
    </row>
    <row r="650" s="3" customFormat="1" spans="1:15">
      <c r="A650" s="2">
        <v>649</v>
      </c>
      <c r="B650" s="21"/>
      <c r="C650" s="3" t="s">
        <v>3177</v>
      </c>
      <c r="D650" s="21" t="s">
        <v>3178</v>
      </c>
      <c r="E650" s="20" t="s">
        <v>3179</v>
      </c>
      <c r="F650" s="3">
        <v>49</v>
      </c>
      <c r="G650" s="3" t="s">
        <v>3180</v>
      </c>
      <c r="K650" s="60">
        <v>46064</v>
      </c>
      <c r="N650" s="3" t="s">
        <v>3181</v>
      </c>
      <c r="O650" s="3" t="s">
        <v>3182</v>
      </c>
    </row>
    <row r="651" s="3" customFormat="1" spans="1:15">
      <c r="A651" s="2">
        <v>650</v>
      </c>
      <c r="B651" s="3" t="s">
        <v>3183</v>
      </c>
      <c r="C651" s="62" t="s">
        <v>3184</v>
      </c>
      <c r="D651" s="3" t="s">
        <v>3183</v>
      </c>
      <c r="E651" s="3" t="s">
        <v>1204</v>
      </c>
      <c r="F651" s="3">
        <v>69</v>
      </c>
      <c r="G651" s="3" t="s">
        <v>3185</v>
      </c>
      <c r="H651" s="60"/>
      <c r="I651" s="60"/>
      <c r="J651" s="105" t="s">
        <v>22</v>
      </c>
      <c r="K651" s="60">
        <v>46052</v>
      </c>
      <c r="L651" s="3" t="s">
        <v>23</v>
      </c>
      <c r="N651" s="3" t="s">
        <v>3186</v>
      </c>
      <c r="O651" s="3" t="s">
        <v>3187</v>
      </c>
    </row>
    <row r="652" s="16" customFormat="1" spans="1:15">
      <c r="A652" s="2">
        <v>651</v>
      </c>
      <c r="B652" s="2"/>
      <c r="C652" s="2" t="s">
        <v>3188</v>
      </c>
      <c r="D652" s="76" t="s">
        <v>3189</v>
      </c>
      <c r="E652" s="2" t="s">
        <v>3190</v>
      </c>
      <c r="F652" s="3">
        <v>39.9</v>
      </c>
      <c r="G652" s="2" t="s">
        <v>3191</v>
      </c>
      <c r="H652" s="2"/>
      <c r="I652" s="2"/>
      <c r="J652" s="2"/>
      <c r="K652" s="60">
        <v>45527</v>
      </c>
      <c r="L652" s="2"/>
      <c r="M652" s="3" t="s">
        <v>24</v>
      </c>
      <c r="N652" s="2" t="s">
        <v>3192</v>
      </c>
      <c r="O652" s="3" t="s">
        <v>3193</v>
      </c>
    </row>
    <row r="653" s="3" customFormat="1" spans="1:15">
      <c r="A653" s="2">
        <v>652</v>
      </c>
      <c r="C653" s="3" t="s">
        <v>3194</v>
      </c>
      <c r="D653" s="21" t="s">
        <v>3195</v>
      </c>
      <c r="E653" s="20" t="s">
        <v>3196</v>
      </c>
      <c r="F653" s="3">
        <v>42</v>
      </c>
      <c r="G653" s="63" t="s">
        <v>21</v>
      </c>
      <c r="J653" s="52"/>
      <c r="K653" s="60">
        <v>46031</v>
      </c>
      <c r="L653" s="99" t="s">
        <v>63</v>
      </c>
      <c r="M653" s="20"/>
      <c r="N653" s="3" t="s">
        <v>3197</v>
      </c>
      <c r="O653" s="3" t="s">
        <v>3198</v>
      </c>
    </row>
    <row r="654" s="2" customFormat="1" spans="1:15">
      <c r="A654" s="2">
        <v>653</v>
      </c>
      <c r="B654" s="68"/>
      <c r="C654" s="5" t="s">
        <v>3199</v>
      </c>
      <c r="D654" s="68" t="s">
        <v>3200</v>
      </c>
      <c r="E654" s="5" t="s">
        <v>3201</v>
      </c>
      <c r="F654" s="3">
        <v>65</v>
      </c>
      <c r="G654" s="20" t="s">
        <v>21</v>
      </c>
      <c r="H654" s="5"/>
      <c r="I654" s="5"/>
      <c r="J654" s="5"/>
      <c r="K654" s="60">
        <v>45853</v>
      </c>
      <c r="L654" s="5"/>
      <c r="M654" s="3" t="s">
        <v>24</v>
      </c>
      <c r="N654" s="5" t="s">
        <v>3202</v>
      </c>
      <c r="O654" s="3" t="s">
        <v>3203</v>
      </c>
    </row>
    <row r="655" s="5" customFormat="1" spans="1:15">
      <c r="A655" s="2">
        <v>654</v>
      </c>
      <c r="B655" s="76"/>
      <c r="C655" s="2" t="s">
        <v>3204</v>
      </c>
      <c r="D655" s="76" t="s">
        <v>3205</v>
      </c>
      <c r="E655" s="2" t="s">
        <v>3206</v>
      </c>
      <c r="F655" s="3">
        <v>55</v>
      </c>
      <c r="G655" s="5" t="s">
        <v>21</v>
      </c>
      <c r="H655" s="2"/>
      <c r="I655" s="2"/>
      <c r="J655" s="2"/>
      <c r="K655" s="60">
        <v>45671</v>
      </c>
      <c r="L655" s="2"/>
      <c r="M655" s="3" t="s">
        <v>24</v>
      </c>
      <c r="N655" s="76" t="s">
        <v>3207</v>
      </c>
      <c r="O655" s="3" t="s">
        <v>3208</v>
      </c>
    </row>
    <row r="656" s="4" customFormat="1" spans="1:15">
      <c r="A656" s="2">
        <v>655</v>
      </c>
      <c r="B656" s="4" t="s">
        <v>3209</v>
      </c>
      <c r="C656" s="4" t="s">
        <v>3210</v>
      </c>
      <c r="D656" s="22" t="s">
        <v>3209</v>
      </c>
      <c r="E656" s="4" t="s">
        <v>3211</v>
      </c>
      <c r="F656" s="3">
        <v>49</v>
      </c>
      <c r="G656" s="4" t="s">
        <v>3212</v>
      </c>
      <c r="H656" s="4"/>
      <c r="I656" s="4"/>
      <c r="J656" s="4"/>
      <c r="K656" s="60">
        <v>46008</v>
      </c>
      <c r="L656" s="4"/>
      <c r="M656" s="4"/>
      <c r="N656" s="4" t="s">
        <v>3213</v>
      </c>
      <c r="O656" s="4" t="s">
        <v>3214</v>
      </c>
    </row>
    <row r="657" s="2" customFormat="1" spans="1:15">
      <c r="A657" s="2">
        <v>656</v>
      </c>
      <c r="C657" s="2" t="s">
        <v>3215</v>
      </c>
      <c r="D657" s="76" t="s">
        <v>3216</v>
      </c>
      <c r="E657" s="2" t="s">
        <v>3217</v>
      </c>
      <c r="F657" s="3">
        <v>29.8</v>
      </c>
      <c r="G657" s="2" t="s">
        <v>21</v>
      </c>
      <c r="K657" s="60">
        <v>46058</v>
      </c>
      <c r="M657" s="3" t="s">
        <v>24</v>
      </c>
      <c r="N657" s="2" t="s">
        <v>3218</v>
      </c>
      <c r="O657" s="3" t="s">
        <v>3219</v>
      </c>
    </row>
    <row r="658" s="5" customFormat="1" spans="1:15">
      <c r="A658" s="2">
        <v>657</v>
      </c>
      <c r="C658" s="5" t="s">
        <v>3220</v>
      </c>
      <c r="D658" s="68" t="s">
        <v>3221</v>
      </c>
      <c r="E658" s="5" t="s">
        <v>3222</v>
      </c>
      <c r="F658" s="3">
        <v>59</v>
      </c>
      <c r="G658" s="20" t="s">
        <v>3223</v>
      </c>
      <c r="K658" s="60">
        <v>45822</v>
      </c>
      <c r="L658" s="3" t="s">
        <v>63</v>
      </c>
      <c r="M658" s="3" t="s">
        <v>24</v>
      </c>
      <c r="N658" s="5" t="s">
        <v>3224</v>
      </c>
      <c r="O658" s="3" t="s">
        <v>3225</v>
      </c>
    </row>
    <row r="659" s="3" customFormat="1" spans="1:15">
      <c r="A659" s="2">
        <v>658</v>
      </c>
      <c r="B659" s="3" t="s">
        <v>3226</v>
      </c>
      <c r="C659" s="3" t="s">
        <v>3227</v>
      </c>
      <c r="D659" s="3" t="s">
        <v>3226</v>
      </c>
      <c r="E659" s="3" t="s">
        <v>3228</v>
      </c>
      <c r="F659" s="3">
        <v>69</v>
      </c>
      <c r="G659" s="3" t="s">
        <v>3229</v>
      </c>
      <c r="H659" s="3"/>
      <c r="I659" s="3"/>
      <c r="J659" s="3"/>
      <c r="K659" s="60">
        <v>46054</v>
      </c>
      <c r="L659" s="3"/>
      <c r="M659" s="3"/>
      <c r="N659" s="3" t="s">
        <v>3230</v>
      </c>
      <c r="O659" s="3" t="s">
        <v>3231</v>
      </c>
    </row>
    <row r="660" s="3" customFormat="1" spans="1:15">
      <c r="A660" s="2">
        <v>659</v>
      </c>
      <c r="B660" s="3" t="s">
        <v>3232</v>
      </c>
      <c r="C660" s="3" t="s">
        <v>3233</v>
      </c>
      <c r="D660" s="21" t="s">
        <v>3232</v>
      </c>
      <c r="E660" s="3" t="s">
        <v>3234</v>
      </c>
      <c r="F660" s="3">
        <v>49.8</v>
      </c>
      <c r="G660" s="3" t="s">
        <v>1058</v>
      </c>
      <c r="K660" s="60">
        <v>46062</v>
      </c>
      <c r="L660" s="3" t="s">
        <v>63</v>
      </c>
      <c r="N660" s="3" t="s">
        <v>3235</v>
      </c>
      <c r="O660" s="3" t="s">
        <v>3236</v>
      </c>
    </row>
    <row r="661" s="3" customFormat="1" spans="1:15">
      <c r="A661" s="2">
        <v>660</v>
      </c>
      <c r="B661" s="21"/>
      <c r="C661" s="3" t="s">
        <v>3237</v>
      </c>
      <c r="D661" s="21" t="s">
        <v>3238</v>
      </c>
      <c r="E661" s="3" t="s">
        <v>1853</v>
      </c>
      <c r="F661" s="3">
        <v>55</v>
      </c>
      <c r="G661" s="3" t="s">
        <v>62</v>
      </c>
      <c r="K661" s="60">
        <v>45531</v>
      </c>
      <c r="L661" s="3" t="s">
        <v>63</v>
      </c>
      <c r="N661" s="3" t="s">
        <v>3239</v>
      </c>
      <c r="O661" s="3" t="s">
        <v>3240</v>
      </c>
    </row>
    <row r="662" s="27" customFormat="1" spans="1:15">
      <c r="A662" s="2">
        <v>661</v>
      </c>
      <c r="B662" s="57" t="s">
        <v>3241</v>
      </c>
      <c r="C662" s="27" t="s">
        <v>3242</v>
      </c>
      <c r="D662" s="57" t="s">
        <v>3241</v>
      </c>
      <c r="E662" s="27" t="s">
        <v>3243</v>
      </c>
      <c r="F662" s="3">
        <v>49</v>
      </c>
      <c r="G662" s="58" t="s">
        <v>3244</v>
      </c>
      <c r="H662" s="58"/>
      <c r="I662" s="58"/>
      <c r="J662" s="58"/>
      <c r="K662" s="60">
        <v>45973</v>
      </c>
      <c r="N662" s="27" t="s">
        <v>3245</v>
      </c>
      <c r="O662" s="27" t="s">
        <v>3246</v>
      </c>
    </row>
    <row r="663" s="5" customFormat="1" spans="1:15">
      <c r="A663" s="2">
        <v>662</v>
      </c>
      <c r="B663" s="68"/>
      <c r="C663" s="5" t="s">
        <v>3247</v>
      </c>
      <c r="D663" s="68" t="s">
        <v>3248</v>
      </c>
      <c r="E663" s="5" t="s">
        <v>3249</v>
      </c>
      <c r="F663" s="3">
        <v>32</v>
      </c>
      <c r="G663" s="63" t="s">
        <v>21</v>
      </c>
      <c r="J663" s="3" t="s">
        <v>22</v>
      </c>
      <c r="K663" s="60">
        <v>45342</v>
      </c>
      <c r="L663" s="3" t="s">
        <v>23</v>
      </c>
      <c r="M663" s="3" t="s">
        <v>24</v>
      </c>
      <c r="N663" s="5" t="s">
        <v>3250</v>
      </c>
      <c r="O663" s="3" t="s">
        <v>3251</v>
      </c>
    </row>
    <row r="664" s="2" customFormat="1" spans="1:15">
      <c r="A664" s="2">
        <v>663</v>
      </c>
      <c r="C664" s="2" t="s">
        <v>3252</v>
      </c>
      <c r="D664" s="76" t="s">
        <v>3253</v>
      </c>
      <c r="E664" s="2" t="s">
        <v>3254</v>
      </c>
      <c r="F664" s="3">
        <v>39.8</v>
      </c>
      <c r="G664" s="3" t="s">
        <v>21</v>
      </c>
      <c r="K664" s="60">
        <v>45482</v>
      </c>
      <c r="M664" s="3" t="s">
        <v>24</v>
      </c>
      <c r="N664" s="2" t="s">
        <v>3255</v>
      </c>
      <c r="O664" s="3" t="s">
        <v>3256</v>
      </c>
    </row>
    <row r="665" s="2" customFormat="1" spans="1:15">
      <c r="A665" s="2">
        <v>664</v>
      </c>
      <c r="C665" s="2" t="s">
        <v>3257</v>
      </c>
      <c r="D665" s="76" t="s">
        <v>3258</v>
      </c>
      <c r="E665" s="2" t="s">
        <v>3259</v>
      </c>
      <c r="F665" s="3">
        <v>48.5</v>
      </c>
      <c r="G665" s="2" t="s">
        <v>3260</v>
      </c>
      <c r="J665" s="3" t="s">
        <v>22</v>
      </c>
      <c r="K665" s="60">
        <v>46062</v>
      </c>
      <c r="L665" s="3" t="s">
        <v>23</v>
      </c>
      <c r="M665" s="3"/>
      <c r="N665" s="2" t="s">
        <v>3261</v>
      </c>
      <c r="O665" s="3" t="s">
        <v>3262</v>
      </c>
    </row>
    <row r="666" s="3" customFormat="1" spans="1:15">
      <c r="A666" s="2">
        <v>665</v>
      </c>
      <c r="C666" s="3" t="s">
        <v>3263</v>
      </c>
      <c r="D666" s="21" t="s">
        <v>3264</v>
      </c>
      <c r="E666" s="3" t="s">
        <v>3265</v>
      </c>
      <c r="F666" s="3">
        <v>49</v>
      </c>
      <c r="G666" s="63" t="s">
        <v>21</v>
      </c>
      <c r="J666" s="3" t="s">
        <v>22</v>
      </c>
      <c r="K666" s="60">
        <v>45880</v>
      </c>
      <c r="L666" s="60" t="s">
        <v>23</v>
      </c>
      <c r="N666" s="3" t="s">
        <v>3266</v>
      </c>
      <c r="O666" s="3" t="s">
        <v>3267</v>
      </c>
    </row>
    <row r="667" s="3" customFormat="1" spans="1:15">
      <c r="A667" s="2">
        <v>666</v>
      </c>
      <c r="C667" s="3" t="s">
        <v>3263</v>
      </c>
      <c r="D667" s="21" t="s">
        <v>3268</v>
      </c>
      <c r="E667" s="3" t="s">
        <v>3269</v>
      </c>
      <c r="F667" s="3">
        <v>55</v>
      </c>
      <c r="G667" s="3" t="s">
        <v>21</v>
      </c>
      <c r="K667" s="60">
        <v>46027</v>
      </c>
      <c r="L667" s="20" t="s">
        <v>3270</v>
      </c>
      <c r="N667" s="3" t="s">
        <v>3271</v>
      </c>
      <c r="O667" s="3" t="s">
        <v>3272</v>
      </c>
    </row>
    <row r="668" s="3" customFormat="1" spans="1:15">
      <c r="A668" s="2">
        <v>667</v>
      </c>
      <c r="C668" s="3" t="s">
        <v>3273</v>
      </c>
      <c r="D668" s="21" t="s">
        <v>3274</v>
      </c>
      <c r="E668" s="3" t="s">
        <v>3275</v>
      </c>
      <c r="F668" s="3">
        <v>59</v>
      </c>
      <c r="G668" s="20" t="s">
        <v>3276</v>
      </c>
      <c r="I668" s="20" t="s">
        <v>312</v>
      </c>
      <c r="J668" s="20"/>
      <c r="K668" s="60">
        <v>45880</v>
      </c>
      <c r="L668" s="3" t="s">
        <v>3277</v>
      </c>
      <c r="N668" s="3" t="s">
        <v>3278</v>
      </c>
      <c r="O668" s="3" t="s">
        <v>3279</v>
      </c>
    </row>
    <row r="669" s="3" customFormat="1" spans="1:15">
      <c r="A669" s="2">
        <v>668</v>
      </c>
      <c r="B669" s="3" t="s">
        <v>3280</v>
      </c>
      <c r="C669" s="3" t="s">
        <v>3281</v>
      </c>
      <c r="D669" s="3" t="s">
        <v>3280</v>
      </c>
      <c r="E669" s="3" t="s">
        <v>3282</v>
      </c>
      <c r="F669" s="3">
        <v>55</v>
      </c>
      <c r="G669" s="3" t="s">
        <v>227</v>
      </c>
      <c r="K669" s="60">
        <v>45944</v>
      </c>
      <c r="N669" s="3" t="s">
        <v>3283</v>
      </c>
      <c r="O669" s="3" t="s">
        <v>3284</v>
      </c>
    </row>
    <row r="670" s="3" customFormat="1" spans="1:15">
      <c r="A670" s="2">
        <v>669</v>
      </c>
      <c r="C670" s="3" t="s">
        <v>3285</v>
      </c>
      <c r="D670" s="21" t="s">
        <v>3286</v>
      </c>
      <c r="E670" s="3" t="s">
        <v>3287</v>
      </c>
      <c r="F670" s="3">
        <v>59.9</v>
      </c>
      <c r="G670" s="3" t="s">
        <v>3288</v>
      </c>
      <c r="K670" s="60">
        <v>45632</v>
      </c>
      <c r="M670" s="3" t="s">
        <v>24</v>
      </c>
      <c r="N670" s="3" t="s">
        <v>3289</v>
      </c>
      <c r="O670" s="3" t="s">
        <v>3290</v>
      </c>
    </row>
    <row r="671" s="2" customFormat="1" spans="1:15">
      <c r="A671" s="2">
        <v>670</v>
      </c>
      <c r="C671" s="2" t="s">
        <v>3291</v>
      </c>
      <c r="D671" s="76" t="s">
        <v>3292</v>
      </c>
      <c r="E671" s="2" t="s">
        <v>3293</v>
      </c>
      <c r="F671" s="3">
        <v>54.9</v>
      </c>
      <c r="G671" s="2" t="s">
        <v>3260</v>
      </c>
      <c r="H671" s="2" t="s">
        <v>96</v>
      </c>
      <c r="K671" s="60">
        <v>45523</v>
      </c>
      <c r="L671" s="2" t="s">
        <v>381</v>
      </c>
      <c r="M671" s="3" t="s">
        <v>24</v>
      </c>
      <c r="N671" s="2" t="s">
        <v>3294</v>
      </c>
      <c r="O671" s="3" t="s">
        <v>3295</v>
      </c>
    </row>
    <row r="672" s="2" customFormat="1" spans="1:15">
      <c r="A672" s="2">
        <v>671</v>
      </c>
      <c r="B672" s="76"/>
      <c r="C672" s="2" t="s">
        <v>3296</v>
      </c>
      <c r="D672" s="76" t="s">
        <v>3297</v>
      </c>
      <c r="E672" s="2" t="s">
        <v>3298</v>
      </c>
      <c r="F672" s="3">
        <v>59.9</v>
      </c>
      <c r="G672" s="5" t="s">
        <v>21</v>
      </c>
      <c r="K672" s="60">
        <v>46016</v>
      </c>
      <c r="M672" s="3" t="s">
        <v>24</v>
      </c>
      <c r="N672" s="76" t="s">
        <v>3299</v>
      </c>
      <c r="O672" s="3" t="s">
        <v>3300</v>
      </c>
    </row>
    <row r="673" s="3" customFormat="1" spans="1:15">
      <c r="A673" s="2">
        <v>672</v>
      </c>
      <c r="B673" s="3" t="s">
        <v>3301</v>
      </c>
      <c r="C673" s="3" t="s">
        <v>3302</v>
      </c>
      <c r="D673" s="3" t="s">
        <v>3301</v>
      </c>
      <c r="E673" s="3" t="s">
        <v>3303</v>
      </c>
      <c r="F673" s="3">
        <v>49</v>
      </c>
      <c r="G673" s="3" t="s">
        <v>3304</v>
      </c>
      <c r="K673" s="60">
        <v>45898</v>
      </c>
      <c r="N673" s="3" t="s">
        <v>3305</v>
      </c>
      <c r="O673" s="3" t="s">
        <v>3306</v>
      </c>
    </row>
    <row r="674" s="3" customFormat="1" spans="1:15">
      <c r="A674" s="2">
        <v>673</v>
      </c>
      <c r="C674" s="3" t="s">
        <v>3307</v>
      </c>
      <c r="D674" s="21" t="s">
        <v>3308</v>
      </c>
      <c r="E674" s="3" t="s">
        <v>3169</v>
      </c>
      <c r="F674" s="3">
        <v>55</v>
      </c>
      <c r="G674" s="3" t="s">
        <v>3309</v>
      </c>
      <c r="K674" s="60">
        <v>46051</v>
      </c>
      <c r="L674" s="20" t="s">
        <v>63</v>
      </c>
      <c r="N674" s="3" t="s">
        <v>3310</v>
      </c>
      <c r="O674" s="3" t="s">
        <v>3311</v>
      </c>
    </row>
    <row r="675" s="27" customFormat="1" spans="1:15">
      <c r="A675" s="2">
        <v>674</v>
      </c>
      <c r="B675" s="57" t="s">
        <v>3312</v>
      </c>
      <c r="C675" s="27" t="s">
        <v>3313</v>
      </c>
      <c r="D675" s="57" t="s">
        <v>3312</v>
      </c>
      <c r="E675" s="27" t="s">
        <v>3314</v>
      </c>
      <c r="F675" s="3">
        <v>49</v>
      </c>
      <c r="G675" s="27" t="s">
        <v>3315</v>
      </c>
      <c r="K675" s="60">
        <v>45993</v>
      </c>
      <c r="L675" s="27"/>
      <c r="N675" s="27" t="s">
        <v>3316</v>
      </c>
      <c r="O675" s="27" t="s">
        <v>3317</v>
      </c>
    </row>
    <row r="676" s="52" customFormat="1" spans="1:15">
      <c r="A676" s="2">
        <v>675</v>
      </c>
      <c r="C676" s="52" t="s">
        <v>3318</v>
      </c>
      <c r="D676" s="87" t="s">
        <v>3319</v>
      </c>
      <c r="E676" s="52" t="s">
        <v>3320</v>
      </c>
      <c r="F676" s="3">
        <v>45</v>
      </c>
      <c r="G676" s="88" t="s">
        <v>193</v>
      </c>
      <c r="K676" s="60">
        <v>46048</v>
      </c>
      <c r="L676" s="3" t="s">
        <v>3321</v>
      </c>
      <c r="M676" s="70"/>
      <c r="N676" s="88" t="s">
        <v>3322</v>
      </c>
      <c r="O676" s="3" t="s">
        <v>3323</v>
      </c>
    </row>
    <row r="677" s="5" customFormat="1" spans="1:15">
      <c r="A677" s="2">
        <v>676</v>
      </c>
      <c r="B677" s="68"/>
      <c r="C677" s="5" t="s">
        <v>3324</v>
      </c>
      <c r="D677" s="68" t="s">
        <v>3325</v>
      </c>
      <c r="E677" s="5" t="s">
        <v>3326</v>
      </c>
      <c r="F677" s="3">
        <v>39</v>
      </c>
      <c r="G677" s="3" t="s">
        <v>21</v>
      </c>
      <c r="K677" s="60">
        <v>46062</v>
      </c>
      <c r="M677" s="3" t="s">
        <v>24</v>
      </c>
      <c r="N677" s="5" t="s">
        <v>3327</v>
      </c>
      <c r="O677" s="3" t="s">
        <v>3328</v>
      </c>
    </row>
    <row r="678" s="52" customFormat="1" spans="1:15">
      <c r="A678" s="2">
        <v>677</v>
      </c>
      <c r="C678" s="88" t="s">
        <v>3329</v>
      </c>
      <c r="D678" s="87" t="s">
        <v>3330</v>
      </c>
      <c r="E678" s="52" t="s">
        <v>3282</v>
      </c>
      <c r="F678" s="3">
        <v>59</v>
      </c>
      <c r="G678" s="88" t="s">
        <v>3331</v>
      </c>
      <c r="H678" s="88" t="s">
        <v>96</v>
      </c>
      <c r="I678" s="88"/>
      <c r="J678" s="20" t="s">
        <v>22</v>
      </c>
      <c r="K678" s="60">
        <v>46035</v>
      </c>
      <c r="L678" s="60" t="s">
        <v>23</v>
      </c>
      <c r="M678" s="70"/>
      <c r="N678" s="88" t="s">
        <v>3332</v>
      </c>
      <c r="O678" s="3" t="s">
        <v>3333</v>
      </c>
    </row>
    <row r="679" s="2" customFormat="1" spans="1:15">
      <c r="A679" s="2">
        <v>678</v>
      </c>
      <c r="C679" s="2" t="s">
        <v>3334</v>
      </c>
      <c r="D679" s="76" t="s">
        <v>3335</v>
      </c>
      <c r="E679" s="2" t="s">
        <v>3336</v>
      </c>
      <c r="F679" s="3">
        <v>49</v>
      </c>
      <c r="G679" s="2" t="s">
        <v>21</v>
      </c>
      <c r="K679" s="60">
        <v>45672</v>
      </c>
      <c r="M679" s="3" t="s">
        <v>24</v>
      </c>
      <c r="N679" s="2" t="s">
        <v>3337</v>
      </c>
      <c r="O679" s="3" t="s">
        <v>3338</v>
      </c>
    </row>
    <row r="680" s="3" customFormat="1" spans="1:15">
      <c r="A680" s="2">
        <v>679</v>
      </c>
      <c r="C680" s="3" t="s">
        <v>3339</v>
      </c>
      <c r="D680" s="21" t="s">
        <v>3340</v>
      </c>
      <c r="E680" s="20" t="s">
        <v>3341</v>
      </c>
      <c r="F680" s="3">
        <v>59.8</v>
      </c>
      <c r="G680" s="3" t="s">
        <v>3342</v>
      </c>
      <c r="K680" s="60">
        <v>46016</v>
      </c>
      <c r="M680" s="3" t="s">
        <v>24</v>
      </c>
      <c r="N680" s="3" t="s">
        <v>3343</v>
      </c>
      <c r="O680" s="3" t="s">
        <v>3344</v>
      </c>
    </row>
    <row r="681" s="3" customFormat="1" spans="1:15">
      <c r="A681" s="2">
        <v>680</v>
      </c>
      <c r="C681" s="3" t="s">
        <v>3345</v>
      </c>
      <c r="D681" s="21" t="s">
        <v>3346</v>
      </c>
      <c r="E681" s="3" t="s">
        <v>3341</v>
      </c>
      <c r="F681" s="3">
        <v>55</v>
      </c>
      <c r="G681" s="3" t="s">
        <v>21</v>
      </c>
      <c r="K681" s="60">
        <v>45663</v>
      </c>
      <c r="M681" s="3" t="s">
        <v>24</v>
      </c>
      <c r="N681" s="3" t="s">
        <v>3347</v>
      </c>
      <c r="O681" s="3" t="s">
        <v>3348</v>
      </c>
    </row>
    <row r="682" s="3" customFormat="1" spans="1:15">
      <c r="A682" s="2">
        <v>681</v>
      </c>
      <c r="B682" s="3"/>
      <c r="C682" s="3" t="s">
        <v>3349</v>
      </c>
      <c r="D682" s="21" t="s">
        <v>3350</v>
      </c>
      <c r="E682" s="3" t="s">
        <v>3351</v>
      </c>
      <c r="F682" s="3">
        <v>57</v>
      </c>
      <c r="G682" s="3" t="s">
        <v>193</v>
      </c>
      <c r="K682" s="60">
        <v>46042</v>
      </c>
      <c r="N682" s="3" t="s">
        <v>3352</v>
      </c>
      <c r="O682" s="3" t="s">
        <v>3353</v>
      </c>
    </row>
    <row r="683" s="2" customFormat="1" spans="1:15">
      <c r="A683" s="2">
        <v>682</v>
      </c>
      <c r="B683" s="61"/>
      <c r="C683" s="61" t="s">
        <v>3354</v>
      </c>
      <c r="D683" s="96" t="s">
        <v>3355</v>
      </c>
      <c r="E683" s="61" t="s">
        <v>3356</v>
      </c>
      <c r="F683" s="3">
        <v>49</v>
      </c>
      <c r="G683" s="61"/>
      <c r="H683" s="61"/>
      <c r="I683" s="61"/>
      <c r="J683" s="61"/>
      <c r="K683" s="60">
        <v>46026</v>
      </c>
      <c r="L683" s="61"/>
      <c r="M683" s="3" t="s">
        <v>24</v>
      </c>
      <c r="N683" s="96" t="s">
        <v>3357</v>
      </c>
      <c r="O683" s="3" t="s">
        <v>3358</v>
      </c>
    </row>
    <row r="684" s="2" customFormat="1" spans="1:15">
      <c r="A684" s="2">
        <v>683</v>
      </c>
      <c r="C684" s="2" t="s">
        <v>3359</v>
      </c>
      <c r="D684" s="76" t="s">
        <v>3360</v>
      </c>
      <c r="E684" s="2" t="s">
        <v>3356</v>
      </c>
      <c r="F684" s="3">
        <v>49.5</v>
      </c>
      <c r="G684" s="2" t="s">
        <v>21</v>
      </c>
      <c r="K684" s="60">
        <v>45852</v>
      </c>
      <c r="M684" s="3" t="s">
        <v>24</v>
      </c>
      <c r="N684" s="2" t="s">
        <v>3361</v>
      </c>
      <c r="O684" s="3" t="s">
        <v>3362</v>
      </c>
    </row>
    <row r="685" s="2" customFormat="1" spans="1:15">
      <c r="A685" s="2">
        <v>684</v>
      </c>
      <c r="B685" s="2"/>
      <c r="C685" s="2" t="s">
        <v>3363</v>
      </c>
      <c r="D685" s="2" t="s">
        <v>3364</v>
      </c>
      <c r="E685" s="2" t="s">
        <v>3365</v>
      </c>
      <c r="F685" s="3">
        <v>39.8</v>
      </c>
      <c r="G685" s="2" t="s">
        <v>21</v>
      </c>
      <c r="H685" s="2"/>
      <c r="I685" s="2"/>
      <c r="J685" s="2"/>
      <c r="K685" s="60">
        <v>45713</v>
      </c>
      <c r="L685" s="2"/>
      <c r="M685" s="2"/>
      <c r="N685" s="2" t="s">
        <v>3366</v>
      </c>
      <c r="O685" s="2" t="s">
        <v>3367</v>
      </c>
    </row>
    <row r="686" s="3" customFormat="1" spans="1:15">
      <c r="A686" s="2">
        <v>685</v>
      </c>
      <c r="C686" s="3" t="s">
        <v>3368</v>
      </c>
      <c r="D686" s="21" t="s">
        <v>3369</v>
      </c>
      <c r="E686" s="3" t="s">
        <v>3370</v>
      </c>
      <c r="F686" s="3">
        <v>55</v>
      </c>
      <c r="G686" s="20" t="s">
        <v>3371</v>
      </c>
      <c r="K686" s="60">
        <v>45904</v>
      </c>
      <c r="L686" s="20" t="s">
        <v>63</v>
      </c>
      <c r="N686" s="3" t="s">
        <v>3372</v>
      </c>
      <c r="O686" s="3" t="s">
        <v>3373</v>
      </c>
    </row>
    <row r="687" s="3" customFormat="1" spans="1:15">
      <c r="A687" s="2">
        <v>686</v>
      </c>
      <c r="B687" s="21" t="s">
        <v>3374</v>
      </c>
      <c r="C687" s="3" t="s">
        <v>3375</v>
      </c>
      <c r="D687" s="21" t="s">
        <v>3374</v>
      </c>
      <c r="E687" s="3" t="s">
        <v>3376</v>
      </c>
      <c r="F687" s="3">
        <v>55</v>
      </c>
      <c r="G687" s="3"/>
      <c r="K687" s="60">
        <v>45881</v>
      </c>
      <c r="L687" s="3"/>
      <c r="N687" s="3" t="s">
        <v>3377</v>
      </c>
      <c r="O687" s="3" t="s">
        <v>3378</v>
      </c>
    </row>
    <row r="688" s="2" customFormat="1" spans="1:15">
      <c r="A688" s="2">
        <v>687</v>
      </c>
      <c r="C688" s="2" t="s">
        <v>3379</v>
      </c>
      <c r="D688" s="76" t="s">
        <v>3380</v>
      </c>
      <c r="E688" s="2" t="s">
        <v>3381</v>
      </c>
      <c r="F688" s="3">
        <v>59</v>
      </c>
      <c r="G688" s="2" t="s">
        <v>21</v>
      </c>
      <c r="K688" s="60">
        <v>45875</v>
      </c>
      <c r="L688" s="2" t="s">
        <v>3382</v>
      </c>
      <c r="M688" s="3" t="s">
        <v>24</v>
      </c>
      <c r="N688" s="2" t="s">
        <v>3383</v>
      </c>
      <c r="O688" s="3" t="s">
        <v>3384</v>
      </c>
    </row>
    <row r="689" s="2" customFormat="1" spans="1:15">
      <c r="A689" s="2">
        <v>688</v>
      </c>
      <c r="C689" s="2" t="s">
        <v>3385</v>
      </c>
      <c r="D689" s="76" t="s">
        <v>3386</v>
      </c>
      <c r="E689" s="2" t="s">
        <v>3387</v>
      </c>
      <c r="F689" s="3">
        <v>42</v>
      </c>
      <c r="G689" s="2" t="s">
        <v>2650</v>
      </c>
      <c r="K689" s="60">
        <v>46034</v>
      </c>
      <c r="M689" s="3" t="s">
        <v>24</v>
      </c>
      <c r="N689" s="2" t="s">
        <v>3388</v>
      </c>
      <c r="O689" s="3" t="s">
        <v>3389</v>
      </c>
    </row>
    <row r="690" s="52" customFormat="1" spans="1:15">
      <c r="A690" s="2">
        <v>689</v>
      </c>
      <c r="C690" s="52" t="s">
        <v>3390</v>
      </c>
      <c r="D690" s="87" t="s">
        <v>3391</v>
      </c>
      <c r="E690" s="52" t="s">
        <v>3392</v>
      </c>
      <c r="F690" s="3">
        <v>44.8</v>
      </c>
      <c r="G690" s="63" t="s">
        <v>21</v>
      </c>
      <c r="K690" s="60">
        <v>45457</v>
      </c>
      <c r="L690" s="52" t="s">
        <v>24</v>
      </c>
      <c r="M690" s="70"/>
      <c r="N690" s="88" t="s">
        <v>3393</v>
      </c>
      <c r="O690" s="3" t="s">
        <v>3394</v>
      </c>
    </row>
    <row r="691" s="2" customFormat="1" spans="1:15">
      <c r="A691" s="2">
        <v>690</v>
      </c>
      <c r="B691" s="17"/>
      <c r="C691" s="92" t="s">
        <v>3395</v>
      </c>
      <c r="D691" s="17" t="s">
        <v>3396</v>
      </c>
      <c r="E691" s="92" t="s">
        <v>3397</v>
      </c>
      <c r="F691" s="3">
        <v>49</v>
      </c>
      <c r="G691" s="3" t="s">
        <v>21</v>
      </c>
      <c r="H691" s="101"/>
      <c r="I691" s="101"/>
      <c r="J691" s="101"/>
      <c r="K691" s="60">
        <v>45910</v>
      </c>
      <c r="L691" s="92"/>
      <c r="M691" s="3" t="s">
        <v>24</v>
      </c>
      <c r="N691" s="96" t="s">
        <v>3398</v>
      </c>
      <c r="O691" s="3" t="s">
        <v>3399</v>
      </c>
    </row>
    <row r="692" s="2" customFormat="1" spans="1:15">
      <c r="A692" s="2">
        <v>691</v>
      </c>
      <c r="C692" s="2" t="s">
        <v>3400</v>
      </c>
      <c r="D692" s="76" t="s">
        <v>3401</v>
      </c>
      <c r="E692" s="2" t="s">
        <v>3402</v>
      </c>
      <c r="F692" s="3">
        <v>45</v>
      </c>
      <c r="G692" s="2" t="s">
        <v>3260</v>
      </c>
      <c r="K692" s="60">
        <v>46053</v>
      </c>
      <c r="M692" s="3" t="s">
        <v>24</v>
      </c>
      <c r="N692" s="2" t="s">
        <v>3403</v>
      </c>
      <c r="O692" s="3" t="s">
        <v>3404</v>
      </c>
    </row>
    <row r="693" s="3" customFormat="1" spans="1:15">
      <c r="A693" s="2">
        <v>692</v>
      </c>
      <c r="B693" s="3" t="s">
        <v>3405</v>
      </c>
      <c r="C693" s="62" t="s">
        <v>3406</v>
      </c>
      <c r="D693" s="3" t="s">
        <v>3405</v>
      </c>
      <c r="E693" s="3" t="s">
        <v>3407</v>
      </c>
      <c r="F693" s="3">
        <v>48</v>
      </c>
      <c r="G693" s="20" t="s">
        <v>3408</v>
      </c>
      <c r="J693" s="20" t="s">
        <v>22</v>
      </c>
      <c r="K693" s="60">
        <v>46062</v>
      </c>
      <c r="L693" s="60" t="s">
        <v>23</v>
      </c>
      <c r="N693" s="3" t="s">
        <v>3409</v>
      </c>
      <c r="O693" s="3" t="s">
        <v>3410</v>
      </c>
    </row>
    <row r="694" s="16" customFormat="1" spans="1:15">
      <c r="A694" s="2">
        <v>693</v>
      </c>
      <c r="B694" s="2"/>
      <c r="C694" s="2" t="s">
        <v>3411</v>
      </c>
      <c r="D694" s="76" t="s">
        <v>3412</v>
      </c>
      <c r="E694" s="2" t="s">
        <v>3413</v>
      </c>
      <c r="F694" s="3">
        <v>46</v>
      </c>
      <c r="G694" s="2" t="s">
        <v>21</v>
      </c>
      <c r="H694" s="2"/>
      <c r="I694" s="2"/>
      <c r="J694" s="2"/>
      <c r="K694" s="60">
        <v>45819</v>
      </c>
      <c r="L694" s="2"/>
      <c r="M694" s="3" t="s">
        <v>24</v>
      </c>
      <c r="N694" s="2" t="s">
        <v>3414</v>
      </c>
      <c r="O694" s="3" t="s">
        <v>3415</v>
      </c>
    </row>
    <row r="695" s="5" customFormat="1" spans="1:15">
      <c r="A695" s="2">
        <v>694</v>
      </c>
      <c r="B695" s="68"/>
      <c r="C695" s="20" t="s">
        <v>3416</v>
      </c>
      <c r="D695" s="68" t="s">
        <v>3417</v>
      </c>
      <c r="E695" s="68" t="s">
        <v>3418</v>
      </c>
      <c r="F695" s="3">
        <v>59.8</v>
      </c>
      <c r="G695" s="3" t="s">
        <v>21</v>
      </c>
      <c r="J695" s="3" t="s">
        <v>22</v>
      </c>
      <c r="K695" s="60">
        <v>46010</v>
      </c>
      <c r="L695" s="60" t="s">
        <v>23</v>
      </c>
      <c r="M695" s="3" t="s">
        <v>3419</v>
      </c>
      <c r="N695" s="5" t="s">
        <v>3420</v>
      </c>
      <c r="O695" s="3" t="s">
        <v>3421</v>
      </c>
    </row>
    <row r="696" s="2" customFormat="1" spans="1:15">
      <c r="A696" s="2">
        <v>695</v>
      </c>
      <c r="B696" s="76"/>
      <c r="C696" s="2" t="s">
        <v>3422</v>
      </c>
      <c r="D696" s="76" t="s">
        <v>3423</v>
      </c>
      <c r="E696" s="2" t="s">
        <v>3424</v>
      </c>
      <c r="F696" s="3">
        <v>44.8</v>
      </c>
      <c r="G696" s="5" t="s">
        <v>21</v>
      </c>
      <c r="K696" s="60">
        <v>45495</v>
      </c>
      <c r="L696" s="5" t="s">
        <v>117</v>
      </c>
      <c r="M696" s="3" t="s">
        <v>24</v>
      </c>
      <c r="N696" s="76" t="s">
        <v>3425</v>
      </c>
      <c r="O696" s="3" t="s">
        <v>3426</v>
      </c>
    </row>
    <row r="697" s="5" customFormat="1" spans="1:15">
      <c r="A697" s="2">
        <v>696</v>
      </c>
      <c r="B697" s="68"/>
      <c r="C697" s="5" t="s">
        <v>3427</v>
      </c>
      <c r="D697" s="68" t="s">
        <v>3428</v>
      </c>
      <c r="E697" s="5" t="s">
        <v>3429</v>
      </c>
      <c r="F697" s="3">
        <v>65</v>
      </c>
      <c r="G697" s="5" t="s">
        <v>21</v>
      </c>
      <c r="K697" s="60">
        <v>46051</v>
      </c>
      <c r="M697" s="3" t="s">
        <v>24</v>
      </c>
      <c r="N697" s="5" t="s">
        <v>3430</v>
      </c>
      <c r="O697" s="3" t="s">
        <v>3431</v>
      </c>
    </row>
    <row r="698" s="3" customFormat="1" spans="1:15">
      <c r="A698" s="2">
        <v>697</v>
      </c>
      <c r="C698" s="3" t="s">
        <v>3432</v>
      </c>
      <c r="D698" s="21" t="s">
        <v>3433</v>
      </c>
      <c r="E698" s="3" t="s">
        <v>3434</v>
      </c>
      <c r="F698" s="3">
        <v>39.8</v>
      </c>
      <c r="G698" s="3" t="s">
        <v>771</v>
      </c>
      <c r="K698" s="60">
        <v>45862</v>
      </c>
      <c r="M698" s="3" t="s">
        <v>24</v>
      </c>
      <c r="N698" s="3" t="s">
        <v>3435</v>
      </c>
      <c r="O698" s="3" t="s">
        <v>3436</v>
      </c>
    </row>
    <row r="699" s="3" customFormat="1" spans="1:15">
      <c r="A699" s="2">
        <v>698</v>
      </c>
      <c r="C699" s="3" t="s">
        <v>3437</v>
      </c>
      <c r="D699" s="21" t="s">
        <v>3438</v>
      </c>
      <c r="E699" s="3" t="s">
        <v>3439</v>
      </c>
      <c r="F699" s="3">
        <v>49.8</v>
      </c>
      <c r="G699" s="20" t="s">
        <v>3440</v>
      </c>
      <c r="K699" s="60">
        <v>46050</v>
      </c>
      <c r="L699" s="3" t="s">
        <v>2132</v>
      </c>
      <c r="N699" s="3" t="s">
        <v>3441</v>
      </c>
      <c r="O699" s="3" t="s">
        <v>3442</v>
      </c>
    </row>
    <row r="700" s="3" customFormat="1" spans="1:15">
      <c r="A700" s="2">
        <v>699</v>
      </c>
      <c r="C700" s="3" t="s">
        <v>3443</v>
      </c>
      <c r="D700" s="21" t="s">
        <v>3444</v>
      </c>
      <c r="E700" s="3" t="s">
        <v>3445</v>
      </c>
      <c r="F700" s="3">
        <v>49.8</v>
      </c>
      <c r="G700" s="3" t="s">
        <v>62</v>
      </c>
      <c r="K700" s="60">
        <v>45881</v>
      </c>
      <c r="L700" s="3" t="s">
        <v>63</v>
      </c>
      <c r="M700" s="3" t="s">
        <v>24</v>
      </c>
      <c r="N700" s="3" t="s">
        <v>3446</v>
      </c>
      <c r="O700" s="3" t="s">
        <v>3447</v>
      </c>
    </row>
    <row r="701" s="52" customFormat="1" spans="1:15">
      <c r="A701" s="2">
        <v>700</v>
      </c>
      <c r="B701" s="52" t="s">
        <v>3448</v>
      </c>
      <c r="C701" s="52" t="s">
        <v>3449</v>
      </c>
      <c r="D701" s="52" t="s">
        <v>3448</v>
      </c>
      <c r="E701" s="67" t="s">
        <v>3450</v>
      </c>
      <c r="F701" s="3">
        <v>55</v>
      </c>
      <c r="G701" s="52" t="s">
        <v>1058</v>
      </c>
      <c r="K701" s="60">
        <v>46050</v>
      </c>
      <c r="N701" s="52" t="s">
        <v>3451</v>
      </c>
      <c r="O701" s="52" t="s">
        <v>3452</v>
      </c>
    </row>
    <row r="702" s="52" customFormat="1" spans="1:15">
      <c r="A702" s="2">
        <v>701</v>
      </c>
      <c r="B702" s="52" t="s">
        <v>3453</v>
      </c>
      <c r="C702" s="52" t="s">
        <v>3454</v>
      </c>
      <c r="D702" s="52" t="s">
        <v>3453</v>
      </c>
      <c r="E702" s="52" t="s">
        <v>3455</v>
      </c>
      <c r="F702" s="3">
        <v>46.5</v>
      </c>
      <c r="G702" s="52" t="s">
        <v>3456</v>
      </c>
      <c r="K702" s="60">
        <v>45812</v>
      </c>
      <c r="L702" s="67" t="s">
        <v>63</v>
      </c>
      <c r="N702" s="52" t="s">
        <v>3457</v>
      </c>
      <c r="O702" s="52" t="s">
        <v>3458</v>
      </c>
    </row>
    <row r="703" s="3" customFormat="1" spans="1:15">
      <c r="A703" s="2">
        <v>702</v>
      </c>
      <c r="B703" s="3" t="s">
        <v>3459</v>
      </c>
      <c r="C703" s="3" t="s">
        <v>3460</v>
      </c>
      <c r="D703" s="21" t="s">
        <v>3459</v>
      </c>
      <c r="E703" s="3" t="s">
        <v>3418</v>
      </c>
      <c r="F703" s="3">
        <v>59</v>
      </c>
      <c r="G703" s="20" t="s">
        <v>3461</v>
      </c>
      <c r="H703" s="20"/>
      <c r="I703" s="20"/>
      <c r="J703" s="20"/>
      <c r="K703" s="60">
        <v>46010</v>
      </c>
      <c r="L703" s="3" t="s">
        <v>3462</v>
      </c>
      <c r="N703" s="3" t="s">
        <v>3463</v>
      </c>
      <c r="O703" s="3" t="s">
        <v>3464</v>
      </c>
    </row>
    <row r="704" s="3" customFormat="1" spans="1:15">
      <c r="A704" s="2">
        <v>703</v>
      </c>
      <c r="B704" s="21" t="s">
        <v>3465</v>
      </c>
      <c r="C704" s="3" t="s">
        <v>3466</v>
      </c>
      <c r="D704" s="21" t="s">
        <v>3465</v>
      </c>
      <c r="E704" s="3" t="s">
        <v>3467</v>
      </c>
      <c r="F704" s="3">
        <v>49</v>
      </c>
      <c r="G704" s="3" t="s">
        <v>3468</v>
      </c>
      <c r="H704" s="3"/>
      <c r="I704" s="3"/>
      <c r="J704" s="3"/>
      <c r="K704" s="60">
        <v>45854</v>
      </c>
      <c r="L704" s="3"/>
      <c r="N704" s="3" t="s">
        <v>3469</v>
      </c>
      <c r="O704" s="3" t="s">
        <v>3470</v>
      </c>
    </row>
    <row r="705" s="52" customFormat="1" spans="1:15">
      <c r="A705" s="2">
        <v>704</v>
      </c>
      <c r="C705" s="52" t="s">
        <v>3471</v>
      </c>
      <c r="D705" s="87" t="s">
        <v>3472</v>
      </c>
      <c r="E705" s="52" t="s">
        <v>3222</v>
      </c>
      <c r="F705" s="3">
        <v>69</v>
      </c>
      <c r="G705" s="88" t="s">
        <v>3473</v>
      </c>
      <c r="K705" s="60">
        <v>45950</v>
      </c>
      <c r="L705" s="52" t="s">
        <v>24</v>
      </c>
      <c r="M705" s="70"/>
      <c r="N705" s="88" t="s">
        <v>3474</v>
      </c>
      <c r="O705" s="3" t="s">
        <v>3475</v>
      </c>
    </row>
    <row r="706" s="5" customFormat="1" spans="1:15">
      <c r="A706" s="2">
        <v>705</v>
      </c>
      <c r="B706" s="68"/>
      <c r="C706" s="20" t="s">
        <v>3476</v>
      </c>
      <c r="D706" s="68" t="s">
        <v>3477</v>
      </c>
      <c r="E706" s="5" t="s">
        <v>3478</v>
      </c>
      <c r="F706" s="3">
        <v>32</v>
      </c>
      <c r="G706" s="63" t="s">
        <v>21</v>
      </c>
      <c r="K706" s="60">
        <v>46055</v>
      </c>
      <c r="M706" s="3" t="s">
        <v>24</v>
      </c>
      <c r="N706" s="5" t="s">
        <v>3479</v>
      </c>
      <c r="O706" s="3" t="s">
        <v>3480</v>
      </c>
    </row>
    <row r="707" s="2" customFormat="1" spans="1:15">
      <c r="A707" s="2">
        <v>706</v>
      </c>
      <c r="B707" s="76"/>
      <c r="C707" s="2" t="s">
        <v>3481</v>
      </c>
      <c r="D707" s="76" t="s">
        <v>3482</v>
      </c>
      <c r="E707" s="2" t="s">
        <v>2868</v>
      </c>
      <c r="F707" s="3">
        <v>66</v>
      </c>
      <c r="G707" s="5" t="s">
        <v>21</v>
      </c>
      <c r="K707" s="60">
        <v>45831</v>
      </c>
      <c r="M707" s="3" t="s">
        <v>24</v>
      </c>
      <c r="N707" s="76" t="s">
        <v>3483</v>
      </c>
      <c r="O707" s="3" t="s">
        <v>3484</v>
      </c>
    </row>
    <row r="708" s="2" customFormat="1" spans="1:15">
      <c r="A708" s="2">
        <v>707</v>
      </c>
      <c r="B708" s="76"/>
      <c r="C708" s="2" t="s">
        <v>3485</v>
      </c>
      <c r="D708" s="76" t="s">
        <v>3486</v>
      </c>
      <c r="E708" s="5" t="s">
        <v>3487</v>
      </c>
      <c r="F708" s="3">
        <v>59.9</v>
      </c>
      <c r="G708" s="2" t="s">
        <v>3488</v>
      </c>
      <c r="K708" s="60">
        <v>45639</v>
      </c>
      <c r="M708" s="3" t="s">
        <v>24</v>
      </c>
      <c r="N708" s="76" t="s">
        <v>3489</v>
      </c>
      <c r="O708" s="3" t="s">
        <v>3490</v>
      </c>
    </row>
    <row r="709" s="3" customFormat="1" spans="1:15">
      <c r="A709" s="2">
        <v>708</v>
      </c>
      <c r="B709" s="3" t="s">
        <v>3491</v>
      </c>
      <c r="C709" s="3" t="s">
        <v>3492</v>
      </c>
      <c r="D709" s="21" t="s">
        <v>3491</v>
      </c>
      <c r="E709" s="3" t="s">
        <v>3493</v>
      </c>
      <c r="F709" s="3">
        <v>59</v>
      </c>
      <c r="G709" s="3" t="s">
        <v>3494</v>
      </c>
      <c r="K709" s="60">
        <v>46026</v>
      </c>
      <c r="L709" s="20" t="s">
        <v>63</v>
      </c>
      <c r="M709" s="20"/>
      <c r="N709" s="3" t="s">
        <v>3495</v>
      </c>
      <c r="O709" s="3" t="s">
        <v>3496</v>
      </c>
    </row>
    <row r="710" s="3" customFormat="1" spans="1:15">
      <c r="A710" s="2">
        <v>709</v>
      </c>
      <c r="C710" s="3" t="s">
        <v>3497</v>
      </c>
      <c r="D710" s="21" t="s">
        <v>3498</v>
      </c>
      <c r="E710" s="3" t="s">
        <v>3499</v>
      </c>
      <c r="F710" s="3">
        <v>42</v>
      </c>
      <c r="G710" s="20" t="s">
        <v>3500</v>
      </c>
      <c r="K710" s="60">
        <v>46053</v>
      </c>
      <c r="N710" s="3" t="s">
        <v>3501</v>
      </c>
      <c r="O710" s="3" t="s">
        <v>3502</v>
      </c>
    </row>
    <row r="711" s="63" customFormat="1" spans="1:15">
      <c r="A711" s="2">
        <v>710</v>
      </c>
      <c r="C711" s="63" t="s">
        <v>3503</v>
      </c>
      <c r="D711" s="95" t="s">
        <v>3504</v>
      </c>
      <c r="E711" s="63" t="s">
        <v>3505</v>
      </c>
      <c r="F711" s="3">
        <v>46</v>
      </c>
      <c r="G711" s="63" t="s">
        <v>3506</v>
      </c>
      <c r="K711" s="60">
        <v>46078</v>
      </c>
      <c r="M711" s="3" t="s">
        <v>24</v>
      </c>
      <c r="N711" s="95" t="s">
        <v>3507</v>
      </c>
      <c r="O711" s="3" t="s">
        <v>3508</v>
      </c>
    </row>
    <row r="712" s="5" customFormat="1" spans="1:15">
      <c r="A712" s="2">
        <v>711</v>
      </c>
      <c r="C712" s="5" t="s">
        <v>3509</v>
      </c>
      <c r="D712" s="68" t="s">
        <v>3510</v>
      </c>
      <c r="E712" s="5" t="s">
        <v>3511</v>
      </c>
      <c r="F712" s="3">
        <v>55</v>
      </c>
      <c r="G712" s="5" t="s">
        <v>3512</v>
      </c>
      <c r="K712" s="60">
        <v>45819</v>
      </c>
      <c r="L712" s="3" t="s">
        <v>63</v>
      </c>
      <c r="M712" s="3" t="s">
        <v>24</v>
      </c>
      <c r="N712" s="5" t="s">
        <v>3513</v>
      </c>
      <c r="O712" s="3" t="s">
        <v>3514</v>
      </c>
    </row>
    <row r="713" s="3" customFormat="1" spans="1:15">
      <c r="A713" s="2">
        <v>712</v>
      </c>
      <c r="C713" s="62" t="s">
        <v>3515</v>
      </c>
      <c r="D713" s="21" t="s">
        <v>3516</v>
      </c>
      <c r="E713" s="20" t="s">
        <v>3517</v>
      </c>
      <c r="F713" s="3">
        <v>59</v>
      </c>
      <c r="G713" s="3" t="s">
        <v>3518</v>
      </c>
      <c r="K713" s="60">
        <v>46053</v>
      </c>
      <c r="L713" s="3" t="s">
        <v>63</v>
      </c>
      <c r="M713" s="3" t="s">
        <v>24</v>
      </c>
      <c r="N713" s="3" t="s">
        <v>3519</v>
      </c>
      <c r="O713" s="3" t="s">
        <v>3520</v>
      </c>
    </row>
    <row r="714" s="2" customFormat="1" spans="1:15">
      <c r="A714" s="2">
        <v>713</v>
      </c>
      <c r="C714" s="2" t="s">
        <v>3521</v>
      </c>
      <c r="D714" s="76" t="s">
        <v>3522</v>
      </c>
      <c r="E714" s="2" t="s">
        <v>3293</v>
      </c>
      <c r="F714" s="3">
        <v>69</v>
      </c>
      <c r="G714" s="2" t="s">
        <v>3260</v>
      </c>
      <c r="H714" s="16"/>
      <c r="I714" s="16"/>
      <c r="J714" s="16"/>
      <c r="K714" s="60">
        <v>45456</v>
      </c>
      <c r="M714" s="3" t="s">
        <v>24</v>
      </c>
      <c r="N714" s="2" t="s">
        <v>3523</v>
      </c>
      <c r="O714" s="3" t="s">
        <v>3524</v>
      </c>
    </row>
    <row r="715" s="2" customFormat="1" spans="1:15">
      <c r="A715" s="2">
        <v>714</v>
      </c>
      <c r="C715" s="2" t="s">
        <v>3525</v>
      </c>
      <c r="D715" s="76" t="s">
        <v>3526</v>
      </c>
      <c r="E715" s="2" t="s">
        <v>3293</v>
      </c>
      <c r="F715" s="3">
        <v>44</v>
      </c>
      <c r="G715" s="3" t="s">
        <v>21</v>
      </c>
      <c r="H715" s="2" t="s">
        <v>96</v>
      </c>
      <c r="K715" s="60">
        <v>46013</v>
      </c>
      <c r="L715" s="2" t="s">
        <v>381</v>
      </c>
      <c r="M715" s="3" t="s">
        <v>24</v>
      </c>
      <c r="N715" s="2" t="s">
        <v>3527</v>
      </c>
      <c r="O715" s="3" t="s">
        <v>3528</v>
      </c>
    </row>
    <row r="716" s="3" customFormat="1" spans="1:15">
      <c r="A716" s="2">
        <v>715</v>
      </c>
      <c r="B716" s="3" t="s">
        <v>3529</v>
      </c>
      <c r="C716" s="3" t="s">
        <v>3530</v>
      </c>
      <c r="D716" s="21" t="s">
        <v>3529</v>
      </c>
      <c r="E716" s="3" t="s">
        <v>3531</v>
      </c>
      <c r="F716" s="3">
        <v>49</v>
      </c>
      <c r="G716" s="63" t="s">
        <v>21</v>
      </c>
      <c r="K716" s="60">
        <v>46058</v>
      </c>
      <c r="N716" s="3" t="s">
        <v>3532</v>
      </c>
      <c r="O716" s="3" t="s">
        <v>3533</v>
      </c>
    </row>
    <row r="717" s="2" customFormat="1" spans="1:15">
      <c r="A717" s="2">
        <v>716</v>
      </c>
      <c r="B717" s="68"/>
      <c r="C717" s="5" t="s">
        <v>3534</v>
      </c>
      <c r="D717" s="68" t="s">
        <v>3535</v>
      </c>
      <c r="E717" s="20" t="s">
        <v>3536</v>
      </c>
      <c r="F717" s="3">
        <v>55</v>
      </c>
      <c r="G717" s="20" t="s">
        <v>21</v>
      </c>
      <c r="H717" s="5"/>
      <c r="I717" s="5"/>
      <c r="J717" s="5"/>
      <c r="K717" s="60">
        <v>45470</v>
      </c>
      <c r="L717" s="5"/>
      <c r="M717" s="3" t="s">
        <v>24</v>
      </c>
      <c r="N717" s="5" t="s">
        <v>3537</v>
      </c>
      <c r="O717" s="3" t="s">
        <v>3538</v>
      </c>
    </row>
    <row r="718" s="3" customFormat="1" spans="1:15">
      <c r="A718" s="2">
        <v>717</v>
      </c>
      <c r="C718" s="3" t="s">
        <v>3539</v>
      </c>
      <c r="D718" s="21" t="s">
        <v>3540</v>
      </c>
      <c r="E718" s="3" t="s">
        <v>3541</v>
      </c>
      <c r="F718" s="3">
        <v>46</v>
      </c>
      <c r="G718" s="3" t="s">
        <v>3542</v>
      </c>
      <c r="K718" s="60">
        <v>45521</v>
      </c>
      <c r="M718" s="3" t="s">
        <v>24</v>
      </c>
      <c r="N718" s="3" t="s">
        <v>3543</v>
      </c>
      <c r="O718" s="3" t="s">
        <v>3544</v>
      </c>
    </row>
    <row r="719" s="3" customFormat="1" spans="1:15">
      <c r="A719" s="2">
        <v>718</v>
      </c>
      <c r="C719" s="3" t="s">
        <v>3545</v>
      </c>
      <c r="D719" s="21" t="s">
        <v>3546</v>
      </c>
      <c r="E719" s="20" t="s">
        <v>3547</v>
      </c>
      <c r="F719" s="3">
        <v>49.8</v>
      </c>
      <c r="G719" s="63" t="s">
        <v>21</v>
      </c>
      <c r="K719" s="60">
        <v>45861</v>
      </c>
      <c r="M719" s="3" t="s">
        <v>24</v>
      </c>
      <c r="N719" s="3" t="s">
        <v>3548</v>
      </c>
      <c r="O719" s="3" t="s">
        <v>3549</v>
      </c>
    </row>
    <row r="720" s="16" customFormat="1" ht="14.25" spans="1:15">
      <c r="A720" s="2">
        <v>719</v>
      </c>
      <c r="B720" s="2"/>
      <c r="C720" s="18" t="s">
        <v>3550</v>
      </c>
      <c r="D720" s="76"/>
      <c r="E720" s="2"/>
      <c r="F720" s="3"/>
      <c r="G720" s="2"/>
      <c r="H720" s="2"/>
      <c r="I720" s="2"/>
      <c r="J720" s="2"/>
      <c r="K720" s="60"/>
      <c r="L720" s="2"/>
      <c r="M720" s="3"/>
      <c r="N720" s="2"/>
      <c r="O720" s="3"/>
    </row>
    <row r="721" s="3" customFormat="1" spans="1:15">
      <c r="A721" s="2">
        <v>720</v>
      </c>
      <c r="B721" s="21"/>
      <c r="C721" s="3" t="s">
        <v>3551</v>
      </c>
      <c r="D721" s="21" t="s">
        <v>3552</v>
      </c>
      <c r="E721" s="20" t="s">
        <v>3553</v>
      </c>
      <c r="F721" s="3">
        <v>69.8</v>
      </c>
      <c r="G721" s="3" t="s">
        <v>21</v>
      </c>
      <c r="J721" s="20" t="s">
        <v>22</v>
      </c>
      <c r="K721" s="60">
        <v>46037</v>
      </c>
      <c r="L721" s="70" t="s">
        <v>23</v>
      </c>
      <c r="N721" s="3" t="s">
        <v>3554</v>
      </c>
      <c r="O721" s="3" t="s">
        <v>3555</v>
      </c>
    </row>
    <row r="722" s="3" customFormat="1" spans="1:15">
      <c r="A722" s="2">
        <v>721</v>
      </c>
      <c r="B722" s="5"/>
      <c r="C722" s="5" t="s">
        <v>3556</v>
      </c>
      <c r="D722" s="68" t="s">
        <v>3557</v>
      </c>
      <c r="E722" s="20" t="s">
        <v>3558</v>
      </c>
      <c r="F722" s="3">
        <v>59.8</v>
      </c>
      <c r="K722" s="60">
        <v>45068</v>
      </c>
      <c r="L722" s="20" t="s">
        <v>2988</v>
      </c>
      <c r="M722" s="20"/>
      <c r="N722" s="5" t="s">
        <v>3559</v>
      </c>
      <c r="O722" s="5" t="s">
        <v>3560</v>
      </c>
    </row>
    <row r="723" s="27" customFormat="1" spans="1:15">
      <c r="A723" s="2">
        <v>722</v>
      </c>
      <c r="B723" s="57" t="s">
        <v>3561</v>
      </c>
      <c r="C723" s="27" t="s">
        <v>3562</v>
      </c>
      <c r="D723" s="57" t="s">
        <v>3561</v>
      </c>
      <c r="E723" s="27" t="s">
        <v>3563</v>
      </c>
      <c r="F723" s="3">
        <v>43</v>
      </c>
      <c r="G723" s="58" t="s">
        <v>3564</v>
      </c>
      <c r="H723" s="58"/>
      <c r="I723" s="58"/>
      <c r="J723" s="58"/>
      <c r="K723" s="60">
        <v>45985</v>
      </c>
      <c r="L723" s="27"/>
      <c r="M723" s="27"/>
      <c r="N723" s="27" t="s">
        <v>3565</v>
      </c>
      <c r="O723" s="27" t="s">
        <v>3566</v>
      </c>
    </row>
    <row r="724" s="5" customFormat="1" spans="1:15">
      <c r="A724" s="2">
        <v>723</v>
      </c>
      <c r="B724" s="68"/>
      <c r="C724" s="5" t="s">
        <v>3567</v>
      </c>
      <c r="D724" s="68" t="s">
        <v>3568</v>
      </c>
      <c r="E724" s="20" t="s">
        <v>3569</v>
      </c>
      <c r="F724" s="3">
        <v>49.8</v>
      </c>
      <c r="G724" s="5" t="s">
        <v>21</v>
      </c>
      <c r="K724" s="60">
        <v>45665</v>
      </c>
      <c r="M724" s="3" t="s">
        <v>24</v>
      </c>
      <c r="N724" s="5" t="s">
        <v>3570</v>
      </c>
      <c r="O724" s="3" t="s">
        <v>3571</v>
      </c>
    </row>
    <row r="725" s="5" customFormat="1" spans="1:15">
      <c r="A725" s="2">
        <v>724</v>
      </c>
      <c r="C725" s="5" t="s">
        <v>3572</v>
      </c>
      <c r="D725" s="68" t="s">
        <v>3573</v>
      </c>
      <c r="E725" s="20" t="s">
        <v>3574</v>
      </c>
      <c r="F725" s="3">
        <v>56</v>
      </c>
      <c r="G725" s="20" t="s">
        <v>21</v>
      </c>
      <c r="K725" s="60">
        <v>43928</v>
      </c>
      <c r="M725" s="3" t="s">
        <v>24</v>
      </c>
      <c r="N725" s="5" t="s">
        <v>3575</v>
      </c>
      <c r="O725" s="3" t="s">
        <v>3576</v>
      </c>
    </row>
    <row r="726" s="3" customFormat="1" spans="1:15">
      <c r="A726" s="2">
        <v>725</v>
      </c>
      <c r="C726" s="3" t="s">
        <v>3577</v>
      </c>
      <c r="D726" s="21" t="s">
        <v>3578</v>
      </c>
      <c r="E726" s="3" t="s">
        <v>3579</v>
      </c>
      <c r="F726" s="3">
        <v>39</v>
      </c>
      <c r="G726" s="3" t="s">
        <v>3580</v>
      </c>
      <c r="K726" s="60">
        <v>45440</v>
      </c>
      <c r="L726" s="3" t="s">
        <v>63</v>
      </c>
      <c r="M726" s="3" t="s">
        <v>24</v>
      </c>
      <c r="N726" s="3" t="s">
        <v>3581</v>
      </c>
      <c r="O726" s="3" t="s">
        <v>3582</v>
      </c>
    </row>
    <row r="727" s="2" customFormat="1" spans="1:15">
      <c r="A727" s="2">
        <v>726</v>
      </c>
      <c r="C727" s="2" t="s">
        <v>3583</v>
      </c>
      <c r="D727" s="76" t="s">
        <v>3584</v>
      </c>
      <c r="E727" s="2" t="s">
        <v>3585</v>
      </c>
      <c r="F727" s="3">
        <v>54.9</v>
      </c>
      <c r="G727" s="2" t="s">
        <v>21</v>
      </c>
      <c r="K727" s="60">
        <v>46038</v>
      </c>
      <c r="L727" s="2" t="s">
        <v>3586</v>
      </c>
      <c r="M727" s="3"/>
      <c r="N727" s="2" t="s">
        <v>3587</v>
      </c>
      <c r="O727" s="3" t="s">
        <v>3588</v>
      </c>
    </row>
    <row r="728" s="3" customFormat="1" spans="1:15">
      <c r="A728" s="2">
        <v>727</v>
      </c>
      <c r="B728" s="3"/>
      <c r="C728" s="3" t="s">
        <v>3589</v>
      </c>
      <c r="D728" s="21" t="s">
        <v>3590</v>
      </c>
      <c r="E728" s="20" t="s">
        <v>3591</v>
      </c>
      <c r="F728" s="3">
        <v>49.8</v>
      </c>
      <c r="G728" s="3" t="s">
        <v>3592</v>
      </c>
      <c r="K728" s="60">
        <v>45821</v>
      </c>
      <c r="N728" s="3" t="s">
        <v>3593</v>
      </c>
      <c r="O728" s="3" t="s">
        <v>3594</v>
      </c>
    </row>
    <row r="729" s="5" customFormat="1" spans="1:15">
      <c r="A729" s="2">
        <v>728</v>
      </c>
      <c r="C729" s="5" t="s">
        <v>3595</v>
      </c>
      <c r="D729" s="68" t="s">
        <v>3596</v>
      </c>
      <c r="E729" s="5" t="s">
        <v>3597</v>
      </c>
      <c r="F729" s="3">
        <v>39</v>
      </c>
      <c r="G729" s="20" t="s">
        <v>21</v>
      </c>
      <c r="H729" s="20"/>
      <c r="I729" s="20"/>
      <c r="J729" s="20"/>
      <c r="K729" s="60">
        <v>46059</v>
      </c>
      <c r="M729" s="3" t="s">
        <v>24</v>
      </c>
      <c r="N729" s="5" t="s">
        <v>3598</v>
      </c>
      <c r="O729" s="3" t="s">
        <v>3599</v>
      </c>
    </row>
    <row r="730" s="2" customFormat="1" spans="1:15">
      <c r="A730" s="2">
        <v>729</v>
      </c>
      <c r="C730" s="2" t="s">
        <v>3600</v>
      </c>
      <c r="D730" s="76" t="s">
        <v>3601</v>
      </c>
      <c r="E730" s="2" t="s">
        <v>3602</v>
      </c>
      <c r="F730" s="3">
        <v>39</v>
      </c>
      <c r="G730" s="2" t="s">
        <v>21</v>
      </c>
      <c r="K730" s="60">
        <v>45661</v>
      </c>
      <c r="L730" s="97"/>
      <c r="M730" s="3" t="s">
        <v>24</v>
      </c>
      <c r="N730" s="2" t="s">
        <v>3603</v>
      </c>
      <c r="O730" s="3" t="s">
        <v>3604</v>
      </c>
    </row>
    <row r="731" s="3" customFormat="1" spans="1:15">
      <c r="A731" s="2">
        <v>730</v>
      </c>
      <c r="B731" s="21"/>
      <c r="C731" s="3" t="s">
        <v>3600</v>
      </c>
      <c r="D731" s="21" t="s">
        <v>3605</v>
      </c>
      <c r="E731" s="62" t="s">
        <v>3606</v>
      </c>
      <c r="F731" s="3">
        <v>35</v>
      </c>
      <c r="G731" s="3" t="s">
        <v>21</v>
      </c>
      <c r="K731" s="60">
        <v>46040</v>
      </c>
      <c r="L731" s="60" t="s">
        <v>3607</v>
      </c>
      <c r="N731" s="3" t="s">
        <v>3608</v>
      </c>
      <c r="O731" s="3" t="s">
        <v>3609</v>
      </c>
    </row>
    <row r="732" s="2" customFormat="1" spans="1:15">
      <c r="A732" s="2">
        <v>731</v>
      </c>
      <c r="C732" s="2" t="s">
        <v>3600</v>
      </c>
      <c r="D732" s="76" t="s">
        <v>3610</v>
      </c>
      <c r="E732" s="2" t="s">
        <v>3611</v>
      </c>
      <c r="F732" s="3">
        <v>36</v>
      </c>
      <c r="G732" s="2" t="s">
        <v>21</v>
      </c>
      <c r="K732" s="60">
        <v>45132</v>
      </c>
      <c r="M732" s="3" t="s">
        <v>24</v>
      </c>
      <c r="N732" s="2" t="s">
        <v>3612</v>
      </c>
      <c r="O732" s="3" t="s">
        <v>3613</v>
      </c>
    </row>
    <row r="733" s="5" customFormat="1" spans="1:15">
      <c r="A733" s="2">
        <v>732</v>
      </c>
      <c r="C733" s="5" t="s">
        <v>3614</v>
      </c>
      <c r="D733" s="68" t="s">
        <v>3615</v>
      </c>
      <c r="E733" s="5" t="s">
        <v>3616</v>
      </c>
      <c r="F733" s="3">
        <v>42</v>
      </c>
      <c r="G733" s="5" t="s">
        <v>193</v>
      </c>
      <c r="K733" s="60">
        <v>45885</v>
      </c>
      <c r="L733" s="3" t="s">
        <v>63</v>
      </c>
      <c r="M733" s="3" t="s">
        <v>24</v>
      </c>
      <c r="N733" s="5" t="s">
        <v>3617</v>
      </c>
      <c r="O733" s="3" t="s">
        <v>3618</v>
      </c>
    </row>
    <row r="734" s="3" customFormat="1" spans="1:15">
      <c r="A734" s="2">
        <v>733</v>
      </c>
      <c r="B734" s="21"/>
      <c r="C734" s="3" t="s">
        <v>3619</v>
      </c>
      <c r="D734" s="21" t="s">
        <v>3620</v>
      </c>
      <c r="E734" s="3" t="s">
        <v>3621</v>
      </c>
      <c r="F734" s="3">
        <v>49.8</v>
      </c>
      <c r="G734" s="3" t="s">
        <v>3622</v>
      </c>
      <c r="K734" s="60">
        <v>45755</v>
      </c>
      <c r="N734" s="3" t="s">
        <v>3623</v>
      </c>
      <c r="O734" s="3" t="s">
        <v>3624</v>
      </c>
    </row>
    <row r="735" s="2" customFormat="1" spans="1:15">
      <c r="A735" s="2">
        <v>734</v>
      </c>
      <c r="B735" s="76"/>
      <c r="C735" s="2" t="s">
        <v>3625</v>
      </c>
      <c r="D735" s="76" t="s">
        <v>3626</v>
      </c>
      <c r="E735" s="2" t="s">
        <v>3627</v>
      </c>
      <c r="F735" s="3">
        <v>48</v>
      </c>
      <c r="K735" s="60">
        <v>45323</v>
      </c>
      <c r="M735" s="3" t="s">
        <v>24</v>
      </c>
      <c r="N735" s="76" t="s">
        <v>3628</v>
      </c>
      <c r="O735" s="3" t="s">
        <v>3629</v>
      </c>
    </row>
    <row r="736" s="2" customFormat="1" spans="1:15">
      <c r="A736" s="2">
        <v>735</v>
      </c>
      <c r="B736" s="76"/>
      <c r="C736" s="2" t="s">
        <v>3630</v>
      </c>
      <c r="D736" s="76" t="s">
        <v>3631</v>
      </c>
      <c r="E736" s="5" t="s">
        <v>3632</v>
      </c>
      <c r="F736" s="3">
        <v>39.8</v>
      </c>
      <c r="G736" s="2" t="s">
        <v>1770</v>
      </c>
      <c r="I736" s="2" t="s">
        <v>312</v>
      </c>
      <c r="J736" s="3" t="s">
        <v>22</v>
      </c>
      <c r="K736" s="60">
        <v>46059</v>
      </c>
      <c r="L736" s="60" t="s">
        <v>3633</v>
      </c>
      <c r="M736" s="3" t="s">
        <v>3634</v>
      </c>
      <c r="N736" s="76" t="s">
        <v>3635</v>
      </c>
      <c r="O736" s="3" t="s">
        <v>3636</v>
      </c>
    </row>
    <row r="737" s="3" customFormat="1" spans="1:15">
      <c r="A737" s="2">
        <v>736</v>
      </c>
      <c r="B737" s="21"/>
      <c r="C737" s="3" t="s">
        <v>3637</v>
      </c>
      <c r="D737" s="21" t="s">
        <v>3638</v>
      </c>
      <c r="E737" s="3" t="s">
        <v>3639</v>
      </c>
      <c r="F737" s="3">
        <v>39.8</v>
      </c>
      <c r="G737" s="3" t="s">
        <v>193</v>
      </c>
      <c r="K737" s="60">
        <v>46013</v>
      </c>
      <c r="N737" s="3" t="s">
        <v>3640</v>
      </c>
      <c r="O737" s="3" t="s">
        <v>3641</v>
      </c>
    </row>
    <row r="738" s="2" customFormat="1" spans="1:15">
      <c r="A738" s="2">
        <v>737</v>
      </c>
      <c r="C738" s="2" t="s">
        <v>3642</v>
      </c>
      <c r="D738" s="76" t="s">
        <v>3643</v>
      </c>
      <c r="E738" s="2" t="s">
        <v>3356</v>
      </c>
      <c r="F738" s="3">
        <v>37</v>
      </c>
      <c r="G738" s="2" t="s">
        <v>21</v>
      </c>
      <c r="K738" s="60">
        <v>45839</v>
      </c>
      <c r="M738" s="3" t="s">
        <v>24</v>
      </c>
      <c r="N738" s="2" t="s">
        <v>3644</v>
      </c>
      <c r="O738" s="3" t="s">
        <v>3645</v>
      </c>
    </row>
    <row r="739" s="2" customFormat="1" spans="1:15">
      <c r="A739" s="2">
        <v>738</v>
      </c>
      <c r="C739" s="2" t="s">
        <v>3646</v>
      </c>
      <c r="D739" s="76" t="s">
        <v>3647</v>
      </c>
      <c r="E739" s="2" t="s">
        <v>3648</v>
      </c>
      <c r="F739" s="3">
        <v>39.9</v>
      </c>
      <c r="G739" s="2" t="s">
        <v>3649</v>
      </c>
      <c r="K739" s="60">
        <v>45789</v>
      </c>
      <c r="L739" s="2" t="s">
        <v>3650</v>
      </c>
      <c r="M739" s="3" t="s">
        <v>24</v>
      </c>
      <c r="N739" s="2" t="s">
        <v>3651</v>
      </c>
      <c r="O739" s="3" t="s">
        <v>3652</v>
      </c>
    </row>
    <row r="740" s="2" customFormat="1" spans="1:15">
      <c r="A740" s="2">
        <v>739</v>
      </c>
      <c r="C740" s="2" t="s">
        <v>3653</v>
      </c>
      <c r="D740" s="76" t="s">
        <v>3654</v>
      </c>
      <c r="E740" s="2" t="s">
        <v>3655</v>
      </c>
      <c r="F740" s="3">
        <v>54.9</v>
      </c>
      <c r="G740" s="2" t="s">
        <v>21</v>
      </c>
      <c r="K740" s="60">
        <v>46013</v>
      </c>
      <c r="M740" s="3" t="s">
        <v>24</v>
      </c>
      <c r="N740" s="2" t="s">
        <v>3656</v>
      </c>
      <c r="O740" s="3" t="s">
        <v>3657</v>
      </c>
    </row>
    <row r="741" s="3" customFormat="1" spans="1:15">
      <c r="A741" s="2">
        <v>740</v>
      </c>
      <c r="C741" s="3" t="s">
        <v>3658</v>
      </c>
      <c r="D741" s="21" t="s">
        <v>3659</v>
      </c>
      <c r="E741" s="20" t="s">
        <v>3660</v>
      </c>
      <c r="F741" s="3">
        <v>59.8</v>
      </c>
      <c r="G741" s="3" t="s">
        <v>3661</v>
      </c>
      <c r="K741" s="60">
        <v>46022</v>
      </c>
      <c r="N741" s="3" t="s">
        <v>3662</v>
      </c>
      <c r="O741" s="3" t="s">
        <v>3663</v>
      </c>
    </row>
    <row r="742" s="2" customFormat="1" spans="1:15">
      <c r="A742" s="2">
        <v>741</v>
      </c>
      <c r="C742" s="2" t="s">
        <v>3664</v>
      </c>
      <c r="D742" s="76" t="s">
        <v>3665</v>
      </c>
      <c r="E742" s="2" t="s">
        <v>3666</v>
      </c>
      <c r="F742" s="3">
        <v>39</v>
      </c>
      <c r="G742" s="2" t="s">
        <v>21</v>
      </c>
      <c r="K742" s="60">
        <v>45660</v>
      </c>
      <c r="M742" s="3" t="s">
        <v>24</v>
      </c>
      <c r="N742" s="2" t="s">
        <v>3667</v>
      </c>
      <c r="O742" s="3" t="s">
        <v>3668</v>
      </c>
    </row>
    <row r="743" s="3" customFormat="1" spans="1:15">
      <c r="A743" s="2">
        <v>742</v>
      </c>
      <c r="B743" s="21" t="s">
        <v>3669</v>
      </c>
      <c r="C743" s="20" t="s">
        <v>3670</v>
      </c>
      <c r="D743" s="3" t="s">
        <v>3669</v>
      </c>
      <c r="E743" s="3" t="s">
        <v>3671</v>
      </c>
      <c r="F743" s="3">
        <v>47</v>
      </c>
      <c r="G743" s="3" t="s">
        <v>62</v>
      </c>
      <c r="J743" s="20" t="s">
        <v>22</v>
      </c>
      <c r="K743" s="60">
        <v>46063</v>
      </c>
      <c r="L743" s="70" t="s">
        <v>23</v>
      </c>
      <c r="M743" s="20"/>
      <c r="N743" s="3" t="s">
        <v>3672</v>
      </c>
      <c r="O743" s="62" t="s">
        <v>3673</v>
      </c>
    </row>
    <row r="744" s="4" customFormat="1" spans="1:15">
      <c r="A744" s="2">
        <v>743</v>
      </c>
      <c r="B744" s="4" t="s">
        <v>3674</v>
      </c>
      <c r="C744" s="4" t="s">
        <v>3675</v>
      </c>
      <c r="D744" s="4" t="s">
        <v>3674</v>
      </c>
      <c r="E744" s="4" t="s">
        <v>3676</v>
      </c>
      <c r="F744" s="4">
        <v>48</v>
      </c>
      <c r="G744" s="4" t="s">
        <v>62</v>
      </c>
      <c r="K744" s="56">
        <v>46083</v>
      </c>
      <c r="L744" s="4" t="s">
        <v>3677</v>
      </c>
      <c r="M744" s="4"/>
      <c r="N744" s="4" t="s">
        <v>3678</v>
      </c>
      <c r="O744" s="4" t="s">
        <v>3679</v>
      </c>
    </row>
    <row r="745" s="4" customFormat="1" spans="1:15">
      <c r="A745" s="2">
        <v>744</v>
      </c>
      <c r="B745" s="4" t="s">
        <v>3680</v>
      </c>
      <c r="C745" s="4" t="s">
        <v>3681</v>
      </c>
      <c r="D745" s="4" t="s">
        <v>3680</v>
      </c>
      <c r="E745" s="4" t="s">
        <v>3676</v>
      </c>
      <c r="F745" s="4">
        <v>43.5</v>
      </c>
      <c r="G745" s="4" t="s">
        <v>21</v>
      </c>
      <c r="K745" s="56">
        <v>46100</v>
      </c>
      <c r="L745" s="4" t="s">
        <v>3677</v>
      </c>
      <c r="M745" s="4"/>
      <c r="N745" s="4" t="s">
        <v>3682</v>
      </c>
      <c r="O745" s="4" t="s">
        <v>3683</v>
      </c>
    </row>
    <row r="746" s="3" customFormat="1" spans="1:15">
      <c r="A746" s="2">
        <v>745</v>
      </c>
      <c r="C746" s="3" t="s">
        <v>3684</v>
      </c>
      <c r="D746" s="21" t="s">
        <v>3685</v>
      </c>
      <c r="E746" s="20" t="s">
        <v>3686</v>
      </c>
      <c r="F746" s="3">
        <v>45</v>
      </c>
      <c r="G746" s="3" t="s">
        <v>62</v>
      </c>
      <c r="K746" s="60">
        <v>46006</v>
      </c>
      <c r="L746" s="20" t="s">
        <v>3687</v>
      </c>
      <c r="N746" s="3" t="s">
        <v>3688</v>
      </c>
      <c r="O746" s="3" t="s">
        <v>3689</v>
      </c>
    </row>
    <row r="747" s="5" customFormat="1" spans="1:15">
      <c r="A747" s="2">
        <v>746</v>
      </c>
      <c r="B747" s="2"/>
      <c r="C747" s="2" t="s">
        <v>3684</v>
      </c>
      <c r="D747" s="76" t="s">
        <v>3690</v>
      </c>
      <c r="E747" s="2" t="s">
        <v>3356</v>
      </c>
      <c r="F747" s="3">
        <v>35</v>
      </c>
      <c r="G747" s="2" t="s">
        <v>21</v>
      </c>
      <c r="H747" s="2"/>
      <c r="I747" s="2"/>
      <c r="J747" s="2"/>
      <c r="K747" s="60">
        <v>45840</v>
      </c>
      <c r="L747" s="2" t="s">
        <v>117</v>
      </c>
      <c r="M747" s="3" t="s">
        <v>24</v>
      </c>
      <c r="N747" s="2" t="s">
        <v>3691</v>
      </c>
      <c r="O747" s="3" t="s">
        <v>3692</v>
      </c>
    </row>
    <row r="748" s="2" customFormat="1" spans="1:15">
      <c r="A748" s="2">
        <v>747</v>
      </c>
      <c r="B748" s="68"/>
      <c r="C748" s="5" t="s">
        <v>3684</v>
      </c>
      <c r="D748" s="68" t="s">
        <v>3693</v>
      </c>
      <c r="E748" s="5" t="s">
        <v>3694</v>
      </c>
      <c r="F748" s="3">
        <v>49</v>
      </c>
      <c r="G748" s="3" t="s">
        <v>21</v>
      </c>
      <c r="H748" s="5"/>
      <c r="I748" s="5"/>
      <c r="J748" s="5"/>
      <c r="K748" s="60">
        <v>46034</v>
      </c>
      <c r="L748" s="5"/>
      <c r="M748" s="3" t="s">
        <v>24</v>
      </c>
      <c r="N748" s="5" t="s">
        <v>3695</v>
      </c>
      <c r="O748" s="3" t="s">
        <v>3696</v>
      </c>
    </row>
    <row r="749" s="3" customFormat="1" spans="1:15">
      <c r="A749" s="2">
        <v>748</v>
      </c>
      <c r="B749" s="21"/>
      <c r="C749" s="3" t="s">
        <v>3697</v>
      </c>
      <c r="D749" s="21" t="s">
        <v>3698</v>
      </c>
      <c r="E749" s="20" t="s">
        <v>3699</v>
      </c>
      <c r="F749" s="3">
        <v>45</v>
      </c>
      <c r="G749" s="3" t="s">
        <v>62</v>
      </c>
      <c r="K749" s="60">
        <v>45315</v>
      </c>
      <c r="L749" s="3" t="s">
        <v>63</v>
      </c>
      <c r="N749" s="3" t="s">
        <v>3700</v>
      </c>
      <c r="O749" s="3" t="s">
        <v>3701</v>
      </c>
    </row>
    <row r="750" s="2" customFormat="1" spans="1:15">
      <c r="A750" s="2">
        <v>749</v>
      </c>
      <c r="C750" s="2" t="s">
        <v>3702</v>
      </c>
      <c r="D750" s="76" t="s">
        <v>3703</v>
      </c>
      <c r="E750" s="2" t="s">
        <v>3704</v>
      </c>
      <c r="F750" s="3">
        <v>39.8</v>
      </c>
      <c r="K750" s="60">
        <v>45681</v>
      </c>
      <c r="L750" s="97"/>
      <c r="M750" s="3" t="s">
        <v>24</v>
      </c>
      <c r="N750" s="2" t="s">
        <v>3705</v>
      </c>
      <c r="O750" s="3" t="s">
        <v>3706</v>
      </c>
    </row>
    <row r="751" s="5" customFormat="1" spans="1:15">
      <c r="A751" s="2">
        <v>750</v>
      </c>
      <c r="B751" s="68"/>
      <c r="C751" s="5" t="s">
        <v>3707</v>
      </c>
      <c r="D751" s="68" t="s">
        <v>3708</v>
      </c>
      <c r="E751" s="20" t="s">
        <v>3709</v>
      </c>
      <c r="F751" s="3">
        <v>45</v>
      </c>
      <c r="G751" s="3" t="s">
        <v>21</v>
      </c>
      <c r="K751" s="60">
        <v>45700</v>
      </c>
      <c r="M751" s="3" t="s">
        <v>24</v>
      </c>
      <c r="N751" s="5" t="s">
        <v>3710</v>
      </c>
      <c r="O751" s="3" t="s">
        <v>3711</v>
      </c>
    </row>
    <row r="752" s="3" customFormat="1" spans="1:15">
      <c r="A752" s="2">
        <v>751</v>
      </c>
      <c r="B752" s="3" t="s">
        <v>3712</v>
      </c>
      <c r="C752" s="3" t="s">
        <v>3713</v>
      </c>
      <c r="D752" s="3" t="s">
        <v>3712</v>
      </c>
      <c r="E752" s="3" t="s">
        <v>3714</v>
      </c>
      <c r="F752" s="3">
        <v>49.8</v>
      </c>
      <c r="G752" s="3" t="s">
        <v>3715</v>
      </c>
      <c r="J752" s="20" t="s">
        <v>22</v>
      </c>
      <c r="K752" s="60">
        <v>46058</v>
      </c>
      <c r="L752" s="62" t="s">
        <v>3716</v>
      </c>
      <c r="N752" s="3" t="s">
        <v>3717</v>
      </c>
      <c r="O752" s="3" t="s">
        <v>3718</v>
      </c>
    </row>
    <row r="753" s="2" customFormat="1" spans="1:15">
      <c r="A753" s="2">
        <v>752</v>
      </c>
      <c r="C753" s="2" t="s">
        <v>3719</v>
      </c>
      <c r="D753" s="76" t="s">
        <v>3720</v>
      </c>
      <c r="E753" s="2" t="s">
        <v>3721</v>
      </c>
      <c r="F753" s="3">
        <v>47</v>
      </c>
      <c r="G753" s="2" t="s">
        <v>21</v>
      </c>
      <c r="K753" s="60">
        <v>45670</v>
      </c>
      <c r="M753" s="3" t="s">
        <v>24</v>
      </c>
      <c r="N753" s="2" t="s">
        <v>3722</v>
      </c>
      <c r="O753" s="3" t="s">
        <v>3723</v>
      </c>
    </row>
    <row r="754" s="5" customFormat="1" spans="1:15">
      <c r="A754" s="2">
        <v>753</v>
      </c>
      <c r="B754" s="68"/>
      <c r="C754" s="5" t="s">
        <v>3724</v>
      </c>
      <c r="D754" s="68" t="s">
        <v>3725</v>
      </c>
      <c r="E754" s="5" t="s">
        <v>3726</v>
      </c>
      <c r="F754" s="3">
        <v>38</v>
      </c>
      <c r="G754" s="3" t="s">
        <v>21</v>
      </c>
      <c r="K754" s="60">
        <v>44966</v>
      </c>
      <c r="M754" s="3" t="s">
        <v>24</v>
      </c>
      <c r="N754" s="5" t="s">
        <v>3727</v>
      </c>
      <c r="O754" s="3" t="s">
        <v>3728</v>
      </c>
    </row>
    <row r="755" s="3" customFormat="1" spans="1:15">
      <c r="A755" s="2">
        <v>754</v>
      </c>
      <c r="B755" s="3" t="s">
        <v>3729</v>
      </c>
      <c r="C755" s="3" t="s">
        <v>3730</v>
      </c>
      <c r="D755" s="3" t="s">
        <v>3729</v>
      </c>
      <c r="E755" s="3" t="s">
        <v>3731</v>
      </c>
      <c r="F755" s="3">
        <v>59</v>
      </c>
      <c r="G755" s="3" t="s">
        <v>193</v>
      </c>
      <c r="K755" s="60">
        <v>45911</v>
      </c>
      <c r="N755" s="3" t="s">
        <v>3732</v>
      </c>
      <c r="O755" s="3" t="s">
        <v>3733</v>
      </c>
    </row>
    <row r="756" s="3" customFormat="1" spans="1:15">
      <c r="A756" s="2">
        <v>755</v>
      </c>
      <c r="B756" s="3" t="s">
        <v>3734</v>
      </c>
      <c r="C756" s="62" t="s">
        <v>3735</v>
      </c>
      <c r="D756" s="21" t="s">
        <v>3734</v>
      </c>
      <c r="E756" s="20" t="s">
        <v>3736</v>
      </c>
      <c r="F756" s="3">
        <v>49.8</v>
      </c>
      <c r="G756" s="3" t="s">
        <v>3737</v>
      </c>
      <c r="I756" s="2" t="s">
        <v>312</v>
      </c>
      <c r="J756" s="20" t="s">
        <v>22</v>
      </c>
      <c r="K756" s="60">
        <v>46053</v>
      </c>
      <c r="L756" s="70" t="s">
        <v>23</v>
      </c>
      <c r="N756" s="3" t="s">
        <v>3738</v>
      </c>
      <c r="O756" s="3" t="s">
        <v>3739</v>
      </c>
    </row>
    <row r="757" s="2" customFormat="1" spans="1:15">
      <c r="A757" s="2">
        <v>756</v>
      </c>
      <c r="B757" s="68"/>
      <c r="C757" s="5" t="s">
        <v>3740</v>
      </c>
      <c r="D757" s="68" t="s">
        <v>3741</v>
      </c>
      <c r="E757" s="5" t="s">
        <v>3742</v>
      </c>
      <c r="F757" s="3">
        <v>43</v>
      </c>
      <c r="G757" s="20" t="s">
        <v>21</v>
      </c>
      <c r="H757" s="5"/>
      <c r="I757" s="5"/>
      <c r="J757" s="5"/>
      <c r="K757" s="60">
        <v>46064</v>
      </c>
      <c r="L757" s="5" t="s">
        <v>143</v>
      </c>
      <c r="M757" s="3" t="s">
        <v>24</v>
      </c>
      <c r="N757" s="5" t="s">
        <v>3743</v>
      </c>
      <c r="O757" s="3" t="s">
        <v>3744</v>
      </c>
    </row>
    <row r="758" s="3" customFormat="1" spans="1:15">
      <c r="A758" s="2">
        <v>757</v>
      </c>
      <c r="B758" s="21" t="s">
        <v>3745</v>
      </c>
      <c r="C758" s="3" t="s">
        <v>3746</v>
      </c>
      <c r="D758" s="21" t="s">
        <v>3745</v>
      </c>
      <c r="E758" s="3" t="s">
        <v>3747</v>
      </c>
      <c r="F758" s="3">
        <v>69</v>
      </c>
      <c r="G758" s="3" t="s">
        <v>3748</v>
      </c>
      <c r="H758" s="3"/>
      <c r="I758" s="3"/>
      <c r="J758" s="3"/>
      <c r="K758" s="60">
        <v>45881</v>
      </c>
      <c r="L758" s="3"/>
      <c r="M758" s="3"/>
      <c r="N758" s="3" t="s">
        <v>3749</v>
      </c>
      <c r="O758" s="3" t="s">
        <v>3750</v>
      </c>
    </row>
    <row r="759" s="5" customFormat="1" spans="1:15">
      <c r="A759" s="2">
        <v>758</v>
      </c>
      <c r="B759" s="68"/>
      <c r="C759" s="5" t="s">
        <v>3751</v>
      </c>
      <c r="D759" s="68" t="s">
        <v>3752</v>
      </c>
      <c r="E759" s="5" t="s">
        <v>3753</v>
      </c>
      <c r="F759" s="3">
        <v>39.9</v>
      </c>
      <c r="G759" s="5" t="s">
        <v>21</v>
      </c>
      <c r="K759" s="60">
        <v>46021</v>
      </c>
      <c r="M759" s="3" t="s">
        <v>24</v>
      </c>
      <c r="N759" s="5" t="s">
        <v>3754</v>
      </c>
      <c r="O759" s="3" t="s">
        <v>3755</v>
      </c>
    </row>
    <row r="760" s="4" customFormat="1" spans="1:15">
      <c r="A760" s="2">
        <v>759</v>
      </c>
      <c r="B760" s="4" t="s">
        <v>3756</v>
      </c>
      <c r="C760" s="4" t="s">
        <v>3757</v>
      </c>
      <c r="D760" s="22" t="s">
        <v>3756</v>
      </c>
      <c r="E760" s="4" t="s">
        <v>3758</v>
      </c>
      <c r="F760" s="3">
        <v>62</v>
      </c>
      <c r="G760" s="4" t="s">
        <v>3759</v>
      </c>
      <c r="K760" s="60">
        <v>46017</v>
      </c>
      <c r="N760" s="4" t="s">
        <v>3760</v>
      </c>
      <c r="O760" s="4" t="s">
        <v>3761</v>
      </c>
    </row>
    <row r="761" s="63" customFormat="1" ht="14.25" customHeight="1" spans="1:15">
      <c r="A761" s="2">
        <v>760</v>
      </c>
      <c r="C761" s="63" t="s">
        <v>3762</v>
      </c>
      <c r="D761" s="95" t="s">
        <v>3763</v>
      </c>
      <c r="E761" s="95" t="s">
        <v>3764</v>
      </c>
      <c r="F761" s="3">
        <v>49.8</v>
      </c>
      <c r="G761" s="63" t="s">
        <v>21</v>
      </c>
      <c r="K761" s="60">
        <v>45488</v>
      </c>
      <c r="L761" s="95"/>
      <c r="M761" s="3" t="s">
        <v>24</v>
      </c>
      <c r="N761" s="95" t="s">
        <v>3765</v>
      </c>
      <c r="O761" s="3" t="s">
        <v>3766</v>
      </c>
    </row>
    <row r="762" s="52" customFormat="1" spans="1:15">
      <c r="A762" s="2">
        <v>761</v>
      </c>
      <c r="B762" s="52" t="s">
        <v>3767</v>
      </c>
      <c r="C762" s="52" t="s">
        <v>3768</v>
      </c>
      <c r="D762" s="52" t="s">
        <v>3767</v>
      </c>
      <c r="E762" s="52" t="s">
        <v>3769</v>
      </c>
      <c r="F762" s="3">
        <v>45</v>
      </c>
      <c r="G762" s="52" t="s">
        <v>3770</v>
      </c>
      <c r="K762" s="60">
        <v>45892</v>
      </c>
      <c r="L762" s="67" t="s">
        <v>3771</v>
      </c>
      <c r="N762" s="52" t="s">
        <v>3772</v>
      </c>
      <c r="O762" s="52" t="s">
        <v>3773</v>
      </c>
    </row>
    <row r="763" s="5" customFormat="1" spans="1:15">
      <c r="A763" s="2">
        <v>762</v>
      </c>
      <c r="B763" s="68"/>
      <c r="C763" s="5" t="s">
        <v>3768</v>
      </c>
      <c r="D763" s="68" t="s">
        <v>3774</v>
      </c>
      <c r="E763" s="5" t="s">
        <v>3775</v>
      </c>
      <c r="F763" s="3">
        <v>39.9</v>
      </c>
      <c r="G763" s="3" t="s">
        <v>21</v>
      </c>
      <c r="J763" s="3" t="s">
        <v>22</v>
      </c>
      <c r="K763" s="60">
        <v>46011</v>
      </c>
      <c r="L763" s="60" t="s">
        <v>23</v>
      </c>
      <c r="M763" s="3" t="s">
        <v>24</v>
      </c>
      <c r="N763" s="5" t="s">
        <v>3776</v>
      </c>
      <c r="O763" s="3" t="s">
        <v>3777</v>
      </c>
    </row>
    <row r="764" s="2" customFormat="1" spans="1:15">
      <c r="A764" s="2">
        <v>763</v>
      </c>
      <c r="C764" s="2" t="s">
        <v>3768</v>
      </c>
      <c r="D764" s="76" t="s">
        <v>3778</v>
      </c>
      <c r="E764" s="2" t="s">
        <v>3779</v>
      </c>
      <c r="F764" s="3">
        <v>39</v>
      </c>
      <c r="G764" s="2" t="s">
        <v>21</v>
      </c>
      <c r="K764" s="60">
        <v>45504</v>
      </c>
      <c r="M764" s="3" t="s">
        <v>24</v>
      </c>
      <c r="N764" s="2" t="s">
        <v>3780</v>
      </c>
      <c r="O764" s="3" t="s">
        <v>3781</v>
      </c>
    </row>
    <row r="765" s="3" customFormat="1" spans="1:15">
      <c r="A765" s="2">
        <v>764</v>
      </c>
      <c r="B765" s="3" t="s">
        <v>3782</v>
      </c>
      <c r="C765" s="3" t="s">
        <v>3783</v>
      </c>
      <c r="D765" s="21" t="s">
        <v>3782</v>
      </c>
      <c r="E765" s="3" t="s">
        <v>3784</v>
      </c>
      <c r="F765" s="3">
        <v>43.5</v>
      </c>
      <c r="G765" s="3" t="s">
        <v>3785</v>
      </c>
      <c r="J765" s="20" t="s">
        <v>22</v>
      </c>
      <c r="K765" s="60">
        <v>46038</v>
      </c>
      <c r="L765" s="70" t="s">
        <v>23</v>
      </c>
      <c r="N765" s="3" t="s">
        <v>3786</v>
      </c>
      <c r="O765" s="3" t="s">
        <v>3787</v>
      </c>
    </row>
    <row r="766" s="3" customFormat="1" spans="1:15">
      <c r="A766" s="2">
        <v>765</v>
      </c>
      <c r="B766" s="3" t="s">
        <v>3788</v>
      </c>
      <c r="C766" s="62" t="s">
        <v>3789</v>
      </c>
      <c r="D766" s="21" t="s">
        <v>3788</v>
      </c>
      <c r="E766" s="20" t="s">
        <v>3790</v>
      </c>
      <c r="F766" s="3">
        <v>48</v>
      </c>
      <c r="G766" s="3" t="s">
        <v>62</v>
      </c>
      <c r="J766" s="20" t="s">
        <v>22</v>
      </c>
      <c r="K766" s="60">
        <v>46063</v>
      </c>
      <c r="L766" s="3" t="s">
        <v>2586</v>
      </c>
      <c r="N766" s="3" t="s">
        <v>3791</v>
      </c>
      <c r="O766" s="3" t="s">
        <v>3792</v>
      </c>
    </row>
    <row r="767" s="4" customFormat="1" spans="1:15">
      <c r="A767" s="2">
        <v>766</v>
      </c>
      <c r="B767" s="4" t="s">
        <v>3793</v>
      </c>
      <c r="C767" s="4" t="s">
        <v>3794</v>
      </c>
      <c r="D767" s="4" t="s">
        <v>3793</v>
      </c>
      <c r="E767" s="4" t="s">
        <v>3795</v>
      </c>
      <c r="F767" s="4">
        <v>49.8</v>
      </c>
      <c r="G767" s="4" t="s">
        <v>62</v>
      </c>
      <c r="K767" s="56">
        <v>46101</v>
      </c>
      <c r="N767" s="4" t="s">
        <v>3796</v>
      </c>
      <c r="O767" s="4" t="s">
        <v>3797</v>
      </c>
    </row>
    <row r="768" s="3" customFormat="1" spans="1:15">
      <c r="A768" s="2">
        <v>767</v>
      </c>
      <c r="C768" s="3" t="s">
        <v>3798</v>
      </c>
      <c r="D768" s="21" t="s">
        <v>3799</v>
      </c>
      <c r="E768" s="3" t="s">
        <v>3800</v>
      </c>
      <c r="F768" s="3">
        <v>50</v>
      </c>
      <c r="G768" s="3" t="s">
        <v>3801</v>
      </c>
      <c r="K768" s="60">
        <v>45866</v>
      </c>
      <c r="L768" s="3" t="s">
        <v>3321</v>
      </c>
      <c r="N768" s="3" t="s">
        <v>3802</v>
      </c>
      <c r="O768" s="3" t="s">
        <v>3803</v>
      </c>
    </row>
    <row r="769" s="3" customFormat="1" spans="1:15">
      <c r="A769" s="2">
        <v>768</v>
      </c>
      <c r="B769" s="3"/>
      <c r="C769" s="3" t="s">
        <v>3804</v>
      </c>
      <c r="D769" s="21" t="s">
        <v>3805</v>
      </c>
      <c r="E769" s="3" t="s">
        <v>3806</v>
      </c>
      <c r="F769" s="3">
        <v>39.8</v>
      </c>
      <c r="G769" s="3" t="s">
        <v>1058</v>
      </c>
      <c r="K769" s="60">
        <v>45715</v>
      </c>
      <c r="L769" s="3" t="s">
        <v>3807</v>
      </c>
      <c r="N769" s="3" t="s">
        <v>3808</v>
      </c>
      <c r="O769" s="3" t="s">
        <v>3809</v>
      </c>
    </row>
    <row r="770" s="5" customFormat="1" spans="1:15">
      <c r="A770" s="2">
        <v>769</v>
      </c>
      <c r="B770" s="68"/>
      <c r="C770" s="5" t="s">
        <v>3804</v>
      </c>
      <c r="D770" s="68" t="s">
        <v>3810</v>
      </c>
      <c r="E770" s="20" t="s">
        <v>3811</v>
      </c>
      <c r="F770" s="3">
        <v>45</v>
      </c>
      <c r="G770" s="20" t="s">
        <v>21</v>
      </c>
      <c r="H770" s="2"/>
      <c r="I770" s="2"/>
      <c r="J770" s="2"/>
      <c r="K770" s="60">
        <v>45677</v>
      </c>
      <c r="L770" s="2"/>
      <c r="M770" s="3" t="s">
        <v>24</v>
      </c>
      <c r="N770" s="5" t="s">
        <v>3812</v>
      </c>
      <c r="O770" s="3" t="s">
        <v>3813</v>
      </c>
    </row>
    <row r="771" s="3" customFormat="1" spans="1:15">
      <c r="A771" s="2">
        <v>770</v>
      </c>
      <c r="B771" s="21" t="s">
        <v>3814</v>
      </c>
      <c r="C771" s="3" t="s">
        <v>3815</v>
      </c>
      <c r="D771" s="21" t="s">
        <v>3814</v>
      </c>
      <c r="E771" s="3" t="s">
        <v>3816</v>
      </c>
      <c r="F771" s="3">
        <v>49.9</v>
      </c>
      <c r="G771" s="3" t="s">
        <v>3817</v>
      </c>
      <c r="H771" s="3"/>
      <c r="I771" s="3"/>
      <c r="J771" s="62" t="s">
        <v>22</v>
      </c>
      <c r="K771" s="60">
        <v>46062</v>
      </c>
      <c r="L771" s="62" t="s">
        <v>23</v>
      </c>
      <c r="M771" s="3" t="s">
        <v>3818</v>
      </c>
      <c r="N771" s="3" t="s">
        <v>3819</v>
      </c>
      <c r="O771" s="3" t="s">
        <v>3820</v>
      </c>
    </row>
    <row r="772" s="3" customFormat="1" spans="1:15">
      <c r="A772" s="2">
        <v>771</v>
      </c>
      <c r="B772" s="3" t="s">
        <v>3821</v>
      </c>
      <c r="C772" s="3" t="s">
        <v>3822</v>
      </c>
      <c r="D772" s="21" t="s">
        <v>3821</v>
      </c>
      <c r="E772" s="3" t="s">
        <v>3823</v>
      </c>
      <c r="F772" s="3">
        <v>65</v>
      </c>
      <c r="G772" s="5" t="s">
        <v>21</v>
      </c>
      <c r="J772" s="20" t="s">
        <v>22</v>
      </c>
      <c r="K772" s="60">
        <v>46063</v>
      </c>
      <c r="L772" s="70" t="s">
        <v>23</v>
      </c>
      <c r="N772" s="3" t="s">
        <v>3824</v>
      </c>
      <c r="O772" s="3" t="s">
        <v>3825</v>
      </c>
    </row>
    <row r="773" s="3" customFormat="1" spans="1:15">
      <c r="A773" s="2">
        <v>772</v>
      </c>
      <c r="B773" s="21"/>
      <c r="C773" s="62" t="s">
        <v>3826</v>
      </c>
      <c r="D773" s="21" t="s">
        <v>3827</v>
      </c>
      <c r="E773" s="3" t="s">
        <v>3828</v>
      </c>
      <c r="F773" s="3">
        <v>49.8</v>
      </c>
      <c r="G773" s="3" t="s">
        <v>21</v>
      </c>
      <c r="K773" s="60">
        <v>45504</v>
      </c>
      <c r="N773" s="3" t="s">
        <v>3829</v>
      </c>
      <c r="O773" s="3" t="s">
        <v>3830</v>
      </c>
    </row>
    <row r="774" s="3" customFormat="1" spans="1:15">
      <c r="A774" s="2">
        <v>773</v>
      </c>
      <c r="B774" s="3" t="s">
        <v>3831</v>
      </c>
      <c r="C774" s="3" t="s">
        <v>3832</v>
      </c>
      <c r="D774" s="3" t="s">
        <v>3831</v>
      </c>
      <c r="E774" s="3" t="s">
        <v>3833</v>
      </c>
      <c r="F774" s="3">
        <v>42</v>
      </c>
      <c r="G774" s="3" t="s">
        <v>1292</v>
      </c>
      <c r="K774" s="60">
        <v>45950</v>
      </c>
      <c r="N774" s="3" t="s">
        <v>3834</v>
      </c>
      <c r="O774" s="3" t="s">
        <v>3835</v>
      </c>
    </row>
    <row r="775" s="3" customFormat="1" spans="1:15">
      <c r="A775" s="2">
        <v>774</v>
      </c>
      <c r="C775" s="3" t="s">
        <v>3836</v>
      </c>
      <c r="D775" s="21" t="s">
        <v>3837</v>
      </c>
      <c r="E775" s="20" t="s">
        <v>3838</v>
      </c>
      <c r="F775" s="3">
        <v>55</v>
      </c>
      <c r="G775" s="3" t="s">
        <v>3839</v>
      </c>
      <c r="K775" s="60">
        <v>45826</v>
      </c>
      <c r="L775" s="20" t="s">
        <v>63</v>
      </c>
      <c r="N775" s="3" t="s">
        <v>3840</v>
      </c>
      <c r="O775" s="3" t="s">
        <v>3841</v>
      </c>
    </row>
    <row r="776" s="5" customFormat="1" spans="1:15">
      <c r="A776" s="2">
        <v>775</v>
      </c>
      <c r="B776" s="68"/>
      <c r="C776" s="5" t="s">
        <v>3842</v>
      </c>
      <c r="D776" s="68" t="s">
        <v>3843</v>
      </c>
      <c r="E776" s="68" t="s">
        <v>3844</v>
      </c>
      <c r="F776" s="3">
        <v>49</v>
      </c>
      <c r="G776" s="3" t="s">
        <v>21</v>
      </c>
      <c r="K776" s="60">
        <v>45517</v>
      </c>
      <c r="L776" s="68"/>
      <c r="M776" s="3" t="s">
        <v>24</v>
      </c>
      <c r="N776" s="5" t="s">
        <v>3845</v>
      </c>
      <c r="O776" s="3" t="s">
        <v>3846</v>
      </c>
    </row>
    <row r="777" s="2" customFormat="1" spans="1:15">
      <c r="A777" s="2">
        <v>776</v>
      </c>
      <c r="C777" s="2" t="s">
        <v>3847</v>
      </c>
      <c r="D777" s="76" t="s">
        <v>3848</v>
      </c>
      <c r="E777" s="2" t="s">
        <v>3849</v>
      </c>
      <c r="F777" s="3">
        <v>45</v>
      </c>
      <c r="H777" s="2" t="s">
        <v>96</v>
      </c>
      <c r="K777" s="60">
        <v>46049</v>
      </c>
      <c r="L777" s="2" t="s">
        <v>381</v>
      </c>
      <c r="M777" s="3" t="s">
        <v>24</v>
      </c>
      <c r="N777" s="2" t="s">
        <v>3850</v>
      </c>
      <c r="O777" s="3" t="s">
        <v>3851</v>
      </c>
    </row>
    <row r="778" s="3" customFormat="1" spans="1:15">
      <c r="A778" s="2">
        <v>777</v>
      </c>
      <c r="B778" s="3"/>
      <c r="C778" s="3" t="s">
        <v>3832</v>
      </c>
      <c r="D778" s="3" t="s">
        <v>3852</v>
      </c>
      <c r="E778" s="3" t="s">
        <v>3853</v>
      </c>
      <c r="F778" s="3">
        <v>69</v>
      </c>
      <c r="G778" s="3" t="s">
        <v>3854</v>
      </c>
      <c r="K778" s="60">
        <v>45610</v>
      </c>
      <c r="L778" s="3"/>
      <c r="M778" s="3"/>
      <c r="N778" s="3" t="s">
        <v>3855</v>
      </c>
      <c r="O778" s="3" t="s">
        <v>3856</v>
      </c>
    </row>
    <row r="779" s="3" customFormat="1" spans="1:15">
      <c r="A779" s="2">
        <v>778</v>
      </c>
      <c r="B779" s="3"/>
      <c r="C779" s="3" t="s">
        <v>3857</v>
      </c>
      <c r="D779" s="3" t="s">
        <v>3858</v>
      </c>
      <c r="E779" s="3" t="s">
        <v>3859</v>
      </c>
      <c r="F779" s="3">
        <v>49</v>
      </c>
      <c r="G779" s="3" t="s">
        <v>3860</v>
      </c>
      <c r="K779" s="60">
        <v>45596</v>
      </c>
      <c r="L779" s="3"/>
      <c r="M779" s="3"/>
      <c r="N779" s="3" t="s">
        <v>3861</v>
      </c>
      <c r="O779" s="3" t="s">
        <v>3862</v>
      </c>
    </row>
    <row r="780" s="52" customFormat="1" spans="1:15">
      <c r="A780" s="2">
        <v>779</v>
      </c>
      <c r="C780" s="52" t="s">
        <v>3863</v>
      </c>
      <c r="D780" s="87" t="s">
        <v>3864</v>
      </c>
      <c r="E780" s="52" t="s">
        <v>3865</v>
      </c>
      <c r="F780" s="3">
        <v>55</v>
      </c>
      <c r="G780" s="52" t="s">
        <v>3866</v>
      </c>
      <c r="H780" s="88" t="s">
        <v>96</v>
      </c>
      <c r="I780" s="88"/>
      <c r="J780" s="88"/>
      <c r="K780" s="60">
        <v>45806</v>
      </c>
      <c r="L780" s="52" t="s">
        <v>2644</v>
      </c>
      <c r="M780" s="3" t="s">
        <v>24</v>
      </c>
      <c r="N780" s="52" t="s">
        <v>3867</v>
      </c>
      <c r="O780" s="3" t="s">
        <v>3868</v>
      </c>
    </row>
    <row r="781" s="52" customFormat="1" spans="1:15">
      <c r="A781" s="2">
        <v>780</v>
      </c>
      <c r="C781" s="88" t="s">
        <v>3869</v>
      </c>
      <c r="D781" s="87" t="s">
        <v>3870</v>
      </c>
      <c r="E781" s="52" t="s">
        <v>3871</v>
      </c>
      <c r="F781" s="3">
        <v>35</v>
      </c>
      <c r="G781" s="88"/>
      <c r="K781" s="60">
        <v>45346</v>
      </c>
      <c r="L781" s="52" t="s">
        <v>24</v>
      </c>
      <c r="M781" s="70"/>
      <c r="N781" s="88" t="s">
        <v>3872</v>
      </c>
      <c r="O781" s="3" t="s">
        <v>3873</v>
      </c>
    </row>
    <row r="782" s="3" customFormat="1" spans="1:15">
      <c r="A782" s="2">
        <v>781</v>
      </c>
      <c r="C782" s="3" t="s">
        <v>3794</v>
      </c>
      <c r="D782" s="21" t="s">
        <v>3874</v>
      </c>
      <c r="E782" s="3" t="s">
        <v>822</v>
      </c>
      <c r="F782" s="3">
        <v>55</v>
      </c>
      <c r="G782" s="3" t="s">
        <v>3875</v>
      </c>
      <c r="K782" s="60">
        <v>46001</v>
      </c>
      <c r="L782" s="3" t="s">
        <v>63</v>
      </c>
      <c r="N782" s="3" t="s">
        <v>3876</v>
      </c>
      <c r="O782" s="3" t="s">
        <v>3877</v>
      </c>
    </row>
    <row r="783" s="3" customFormat="1" spans="1:15">
      <c r="A783" s="2">
        <v>782</v>
      </c>
      <c r="B783" s="21" t="s">
        <v>3878</v>
      </c>
      <c r="C783" s="3" t="s">
        <v>3879</v>
      </c>
      <c r="D783" s="21" t="s">
        <v>3878</v>
      </c>
      <c r="E783" s="3" t="s">
        <v>3880</v>
      </c>
      <c r="F783" s="3">
        <v>49</v>
      </c>
      <c r="G783" s="3" t="s">
        <v>62</v>
      </c>
      <c r="K783" s="60">
        <v>46041</v>
      </c>
      <c r="L783" s="20" t="s">
        <v>3881</v>
      </c>
      <c r="M783" s="20"/>
      <c r="N783" s="3" t="s">
        <v>3882</v>
      </c>
      <c r="O783" s="3" t="s">
        <v>3883</v>
      </c>
    </row>
    <row r="784" s="5" customFormat="1" spans="1:15">
      <c r="A784" s="2">
        <v>783</v>
      </c>
      <c r="C784" s="5" t="s">
        <v>3884</v>
      </c>
      <c r="D784" s="76" t="s">
        <v>3885</v>
      </c>
      <c r="E784" s="5" t="s">
        <v>3886</v>
      </c>
      <c r="F784" s="3">
        <v>35</v>
      </c>
      <c r="G784" s="63" t="s">
        <v>21</v>
      </c>
      <c r="K784" s="60">
        <v>45167</v>
      </c>
      <c r="M784" s="3" t="s">
        <v>24</v>
      </c>
      <c r="N784" s="5" t="s">
        <v>3887</v>
      </c>
      <c r="O784" s="3" t="s">
        <v>3888</v>
      </c>
    </row>
    <row r="785" s="3" customFormat="1" spans="1:15">
      <c r="A785" s="2">
        <v>784</v>
      </c>
      <c r="C785" s="3" t="s">
        <v>3889</v>
      </c>
      <c r="D785" s="21" t="s">
        <v>3890</v>
      </c>
      <c r="E785" s="3" t="s">
        <v>3891</v>
      </c>
      <c r="F785" s="3">
        <v>55.9</v>
      </c>
      <c r="G785" s="3" t="s">
        <v>21</v>
      </c>
      <c r="I785" s="2" t="s">
        <v>312</v>
      </c>
      <c r="J785" s="3" t="s">
        <v>22</v>
      </c>
      <c r="K785" s="60">
        <v>46062</v>
      </c>
      <c r="L785" s="70" t="s">
        <v>23</v>
      </c>
      <c r="M785" s="3" t="s">
        <v>24</v>
      </c>
      <c r="N785" s="3" t="s">
        <v>3892</v>
      </c>
      <c r="O785" s="3" t="s">
        <v>3893</v>
      </c>
    </row>
    <row r="786" s="3" customFormat="1" spans="1:15">
      <c r="A786" s="2">
        <v>785</v>
      </c>
      <c r="C786" s="3" t="s">
        <v>3894</v>
      </c>
      <c r="D786" s="21" t="s">
        <v>3895</v>
      </c>
      <c r="E786" s="3" t="s">
        <v>3896</v>
      </c>
      <c r="F786" s="3">
        <v>60</v>
      </c>
      <c r="G786" s="3" t="s">
        <v>21</v>
      </c>
      <c r="I786" s="2" t="s">
        <v>312</v>
      </c>
      <c r="J786" s="3" t="s">
        <v>22</v>
      </c>
      <c r="K786" s="60">
        <v>46063</v>
      </c>
      <c r="L786" s="60" t="s">
        <v>2299</v>
      </c>
      <c r="M786" s="3" t="s">
        <v>24</v>
      </c>
      <c r="N786" s="3" t="s">
        <v>3897</v>
      </c>
      <c r="O786" s="3" t="s">
        <v>3898</v>
      </c>
    </row>
    <row r="787" s="5" customFormat="1" spans="1:15">
      <c r="A787" s="2">
        <v>786</v>
      </c>
      <c r="C787" s="5" t="s">
        <v>3899</v>
      </c>
      <c r="D787" s="68" t="s">
        <v>3900</v>
      </c>
      <c r="E787" s="20" t="s">
        <v>3901</v>
      </c>
      <c r="F787" s="3">
        <v>36</v>
      </c>
      <c r="G787" s="20" t="s">
        <v>649</v>
      </c>
      <c r="K787" s="60">
        <v>46057</v>
      </c>
      <c r="M787" s="3" t="s">
        <v>24</v>
      </c>
      <c r="N787" s="5" t="s">
        <v>3902</v>
      </c>
      <c r="O787" s="3" t="s">
        <v>3903</v>
      </c>
    </row>
    <row r="788" s="2" customFormat="1" spans="1:15">
      <c r="A788" s="2">
        <v>787</v>
      </c>
      <c r="C788" s="2" t="s">
        <v>3904</v>
      </c>
      <c r="D788" s="76" t="s">
        <v>3905</v>
      </c>
      <c r="E788" s="2" t="s">
        <v>3906</v>
      </c>
      <c r="F788" s="3">
        <v>39</v>
      </c>
      <c r="K788" s="60">
        <v>45784</v>
      </c>
      <c r="M788" s="3" t="s">
        <v>24</v>
      </c>
      <c r="N788" s="2" t="s">
        <v>3907</v>
      </c>
      <c r="O788" s="3" t="s">
        <v>3908</v>
      </c>
    </row>
    <row r="789" s="3" customFormat="1" spans="1:15">
      <c r="A789" s="2">
        <v>788</v>
      </c>
      <c r="B789" s="21"/>
      <c r="C789" s="3" t="s">
        <v>3909</v>
      </c>
      <c r="D789" s="21" t="s">
        <v>3910</v>
      </c>
      <c r="E789" s="3" t="s">
        <v>3911</v>
      </c>
      <c r="F789" s="3">
        <v>59</v>
      </c>
      <c r="G789" s="3" t="s">
        <v>2890</v>
      </c>
      <c r="K789" s="60">
        <v>46078</v>
      </c>
      <c r="N789" s="3" t="s">
        <v>3912</v>
      </c>
      <c r="O789" s="3" t="s">
        <v>3913</v>
      </c>
    </row>
    <row r="790" s="3" customFormat="1" spans="1:15">
      <c r="A790" s="2">
        <v>789</v>
      </c>
      <c r="B790" s="3" t="s">
        <v>3914</v>
      </c>
      <c r="C790" s="62" t="s">
        <v>3915</v>
      </c>
      <c r="D790" s="21" t="s">
        <v>3914</v>
      </c>
      <c r="E790" s="3" t="s">
        <v>3916</v>
      </c>
      <c r="F790" s="3">
        <v>59.8</v>
      </c>
      <c r="G790" s="3" t="s">
        <v>1100</v>
      </c>
      <c r="K790" s="60">
        <v>46053</v>
      </c>
      <c r="N790" s="3" t="s">
        <v>3917</v>
      </c>
      <c r="O790" s="3" t="s">
        <v>3918</v>
      </c>
    </row>
    <row r="791" s="2" customFormat="1" spans="1:15">
      <c r="A791" s="2">
        <v>790</v>
      </c>
      <c r="C791" s="2" t="s">
        <v>3919</v>
      </c>
      <c r="D791" s="76" t="s">
        <v>3920</v>
      </c>
      <c r="E791" s="2" t="s">
        <v>3921</v>
      </c>
      <c r="F791" s="3">
        <v>33</v>
      </c>
      <c r="K791" s="60">
        <v>44333</v>
      </c>
      <c r="M791" s="3" t="s">
        <v>24</v>
      </c>
      <c r="N791" s="2" t="s">
        <v>3922</v>
      </c>
      <c r="O791" s="3" t="s">
        <v>3923</v>
      </c>
    </row>
    <row r="792" s="63" customFormat="1" spans="1:15">
      <c r="A792" s="2">
        <v>791</v>
      </c>
      <c r="C792" s="63" t="s">
        <v>3919</v>
      </c>
      <c r="D792" s="95" t="s">
        <v>3924</v>
      </c>
      <c r="E792" s="95" t="s">
        <v>3925</v>
      </c>
      <c r="F792" s="3">
        <v>46.9</v>
      </c>
      <c r="G792" s="3" t="s">
        <v>21</v>
      </c>
      <c r="K792" s="60">
        <v>45500</v>
      </c>
      <c r="L792" s="95"/>
      <c r="M792" s="3" t="s">
        <v>24</v>
      </c>
      <c r="N792" s="95" t="s">
        <v>3926</v>
      </c>
      <c r="O792" s="3" t="s">
        <v>3927</v>
      </c>
    </row>
    <row r="793" s="2" customFormat="1" spans="1:15">
      <c r="A793" s="2">
        <v>792</v>
      </c>
      <c r="B793" s="68"/>
      <c r="C793" s="5" t="s">
        <v>3928</v>
      </c>
      <c r="D793" s="76" t="s">
        <v>3929</v>
      </c>
      <c r="E793" s="5" t="s">
        <v>3930</v>
      </c>
      <c r="F793" s="3">
        <v>39</v>
      </c>
      <c r="G793" s="5" t="s">
        <v>3931</v>
      </c>
      <c r="H793" s="5"/>
      <c r="I793" s="5"/>
      <c r="J793" s="5"/>
      <c r="K793" s="60">
        <v>45803</v>
      </c>
      <c r="L793" s="5"/>
      <c r="M793" s="3" t="s">
        <v>24</v>
      </c>
      <c r="N793" s="5" t="s">
        <v>3932</v>
      </c>
      <c r="O793" s="3" t="s">
        <v>3933</v>
      </c>
    </row>
    <row r="794" s="3" customFormat="1" spans="1:15">
      <c r="A794" s="2">
        <v>793</v>
      </c>
      <c r="C794" s="3" t="s">
        <v>3934</v>
      </c>
      <c r="D794" s="21" t="s">
        <v>3935</v>
      </c>
      <c r="E794" s="3" t="s">
        <v>3936</v>
      </c>
      <c r="F794" s="3">
        <v>49.8</v>
      </c>
      <c r="G794" s="3" t="s">
        <v>610</v>
      </c>
      <c r="K794" s="60">
        <v>45895</v>
      </c>
      <c r="L794" s="20" t="s">
        <v>63</v>
      </c>
      <c r="N794" s="3" t="s">
        <v>3937</v>
      </c>
      <c r="O794" s="3" t="s">
        <v>3938</v>
      </c>
    </row>
    <row r="795" s="3" customFormat="1" spans="1:15">
      <c r="A795" s="2">
        <v>794</v>
      </c>
      <c r="B795" s="3"/>
      <c r="C795" s="3" t="s">
        <v>3939</v>
      </c>
      <c r="D795" s="21" t="s">
        <v>3940</v>
      </c>
      <c r="E795" s="3" t="s">
        <v>3941</v>
      </c>
      <c r="F795" s="3">
        <v>59.8</v>
      </c>
      <c r="G795" s="3" t="s">
        <v>3942</v>
      </c>
      <c r="J795" s="20" t="s">
        <v>22</v>
      </c>
      <c r="K795" s="60">
        <v>46062</v>
      </c>
      <c r="L795" s="70" t="s">
        <v>23</v>
      </c>
      <c r="N795" s="3" t="s">
        <v>3943</v>
      </c>
      <c r="O795" s="3" t="s">
        <v>3944</v>
      </c>
    </row>
    <row r="796" s="16" customFormat="1" spans="1:15">
      <c r="A796" s="2">
        <v>795</v>
      </c>
      <c r="B796" s="2"/>
      <c r="C796" s="2" t="s">
        <v>3934</v>
      </c>
      <c r="D796" s="76" t="s">
        <v>3945</v>
      </c>
      <c r="E796" s="2" t="s">
        <v>3946</v>
      </c>
      <c r="F796" s="3">
        <v>43.8</v>
      </c>
      <c r="G796" s="2" t="s">
        <v>1235</v>
      </c>
      <c r="H796" s="2"/>
      <c r="I796" s="2"/>
      <c r="J796" s="2"/>
      <c r="K796" s="60">
        <v>45679</v>
      </c>
      <c r="L796" s="2"/>
      <c r="M796" s="3" t="s">
        <v>24</v>
      </c>
      <c r="N796" s="2" t="s">
        <v>3947</v>
      </c>
      <c r="O796" s="3" t="s">
        <v>3948</v>
      </c>
    </row>
    <row r="797" s="2" customFormat="1" spans="1:15">
      <c r="A797" s="2">
        <v>796</v>
      </c>
      <c r="C797" s="2" t="s">
        <v>3934</v>
      </c>
      <c r="D797" s="76" t="s">
        <v>3949</v>
      </c>
      <c r="E797" s="2" t="s">
        <v>3950</v>
      </c>
      <c r="F797" s="3">
        <v>45</v>
      </c>
      <c r="G797" s="2" t="s">
        <v>21</v>
      </c>
      <c r="K797" s="60">
        <v>46031</v>
      </c>
      <c r="L797" s="2" t="s">
        <v>442</v>
      </c>
      <c r="M797" s="3" t="s">
        <v>24</v>
      </c>
      <c r="N797" s="2" t="s">
        <v>3951</v>
      </c>
      <c r="O797" s="3" t="s">
        <v>3952</v>
      </c>
    </row>
    <row r="798" s="2" customFormat="1" spans="1:15">
      <c r="A798" s="2">
        <v>797</v>
      </c>
      <c r="B798" s="68"/>
      <c r="C798" s="5" t="s">
        <v>3953</v>
      </c>
      <c r="D798" s="68" t="s">
        <v>3954</v>
      </c>
      <c r="E798" s="5" t="s">
        <v>3955</v>
      </c>
      <c r="F798" s="3">
        <v>59.8</v>
      </c>
      <c r="G798" s="20" t="s">
        <v>21</v>
      </c>
      <c r="H798" s="5"/>
      <c r="I798" s="5"/>
      <c r="J798" s="5"/>
      <c r="K798" s="60">
        <v>46028</v>
      </c>
      <c r="L798" s="5"/>
      <c r="M798" s="3" t="s">
        <v>24</v>
      </c>
      <c r="N798" s="5" t="s">
        <v>3956</v>
      </c>
      <c r="O798" s="3" t="s">
        <v>3957</v>
      </c>
    </row>
    <row r="799" s="2" customFormat="1" spans="1:15">
      <c r="A799" s="2">
        <v>798</v>
      </c>
      <c r="C799" s="2" t="s">
        <v>3958</v>
      </c>
      <c r="D799" s="76" t="s">
        <v>3959</v>
      </c>
      <c r="E799" s="2" t="s">
        <v>3960</v>
      </c>
      <c r="F799" s="3">
        <v>44</v>
      </c>
      <c r="G799" s="2" t="s">
        <v>21</v>
      </c>
      <c r="K799" s="60">
        <v>45279</v>
      </c>
      <c r="M799" s="3" t="s">
        <v>24</v>
      </c>
      <c r="N799" s="2" t="s">
        <v>3961</v>
      </c>
      <c r="O799" s="3" t="s">
        <v>3962</v>
      </c>
    </row>
    <row r="800" s="2" customFormat="1" spans="1:15">
      <c r="A800" s="2">
        <v>799</v>
      </c>
      <c r="C800" s="2" t="s">
        <v>3963</v>
      </c>
      <c r="D800" s="76" t="s">
        <v>3964</v>
      </c>
      <c r="E800" s="2" t="s">
        <v>2740</v>
      </c>
      <c r="F800" s="3">
        <v>42</v>
      </c>
      <c r="G800" s="2" t="s">
        <v>21</v>
      </c>
      <c r="K800" s="60">
        <v>45670</v>
      </c>
      <c r="M800" s="3" t="s">
        <v>24</v>
      </c>
      <c r="N800" s="2" t="s">
        <v>3965</v>
      </c>
      <c r="O800" s="3" t="s">
        <v>3966</v>
      </c>
    </row>
    <row r="801" s="2" customFormat="1" spans="1:15">
      <c r="A801" s="2">
        <v>800</v>
      </c>
      <c r="B801" s="76"/>
      <c r="C801" s="2" t="s">
        <v>3967</v>
      </c>
      <c r="D801" s="76" t="s">
        <v>3968</v>
      </c>
      <c r="E801" s="2" t="s">
        <v>3969</v>
      </c>
      <c r="F801" s="3">
        <v>45</v>
      </c>
      <c r="G801" s="5" t="s">
        <v>21</v>
      </c>
      <c r="K801" s="60">
        <v>45554</v>
      </c>
      <c r="L801" s="5" t="s">
        <v>117</v>
      </c>
      <c r="M801" s="3" t="s">
        <v>24</v>
      </c>
      <c r="N801" s="76" t="s">
        <v>3970</v>
      </c>
      <c r="O801" s="3" t="s">
        <v>3971</v>
      </c>
    </row>
    <row r="802" s="2" customFormat="1" spans="1:15">
      <c r="A802" s="2">
        <v>801</v>
      </c>
      <c r="B802" s="76"/>
      <c r="C802" s="2" t="s">
        <v>3972</v>
      </c>
      <c r="D802" s="76" t="s">
        <v>3973</v>
      </c>
      <c r="E802" s="2" t="s">
        <v>3974</v>
      </c>
      <c r="F802" s="3">
        <v>59</v>
      </c>
      <c r="G802" s="2" t="s">
        <v>1770</v>
      </c>
      <c r="K802" s="60">
        <v>45859</v>
      </c>
      <c r="L802" s="3" t="s">
        <v>63</v>
      </c>
      <c r="M802" s="3" t="s">
        <v>24</v>
      </c>
      <c r="N802" s="76" t="s">
        <v>3975</v>
      </c>
      <c r="O802" s="3" t="s">
        <v>3976</v>
      </c>
    </row>
    <row r="803" s="2" customFormat="1" spans="1:15">
      <c r="A803" s="2">
        <v>802</v>
      </c>
      <c r="C803" s="2" t="s">
        <v>3967</v>
      </c>
      <c r="D803" s="76" t="s">
        <v>3977</v>
      </c>
      <c r="E803" s="2" t="s">
        <v>3978</v>
      </c>
      <c r="F803" s="3">
        <v>46</v>
      </c>
      <c r="G803" s="2" t="s">
        <v>21</v>
      </c>
      <c r="K803" s="60">
        <v>45517</v>
      </c>
      <c r="L803" s="97"/>
      <c r="M803" s="3" t="s">
        <v>24</v>
      </c>
      <c r="N803" s="2" t="s">
        <v>3979</v>
      </c>
      <c r="O803" s="3" t="s">
        <v>3980</v>
      </c>
    </row>
    <row r="804" s="3" customFormat="1" spans="1:15">
      <c r="A804" s="2">
        <v>803</v>
      </c>
      <c r="B804" s="3" t="s">
        <v>3981</v>
      </c>
      <c r="C804" s="3" t="s">
        <v>3972</v>
      </c>
      <c r="D804" s="3" t="s">
        <v>3981</v>
      </c>
      <c r="E804" s="3" t="s">
        <v>3982</v>
      </c>
      <c r="F804" s="3">
        <v>48</v>
      </c>
      <c r="G804" s="63" t="s">
        <v>21</v>
      </c>
      <c r="I804" s="2" t="s">
        <v>312</v>
      </c>
      <c r="J804" s="20" t="s">
        <v>22</v>
      </c>
      <c r="K804" s="60">
        <v>46055</v>
      </c>
      <c r="L804" s="70" t="s">
        <v>23</v>
      </c>
      <c r="M804" s="3"/>
      <c r="N804" s="3" t="s">
        <v>3983</v>
      </c>
      <c r="O804" s="3" t="s">
        <v>3984</v>
      </c>
    </row>
    <row r="805" s="2" customFormat="1" spans="1:15">
      <c r="A805" s="2">
        <v>804</v>
      </c>
      <c r="C805" s="2" t="s">
        <v>3967</v>
      </c>
      <c r="D805" s="76" t="s">
        <v>3985</v>
      </c>
      <c r="E805" s="2" t="s">
        <v>3986</v>
      </c>
      <c r="F805" s="3">
        <v>39.8</v>
      </c>
      <c r="G805" s="2" t="s">
        <v>21</v>
      </c>
      <c r="K805" s="60">
        <v>46030</v>
      </c>
      <c r="M805" s="3" t="s">
        <v>24</v>
      </c>
      <c r="N805" s="2" t="s">
        <v>3987</v>
      </c>
      <c r="O805" s="3" t="s">
        <v>3988</v>
      </c>
    </row>
    <row r="806" s="3" customFormat="1" spans="1:15">
      <c r="A806" s="2">
        <v>805</v>
      </c>
      <c r="C806" s="3" t="s">
        <v>3989</v>
      </c>
      <c r="D806" s="21" t="s">
        <v>3990</v>
      </c>
      <c r="E806" s="20" t="s">
        <v>3991</v>
      </c>
      <c r="F806" s="3">
        <v>49</v>
      </c>
      <c r="G806" s="3" t="s">
        <v>3992</v>
      </c>
      <c r="K806" s="60">
        <v>45884</v>
      </c>
      <c r="M806" s="3" t="s">
        <v>24</v>
      </c>
      <c r="N806" s="3" t="s">
        <v>3993</v>
      </c>
      <c r="O806" s="3" t="s">
        <v>3994</v>
      </c>
    </row>
    <row r="807" s="2" customFormat="1" spans="1:15">
      <c r="A807" s="2">
        <v>806</v>
      </c>
      <c r="C807" s="2" t="s">
        <v>3972</v>
      </c>
      <c r="D807" s="76" t="s">
        <v>3995</v>
      </c>
      <c r="E807" s="2" t="s">
        <v>3996</v>
      </c>
      <c r="F807" s="3">
        <v>33</v>
      </c>
      <c r="G807" s="2" t="s">
        <v>21</v>
      </c>
      <c r="K807" s="60">
        <v>45864</v>
      </c>
      <c r="M807" s="3" t="s">
        <v>24</v>
      </c>
      <c r="N807" s="2" t="s">
        <v>3997</v>
      </c>
      <c r="O807" s="3" t="s">
        <v>3998</v>
      </c>
    </row>
    <row r="808" s="2" customFormat="1" spans="1:15">
      <c r="A808" s="2">
        <v>807</v>
      </c>
      <c r="C808" s="2" t="s">
        <v>3999</v>
      </c>
      <c r="D808" s="76" t="s">
        <v>4000</v>
      </c>
      <c r="E808" s="2" t="s">
        <v>4001</v>
      </c>
      <c r="F808" s="3">
        <v>39.8</v>
      </c>
      <c r="G808" s="2" t="s">
        <v>21</v>
      </c>
      <c r="K808" s="60">
        <v>46017</v>
      </c>
      <c r="L808" s="2" t="s">
        <v>4002</v>
      </c>
      <c r="M808" s="3" t="s">
        <v>24</v>
      </c>
      <c r="N808" s="2" t="s">
        <v>4003</v>
      </c>
      <c r="O808" s="3" t="s">
        <v>4004</v>
      </c>
    </row>
    <row r="809" s="2" customFormat="1" spans="1:15">
      <c r="A809" s="2">
        <v>808</v>
      </c>
      <c r="C809" s="2" t="s">
        <v>4005</v>
      </c>
      <c r="D809" s="76" t="s">
        <v>4006</v>
      </c>
      <c r="E809" s="2" t="s">
        <v>4007</v>
      </c>
      <c r="F809" s="3">
        <v>59</v>
      </c>
      <c r="G809" s="2" t="s">
        <v>21</v>
      </c>
      <c r="K809" s="60">
        <v>45091</v>
      </c>
      <c r="M809" s="3" t="s">
        <v>24</v>
      </c>
      <c r="N809" s="2" t="s">
        <v>4008</v>
      </c>
      <c r="O809" s="3" t="s">
        <v>4009</v>
      </c>
    </row>
    <row r="810" s="2" customFormat="1" spans="1:15">
      <c r="A810" s="2">
        <v>809</v>
      </c>
      <c r="C810" s="2" t="s">
        <v>4010</v>
      </c>
      <c r="D810" s="76" t="s">
        <v>4011</v>
      </c>
      <c r="E810" s="2" t="s">
        <v>4012</v>
      </c>
      <c r="F810" s="3">
        <v>44.8</v>
      </c>
      <c r="G810" s="2" t="s">
        <v>4013</v>
      </c>
      <c r="K810" s="60">
        <v>45509</v>
      </c>
      <c r="M810" s="3" t="s">
        <v>24</v>
      </c>
      <c r="N810" s="2" t="s">
        <v>4014</v>
      </c>
      <c r="O810" s="3" t="s">
        <v>4015</v>
      </c>
    </row>
    <row r="811" s="2" customFormat="1" spans="1:15">
      <c r="A811" s="2">
        <v>810</v>
      </c>
      <c r="C811" s="2" t="s">
        <v>4016</v>
      </c>
      <c r="D811" s="76" t="s">
        <v>4017</v>
      </c>
      <c r="E811" s="2" t="s">
        <v>4001</v>
      </c>
      <c r="F811" s="3">
        <v>35</v>
      </c>
      <c r="G811" s="2" t="s">
        <v>21</v>
      </c>
      <c r="K811" s="60">
        <v>45874</v>
      </c>
      <c r="M811" s="3" t="s">
        <v>24</v>
      </c>
      <c r="N811" s="2" t="s">
        <v>4018</v>
      </c>
      <c r="O811" s="3" t="s">
        <v>4019</v>
      </c>
    </row>
    <row r="812" s="3" customFormat="1" spans="1:15">
      <c r="A812" s="2">
        <v>811</v>
      </c>
      <c r="B812" s="3" t="s">
        <v>4020</v>
      </c>
      <c r="C812" s="3" t="s">
        <v>4021</v>
      </c>
      <c r="D812" s="21" t="s">
        <v>4020</v>
      </c>
      <c r="E812" s="3" t="s">
        <v>4022</v>
      </c>
      <c r="F812" s="3">
        <v>49.8</v>
      </c>
      <c r="G812" s="3" t="s">
        <v>62</v>
      </c>
      <c r="K812" s="60">
        <v>46062</v>
      </c>
      <c r="L812" s="20" t="s">
        <v>63</v>
      </c>
      <c r="N812" s="3" t="s">
        <v>4023</v>
      </c>
      <c r="O812" s="3" t="s">
        <v>4024</v>
      </c>
    </row>
    <row r="813" s="2" customFormat="1" spans="1:15">
      <c r="A813" s="2">
        <v>812</v>
      </c>
      <c r="C813" s="2" t="s">
        <v>4025</v>
      </c>
      <c r="D813" s="76" t="s">
        <v>4026</v>
      </c>
      <c r="E813" s="2" t="s">
        <v>4027</v>
      </c>
      <c r="F813" s="3">
        <v>39.8</v>
      </c>
      <c r="G813" s="2" t="s">
        <v>21</v>
      </c>
      <c r="K813" s="60">
        <v>46009</v>
      </c>
      <c r="M813" s="3" t="s">
        <v>24</v>
      </c>
      <c r="N813" s="2" t="s">
        <v>4028</v>
      </c>
      <c r="O813" s="3" t="s">
        <v>4029</v>
      </c>
    </row>
    <row r="814" s="2" customFormat="1" spans="1:15">
      <c r="A814" s="2">
        <v>813</v>
      </c>
      <c r="B814" s="17"/>
      <c r="C814" s="92" t="s">
        <v>4030</v>
      </c>
      <c r="D814" s="76" t="s">
        <v>4031</v>
      </c>
      <c r="E814" s="92" t="s">
        <v>4032</v>
      </c>
      <c r="F814" s="3">
        <v>35</v>
      </c>
      <c r="G814" s="3" t="s">
        <v>21</v>
      </c>
      <c r="H814" s="17"/>
      <c r="I814" s="17"/>
      <c r="J814" s="17"/>
      <c r="K814" s="60">
        <v>46051</v>
      </c>
      <c r="L814" s="92"/>
      <c r="M814" s="3" t="s">
        <v>24</v>
      </c>
      <c r="N814" s="96" t="s">
        <v>4033</v>
      </c>
      <c r="O814" s="3" t="s">
        <v>4034</v>
      </c>
    </row>
    <row r="815" s="2" customFormat="1" spans="1:15">
      <c r="A815" s="2">
        <v>814</v>
      </c>
      <c r="C815" s="2" t="s">
        <v>4035</v>
      </c>
      <c r="D815" s="76" t="s">
        <v>4036</v>
      </c>
      <c r="E815" s="2" t="s">
        <v>4037</v>
      </c>
      <c r="F815" s="3">
        <v>32</v>
      </c>
      <c r="G815" s="2" t="s">
        <v>21</v>
      </c>
      <c r="K815" s="60">
        <v>45861</v>
      </c>
      <c r="M815" s="3" t="s">
        <v>24</v>
      </c>
      <c r="N815" s="2" t="s">
        <v>4038</v>
      </c>
      <c r="O815" s="3" t="s">
        <v>4039</v>
      </c>
    </row>
    <row r="816" s="52" customFormat="1" spans="1:15">
      <c r="A816" s="2">
        <v>815</v>
      </c>
      <c r="C816" s="52" t="s">
        <v>4040</v>
      </c>
      <c r="D816" s="87" t="s">
        <v>4041</v>
      </c>
      <c r="E816" s="52" t="s">
        <v>4042</v>
      </c>
      <c r="F816" s="3">
        <v>54.9</v>
      </c>
      <c r="G816" s="52" t="s">
        <v>4043</v>
      </c>
      <c r="J816" s="20" t="s">
        <v>22</v>
      </c>
      <c r="K816" s="60">
        <v>46078</v>
      </c>
      <c r="L816" s="70" t="s">
        <v>23</v>
      </c>
      <c r="M816" s="3" t="s">
        <v>24</v>
      </c>
      <c r="N816" s="52" t="s">
        <v>4044</v>
      </c>
      <c r="O816" s="3" t="s">
        <v>4045</v>
      </c>
    </row>
    <row r="817" s="52" customFormat="1" spans="1:15">
      <c r="A817" s="2">
        <v>816</v>
      </c>
      <c r="C817" s="52" t="s">
        <v>4046</v>
      </c>
      <c r="D817" s="87" t="s">
        <v>4047</v>
      </c>
      <c r="E817" s="88" t="s">
        <v>4042</v>
      </c>
      <c r="F817" s="3">
        <v>54.9</v>
      </c>
      <c r="G817" s="88" t="s">
        <v>4048</v>
      </c>
      <c r="K817" s="60">
        <v>46010</v>
      </c>
      <c r="L817" s="52" t="s">
        <v>1997</v>
      </c>
      <c r="M817" s="3" t="s">
        <v>24</v>
      </c>
      <c r="N817" s="52" t="s">
        <v>4049</v>
      </c>
      <c r="O817" s="3" t="s">
        <v>4050</v>
      </c>
    </row>
    <row r="818" s="3" customFormat="1" spans="1:15">
      <c r="A818" s="2">
        <v>817</v>
      </c>
      <c r="C818" s="3" t="s">
        <v>4051</v>
      </c>
      <c r="D818" s="21" t="s">
        <v>4052</v>
      </c>
      <c r="E818" s="20" t="s">
        <v>4053</v>
      </c>
      <c r="F818" s="3">
        <v>39.8</v>
      </c>
      <c r="G818" s="63" t="s">
        <v>21</v>
      </c>
      <c r="K818" s="60">
        <v>45821</v>
      </c>
      <c r="N818" s="3" t="s">
        <v>4054</v>
      </c>
      <c r="O818" s="3" t="s">
        <v>4055</v>
      </c>
    </row>
    <row r="819" s="2" customFormat="1" spans="1:15">
      <c r="A819" s="2">
        <v>818</v>
      </c>
      <c r="C819" s="2" t="s">
        <v>4056</v>
      </c>
      <c r="D819" s="76" t="s">
        <v>4057</v>
      </c>
      <c r="E819" s="2" t="s">
        <v>4058</v>
      </c>
      <c r="F819" s="3">
        <v>29</v>
      </c>
      <c r="G819" s="2" t="s">
        <v>21</v>
      </c>
      <c r="K819" s="60">
        <v>45439</v>
      </c>
      <c r="L819" s="97"/>
      <c r="M819" s="3" t="s">
        <v>24</v>
      </c>
      <c r="N819" s="2" t="s">
        <v>4059</v>
      </c>
      <c r="O819" s="3" t="s">
        <v>4060</v>
      </c>
    </row>
    <row r="820" s="5" customFormat="1" spans="1:15">
      <c r="A820" s="2">
        <v>819</v>
      </c>
      <c r="B820" s="68"/>
      <c r="C820" s="5" t="s">
        <v>4061</v>
      </c>
      <c r="D820" s="68" t="s">
        <v>4062</v>
      </c>
      <c r="E820" s="23" t="s">
        <v>4063</v>
      </c>
      <c r="F820" s="3">
        <v>39</v>
      </c>
      <c r="G820" s="5" t="s">
        <v>4064</v>
      </c>
      <c r="H820" s="20" t="s">
        <v>96</v>
      </c>
      <c r="I820" s="20"/>
      <c r="J820" s="20"/>
      <c r="K820" s="60">
        <v>46038</v>
      </c>
      <c r="L820" s="68" t="s">
        <v>4065</v>
      </c>
      <c r="M820" s="3" t="s">
        <v>4066</v>
      </c>
      <c r="N820" s="5" t="s">
        <v>4067</v>
      </c>
      <c r="O820" s="3" t="s">
        <v>4068</v>
      </c>
    </row>
    <row r="821" s="2" customFormat="1" spans="1:15">
      <c r="A821" s="2">
        <v>820</v>
      </c>
      <c r="C821" s="2" t="s">
        <v>4069</v>
      </c>
      <c r="D821" s="76" t="s">
        <v>4070</v>
      </c>
      <c r="E821" s="2" t="s">
        <v>3996</v>
      </c>
      <c r="F821" s="3">
        <v>35</v>
      </c>
      <c r="G821" s="2" t="s">
        <v>21</v>
      </c>
      <c r="K821" s="60">
        <v>45878</v>
      </c>
      <c r="M821" s="3" t="s">
        <v>24</v>
      </c>
      <c r="N821" s="2" t="s">
        <v>4071</v>
      </c>
      <c r="O821" s="3" t="s">
        <v>4072</v>
      </c>
    </row>
    <row r="822" s="3" customFormat="1" spans="1:15">
      <c r="A822" s="2">
        <v>821</v>
      </c>
      <c r="B822" s="21" t="s">
        <v>4073</v>
      </c>
      <c r="C822" s="20" t="s">
        <v>4074</v>
      </c>
      <c r="D822" s="3" t="s">
        <v>4073</v>
      </c>
      <c r="E822" s="3" t="s">
        <v>4075</v>
      </c>
      <c r="F822" s="3">
        <v>36</v>
      </c>
      <c r="G822" s="3" t="s">
        <v>4076</v>
      </c>
      <c r="I822" s="2" t="s">
        <v>312</v>
      </c>
      <c r="J822" s="20" t="s">
        <v>22</v>
      </c>
      <c r="K822" s="60">
        <v>46062</v>
      </c>
      <c r="L822" s="70" t="s">
        <v>23</v>
      </c>
      <c r="N822" s="3" t="s">
        <v>4077</v>
      </c>
      <c r="O822" s="62" t="s">
        <v>4078</v>
      </c>
    </row>
    <row r="823" s="2" customFormat="1" spans="1:15">
      <c r="A823" s="2">
        <v>822</v>
      </c>
      <c r="C823" s="2" t="s">
        <v>4079</v>
      </c>
      <c r="D823" s="76" t="s">
        <v>4080</v>
      </c>
      <c r="E823" s="2" t="s">
        <v>4081</v>
      </c>
      <c r="F823" s="3">
        <v>49</v>
      </c>
      <c r="G823" s="2" t="s">
        <v>21</v>
      </c>
      <c r="K823" s="60">
        <v>45307</v>
      </c>
      <c r="M823" s="3" t="s">
        <v>24</v>
      </c>
      <c r="N823" s="2" t="s">
        <v>4082</v>
      </c>
      <c r="O823" s="3" t="s">
        <v>4083</v>
      </c>
    </row>
    <row r="824" s="2" customFormat="1" spans="1:15">
      <c r="A824" s="2">
        <v>823</v>
      </c>
      <c r="C824" s="2" t="s">
        <v>4084</v>
      </c>
      <c r="D824" s="76" t="s">
        <v>4085</v>
      </c>
      <c r="E824" s="2" t="s">
        <v>4086</v>
      </c>
      <c r="F824" s="3">
        <v>49.8</v>
      </c>
      <c r="G824" s="2" t="s">
        <v>21</v>
      </c>
      <c r="H824" s="2" t="s">
        <v>96</v>
      </c>
      <c r="K824" s="60">
        <v>45861</v>
      </c>
      <c r="L824" s="2" t="s">
        <v>381</v>
      </c>
      <c r="M824" s="3" t="s">
        <v>24</v>
      </c>
      <c r="N824" s="2" t="s">
        <v>4087</v>
      </c>
      <c r="O824" s="3" t="s">
        <v>4088</v>
      </c>
    </row>
    <row r="825" s="2" customFormat="1" spans="1:15">
      <c r="A825" s="2">
        <v>824</v>
      </c>
      <c r="C825" s="2" t="s">
        <v>4089</v>
      </c>
      <c r="D825" s="76" t="s">
        <v>4090</v>
      </c>
      <c r="E825" s="2" t="s">
        <v>4091</v>
      </c>
      <c r="F825" s="3">
        <v>49.8</v>
      </c>
      <c r="G825" s="2" t="s">
        <v>21</v>
      </c>
      <c r="K825" s="60">
        <v>45659</v>
      </c>
      <c r="L825" s="2" t="s">
        <v>4092</v>
      </c>
      <c r="M825" s="3" t="s">
        <v>24</v>
      </c>
      <c r="N825" s="2" t="s">
        <v>4093</v>
      </c>
      <c r="O825" s="3" t="s">
        <v>4094</v>
      </c>
    </row>
    <row r="826" s="2" customFormat="1" spans="1:15">
      <c r="A826" s="2">
        <v>825</v>
      </c>
      <c r="C826" s="2" t="s">
        <v>4095</v>
      </c>
      <c r="D826" s="76" t="s">
        <v>4096</v>
      </c>
      <c r="E826" s="2" t="s">
        <v>4097</v>
      </c>
      <c r="F826" s="3">
        <v>46.8</v>
      </c>
      <c r="G826" s="2" t="s">
        <v>21</v>
      </c>
      <c r="K826" s="60">
        <v>46026</v>
      </c>
      <c r="L826" s="2" t="s">
        <v>4098</v>
      </c>
      <c r="M826" s="3" t="s">
        <v>24</v>
      </c>
      <c r="N826" s="2" t="s">
        <v>4099</v>
      </c>
      <c r="O826" s="3" t="s">
        <v>4100</v>
      </c>
    </row>
    <row r="827" s="2" customFormat="1" spans="1:15">
      <c r="A827" s="2">
        <v>826</v>
      </c>
      <c r="C827" s="2" t="s">
        <v>4101</v>
      </c>
      <c r="D827" s="76" t="s">
        <v>4102</v>
      </c>
      <c r="E827" s="2" t="s">
        <v>4103</v>
      </c>
      <c r="F827" s="3">
        <v>49.8</v>
      </c>
      <c r="K827" s="60">
        <v>45864</v>
      </c>
      <c r="M827" s="3" t="s">
        <v>24</v>
      </c>
      <c r="N827" s="2" t="s">
        <v>4104</v>
      </c>
      <c r="O827" s="3" t="s">
        <v>4105</v>
      </c>
    </row>
    <row r="828" s="2" customFormat="1" spans="1:15">
      <c r="A828" s="2">
        <v>827</v>
      </c>
      <c r="B828" s="2" t="s">
        <v>4106</v>
      </c>
      <c r="C828" s="2" t="s">
        <v>4107</v>
      </c>
      <c r="D828" s="2" t="s">
        <v>4106</v>
      </c>
      <c r="E828" s="2" t="s">
        <v>3611</v>
      </c>
      <c r="F828" s="3">
        <v>49</v>
      </c>
      <c r="G828" s="2" t="s">
        <v>21</v>
      </c>
      <c r="H828" s="2" t="s">
        <v>96</v>
      </c>
      <c r="I828" s="2"/>
      <c r="J828" s="2"/>
      <c r="K828" s="60">
        <v>46056</v>
      </c>
      <c r="L828" s="2" t="s">
        <v>381</v>
      </c>
      <c r="M828" s="2"/>
      <c r="N828" s="2" t="s">
        <v>4108</v>
      </c>
      <c r="O828" s="2" t="s">
        <v>4109</v>
      </c>
    </row>
    <row r="829" s="3" customFormat="1" spans="1:15">
      <c r="A829" s="2">
        <v>828</v>
      </c>
      <c r="B829" s="21"/>
      <c r="C829" s="3" t="s">
        <v>4110</v>
      </c>
      <c r="D829" s="21" t="s">
        <v>4111</v>
      </c>
      <c r="E829" s="3" t="s">
        <v>4112</v>
      </c>
      <c r="F829" s="3">
        <v>49.8</v>
      </c>
      <c r="G829" s="3" t="s">
        <v>62</v>
      </c>
      <c r="K829" s="60">
        <v>46006</v>
      </c>
      <c r="L829" s="20" t="s">
        <v>63</v>
      </c>
      <c r="M829" s="20"/>
      <c r="N829" s="3" t="s">
        <v>4113</v>
      </c>
      <c r="O829" s="3" t="s">
        <v>4114</v>
      </c>
    </row>
    <row r="830" s="3" customFormat="1" spans="1:15">
      <c r="A830" s="2">
        <v>829</v>
      </c>
      <c r="B830" s="3" t="s">
        <v>4115</v>
      </c>
      <c r="C830" s="62" t="s">
        <v>4116</v>
      </c>
      <c r="D830" s="21" t="s">
        <v>4115</v>
      </c>
      <c r="E830" s="20" t="s">
        <v>4117</v>
      </c>
      <c r="F830" s="3">
        <v>54</v>
      </c>
      <c r="G830" s="3" t="s">
        <v>62</v>
      </c>
      <c r="I830" s="20" t="s">
        <v>312</v>
      </c>
      <c r="J830" s="20" t="s">
        <v>22</v>
      </c>
      <c r="K830" s="60">
        <v>46058</v>
      </c>
      <c r="L830" s="70" t="s">
        <v>23</v>
      </c>
      <c r="M830" s="62"/>
      <c r="N830" s="3" t="s">
        <v>4118</v>
      </c>
      <c r="O830" s="3" t="s">
        <v>4119</v>
      </c>
    </row>
    <row r="831" s="5" customFormat="1" spans="1:15">
      <c r="A831" s="2">
        <v>830</v>
      </c>
      <c r="C831" s="5" t="s">
        <v>4120</v>
      </c>
      <c r="D831" s="68" t="s">
        <v>4121</v>
      </c>
      <c r="E831" s="5" t="s">
        <v>4122</v>
      </c>
      <c r="F831" s="3">
        <v>39</v>
      </c>
      <c r="G831" s="3" t="s">
        <v>21</v>
      </c>
      <c r="K831" s="60">
        <v>45269</v>
      </c>
      <c r="M831" s="3" t="s">
        <v>24</v>
      </c>
      <c r="N831" s="5" t="s">
        <v>4123</v>
      </c>
      <c r="O831" s="3" t="s">
        <v>4124</v>
      </c>
    </row>
    <row r="832" s="3" customFormat="1" spans="1:15">
      <c r="A832" s="2">
        <v>831</v>
      </c>
      <c r="B832" s="3" t="s">
        <v>4125</v>
      </c>
      <c r="C832" s="3" t="s">
        <v>4126</v>
      </c>
      <c r="D832" s="3" t="s">
        <v>4125</v>
      </c>
      <c r="E832" s="3" t="s">
        <v>4127</v>
      </c>
      <c r="F832" s="3">
        <v>48</v>
      </c>
      <c r="G832" s="3" t="s">
        <v>4128</v>
      </c>
      <c r="K832" s="60">
        <v>46048</v>
      </c>
      <c r="L832" s="3"/>
      <c r="M832" s="3"/>
      <c r="N832" s="3" t="s">
        <v>4129</v>
      </c>
      <c r="O832" s="3" t="s">
        <v>4130</v>
      </c>
    </row>
    <row r="833" s="5" customFormat="1" spans="1:15">
      <c r="A833" s="2">
        <v>832</v>
      </c>
      <c r="B833" s="68"/>
      <c r="C833" s="5" t="s">
        <v>4131</v>
      </c>
      <c r="D833" s="68" t="s">
        <v>4132</v>
      </c>
      <c r="E833" s="68" t="s">
        <v>4133</v>
      </c>
      <c r="F833" s="3">
        <v>30</v>
      </c>
      <c r="G833" s="5" t="s">
        <v>4134</v>
      </c>
      <c r="J833" s="3" t="s">
        <v>22</v>
      </c>
      <c r="K833" s="60">
        <v>46057</v>
      </c>
      <c r="L833" s="70" t="s">
        <v>23</v>
      </c>
      <c r="M833" s="3" t="s">
        <v>24</v>
      </c>
      <c r="N833" s="5" t="s">
        <v>4135</v>
      </c>
      <c r="O833" s="3" t="s">
        <v>4136</v>
      </c>
    </row>
    <row r="834" s="2" customFormat="1" spans="1:15">
      <c r="A834" s="2">
        <v>833</v>
      </c>
      <c r="B834" s="76"/>
      <c r="C834" s="2" t="s">
        <v>4137</v>
      </c>
      <c r="D834" s="76" t="s">
        <v>4138</v>
      </c>
      <c r="E834" s="2" t="s">
        <v>4139</v>
      </c>
      <c r="F834" s="3">
        <v>49</v>
      </c>
      <c r="G834" s="5" t="s">
        <v>21</v>
      </c>
      <c r="K834" s="60">
        <v>45696</v>
      </c>
      <c r="M834" s="3" t="s">
        <v>24</v>
      </c>
      <c r="N834" s="76" t="s">
        <v>4140</v>
      </c>
      <c r="O834" s="3" t="s">
        <v>4141</v>
      </c>
    </row>
    <row r="835" s="2" customFormat="1" spans="1:15">
      <c r="A835" s="2">
        <v>834</v>
      </c>
      <c r="C835" s="2" t="s">
        <v>4142</v>
      </c>
      <c r="D835" s="76" t="s">
        <v>4143</v>
      </c>
      <c r="E835" s="2" t="s">
        <v>4144</v>
      </c>
      <c r="F835" s="3">
        <v>48</v>
      </c>
      <c r="G835" s="2" t="s">
        <v>21</v>
      </c>
      <c r="K835" s="60">
        <v>46041</v>
      </c>
      <c r="M835" s="3" t="s">
        <v>24</v>
      </c>
      <c r="N835" s="2" t="s">
        <v>4145</v>
      </c>
      <c r="O835" s="3" t="s">
        <v>4146</v>
      </c>
    </row>
    <row r="836" s="2" customFormat="1" spans="1:15">
      <c r="A836" s="2">
        <v>835</v>
      </c>
      <c r="C836" s="2" t="s">
        <v>4142</v>
      </c>
      <c r="D836" s="76" t="s">
        <v>4147</v>
      </c>
      <c r="E836" s="2" t="s">
        <v>4148</v>
      </c>
      <c r="F836" s="3">
        <v>49</v>
      </c>
      <c r="G836" s="2" t="s">
        <v>21</v>
      </c>
      <c r="K836" s="60">
        <v>45317</v>
      </c>
      <c r="M836" s="3" t="s">
        <v>24</v>
      </c>
      <c r="N836" s="2" t="s">
        <v>4149</v>
      </c>
      <c r="O836" s="3" t="s">
        <v>4150</v>
      </c>
    </row>
    <row r="837" s="2" customFormat="1" spans="1:15">
      <c r="A837" s="2">
        <v>836</v>
      </c>
      <c r="C837" s="2" t="s">
        <v>4151</v>
      </c>
      <c r="D837" s="76" t="s">
        <v>4152</v>
      </c>
      <c r="E837" s="2" t="s">
        <v>4153</v>
      </c>
      <c r="F837" s="3">
        <v>49.8</v>
      </c>
      <c r="G837" s="2" t="s">
        <v>21</v>
      </c>
      <c r="K837" s="60">
        <v>45279</v>
      </c>
      <c r="M837" s="3" t="s">
        <v>24</v>
      </c>
      <c r="N837" s="2" t="s">
        <v>4154</v>
      </c>
      <c r="O837" s="3" t="s">
        <v>4155</v>
      </c>
    </row>
    <row r="838" s="2" customFormat="1" spans="1:15">
      <c r="A838" s="2">
        <v>837</v>
      </c>
      <c r="C838" s="2" t="s">
        <v>4156</v>
      </c>
      <c r="D838" s="76" t="s">
        <v>4157</v>
      </c>
      <c r="E838" s="2" t="s">
        <v>4158</v>
      </c>
      <c r="F838" s="3">
        <v>49</v>
      </c>
      <c r="G838" s="2" t="s">
        <v>21</v>
      </c>
      <c r="H838" s="2" t="s">
        <v>96</v>
      </c>
      <c r="K838" s="60">
        <v>45670</v>
      </c>
      <c r="L838" s="2" t="s">
        <v>381</v>
      </c>
      <c r="M838" s="3" t="s">
        <v>24</v>
      </c>
      <c r="N838" s="2" t="s">
        <v>4159</v>
      </c>
      <c r="O838" s="3" t="s">
        <v>4160</v>
      </c>
    </row>
    <row r="839" s="4" customFormat="1" spans="1:15">
      <c r="A839" s="2">
        <v>838</v>
      </c>
      <c r="B839" s="4" t="s">
        <v>4161</v>
      </c>
      <c r="C839" s="4" t="s">
        <v>4162</v>
      </c>
      <c r="D839" s="22" t="s">
        <v>4161</v>
      </c>
      <c r="E839" s="4" t="s">
        <v>4163</v>
      </c>
      <c r="F839" s="3">
        <v>58</v>
      </c>
      <c r="G839" s="4" t="s">
        <v>21</v>
      </c>
      <c r="K839" s="60">
        <v>46008</v>
      </c>
      <c r="N839" s="4" t="s">
        <v>4164</v>
      </c>
      <c r="O839" s="4" t="s">
        <v>4165</v>
      </c>
    </row>
    <row r="840" s="3" customFormat="1" spans="1:15">
      <c r="A840" s="2">
        <v>839</v>
      </c>
      <c r="B840" s="3"/>
      <c r="C840" s="3" t="s">
        <v>4162</v>
      </c>
      <c r="D840" s="21" t="s">
        <v>4166</v>
      </c>
      <c r="E840" s="3" t="s">
        <v>4167</v>
      </c>
      <c r="F840" s="3">
        <v>49.5</v>
      </c>
      <c r="G840" s="3" t="s">
        <v>193</v>
      </c>
      <c r="K840" s="60">
        <v>45517</v>
      </c>
      <c r="L840" s="20" t="s">
        <v>63</v>
      </c>
      <c r="N840" s="3" t="s">
        <v>4168</v>
      </c>
      <c r="O840" s="3" t="s">
        <v>4169</v>
      </c>
    </row>
    <row r="841" s="2" customFormat="1" spans="1:15">
      <c r="A841" s="2">
        <v>840</v>
      </c>
      <c r="C841" s="2" t="s">
        <v>4162</v>
      </c>
      <c r="D841" s="76" t="s">
        <v>4170</v>
      </c>
      <c r="E841" s="2" t="s">
        <v>3157</v>
      </c>
      <c r="F841" s="3">
        <v>39</v>
      </c>
      <c r="G841" s="2" t="s">
        <v>21</v>
      </c>
      <c r="K841" s="60">
        <v>45877</v>
      </c>
      <c r="M841" s="3" t="s">
        <v>24</v>
      </c>
      <c r="N841" s="2" t="s">
        <v>4171</v>
      </c>
      <c r="O841" s="3" t="s">
        <v>4172</v>
      </c>
    </row>
    <row r="842" s="3" customFormat="1" spans="1:15">
      <c r="A842" s="2">
        <v>841</v>
      </c>
      <c r="B842" s="3" t="s">
        <v>4173</v>
      </c>
      <c r="C842" s="3" t="s">
        <v>4174</v>
      </c>
      <c r="D842" s="3" t="s">
        <v>4173</v>
      </c>
      <c r="E842" s="3" t="s">
        <v>4175</v>
      </c>
      <c r="F842" s="3">
        <v>45</v>
      </c>
      <c r="G842" s="3" t="s">
        <v>62</v>
      </c>
      <c r="H842" s="60"/>
      <c r="I842" s="60"/>
      <c r="J842" s="60"/>
      <c r="K842" s="60">
        <v>46053</v>
      </c>
      <c r="L842" s="20" t="s">
        <v>2730</v>
      </c>
      <c r="M842" s="20"/>
      <c r="N842" s="3" t="s">
        <v>4176</v>
      </c>
      <c r="O842" s="3" t="s">
        <v>4177</v>
      </c>
    </row>
    <row r="843" s="2" customFormat="1" spans="1:15">
      <c r="A843" s="2">
        <v>842</v>
      </c>
      <c r="B843" s="17"/>
      <c r="C843" s="92" t="s">
        <v>4151</v>
      </c>
      <c r="D843" s="17" t="s">
        <v>4178</v>
      </c>
      <c r="E843" s="92" t="s">
        <v>4179</v>
      </c>
      <c r="F843" s="3">
        <v>49.9</v>
      </c>
      <c r="G843" s="3" t="s">
        <v>21</v>
      </c>
      <c r="H843" s="17"/>
      <c r="I843" s="17"/>
      <c r="J843" s="17"/>
      <c r="K843" s="60">
        <v>46049</v>
      </c>
      <c r="L843" s="92"/>
      <c r="M843" s="3" t="s">
        <v>24</v>
      </c>
      <c r="N843" s="17" t="s">
        <v>4180</v>
      </c>
      <c r="O843" s="3" t="s">
        <v>4181</v>
      </c>
    </row>
    <row r="844" s="2" customFormat="1" spans="1:15">
      <c r="A844" s="2">
        <v>843</v>
      </c>
      <c r="C844" s="2" t="s">
        <v>4182</v>
      </c>
      <c r="D844" s="76" t="s">
        <v>4183</v>
      </c>
      <c r="E844" s="2" t="s">
        <v>4184</v>
      </c>
      <c r="F844" s="3">
        <v>44.8</v>
      </c>
      <c r="G844" s="2" t="s">
        <v>21</v>
      </c>
      <c r="K844" s="60">
        <v>45323</v>
      </c>
      <c r="M844" s="3" t="s">
        <v>24</v>
      </c>
      <c r="N844" s="2" t="s">
        <v>4185</v>
      </c>
      <c r="O844" s="3" t="s">
        <v>4186</v>
      </c>
    </row>
    <row r="845" s="2" customFormat="1" spans="1:15">
      <c r="A845" s="2">
        <v>844</v>
      </c>
      <c r="C845" s="2" t="s">
        <v>4187</v>
      </c>
      <c r="D845" s="76" t="s">
        <v>4188</v>
      </c>
      <c r="E845" s="2" t="s">
        <v>4189</v>
      </c>
      <c r="F845" s="3">
        <v>59.8</v>
      </c>
      <c r="G845" s="2" t="s">
        <v>21</v>
      </c>
      <c r="K845" s="60">
        <v>45693</v>
      </c>
      <c r="M845" s="3" t="s">
        <v>24</v>
      </c>
      <c r="N845" s="2" t="s">
        <v>4190</v>
      </c>
      <c r="O845" s="3" t="s">
        <v>4191</v>
      </c>
    </row>
    <row r="846" s="5" customFormat="1" spans="1:15">
      <c r="A846" s="2">
        <v>845</v>
      </c>
      <c r="C846" s="5" t="s">
        <v>4192</v>
      </c>
      <c r="D846" s="68" t="s">
        <v>4193</v>
      </c>
      <c r="E846" s="5" t="s">
        <v>4194</v>
      </c>
      <c r="F846" s="3">
        <v>39.8</v>
      </c>
      <c r="G846" s="20" t="s">
        <v>21</v>
      </c>
      <c r="H846" s="20"/>
      <c r="I846" s="20"/>
      <c r="J846" s="20"/>
      <c r="K846" s="60">
        <v>45894</v>
      </c>
      <c r="L846" s="3" t="s">
        <v>4195</v>
      </c>
      <c r="M846" s="3" t="s">
        <v>24</v>
      </c>
      <c r="N846" s="5" t="s">
        <v>4196</v>
      </c>
      <c r="O846" s="3" t="s">
        <v>4197</v>
      </c>
    </row>
    <row r="847" s="5" customFormat="1" spans="1:15">
      <c r="A847" s="2">
        <v>846</v>
      </c>
      <c r="B847" s="68"/>
      <c r="C847" s="5" t="s">
        <v>4198</v>
      </c>
      <c r="D847" s="68" t="s">
        <v>4199</v>
      </c>
      <c r="E847" s="68" t="s">
        <v>4200</v>
      </c>
      <c r="F847" s="3">
        <v>49</v>
      </c>
      <c r="G847" s="20" t="s">
        <v>4201</v>
      </c>
      <c r="H847" s="20"/>
      <c r="I847" s="20"/>
      <c r="J847" s="20"/>
      <c r="K847" s="60">
        <v>45894</v>
      </c>
      <c r="L847" s="3" t="s">
        <v>63</v>
      </c>
      <c r="M847" s="3" t="s">
        <v>24</v>
      </c>
      <c r="N847" s="5" t="s">
        <v>4202</v>
      </c>
      <c r="O847" s="3" t="s">
        <v>4203</v>
      </c>
    </row>
    <row r="848" s="52" customFormat="1" spans="1:15">
      <c r="A848" s="2">
        <v>847</v>
      </c>
      <c r="C848" s="52" t="s">
        <v>4204</v>
      </c>
      <c r="D848" s="87" t="s">
        <v>4205</v>
      </c>
      <c r="E848" s="52" t="s">
        <v>4206</v>
      </c>
      <c r="F848" s="3">
        <v>69.8</v>
      </c>
      <c r="G848" s="52" t="s">
        <v>193</v>
      </c>
      <c r="H848" s="88" t="s">
        <v>96</v>
      </c>
      <c r="I848" s="88"/>
      <c r="J848" s="3" t="s">
        <v>22</v>
      </c>
      <c r="K848" s="60">
        <v>46044</v>
      </c>
      <c r="L848" s="70" t="s">
        <v>23</v>
      </c>
      <c r="M848" s="3" t="s">
        <v>24</v>
      </c>
      <c r="N848" s="52" t="s">
        <v>4207</v>
      </c>
      <c r="O848" s="3" t="s">
        <v>4208</v>
      </c>
    </row>
    <row r="849" s="2" customFormat="1" spans="1:15">
      <c r="A849" s="2">
        <v>848</v>
      </c>
      <c r="B849" s="76"/>
      <c r="C849" s="2" t="s">
        <v>4209</v>
      </c>
      <c r="D849" s="76" t="s">
        <v>4210</v>
      </c>
      <c r="E849" s="2" t="s">
        <v>4211</v>
      </c>
      <c r="F849" s="3">
        <v>45</v>
      </c>
      <c r="G849" s="5" t="s">
        <v>21</v>
      </c>
      <c r="K849" s="60">
        <v>45873</v>
      </c>
      <c r="M849" s="3" t="s">
        <v>24</v>
      </c>
      <c r="N849" s="76" t="s">
        <v>4212</v>
      </c>
      <c r="O849" s="3" t="s">
        <v>4213</v>
      </c>
    </row>
    <row r="850" s="4" customFormat="1" spans="1:15">
      <c r="A850" s="2">
        <v>849</v>
      </c>
      <c r="B850" s="4" t="s">
        <v>4214</v>
      </c>
      <c r="C850" s="4" t="s">
        <v>4215</v>
      </c>
      <c r="D850" s="4" t="s">
        <v>4214</v>
      </c>
      <c r="E850" s="25" t="s">
        <v>4216</v>
      </c>
      <c r="F850" s="4">
        <v>65</v>
      </c>
      <c r="G850" s="4" t="s">
        <v>4217</v>
      </c>
      <c r="K850" s="56">
        <v>46122</v>
      </c>
      <c r="N850" s="4" t="s">
        <v>4218</v>
      </c>
      <c r="O850" s="4" t="s">
        <v>4219</v>
      </c>
    </row>
    <row r="851" s="2" customFormat="1" spans="1:15">
      <c r="A851" s="2">
        <v>850</v>
      </c>
      <c r="B851" s="76"/>
      <c r="C851" s="2" t="s">
        <v>4220</v>
      </c>
      <c r="D851" s="76" t="s">
        <v>4221</v>
      </c>
      <c r="E851" s="2" t="s">
        <v>4222</v>
      </c>
      <c r="F851" s="3">
        <v>29.8</v>
      </c>
      <c r="G851" s="2" t="s">
        <v>21</v>
      </c>
      <c r="K851" s="60">
        <v>46051</v>
      </c>
      <c r="M851" s="3" t="s">
        <v>24</v>
      </c>
      <c r="N851" s="2" t="s">
        <v>4223</v>
      </c>
      <c r="O851" s="3" t="s">
        <v>4224</v>
      </c>
    </row>
    <row r="852" s="2" customFormat="1" spans="1:15">
      <c r="A852" s="2">
        <v>851</v>
      </c>
      <c r="C852" s="2" t="s">
        <v>4225</v>
      </c>
      <c r="D852" s="76" t="s">
        <v>4226</v>
      </c>
      <c r="E852" s="2" t="s">
        <v>3254</v>
      </c>
      <c r="F852" s="3">
        <v>54</v>
      </c>
      <c r="G852" s="2" t="s">
        <v>21</v>
      </c>
      <c r="K852" s="60">
        <v>45873</v>
      </c>
      <c r="M852" s="3" t="s">
        <v>24</v>
      </c>
      <c r="N852" s="2" t="s">
        <v>4227</v>
      </c>
      <c r="O852" s="3" t="s">
        <v>4228</v>
      </c>
    </row>
    <row r="853" s="2" customFormat="1" ht="14.25" spans="1:15">
      <c r="A853" s="2">
        <v>852</v>
      </c>
      <c r="C853" s="18" t="s">
        <v>4229</v>
      </c>
      <c r="D853" s="76"/>
      <c r="F853" s="3"/>
      <c r="K853" s="60"/>
      <c r="M853" s="3"/>
      <c r="O853" s="3"/>
    </row>
    <row r="854" s="3" customFormat="1" spans="1:15">
      <c r="A854" s="2">
        <v>853</v>
      </c>
      <c r="C854" s="3" t="s">
        <v>4230</v>
      </c>
      <c r="D854" s="21" t="s">
        <v>4231</v>
      </c>
      <c r="E854" s="3" t="s">
        <v>4232</v>
      </c>
      <c r="F854" s="3">
        <v>36</v>
      </c>
      <c r="K854" s="60">
        <v>46054</v>
      </c>
      <c r="M854" s="3" t="s">
        <v>24</v>
      </c>
      <c r="N854" s="3" t="s">
        <v>4233</v>
      </c>
      <c r="O854" s="3" t="s">
        <v>4234</v>
      </c>
    </row>
    <row r="855" s="3" customFormat="1" spans="1:15">
      <c r="A855" s="2">
        <v>854</v>
      </c>
      <c r="C855" s="62" t="s">
        <v>4235</v>
      </c>
      <c r="D855" s="21" t="s">
        <v>4236</v>
      </c>
      <c r="E855" s="3" t="s">
        <v>4237</v>
      </c>
      <c r="F855" s="3">
        <v>65</v>
      </c>
      <c r="G855" s="3" t="s">
        <v>21</v>
      </c>
      <c r="H855" s="62" t="s">
        <v>96</v>
      </c>
      <c r="K855" s="60">
        <v>46058</v>
      </c>
      <c r="L855" s="3" t="s">
        <v>2644</v>
      </c>
      <c r="N855" s="3" t="s">
        <v>4238</v>
      </c>
      <c r="O855" s="3" t="s">
        <v>4239</v>
      </c>
    </row>
    <row r="856" s="5" customFormat="1" spans="1:15">
      <c r="A856" s="2">
        <v>855</v>
      </c>
      <c r="B856" s="2"/>
      <c r="C856" s="2" t="s">
        <v>4240</v>
      </c>
      <c r="D856" s="76" t="s">
        <v>4241</v>
      </c>
      <c r="E856" s="2" t="s">
        <v>4242</v>
      </c>
      <c r="F856" s="3">
        <v>44</v>
      </c>
      <c r="G856" s="2" t="s">
        <v>4243</v>
      </c>
      <c r="H856" s="2"/>
      <c r="I856" s="2"/>
      <c r="J856" s="2"/>
      <c r="K856" s="60">
        <v>46062</v>
      </c>
      <c r="L856" s="2" t="s">
        <v>4244</v>
      </c>
      <c r="M856" s="3" t="s">
        <v>24</v>
      </c>
      <c r="N856" s="2" t="s">
        <v>4245</v>
      </c>
      <c r="O856" s="3" t="s">
        <v>4246</v>
      </c>
    </row>
    <row r="857" s="3" customFormat="1" spans="1:15">
      <c r="A857" s="2">
        <v>856</v>
      </c>
      <c r="C857" s="3" t="s">
        <v>4247</v>
      </c>
      <c r="D857" s="21" t="s">
        <v>4248</v>
      </c>
      <c r="E857" s="3" t="s">
        <v>4249</v>
      </c>
      <c r="F857" s="3">
        <v>49.8</v>
      </c>
      <c r="G857" s="3" t="s">
        <v>649</v>
      </c>
      <c r="K857" s="60">
        <v>46048</v>
      </c>
      <c r="L857" s="60" t="s">
        <v>4250</v>
      </c>
      <c r="M857" s="3" t="s">
        <v>24</v>
      </c>
      <c r="N857" s="3" t="s">
        <v>4251</v>
      </c>
      <c r="O857" s="3" t="s">
        <v>4252</v>
      </c>
    </row>
    <row r="858" s="3" customFormat="1" spans="1:15">
      <c r="A858" s="2">
        <v>857</v>
      </c>
      <c r="C858" s="3" t="s">
        <v>4253</v>
      </c>
      <c r="D858" s="21" t="s">
        <v>4254</v>
      </c>
      <c r="E858" s="3" t="s">
        <v>2999</v>
      </c>
      <c r="F858" s="3">
        <v>49.8</v>
      </c>
      <c r="G858" s="2" t="s">
        <v>21</v>
      </c>
      <c r="J858" s="20" t="s">
        <v>22</v>
      </c>
      <c r="K858" s="60">
        <v>46078</v>
      </c>
      <c r="L858" s="70" t="s">
        <v>23</v>
      </c>
      <c r="M858" s="3" t="s">
        <v>24</v>
      </c>
      <c r="N858" s="3" t="s">
        <v>4255</v>
      </c>
      <c r="O858" s="3" t="s">
        <v>4256</v>
      </c>
    </row>
    <row r="859" s="3" customFormat="1" spans="1:15">
      <c r="A859" s="2">
        <v>858</v>
      </c>
      <c r="B859" s="3" t="s">
        <v>4257</v>
      </c>
      <c r="C859" s="3" t="s">
        <v>4258</v>
      </c>
      <c r="D859" s="3" t="s">
        <v>4257</v>
      </c>
      <c r="E859" s="3" t="s">
        <v>4259</v>
      </c>
      <c r="F859" s="3">
        <v>48</v>
      </c>
      <c r="G859" s="3" t="s">
        <v>1292</v>
      </c>
      <c r="K859" s="60">
        <v>45905</v>
      </c>
      <c r="L859" s="3"/>
      <c r="N859" s="3" t="s">
        <v>4260</v>
      </c>
      <c r="O859" s="3" t="s">
        <v>4261</v>
      </c>
    </row>
    <row r="860" s="3" customFormat="1" spans="1:15">
      <c r="A860" s="2">
        <v>859</v>
      </c>
      <c r="B860" s="21"/>
      <c r="C860" s="3" t="s">
        <v>4262</v>
      </c>
      <c r="D860" s="21" t="s">
        <v>4263</v>
      </c>
      <c r="E860" s="3" t="s">
        <v>4264</v>
      </c>
      <c r="F860" s="3">
        <v>55</v>
      </c>
      <c r="G860" s="20" t="s">
        <v>4265</v>
      </c>
      <c r="H860" s="20" t="s">
        <v>96</v>
      </c>
      <c r="K860" s="60">
        <v>46043</v>
      </c>
      <c r="L860" s="3" t="s">
        <v>381</v>
      </c>
      <c r="N860" s="3" t="s">
        <v>4266</v>
      </c>
      <c r="O860" s="3" t="s">
        <v>4267</v>
      </c>
    </row>
    <row r="861" s="2" customFormat="1" spans="1:15">
      <c r="A861" s="2">
        <v>860</v>
      </c>
      <c r="C861" s="2" t="s">
        <v>4268</v>
      </c>
      <c r="D861" s="76" t="s">
        <v>4269</v>
      </c>
      <c r="E861" s="2" t="s">
        <v>4270</v>
      </c>
      <c r="F861" s="3">
        <v>39.8</v>
      </c>
      <c r="G861" s="2" t="s">
        <v>21</v>
      </c>
      <c r="H861" s="2" t="s">
        <v>96</v>
      </c>
      <c r="K861" s="60">
        <v>46043</v>
      </c>
      <c r="L861" s="2" t="s">
        <v>381</v>
      </c>
      <c r="M861" s="3" t="s">
        <v>24</v>
      </c>
      <c r="N861" s="2" t="s">
        <v>4271</v>
      </c>
      <c r="O861" s="3" t="s">
        <v>4272</v>
      </c>
    </row>
    <row r="862" s="3" customFormat="1" spans="1:15">
      <c r="A862" s="2">
        <v>861</v>
      </c>
      <c r="B862" s="21"/>
      <c r="C862" s="3" t="s">
        <v>4273</v>
      </c>
      <c r="D862" s="21" t="s">
        <v>4274</v>
      </c>
      <c r="E862" s="3" t="s">
        <v>4275</v>
      </c>
      <c r="F862" s="3">
        <v>49.8</v>
      </c>
      <c r="G862" s="3" t="s">
        <v>4276</v>
      </c>
      <c r="J862" s="20" t="s">
        <v>22</v>
      </c>
      <c r="K862" s="60">
        <v>46057</v>
      </c>
      <c r="L862" s="70" t="s">
        <v>23</v>
      </c>
      <c r="N862" s="3" t="s">
        <v>4277</v>
      </c>
      <c r="O862" s="3" t="s">
        <v>4278</v>
      </c>
    </row>
    <row r="863" s="2" customFormat="1" spans="1:15">
      <c r="A863" s="2">
        <v>862</v>
      </c>
      <c r="C863" s="2" t="s">
        <v>4279</v>
      </c>
      <c r="D863" s="76" t="s">
        <v>4280</v>
      </c>
      <c r="E863" s="2" t="s">
        <v>4281</v>
      </c>
      <c r="F863" s="3">
        <v>50</v>
      </c>
      <c r="G863" s="2" t="s">
        <v>21</v>
      </c>
      <c r="K863" s="60">
        <v>45681</v>
      </c>
      <c r="M863" s="3" t="s">
        <v>24</v>
      </c>
      <c r="N863" s="2" t="s">
        <v>4282</v>
      </c>
      <c r="O863" s="3" t="s">
        <v>4283</v>
      </c>
    </row>
    <row r="864" s="3" customFormat="1" spans="1:15">
      <c r="A864" s="2">
        <v>863</v>
      </c>
      <c r="C864" s="20" t="s">
        <v>4284</v>
      </c>
      <c r="D864" s="21" t="s">
        <v>4285</v>
      </c>
      <c r="E864" s="3" t="s">
        <v>4286</v>
      </c>
      <c r="F864" s="3">
        <v>48</v>
      </c>
      <c r="G864" s="3" t="s">
        <v>62</v>
      </c>
      <c r="K864" s="60">
        <v>45803</v>
      </c>
      <c r="L864" s="60" t="s">
        <v>4250</v>
      </c>
      <c r="N864" s="3" t="s">
        <v>4287</v>
      </c>
      <c r="O864" s="3" t="s">
        <v>4288</v>
      </c>
    </row>
    <row r="865" s="2" customFormat="1" spans="1:15">
      <c r="A865" s="2">
        <v>864</v>
      </c>
      <c r="C865" s="2" t="s">
        <v>4289</v>
      </c>
      <c r="D865" s="76" t="s">
        <v>4290</v>
      </c>
      <c r="E865" s="2" t="s">
        <v>4291</v>
      </c>
      <c r="F865" s="3">
        <v>35</v>
      </c>
      <c r="G865" s="2" t="s">
        <v>21</v>
      </c>
      <c r="H865" s="2" t="s">
        <v>96</v>
      </c>
      <c r="K865" s="60">
        <v>45878</v>
      </c>
      <c r="L865" s="2" t="s">
        <v>381</v>
      </c>
      <c r="M865" s="3" t="s">
        <v>24</v>
      </c>
      <c r="N865" s="2" t="s">
        <v>4292</v>
      </c>
      <c r="O865" s="3" t="s">
        <v>4293</v>
      </c>
    </row>
    <row r="866" s="27" customFormat="1" spans="1:15">
      <c r="A866" s="2">
        <v>865</v>
      </c>
      <c r="B866" s="57" t="s">
        <v>4294</v>
      </c>
      <c r="C866" s="27" t="s">
        <v>4295</v>
      </c>
      <c r="D866" s="57" t="s">
        <v>4294</v>
      </c>
      <c r="E866" s="27" t="s">
        <v>4296</v>
      </c>
      <c r="F866" s="3">
        <v>49.5</v>
      </c>
      <c r="G866" s="27" t="s">
        <v>4297</v>
      </c>
      <c r="K866" s="60">
        <v>45986</v>
      </c>
      <c r="N866" s="27" t="s">
        <v>4298</v>
      </c>
      <c r="O866" s="27" t="s">
        <v>4299</v>
      </c>
    </row>
    <row r="867" s="2" customFormat="1" spans="1:15">
      <c r="A867" s="2">
        <v>866</v>
      </c>
      <c r="C867" s="2" t="s">
        <v>4300</v>
      </c>
      <c r="D867" s="76" t="s">
        <v>4301</v>
      </c>
      <c r="E867" s="2" t="s">
        <v>4302</v>
      </c>
      <c r="F867" s="3">
        <v>46</v>
      </c>
      <c r="G867" s="2" t="s">
        <v>21</v>
      </c>
      <c r="H867" s="2" t="s">
        <v>96</v>
      </c>
      <c r="K867" s="60">
        <v>45456</v>
      </c>
      <c r="L867" s="52" t="s">
        <v>4303</v>
      </c>
      <c r="M867" s="3" t="s">
        <v>24</v>
      </c>
      <c r="N867" s="2" t="s">
        <v>4304</v>
      </c>
      <c r="O867" s="3" t="s">
        <v>4305</v>
      </c>
    </row>
    <row r="868" s="2" customFormat="1" spans="1:15">
      <c r="A868" s="2">
        <v>867</v>
      </c>
      <c r="B868" s="17"/>
      <c r="C868" s="92" t="s">
        <v>4306</v>
      </c>
      <c r="D868" s="17" t="s">
        <v>4307</v>
      </c>
      <c r="E868" s="92" t="s">
        <v>1732</v>
      </c>
      <c r="F868" s="3">
        <v>39.8</v>
      </c>
      <c r="G868" s="3" t="s">
        <v>21</v>
      </c>
      <c r="H868" s="17"/>
      <c r="I868" s="17"/>
      <c r="J868" s="17"/>
      <c r="K868" s="60">
        <v>45911</v>
      </c>
      <c r="L868" s="92"/>
      <c r="M868" s="3" t="s">
        <v>24</v>
      </c>
      <c r="N868" s="96" t="s">
        <v>4308</v>
      </c>
      <c r="O868" s="3" t="s">
        <v>4309</v>
      </c>
    </row>
    <row r="869" s="3" customFormat="1" spans="1:15">
      <c r="A869" s="2">
        <v>868</v>
      </c>
      <c r="C869" s="3" t="s">
        <v>4310</v>
      </c>
      <c r="D869" s="21" t="s">
        <v>4311</v>
      </c>
      <c r="E869" s="20" t="s">
        <v>4312</v>
      </c>
      <c r="F869" s="3">
        <v>49.8</v>
      </c>
      <c r="G869" s="63" t="s">
        <v>21</v>
      </c>
      <c r="K869" s="60">
        <v>46034</v>
      </c>
      <c r="N869" s="3" t="s">
        <v>4313</v>
      </c>
      <c r="O869" s="3" t="s">
        <v>4314</v>
      </c>
    </row>
    <row r="870" s="2" customFormat="1" spans="1:15">
      <c r="A870" s="2">
        <v>869</v>
      </c>
      <c r="C870" s="2" t="s">
        <v>4315</v>
      </c>
      <c r="D870" s="76" t="s">
        <v>4316</v>
      </c>
      <c r="E870" s="2" t="s">
        <v>4317</v>
      </c>
      <c r="F870" s="3">
        <v>36</v>
      </c>
      <c r="G870" s="2" t="s">
        <v>21</v>
      </c>
      <c r="K870" s="60">
        <v>45694</v>
      </c>
      <c r="L870" s="97"/>
      <c r="M870" s="3" t="s">
        <v>24</v>
      </c>
      <c r="N870" s="2" t="s">
        <v>4318</v>
      </c>
      <c r="O870" s="3" t="s">
        <v>4319</v>
      </c>
    </row>
    <row r="871" s="2" customFormat="1" spans="1:15">
      <c r="A871" s="2">
        <v>870</v>
      </c>
      <c r="B871" s="17"/>
      <c r="C871" s="92" t="s">
        <v>4320</v>
      </c>
      <c r="D871" s="17" t="s">
        <v>4321</v>
      </c>
      <c r="E871" s="92" t="s">
        <v>2999</v>
      </c>
      <c r="F871" s="3">
        <v>24</v>
      </c>
      <c r="G871" s="3" t="s">
        <v>21</v>
      </c>
      <c r="H871" s="17"/>
      <c r="I871" s="17"/>
      <c r="J871" s="17"/>
      <c r="K871" s="60">
        <v>45640</v>
      </c>
      <c r="L871" s="92"/>
      <c r="M871" s="3" t="s">
        <v>24</v>
      </c>
      <c r="N871" s="96" t="s">
        <v>4322</v>
      </c>
      <c r="O871" s="3" t="s">
        <v>4323</v>
      </c>
    </row>
    <row r="872" s="3" customFormat="1" spans="1:15">
      <c r="A872" s="2">
        <v>871</v>
      </c>
      <c r="B872" s="21"/>
      <c r="C872" s="3" t="s">
        <v>4324</v>
      </c>
      <c r="D872" s="21" t="s">
        <v>4325</v>
      </c>
      <c r="E872" s="3" t="s">
        <v>4326</v>
      </c>
      <c r="F872" s="3">
        <v>49</v>
      </c>
      <c r="G872" s="3" t="s">
        <v>4327</v>
      </c>
      <c r="K872" s="60">
        <v>46049</v>
      </c>
      <c r="N872" s="3" t="s">
        <v>4328</v>
      </c>
      <c r="O872" s="3" t="s">
        <v>4329</v>
      </c>
    </row>
    <row r="873" s="2" customFormat="1" spans="1:15">
      <c r="A873" s="2">
        <v>872</v>
      </c>
      <c r="C873" s="2" t="s">
        <v>4330</v>
      </c>
      <c r="D873" s="76" t="s">
        <v>4331</v>
      </c>
      <c r="E873" s="2" t="s">
        <v>4332</v>
      </c>
      <c r="F873" s="3">
        <v>45</v>
      </c>
      <c r="G873" s="2" t="s">
        <v>21</v>
      </c>
      <c r="K873" s="60">
        <v>46041</v>
      </c>
      <c r="M873" s="3" t="s">
        <v>24</v>
      </c>
      <c r="N873" s="2" t="s">
        <v>4333</v>
      </c>
      <c r="O873" s="3" t="s">
        <v>4334</v>
      </c>
    </row>
    <row r="874" s="3" customFormat="1" spans="1:15">
      <c r="A874" s="2">
        <v>873</v>
      </c>
      <c r="B874" s="21"/>
      <c r="C874" s="3" t="s">
        <v>4335</v>
      </c>
      <c r="D874" s="3" t="s">
        <v>4336</v>
      </c>
      <c r="E874" s="3" t="s">
        <v>4337</v>
      </c>
      <c r="F874" s="3">
        <v>38</v>
      </c>
      <c r="G874" s="63" t="s">
        <v>21</v>
      </c>
      <c r="J874" s="20" t="s">
        <v>22</v>
      </c>
      <c r="K874" s="60">
        <v>46045</v>
      </c>
      <c r="L874" s="70" t="s">
        <v>23</v>
      </c>
      <c r="M874" s="20"/>
      <c r="N874" s="3" t="s">
        <v>4338</v>
      </c>
      <c r="O874" s="62" t="s">
        <v>4339</v>
      </c>
    </row>
    <row r="875" s="4" customFormat="1" spans="1:15">
      <c r="A875" s="2">
        <v>874</v>
      </c>
      <c r="B875" s="4" t="s">
        <v>4340</v>
      </c>
      <c r="C875" s="4" t="s">
        <v>4341</v>
      </c>
      <c r="D875" s="4" t="s">
        <v>4340</v>
      </c>
      <c r="E875" s="4" t="s">
        <v>4342</v>
      </c>
      <c r="F875" s="4">
        <v>59.8</v>
      </c>
      <c r="G875" s="4" t="s">
        <v>4343</v>
      </c>
      <c r="H875" s="25" t="s">
        <v>96</v>
      </c>
      <c r="K875" s="56">
        <v>46115</v>
      </c>
      <c r="L875" s="4" t="s">
        <v>97</v>
      </c>
      <c r="M875" s="4"/>
      <c r="N875" s="4" t="s">
        <v>4344</v>
      </c>
      <c r="O875" s="4" t="s">
        <v>4345</v>
      </c>
    </row>
    <row r="876" s="2" customFormat="1" spans="1:15">
      <c r="A876" s="2">
        <v>875</v>
      </c>
      <c r="C876" s="2" t="s">
        <v>4346</v>
      </c>
      <c r="D876" s="76" t="s">
        <v>4347</v>
      </c>
      <c r="E876" s="2" t="s">
        <v>4348</v>
      </c>
      <c r="F876" s="3">
        <v>48</v>
      </c>
      <c r="G876" s="2" t="s">
        <v>21</v>
      </c>
      <c r="H876" s="2" t="s">
        <v>96</v>
      </c>
      <c r="K876" s="60">
        <v>45807</v>
      </c>
      <c r="L876" s="2" t="s">
        <v>4349</v>
      </c>
      <c r="M876" s="3" t="s">
        <v>24</v>
      </c>
      <c r="N876" s="2" t="s">
        <v>4350</v>
      </c>
      <c r="O876" s="3" t="s">
        <v>4351</v>
      </c>
    </row>
    <row r="877" s="2" customFormat="1" spans="1:15">
      <c r="A877" s="2">
        <v>876</v>
      </c>
      <c r="C877" s="2" t="s">
        <v>4352</v>
      </c>
      <c r="D877" s="76" t="s">
        <v>4353</v>
      </c>
      <c r="E877" s="2" t="s">
        <v>4291</v>
      </c>
      <c r="F877" s="3">
        <v>45</v>
      </c>
      <c r="G877" s="2" t="s">
        <v>21</v>
      </c>
      <c r="H877" s="2" t="s">
        <v>96</v>
      </c>
      <c r="K877" s="60">
        <v>46049</v>
      </c>
      <c r="L877" s="2" t="s">
        <v>381</v>
      </c>
      <c r="M877" s="3" t="s">
        <v>24</v>
      </c>
      <c r="N877" s="2" t="s">
        <v>4354</v>
      </c>
      <c r="O877" s="21" t="s">
        <v>4355</v>
      </c>
    </row>
    <row r="878" s="3" customFormat="1" spans="1:15">
      <c r="A878" s="2">
        <v>877</v>
      </c>
      <c r="B878" s="21"/>
      <c r="C878" s="62" t="s">
        <v>4356</v>
      </c>
      <c r="D878" s="21" t="s">
        <v>4357</v>
      </c>
      <c r="E878" s="3" t="s">
        <v>4358</v>
      </c>
      <c r="F878" s="3">
        <v>45</v>
      </c>
      <c r="K878" s="60">
        <v>45665</v>
      </c>
      <c r="L878" s="62" t="s">
        <v>381</v>
      </c>
      <c r="N878" s="3" t="s">
        <v>4359</v>
      </c>
      <c r="O878" s="3" t="s">
        <v>4360</v>
      </c>
    </row>
    <row r="879" s="3" customFormat="1" spans="1:15">
      <c r="A879" s="2">
        <v>878</v>
      </c>
      <c r="C879" s="3" t="s">
        <v>4361</v>
      </c>
      <c r="D879" s="21" t="s">
        <v>4362</v>
      </c>
      <c r="E879" s="20" t="s">
        <v>4363</v>
      </c>
      <c r="F879" s="3">
        <v>37</v>
      </c>
      <c r="G879" s="3" t="s">
        <v>21</v>
      </c>
      <c r="K879" s="60">
        <v>46064</v>
      </c>
      <c r="N879" s="3" t="s">
        <v>4364</v>
      </c>
      <c r="O879" s="3" t="s">
        <v>4365</v>
      </c>
    </row>
    <row r="880" s="2" customFormat="1" spans="1:15">
      <c r="A880" s="2">
        <v>879</v>
      </c>
      <c r="C880" s="2" t="s">
        <v>4366</v>
      </c>
      <c r="D880" s="76" t="s">
        <v>4367</v>
      </c>
      <c r="E880" s="2" t="s">
        <v>4368</v>
      </c>
      <c r="F880" s="3">
        <v>59.8</v>
      </c>
      <c r="G880" s="2" t="s">
        <v>21</v>
      </c>
      <c r="K880" s="60">
        <v>46027</v>
      </c>
      <c r="M880" s="3" t="s">
        <v>24</v>
      </c>
      <c r="N880" s="2" t="s">
        <v>4369</v>
      </c>
      <c r="O880" s="3" t="s">
        <v>4370</v>
      </c>
    </row>
    <row r="881" s="2" customFormat="1" spans="1:15">
      <c r="A881" s="2">
        <v>880</v>
      </c>
      <c r="B881" s="61"/>
      <c r="C881" s="61" t="s">
        <v>4371</v>
      </c>
      <c r="D881" s="96" t="s">
        <v>4372</v>
      </c>
      <c r="E881" s="61" t="s">
        <v>4373</v>
      </c>
      <c r="F881" s="3">
        <v>59.5</v>
      </c>
      <c r="G881" s="61" t="s">
        <v>21</v>
      </c>
      <c r="H881" s="61"/>
      <c r="I881" s="61"/>
      <c r="J881" s="61"/>
      <c r="K881" s="60">
        <v>45888</v>
      </c>
      <c r="L881" s="61"/>
      <c r="M881" s="3" t="s">
        <v>24</v>
      </c>
      <c r="N881" s="96" t="s">
        <v>4374</v>
      </c>
      <c r="O881" s="3" t="s">
        <v>4375</v>
      </c>
    </row>
    <row r="882" s="2" customFormat="1" spans="1:15">
      <c r="A882" s="2">
        <v>881</v>
      </c>
      <c r="B882" s="76"/>
      <c r="C882" s="2" t="s">
        <v>4371</v>
      </c>
      <c r="D882" s="76" t="s">
        <v>4376</v>
      </c>
      <c r="E882" s="2" t="s">
        <v>2455</v>
      </c>
      <c r="F882" s="3">
        <v>39</v>
      </c>
      <c r="G882" s="2" t="s">
        <v>1770</v>
      </c>
      <c r="K882" s="60">
        <v>46055</v>
      </c>
      <c r="L882" s="3" t="s">
        <v>63</v>
      </c>
      <c r="M882" s="3" t="s">
        <v>24</v>
      </c>
      <c r="N882" s="76" t="s">
        <v>4377</v>
      </c>
      <c r="O882" s="3" t="s">
        <v>4378</v>
      </c>
    </row>
    <row r="883" s="3" customFormat="1" spans="1:15">
      <c r="A883" s="2">
        <v>882</v>
      </c>
      <c r="B883" s="21" t="s">
        <v>4379</v>
      </c>
      <c r="C883" s="3" t="s">
        <v>4380</v>
      </c>
      <c r="D883" s="21" t="s">
        <v>4379</v>
      </c>
      <c r="E883" s="3" t="s">
        <v>4381</v>
      </c>
      <c r="F883" s="3">
        <v>58</v>
      </c>
      <c r="G883" s="3" t="s">
        <v>1058</v>
      </c>
      <c r="K883" s="60">
        <v>45881</v>
      </c>
      <c r="L883" s="3"/>
      <c r="M883" s="3"/>
      <c r="N883" s="3" t="s">
        <v>4382</v>
      </c>
      <c r="O883" s="3" t="s">
        <v>4383</v>
      </c>
    </row>
    <row r="884" s="2" customFormat="1" spans="1:15">
      <c r="A884" s="2">
        <v>883</v>
      </c>
      <c r="C884" s="2" t="s">
        <v>4384</v>
      </c>
      <c r="D884" s="76" t="s">
        <v>4385</v>
      </c>
      <c r="E884" s="2" t="s">
        <v>4386</v>
      </c>
      <c r="F884" s="3">
        <v>49</v>
      </c>
      <c r="G884" s="2" t="s">
        <v>21</v>
      </c>
      <c r="K884" s="60">
        <v>46020</v>
      </c>
      <c r="M884" s="3" t="s">
        <v>24</v>
      </c>
      <c r="N884" s="2" t="s">
        <v>4387</v>
      </c>
      <c r="O884" s="3" t="s">
        <v>4388</v>
      </c>
    </row>
    <row r="885" s="2" customFormat="1" spans="1:15">
      <c r="A885" s="2">
        <v>884</v>
      </c>
      <c r="B885" s="68"/>
      <c r="C885" s="5" t="s">
        <v>4389</v>
      </c>
      <c r="D885" s="76" t="s">
        <v>4390</v>
      </c>
      <c r="E885" s="20" t="s">
        <v>4391</v>
      </c>
      <c r="F885" s="3">
        <v>49</v>
      </c>
      <c r="G885" s="3" t="s">
        <v>21</v>
      </c>
      <c r="K885" s="60">
        <v>43843</v>
      </c>
      <c r="M885" s="3" t="s">
        <v>24</v>
      </c>
      <c r="N885" s="5" t="s">
        <v>4392</v>
      </c>
      <c r="O885" s="3" t="s">
        <v>4393</v>
      </c>
    </row>
    <row r="886" s="3" customFormat="1" spans="1:15">
      <c r="A886" s="2">
        <v>885</v>
      </c>
      <c r="B886" s="3"/>
      <c r="C886" s="3" t="s">
        <v>4394</v>
      </c>
      <c r="D886" s="3" t="s">
        <v>4395</v>
      </c>
      <c r="E886" s="3" t="s">
        <v>4396</v>
      </c>
      <c r="F886" s="3">
        <v>55</v>
      </c>
      <c r="G886" s="3" t="s">
        <v>62</v>
      </c>
      <c r="K886" s="60">
        <v>45523</v>
      </c>
      <c r="N886" s="3" t="s">
        <v>4397</v>
      </c>
      <c r="O886" s="3" t="s">
        <v>4398</v>
      </c>
    </row>
    <row r="887" s="5" customFormat="1" spans="1:15">
      <c r="A887" s="2">
        <v>886</v>
      </c>
      <c r="B887" s="17"/>
      <c r="C887" s="92" t="s">
        <v>4399</v>
      </c>
      <c r="D887" s="17" t="s">
        <v>4400</v>
      </c>
      <c r="E887" s="92" t="s">
        <v>4401</v>
      </c>
      <c r="F887" s="3">
        <v>49.8</v>
      </c>
      <c r="G887" s="3" t="s">
        <v>21</v>
      </c>
      <c r="H887" s="17"/>
      <c r="I887" s="2" t="s">
        <v>312</v>
      </c>
      <c r="J887" s="3" t="s">
        <v>22</v>
      </c>
      <c r="K887" s="60">
        <v>46044</v>
      </c>
      <c r="L887" s="70" t="s">
        <v>23</v>
      </c>
      <c r="M887" s="3" t="s">
        <v>24</v>
      </c>
      <c r="N887" s="96" t="s">
        <v>4402</v>
      </c>
      <c r="O887" s="3" t="s">
        <v>4403</v>
      </c>
    </row>
    <row r="888" s="3" customFormat="1" spans="1:15">
      <c r="A888" s="2">
        <v>887</v>
      </c>
      <c r="C888" s="3" t="s">
        <v>4404</v>
      </c>
      <c r="D888" s="21" t="s">
        <v>4405</v>
      </c>
      <c r="E888" s="20" t="s">
        <v>4406</v>
      </c>
      <c r="F888" s="3">
        <v>59</v>
      </c>
      <c r="G888" s="3" t="s">
        <v>4407</v>
      </c>
      <c r="K888" s="60">
        <v>45838</v>
      </c>
      <c r="M888" s="3" t="s">
        <v>24</v>
      </c>
      <c r="N888" s="3" t="s">
        <v>4408</v>
      </c>
      <c r="O888" s="3" t="s">
        <v>4409</v>
      </c>
    </row>
    <row r="889" s="52" customFormat="1" spans="1:15">
      <c r="A889" s="2">
        <v>888</v>
      </c>
      <c r="C889" s="52" t="s">
        <v>4410</v>
      </c>
      <c r="D889" s="87" t="s">
        <v>4411</v>
      </c>
      <c r="E889" s="52" t="s">
        <v>4412</v>
      </c>
      <c r="F889" s="3">
        <v>49.8</v>
      </c>
      <c r="G889" s="52" t="s">
        <v>4413</v>
      </c>
      <c r="J889" s="20" t="s">
        <v>22</v>
      </c>
      <c r="K889" s="60">
        <v>46062</v>
      </c>
      <c r="L889" s="70" t="s">
        <v>23</v>
      </c>
      <c r="M889" s="3" t="s">
        <v>24</v>
      </c>
      <c r="N889" s="52" t="s">
        <v>4414</v>
      </c>
      <c r="O889" s="3" t="s">
        <v>4415</v>
      </c>
    </row>
    <row r="890" s="2" customFormat="1" spans="1:15">
      <c r="A890" s="2">
        <v>889</v>
      </c>
      <c r="B890" s="2" t="s">
        <v>4416</v>
      </c>
      <c r="C890" s="2" t="s">
        <v>4417</v>
      </c>
      <c r="D890" s="2" t="s">
        <v>4416</v>
      </c>
      <c r="E890" s="2" t="s">
        <v>4418</v>
      </c>
      <c r="F890" s="3">
        <v>40</v>
      </c>
      <c r="G890" s="2" t="s">
        <v>21</v>
      </c>
      <c r="H890" s="2"/>
      <c r="I890" s="2"/>
      <c r="J890" s="2"/>
      <c r="K890" s="60">
        <v>46057</v>
      </c>
      <c r="L890" s="2"/>
      <c r="M890" s="2"/>
      <c r="N890" s="2" t="s">
        <v>4419</v>
      </c>
      <c r="O890" s="2" t="s">
        <v>4420</v>
      </c>
    </row>
    <row r="891" s="2" customFormat="1" spans="1:15">
      <c r="A891" s="2">
        <v>890</v>
      </c>
      <c r="C891" s="2" t="s">
        <v>4421</v>
      </c>
      <c r="D891" s="76" t="s">
        <v>4422</v>
      </c>
      <c r="E891" s="2" t="s">
        <v>4423</v>
      </c>
      <c r="F891" s="3">
        <v>59.8</v>
      </c>
      <c r="G891" s="2" t="s">
        <v>21</v>
      </c>
      <c r="K891" s="60">
        <v>46039</v>
      </c>
      <c r="M891" s="3"/>
      <c r="N891" s="2" t="s">
        <v>4424</v>
      </c>
      <c r="O891" s="3" t="s">
        <v>4425</v>
      </c>
    </row>
    <row r="892" s="2" customFormat="1" spans="1:15">
      <c r="A892" s="2">
        <v>891</v>
      </c>
      <c r="C892" s="2" t="s">
        <v>4426</v>
      </c>
      <c r="D892" s="76" t="s">
        <v>4427</v>
      </c>
      <c r="E892" s="2" t="s">
        <v>4428</v>
      </c>
      <c r="F892" s="3">
        <v>33</v>
      </c>
      <c r="G892" s="2" t="s">
        <v>21</v>
      </c>
      <c r="H892" s="2" t="s">
        <v>96</v>
      </c>
      <c r="K892" s="60">
        <v>43000</v>
      </c>
      <c r="L892" s="2" t="s">
        <v>381</v>
      </c>
      <c r="M892" s="3" t="s">
        <v>24</v>
      </c>
      <c r="N892" s="2" t="s">
        <v>4429</v>
      </c>
      <c r="O892" s="3" t="s">
        <v>4430</v>
      </c>
    </row>
    <row r="893" s="4" customFormat="1" spans="1:15">
      <c r="A893" s="2">
        <v>892</v>
      </c>
      <c r="B893" s="4" t="s">
        <v>4431</v>
      </c>
      <c r="C893" s="4" t="s">
        <v>4432</v>
      </c>
      <c r="D893" s="4" t="s">
        <v>4431</v>
      </c>
      <c r="E893" s="4" t="s">
        <v>4433</v>
      </c>
      <c r="F893" s="4">
        <v>44.5</v>
      </c>
      <c r="G893" s="4" t="s">
        <v>62</v>
      </c>
      <c r="K893" s="56">
        <v>46104</v>
      </c>
      <c r="L893" s="60" t="s">
        <v>4434</v>
      </c>
      <c r="M893" s="4"/>
      <c r="N893" s="4" t="s">
        <v>4435</v>
      </c>
      <c r="O893" s="4" t="s">
        <v>4436</v>
      </c>
    </row>
    <row r="894" s="2" customFormat="1" spans="1:15">
      <c r="A894" s="2">
        <v>893</v>
      </c>
      <c r="C894" s="2" t="s">
        <v>4437</v>
      </c>
      <c r="D894" s="76" t="s">
        <v>4438</v>
      </c>
      <c r="E894" s="2" t="s">
        <v>4439</v>
      </c>
      <c r="F894" s="3">
        <v>49</v>
      </c>
      <c r="G894" s="2" t="s">
        <v>21</v>
      </c>
      <c r="K894" s="60">
        <v>45698</v>
      </c>
      <c r="M894" s="3" t="s">
        <v>24</v>
      </c>
      <c r="N894" s="2" t="s">
        <v>4440</v>
      </c>
      <c r="O894" s="3" t="s">
        <v>4441</v>
      </c>
    </row>
    <row r="895" s="2" customFormat="1" ht="14.25" spans="1:15">
      <c r="A895" s="2">
        <v>894</v>
      </c>
      <c r="C895" s="18" t="s">
        <v>4442</v>
      </c>
      <c r="D895" s="76"/>
      <c r="F895" s="3"/>
      <c r="K895" s="60"/>
      <c r="M895" s="3"/>
      <c r="O895" s="3"/>
    </row>
    <row r="896" s="2" customFormat="1" spans="1:15">
      <c r="A896" s="2">
        <v>895</v>
      </c>
      <c r="C896" s="2" t="s">
        <v>4443</v>
      </c>
      <c r="D896" s="76" t="s">
        <v>4444</v>
      </c>
      <c r="E896" s="2" t="s">
        <v>4445</v>
      </c>
      <c r="F896" s="3">
        <v>35</v>
      </c>
      <c r="G896" s="2" t="s">
        <v>21</v>
      </c>
      <c r="K896" s="60">
        <v>45882</v>
      </c>
      <c r="M896" s="3" t="s">
        <v>24</v>
      </c>
      <c r="N896" s="2" t="s">
        <v>4446</v>
      </c>
      <c r="O896" s="3" t="s">
        <v>4447</v>
      </c>
    </row>
    <row r="897" s="3" customFormat="1" spans="1:15">
      <c r="A897" s="2">
        <v>896</v>
      </c>
      <c r="B897" s="3"/>
      <c r="C897" s="3" t="s">
        <v>4448</v>
      </c>
      <c r="D897" s="3" t="s">
        <v>4449</v>
      </c>
      <c r="E897" s="3" t="s">
        <v>4450</v>
      </c>
      <c r="F897" s="3">
        <v>39</v>
      </c>
      <c r="G897" s="3" t="s">
        <v>1058</v>
      </c>
      <c r="K897" s="60">
        <v>45524</v>
      </c>
      <c r="N897" s="3" t="s">
        <v>4451</v>
      </c>
      <c r="O897" s="3" t="s">
        <v>4452</v>
      </c>
    </row>
    <row r="898" s="3" customFormat="1" spans="1:15">
      <c r="A898" s="2">
        <v>897</v>
      </c>
      <c r="B898" s="3" t="s">
        <v>4453</v>
      </c>
      <c r="C898" s="3" t="s">
        <v>4454</v>
      </c>
      <c r="D898" s="21" t="s">
        <v>4453</v>
      </c>
      <c r="E898" s="3" t="s">
        <v>4455</v>
      </c>
      <c r="F898" s="3">
        <v>79</v>
      </c>
      <c r="K898" s="60">
        <v>45878</v>
      </c>
      <c r="N898" s="3" t="s">
        <v>4456</v>
      </c>
      <c r="O898" s="3" t="s">
        <v>4457</v>
      </c>
    </row>
    <row r="899" s="2" customFormat="1" spans="1:15">
      <c r="A899" s="2">
        <v>898</v>
      </c>
      <c r="C899" s="2" t="s">
        <v>4458</v>
      </c>
      <c r="D899" s="76" t="s">
        <v>4459</v>
      </c>
      <c r="E899" s="2" t="s">
        <v>4460</v>
      </c>
      <c r="F899" s="3">
        <v>59</v>
      </c>
      <c r="G899" s="2" t="s">
        <v>21</v>
      </c>
      <c r="H899" s="2" t="s">
        <v>96</v>
      </c>
      <c r="K899" s="60">
        <v>45681</v>
      </c>
      <c r="L899" s="2" t="s">
        <v>381</v>
      </c>
      <c r="M899" s="3" t="s">
        <v>24</v>
      </c>
      <c r="N899" s="2" t="s">
        <v>4461</v>
      </c>
      <c r="O899" s="3" t="s">
        <v>4462</v>
      </c>
    </row>
    <row r="900" s="3" customFormat="1" spans="1:15">
      <c r="A900" s="2">
        <v>899</v>
      </c>
      <c r="B900" s="21" t="s">
        <v>4463</v>
      </c>
      <c r="C900" s="3" t="s">
        <v>4464</v>
      </c>
      <c r="D900" s="21" t="s">
        <v>4463</v>
      </c>
      <c r="E900" s="3" t="s">
        <v>4465</v>
      </c>
      <c r="F900" s="3">
        <v>55</v>
      </c>
      <c r="G900" s="3" t="s">
        <v>4466</v>
      </c>
      <c r="J900" s="20" t="s">
        <v>22</v>
      </c>
      <c r="K900" s="60">
        <v>46059</v>
      </c>
      <c r="L900" s="3" t="s">
        <v>23</v>
      </c>
      <c r="M900" s="3"/>
      <c r="N900" s="3" t="s">
        <v>4467</v>
      </c>
      <c r="O900" s="3" t="s">
        <v>4468</v>
      </c>
    </row>
    <row r="901" s="52" customFormat="1" spans="1:15">
      <c r="A901" s="2">
        <v>900</v>
      </c>
      <c r="C901" s="52" t="s">
        <v>4469</v>
      </c>
      <c r="D901" s="87" t="s">
        <v>4470</v>
      </c>
      <c r="E901" s="52" t="s">
        <v>4471</v>
      </c>
      <c r="F901" s="3">
        <v>45</v>
      </c>
      <c r="G901" s="52" t="s">
        <v>4472</v>
      </c>
      <c r="J901" s="3" t="s">
        <v>22</v>
      </c>
      <c r="K901" s="60">
        <v>46006</v>
      </c>
      <c r="L901" s="60" t="s">
        <v>23</v>
      </c>
      <c r="M901" s="3" t="s">
        <v>4473</v>
      </c>
      <c r="N901" s="52" t="s">
        <v>4474</v>
      </c>
      <c r="O901" s="3" t="s">
        <v>4475</v>
      </c>
    </row>
    <row r="902" s="52" customFormat="1" spans="1:15">
      <c r="A902" s="2">
        <v>901</v>
      </c>
      <c r="C902" s="52" t="s">
        <v>4476</v>
      </c>
      <c r="D902" s="87" t="s">
        <v>4477</v>
      </c>
      <c r="E902" s="52" t="s">
        <v>4445</v>
      </c>
      <c r="F902" s="3">
        <v>49.9</v>
      </c>
      <c r="G902" s="52" t="s">
        <v>4478</v>
      </c>
      <c r="J902" s="3" t="s">
        <v>22</v>
      </c>
      <c r="K902" s="60">
        <v>46053</v>
      </c>
      <c r="L902" s="60" t="s">
        <v>2299</v>
      </c>
      <c r="M902" s="3" t="s">
        <v>24</v>
      </c>
      <c r="N902" s="52" t="s">
        <v>4479</v>
      </c>
      <c r="O902" s="3" t="s">
        <v>4480</v>
      </c>
    </row>
    <row r="903" s="2" customFormat="1" spans="1:15">
      <c r="A903" s="2">
        <v>902</v>
      </c>
      <c r="C903" s="2" t="s">
        <v>4481</v>
      </c>
      <c r="D903" s="76" t="s">
        <v>4482</v>
      </c>
      <c r="E903" s="2" t="s">
        <v>3121</v>
      </c>
      <c r="F903" s="3">
        <v>45</v>
      </c>
      <c r="G903" s="2" t="s">
        <v>21</v>
      </c>
      <c r="H903" s="2" t="s">
        <v>96</v>
      </c>
      <c r="K903" s="60">
        <v>45694</v>
      </c>
      <c r="L903" s="2" t="s">
        <v>381</v>
      </c>
      <c r="M903" s="3" t="s">
        <v>24</v>
      </c>
      <c r="N903" s="2" t="s">
        <v>4483</v>
      </c>
      <c r="O903" s="3" t="s">
        <v>4484</v>
      </c>
    </row>
    <row r="904" s="2" customFormat="1" spans="1:15">
      <c r="A904" s="2">
        <v>903</v>
      </c>
      <c r="C904" s="2" t="s">
        <v>4485</v>
      </c>
      <c r="D904" s="76" t="s">
        <v>4486</v>
      </c>
      <c r="E904" s="2" t="s">
        <v>4487</v>
      </c>
      <c r="F904" s="3">
        <v>36</v>
      </c>
      <c r="G904" s="2" t="s">
        <v>46</v>
      </c>
      <c r="K904" s="60">
        <v>46045</v>
      </c>
      <c r="M904" s="3" t="s">
        <v>24</v>
      </c>
      <c r="N904" s="2" t="s">
        <v>4488</v>
      </c>
      <c r="O904" s="3" t="s">
        <v>4489</v>
      </c>
    </row>
    <row r="905" s="2" customFormat="1" spans="1:15">
      <c r="A905" s="2">
        <v>904</v>
      </c>
      <c r="C905" s="2" t="s">
        <v>4476</v>
      </c>
      <c r="D905" s="76" t="s">
        <v>4490</v>
      </c>
      <c r="E905" s="2" t="s">
        <v>4491</v>
      </c>
      <c r="F905" s="3">
        <v>45</v>
      </c>
      <c r="G905" s="2" t="s">
        <v>21</v>
      </c>
      <c r="K905" s="60">
        <v>45852</v>
      </c>
      <c r="M905" s="3" t="s">
        <v>24</v>
      </c>
      <c r="N905" s="2" t="s">
        <v>4492</v>
      </c>
      <c r="O905" s="3" t="s">
        <v>4493</v>
      </c>
    </row>
    <row r="906" s="3" customFormat="1" spans="1:15">
      <c r="A906" s="2">
        <v>905</v>
      </c>
      <c r="B906" s="3" t="s">
        <v>4494</v>
      </c>
      <c r="C906" s="3" t="s">
        <v>4495</v>
      </c>
      <c r="D906" s="21" t="s">
        <v>4494</v>
      </c>
      <c r="E906" s="20" t="s">
        <v>4496</v>
      </c>
      <c r="F906" s="3">
        <v>49</v>
      </c>
      <c r="G906" s="3" t="s">
        <v>62</v>
      </c>
      <c r="J906" s="20" t="s">
        <v>22</v>
      </c>
      <c r="K906" s="60">
        <v>46055</v>
      </c>
      <c r="L906" s="3" t="s">
        <v>2586</v>
      </c>
      <c r="N906" s="3" t="s">
        <v>4497</v>
      </c>
      <c r="O906" s="3" t="s">
        <v>4498</v>
      </c>
    </row>
    <row r="907" s="2" customFormat="1" spans="1:15">
      <c r="A907" s="2">
        <v>906</v>
      </c>
      <c r="C907" s="2" t="s">
        <v>4485</v>
      </c>
      <c r="D907" s="76" t="s">
        <v>4499</v>
      </c>
      <c r="E907" s="2" t="s">
        <v>4500</v>
      </c>
      <c r="F907" s="3">
        <v>39.9</v>
      </c>
      <c r="G907" s="2" t="s">
        <v>21</v>
      </c>
      <c r="K907" s="60">
        <v>45659</v>
      </c>
      <c r="M907" s="3" t="s">
        <v>24</v>
      </c>
      <c r="N907" s="2" t="s">
        <v>4501</v>
      </c>
      <c r="O907" s="3" t="s">
        <v>4502</v>
      </c>
    </row>
    <row r="908" s="3" customFormat="1" spans="1:15">
      <c r="A908" s="2">
        <v>907</v>
      </c>
      <c r="C908" s="3" t="s">
        <v>4485</v>
      </c>
      <c r="D908" s="21" t="s">
        <v>4503</v>
      </c>
      <c r="E908" s="3" t="s">
        <v>1551</v>
      </c>
      <c r="F908" s="3">
        <v>38</v>
      </c>
      <c r="G908" s="3" t="s">
        <v>4504</v>
      </c>
      <c r="K908" s="60">
        <v>45509</v>
      </c>
      <c r="M908" s="3" t="s">
        <v>24</v>
      </c>
      <c r="N908" s="3" t="s">
        <v>4505</v>
      </c>
      <c r="O908" s="3" t="s">
        <v>4506</v>
      </c>
    </row>
    <row r="909" s="3" customFormat="1" spans="1:15">
      <c r="A909" s="2">
        <v>908</v>
      </c>
      <c r="C909" s="3" t="s">
        <v>4507</v>
      </c>
      <c r="D909" s="21" t="s">
        <v>4508</v>
      </c>
      <c r="E909" s="3" t="s">
        <v>4509</v>
      </c>
      <c r="F909" s="3">
        <v>39.8</v>
      </c>
      <c r="G909" s="2" t="s">
        <v>21</v>
      </c>
      <c r="K909" s="60">
        <v>46050</v>
      </c>
      <c r="N909" s="3" t="s">
        <v>4510</v>
      </c>
      <c r="O909" s="3" t="s">
        <v>4511</v>
      </c>
    </row>
    <row r="910" s="2" customFormat="1" spans="1:15">
      <c r="A910" s="2">
        <v>909</v>
      </c>
      <c r="C910" s="2" t="s">
        <v>4512</v>
      </c>
      <c r="D910" s="76" t="s">
        <v>4513</v>
      </c>
      <c r="E910" s="2" t="s">
        <v>4514</v>
      </c>
      <c r="F910" s="3">
        <v>49.8</v>
      </c>
      <c r="H910" s="2" t="s">
        <v>96</v>
      </c>
      <c r="K910" s="60">
        <v>46052</v>
      </c>
      <c r="L910" s="2" t="s">
        <v>381</v>
      </c>
      <c r="M910" s="3" t="s">
        <v>24</v>
      </c>
      <c r="N910" s="2" t="s">
        <v>4515</v>
      </c>
      <c r="O910" s="3" t="s">
        <v>4516</v>
      </c>
    </row>
    <row r="911" s="52" customFormat="1" spans="1:15">
      <c r="A911" s="2">
        <v>910</v>
      </c>
      <c r="C911" s="52" t="s">
        <v>4517</v>
      </c>
      <c r="D911" s="87" t="s">
        <v>4518</v>
      </c>
      <c r="E911" s="52" t="s">
        <v>4519</v>
      </c>
      <c r="F911" s="3">
        <v>39.8</v>
      </c>
      <c r="G911" s="88" t="s">
        <v>4520</v>
      </c>
      <c r="H911" s="88" t="s">
        <v>96</v>
      </c>
      <c r="I911" s="88"/>
      <c r="J911" s="3" t="s">
        <v>22</v>
      </c>
      <c r="K911" s="60">
        <v>46021</v>
      </c>
      <c r="L911" s="3" t="s">
        <v>23</v>
      </c>
      <c r="M911" s="70"/>
      <c r="N911" s="88" t="s">
        <v>4521</v>
      </c>
      <c r="O911" s="3" t="s">
        <v>4522</v>
      </c>
    </row>
    <row r="912" s="52" customFormat="1" spans="1:15">
      <c r="A912" s="2">
        <v>911</v>
      </c>
      <c r="C912" s="52" t="s">
        <v>4523</v>
      </c>
      <c r="D912" s="87" t="s">
        <v>4524</v>
      </c>
      <c r="E912" s="88" t="s">
        <v>4525</v>
      </c>
      <c r="F912" s="3">
        <v>49</v>
      </c>
      <c r="G912" s="52" t="s">
        <v>4526</v>
      </c>
      <c r="H912" s="88" t="s">
        <v>96</v>
      </c>
      <c r="I912" s="88"/>
      <c r="J912" s="3" t="s">
        <v>22</v>
      </c>
      <c r="K912" s="60">
        <v>46058</v>
      </c>
      <c r="L912" s="3" t="s">
        <v>23</v>
      </c>
      <c r="M912" s="3" t="s">
        <v>24</v>
      </c>
      <c r="N912" s="52" t="s">
        <v>4527</v>
      </c>
      <c r="O912" s="3" t="s">
        <v>4528</v>
      </c>
    </row>
    <row r="913" s="2" customFormat="1" spans="1:15">
      <c r="A913" s="2">
        <v>912</v>
      </c>
      <c r="B913" s="2" t="s">
        <v>4529</v>
      </c>
      <c r="C913" s="2" t="s">
        <v>4530</v>
      </c>
      <c r="D913" s="2" t="s">
        <v>4529</v>
      </c>
      <c r="E913" s="2" t="s">
        <v>4531</v>
      </c>
      <c r="F913" s="3">
        <v>55</v>
      </c>
      <c r="G913" s="2" t="s">
        <v>21</v>
      </c>
      <c r="H913" s="2"/>
      <c r="I913" s="2" t="s">
        <v>312</v>
      </c>
      <c r="J913" s="2" t="s">
        <v>22</v>
      </c>
      <c r="K913" s="60">
        <v>45730</v>
      </c>
      <c r="L913" s="70" t="s">
        <v>23</v>
      </c>
      <c r="M913" s="2"/>
      <c r="N913" s="2" t="s">
        <v>4532</v>
      </c>
      <c r="O913" s="2" t="s">
        <v>4533</v>
      </c>
    </row>
    <row r="914" s="2" customFormat="1" spans="1:15">
      <c r="A914" s="2">
        <v>913</v>
      </c>
      <c r="C914" s="2" t="s">
        <v>4534</v>
      </c>
      <c r="D914" s="76" t="s">
        <v>4535</v>
      </c>
      <c r="E914" s="2" t="s">
        <v>4536</v>
      </c>
      <c r="F914" s="3">
        <v>39.8</v>
      </c>
      <c r="G914" s="2" t="s">
        <v>21</v>
      </c>
      <c r="K914" s="60">
        <v>45861</v>
      </c>
      <c r="M914" s="3" t="s">
        <v>24</v>
      </c>
      <c r="N914" s="2" t="s">
        <v>4537</v>
      </c>
      <c r="O914" s="3" t="s">
        <v>4538</v>
      </c>
    </row>
    <row r="915" s="2" customFormat="1" spans="1:15">
      <c r="A915" s="2">
        <v>914</v>
      </c>
      <c r="C915" s="2" t="s">
        <v>4539</v>
      </c>
      <c r="D915" s="76" t="s">
        <v>4540</v>
      </c>
      <c r="E915" s="2" t="s">
        <v>4541</v>
      </c>
      <c r="F915" s="3">
        <v>38</v>
      </c>
      <c r="G915" s="2" t="s">
        <v>21</v>
      </c>
      <c r="K915" s="60">
        <v>45804</v>
      </c>
      <c r="M915" s="3" t="s">
        <v>24</v>
      </c>
      <c r="N915" s="2" t="s">
        <v>4542</v>
      </c>
      <c r="O915" s="3" t="s">
        <v>4543</v>
      </c>
    </row>
    <row r="916" s="2" customFormat="1" spans="1:15">
      <c r="A916" s="2">
        <v>915</v>
      </c>
      <c r="C916" s="2" t="s">
        <v>4544</v>
      </c>
      <c r="D916" s="76" t="s">
        <v>4545</v>
      </c>
      <c r="E916" s="2" t="s">
        <v>4531</v>
      </c>
      <c r="F916" s="3">
        <v>49.8</v>
      </c>
      <c r="G916" s="2" t="s">
        <v>21</v>
      </c>
      <c r="H916" s="2" t="s">
        <v>96</v>
      </c>
      <c r="K916" s="60">
        <v>46050</v>
      </c>
      <c r="L916" s="2" t="s">
        <v>381</v>
      </c>
      <c r="M916" s="3" t="s">
        <v>24</v>
      </c>
      <c r="N916" s="2" t="s">
        <v>4546</v>
      </c>
      <c r="O916" s="3" t="s">
        <v>4547</v>
      </c>
    </row>
    <row r="917" s="3" customFormat="1" spans="1:15">
      <c r="A917" s="2">
        <v>916</v>
      </c>
      <c r="B917" s="5"/>
      <c r="C917" s="5" t="s">
        <v>4548</v>
      </c>
      <c r="D917" s="68" t="s">
        <v>4549</v>
      </c>
      <c r="E917" s="5" t="s">
        <v>4550</v>
      </c>
      <c r="F917" s="3">
        <v>45</v>
      </c>
      <c r="G917" s="5" t="s">
        <v>4551</v>
      </c>
      <c r="H917" s="2" t="s">
        <v>96</v>
      </c>
      <c r="I917" s="2" t="s">
        <v>312</v>
      </c>
      <c r="J917" s="20" t="s">
        <v>22</v>
      </c>
      <c r="K917" s="60">
        <v>45911</v>
      </c>
      <c r="L917" s="70" t="s">
        <v>23</v>
      </c>
      <c r="N917" s="5" t="s">
        <v>4552</v>
      </c>
      <c r="O917" s="5" t="s">
        <v>4553</v>
      </c>
    </row>
    <row r="918" s="2" customFormat="1" spans="1:15">
      <c r="A918" s="2">
        <v>917</v>
      </c>
      <c r="C918" s="2" t="s">
        <v>4554</v>
      </c>
      <c r="D918" s="76" t="s">
        <v>4555</v>
      </c>
      <c r="E918" s="2" t="s">
        <v>4556</v>
      </c>
      <c r="F918" s="3">
        <v>39.8</v>
      </c>
      <c r="G918" s="2" t="s">
        <v>4557</v>
      </c>
      <c r="K918" s="60">
        <v>45807</v>
      </c>
      <c r="M918" s="3" t="s">
        <v>24</v>
      </c>
      <c r="N918" s="2" t="s">
        <v>4558</v>
      </c>
      <c r="O918" s="3" t="s">
        <v>4559</v>
      </c>
    </row>
    <row r="919" s="3" customFormat="1" spans="1:15">
      <c r="A919" s="2">
        <v>918</v>
      </c>
      <c r="B919" s="5"/>
      <c r="C919" s="5" t="s">
        <v>4560</v>
      </c>
      <c r="D919" s="68" t="s">
        <v>4561</v>
      </c>
      <c r="E919" s="5" t="s">
        <v>4562</v>
      </c>
      <c r="F919" s="3">
        <v>49.8</v>
      </c>
      <c r="G919" s="20" t="s">
        <v>4563</v>
      </c>
      <c r="H919" s="20"/>
      <c r="I919" s="20"/>
      <c r="J919" s="20"/>
      <c r="K919" s="60">
        <v>45894</v>
      </c>
      <c r="L919" s="5" t="s">
        <v>63</v>
      </c>
      <c r="N919" s="5" t="s">
        <v>4564</v>
      </c>
      <c r="O919" s="5" t="s">
        <v>4565</v>
      </c>
    </row>
    <row r="920" s="2" customFormat="1" spans="1:15">
      <c r="A920" s="2">
        <v>919</v>
      </c>
      <c r="C920" s="2" t="s">
        <v>4566</v>
      </c>
      <c r="D920" s="76" t="s">
        <v>4567</v>
      </c>
      <c r="E920" s="2" t="s">
        <v>4568</v>
      </c>
      <c r="F920" s="3">
        <v>52</v>
      </c>
      <c r="G920" s="2" t="s">
        <v>21</v>
      </c>
      <c r="K920" s="60">
        <v>46057</v>
      </c>
      <c r="L920" s="2" t="s">
        <v>442</v>
      </c>
      <c r="M920" s="3" t="s">
        <v>24</v>
      </c>
      <c r="N920" s="2" t="s">
        <v>4569</v>
      </c>
      <c r="O920" s="3" t="s">
        <v>4570</v>
      </c>
    </row>
    <row r="921" s="3" customFormat="1" spans="1:15">
      <c r="A921" s="2">
        <v>920</v>
      </c>
      <c r="C921" s="62" t="s">
        <v>4571</v>
      </c>
      <c r="D921" s="21" t="s">
        <v>4572</v>
      </c>
      <c r="E921" s="3" t="s">
        <v>4573</v>
      </c>
      <c r="F921" s="3">
        <v>49.5</v>
      </c>
      <c r="G921" s="3" t="s">
        <v>4574</v>
      </c>
      <c r="J921" s="3" t="s">
        <v>22</v>
      </c>
      <c r="K921" s="60">
        <v>46057</v>
      </c>
      <c r="L921" s="60" t="s">
        <v>4575</v>
      </c>
      <c r="M921" s="3" t="s">
        <v>24</v>
      </c>
      <c r="N921" s="3" t="s">
        <v>4576</v>
      </c>
      <c r="O921" s="3" t="s">
        <v>4577</v>
      </c>
    </row>
    <row r="922" s="3" customFormat="1" spans="1:15">
      <c r="A922" s="2">
        <v>921</v>
      </c>
      <c r="B922" s="3"/>
      <c r="C922" s="3" t="s">
        <v>4578</v>
      </c>
      <c r="D922" s="3" t="s">
        <v>4579</v>
      </c>
      <c r="E922" s="3" t="s">
        <v>4580</v>
      </c>
      <c r="F922" s="3">
        <v>45</v>
      </c>
      <c r="G922" s="3" t="s">
        <v>4581</v>
      </c>
      <c r="K922" s="60">
        <v>45579</v>
      </c>
      <c r="L922" s="3" t="s">
        <v>63</v>
      </c>
      <c r="N922" s="3" t="s">
        <v>4582</v>
      </c>
      <c r="O922" s="3" t="s">
        <v>4583</v>
      </c>
    </row>
    <row r="923" s="3" customFormat="1" spans="1:15">
      <c r="A923" s="2">
        <v>922</v>
      </c>
      <c r="B923" s="21" t="s">
        <v>4584</v>
      </c>
      <c r="C923" s="3" t="s">
        <v>4585</v>
      </c>
      <c r="D923" s="21" t="s">
        <v>4584</v>
      </c>
      <c r="E923" s="3" t="s">
        <v>4586</v>
      </c>
      <c r="F923" s="3">
        <v>36</v>
      </c>
      <c r="G923" s="3" t="s">
        <v>21</v>
      </c>
      <c r="K923" s="60">
        <v>45877</v>
      </c>
      <c r="N923" s="3" t="s">
        <v>4587</v>
      </c>
      <c r="O923" s="3" t="s">
        <v>4588</v>
      </c>
    </row>
    <row r="924" s="2" customFormat="1" spans="1:15">
      <c r="A924" s="2">
        <v>923</v>
      </c>
      <c r="C924" s="2" t="s">
        <v>4585</v>
      </c>
      <c r="D924" s="76" t="s">
        <v>4589</v>
      </c>
      <c r="E924" s="2" t="s">
        <v>4590</v>
      </c>
      <c r="F924" s="3">
        <v>39.8</v>
      </c>
      <c r="G924" s="2" t="s">
        <v>21</v>
      </c>
      <c r="K924" s="60">
        <v>46001</v>
      </c>
      <c r="M924" s="3" t="s">
        <v>24</v>
      </c>
      <c r="N924" s="2" t="s">
        <v>4591</v>
      </c>
      <c r="O924" s="3" t="s">
        <v>4592</v>
      </c>
    </row>
    <row r="925" s="3" customFormat="1" spans="1:15">
      <c r="A925" s="2">
        <v>924</v>
      </c>
      <c r="B925" s="3" t="s">
        <v>4593</v>
      </c>
      <c r="C925" s="3" t="s">
        <v>4594</v>
      </c>
      <c r="D925" s="3" t="s">
        <v>4593</v>
      </c>
      <c r="E925" s="3" t="s">
        <v>4595</v>
      </c>
      <c r="F925" s="3">
        <v>49.9</v>
      </c>
      <c r="G925" s="3" t="s">
        <v>4596</v>
      </c>
      <c r="K925" s="60">
        <v>45897</v>
      </c>
      <c r="N925" s="3" t="s">
        <v>4597</v>
      </c>
      <c r="O925" s="62" t="s">
        <v>4598</v>
      </c>
    </row>
    <row r="926" s="2" customFormat="1" spans="1:15">
      <c r="A926" s="2">
        <v>925</v>
      </c>
      <c r="C926" s="2" t="s">
        <v>4599</v>
      </c>
      <c r="D926" s="76" t="s">
        <v>4600</v>
      </c>
      <c r="E926" s="2" t="s">
        <v>4601</v>
      </c>
      <c r="F926" s="3">
        <v>30</v>
      </c>
      <c r="G926" s="2" t="s">
        <v>21</v>
      </c>
      <c r="K926" s="60">
        <v>45324</v>
      </c>
      <c r="M926" s="3" t="s">
        <v>24</v>
      </c>
      <c r="N926" s="2" t="s">
        <v>4602</v>
      </c>
      <c r="O926" s="3" t="s">
        <v>4603</v>
      </c>
    </row>
    <row r="927" s="2" customFormat="1" spans="1:15">
      <c r="A927" s="2">
        <v>926</v>
      </c>
      <c r="C927" s="2" t="s">
        <v>4604</v>
      </c>
      <c r="D927" s="76" t="s">
        <v>4605</v>
      </c>
      <c r="E927" s="2" t="s">
        <v>4606</v>
      </c>
      <c r="F927" s="3">
        <v>49.8</v>
      </c>
      <c r="G927" s="2" t="s">
        <v>21</v>
      </c>
      <c r="K927" s="60">
        <v>45868</v>
      </c>
      <c r="M927" s="3" t="s">
        <v>24</v>
      </c>
      <c r="N927" s="2" t="s">
        <v>4607</v>
      </c>
      <c r="O927" s="3" t="s">
        <v>4608</v>
      </c>
    </row>
    <row r="928" s="3" customFormat="1" spans="1:15">
      <c r="A928" s="2">
        <v>927</v>
      </c>
      <c r="B928" s="3" t="s">
        <v>4609</v>
      </c>
      <c r="C928" s="3" t="s">
        <v>4610</v>
      </c>
      <c r="D928" s="21" t="s">
        <v>4609</v>
      </c>
      <c r="E928" s="3" t="s">
        <v>4611</v>
      </c>
      <c r="F928" s="3">
        <v>54</v>
      </c>
      <c r="G928" s="3" t="s">
        <v>62</v>
      </c>
      <c r="J928" s="20" t="s">
        <v>22</v>
      </c>
      <c r="K928" s="60">
        <v>46057</v>
      </c>
      <c r="L928" s="70" t="s">
        <v>23</v>
      </c>
      <c r="M928" s="3"/>
      <c r="N928" s="3" t="s">
        <v>4612</v>
      </c>
      <c r="O928" s="3" t="s">
        <v>4613</v>
      </c>
    </row>
    <row r="929" s="2" customFormat="1" spans="1:15">
      <c r="A929" s="2">
        <v>928</v>
      </c>
      <c r="C929" s="2" t="s">
        <v>4614</v>
      </c>
      <c r="D929" s="76" t="s">
        <v>4615</v>
      </c>
      <c r="E929" s="2" t="s">
        <v>4616</v>
      </c>
      <c r="F929" s="3">
        <v>55</v>
      </c>
      <c r="G929" s="2" t="s">
        <v>62</v>
      </c>
      <c r="H929" s="2" t="s">
        <v>96</v>
      </c>
      <c r="J929" s="3" t="s">
        <v>22</v>
      </c>
      <c r="K929" s="60">
        <v>46035</v>
      </c>
      <c r="L929" s="3" t="s">
        <v>23</v>
      </c>
      <c r="M929" s="3" t="s">
        <v>24</v>
      </c>
      <c r="N929" s="2" t="s">
        <v>4617</v>
      </c>
      <c r="O929" s="3" t="s">
        <v>4618</v>
      </c>
    </row>
    <row r="930" s="2" customFormat="1" spans="1:15">
      <c r="A930" s="2">
        <v>929</v>
      </c>
      <c r="B930" s="68"/>
      <c r="C930" s="5" t="s">
        <v>4619</v>
      </c>
      <c r="D930" s="68" t="s">
        <v>4620</v>
      </c>
      <c r="E930" s="5" t="s">
        <v>4621</v>
      </c>
      <c r="F930" s="3">
        <v>46</v>
      </c>
      <c r="G930" s="3" t="s">
        <v>21</v>
      </c>
      <c r="H930" s="5"/>
      <c r="I930" s="5"/>
      <c r="J930" s="5"/>
      <c r="K930" s="60">
        <v>45632</v>
      </c>
      <c r="L930" s="5"/>
      <c r="M930" s="3" t="s">
        <v>24</v>
      </c>
      <c r="N930" s="5" t="s">
        <v>4622</v>
      </c>
      <c r="O930" s="3" t="s">
        <v>4623</v>
      </c>
    </row>
    <row r="931" s="3" customFormat="1" spans="1:15">
      <c r="A931" s="2">
        <v>930</v>
      </c>
      <c r="B931" s="21"/>
      <c r="C931" s="3" t="s">
        <v>4624</v>
      </c>
      <c r="D931" s="21" t="s">
        <v>4625</v>
      </c>
      <c r="E931" s="3" t="s">
        <v>4626</v>
      </c>
      <c r="F931" s="3">
        <v>48</v>
      </c>
      <c r="G931" s="3" t="s">
        <v>193</v>
      </c>
      <c r="H931" s="20" t="s">
        <v>96</v>
      </c>
      <c r="J931" s="3" t="s">
        <v>22</v>
      </c>
      <c r="K931" s="60">
        <v>45847</v>
      </c>
      <c r="L931" s="60" t="s">
        <v>2299</v>
      </c>
      <c r="N931" s="3" t="s">
        <v>4627</v>
      </c>
      <c r="O931" s="3" t="s">
        <v>4628</v>
      </c>
    </row>
    <row r="932" s="2" customFormat="1" ht="14.25" spans="1:15">
      <c r="A932" s="2">
        <v>931</v>
      </c>
      <c r="C932" s="18" t="s">
        <v>4629</v>
      </c>
      <c r="D932" s="76"/>
      <c r="F932" s="3"/>
      <c r="K932" s="60"/>
      <c r="M932" s="3"/>
      <c r="O932" s="3"/>
    </row>
    <row r="933" s="3" customFormat="1" spans="1:15">
      <c r="A933" s="2">
        <v>932</v>
      </c>
      <c r="C933" s="3" t="s">
        <v>4630</v>
      </c>
      <c r="D933" s="21" t="s">
        <v>4631</v>
      </c>
      <c r="E933" s="3" t="s">
        <v>4632</v>
      </c>
      <c r="F933" s="3">
        <v>49</v>
      </c>
      <c r="G933" s="3" t="s">
        <v>4633</v>
      </c>
      <c r="K933" s="60">
        <v>45679</v>
      </c>
      <c r="L933" s="62" t="s">
        <v>2988</v>
      </c>
      <c r="N933" s="3" t="s">
        <v>4634</v>
      </c>
      <c r="O933" s="62" t="s">
        <v>4635</v>
      </c>
    </row>
    <row r="934" s="3" customFormat="1" spans="1:15">
      <c r="A934" s="2">
        <v>933</v>
      </c>
      <c r="B934" s="21"/>
      <c r="C934" s="3" t="s">
        <v>4636</v>
      </c>
      <c r="D934" s="21" t="s">
        <v>4637</v>
      </c>
      <c r="E934" s="3" t="s">
        <v>4638</v>
      </c>
      <c r="F934" s="3">
        <v>49</v>
      </c>
      <c r="G934" s="63" t="s">
        <v>21</v>
      </c>
      <c r="K934" s="60">
        <v>44941</v>
      </c>
      <c r="L934" s="62" t="s">
        <v>2988</v>
      </c>
      <c r="M934" s="62"/>
      <c r="N934" s="3" t="s">
        <v>4639</v>
      </c>
      <c r="O934" s="3" t="s">
        <v>4640</v>
      </c>
    </row>
    <row r="935" s="3" customFormat="1" spans="1:15">
      <c r="A935" s="2">
        <v>934</v>
      </c>
      <c r="B935" s="5"/>
      <c r="C935" s="5" t="s">
        <v>4641</v>
      </c>
      <c r="D935" s="68" t="s">
        <v>4642</v>
      </c>
      <c r="E935" s="20" t="s">
        <v>4643</v>
      </c>
      <c r="F935" s="3">
        <v>49</v>
      </c>
      <c r="G935" s="5" t="s">
        <v>1727</v>
      </c>
      <c r="K935" s="60">
        <v>45070</v>
      </c>
      <c r="L935" s="20" t="s">
        <v>2988</v>
      </c>
      <c r="M935" s="20"/>
      <c r="N935" s="5" t="s">
        <v>4644</v>
      </c>
      <c r="O935" s="5" t="s">
        <v>4645</v>
      </c>
    </row>
    <row r="936" s="3" customFormat="1" spans="1:15">
      <c r="A936" s="2">
        <v>935</v>
      </c>
      <c r="B936" s="3"/>
      <c r="C936" s="3" t="s">
        <v>4646</v>
      </c>
      <c r="D936" s="21" t="s">
        <v>4647</v>
      </c>
      <c r="E936" s="3" t="s">
        <v>4648</v>
      </c>
      <c r="F936" s="3">
        <v>49.9</v>
      </c>
      <c r="G936" s="3" t="s">
        <v>62</v>
      </c>
      <c r="K936" s="60">
        <v>46064</v>
      </c>
      <c r="N936" s="3" t="s">
        <v>4649</v>
      </c>
      <c r="O936" s="3" t="s">
        <v>4650</v>
      </c>
    </row>
    <row r="937" s="2" customFormat="1" spans="1:15">
      <c r="A937" s="2">
        <v>936</v>
      </c>
      <c r="B937" s="2"/>
      <c r="C937" s="2" t="s">
        <v>4651</v>
      </c>
      <c r="D937" s="2" t="s">
        <v>4652</v>
      </c>
      <c r="E937" s="2" t="s">
        <v>4653</v>
      </c>
      <c r="F937" s="3">
        <v>42</v>
      </c>
      <c r="G937" s="2" t="s">
        <v>21</v>
      </c>
      <c r="H937" s="2"/>
      <c r="I937" s="2"/>
      <c r="J937" s="2"/>
      <c r="K937" s="60">
        <v>45708</v>
      </c>
      <c r="L937" s="2"/>
      <c r="M937" s="2"/>
      <c r="N937" s="2" t="s">
        <v>4654</v>
      </c>
      <c r="O937" s="2" t="s">
        <v>4655</v>
      </c>
    </row>
    <row r="938" s="3" customFormat="1" spans="1:15">
      <c r="A938" s="2">
        <v>937</v>
      </c>
      <c r="B938" s="21"/>
      <c r="C938" s="3" t="s">
        <v>4656</v>
      </c>
      <c r="D938" s="21" t="s">
        <v>4657</v>
      </c>
      <c r="E938" s="20" t="s">
        <v>4658</v>
      </c>
      <c r="F938" s="3">
        <v>39</v>
      </c>
      <c r="G938" s="20" t="s">
        <v>4659</v>
      </c>
      <c r="K938" s="60">
        <v>46048</v>
      </c>
      <c r="L938" s="70" t="s">
        <v>63</v>
      </c>
      <c r="N938" s="3" t="s">
        <v>4660</v>
      </c>
      <c r="O938" s="3" t="s">
        <v>4661</v>
      </c>
    </row>
    <row r="939" s="3" customFormat="1" spans="1:15">
      <c r="A939" s="2">
        <v>938</v>
      </c>
      <c r="B939" s="21"/>
      <c r="C939" s="3" t="s">
        <v>4662</v>
      </c>
      <c r="D939" s="21" t="s">
        <v>4663</v>
      </c>
      <c r="E939" s="20" t="s">
        <v>3320</v>
      </c>
      <c r="F939" s="3">
        <v>42</v>
      </c>
      <c r="G939" s="3" t="s">
        <v>46</v>
      </c>
      <c r="K939" s="60">
        <v>44827</v>
      </c>
      <c r="N939" s="3" t="s">
        <v>4664</v>
      </c>
      <c r="O939" s="3" t="s">
        <v>4665</v>
      </c>
    </row>
    <row r="940" s="3" customFormat="1" spans="1:15">
      <c r="A940" s="2">
        <v>939</v>
      </c>
      <c r="B940" s="21" t="s">
        <v>4666</v>
      </c>
      <c r="C940" s="3" t="s">
        <v>4667</v>
      </c>
      <c r="D940" s="21" t="s">
        <v>4666</v>
      </c>
      <c r="E940" s="3" t="s">
        <v>4668</v>
      </c>
      <c r="F940" s="3">
        <v>49</v>
      </c>
      <c r="G940" s="3" t="s">
        <v>4669</v>
      </c>
      <c r="K940" s="60">
        <v>45876</v>
      </c>
      <c r="L940" s="3"/>
      <c r="N940" s="3" t="s">
        <v>4670</v>
      </c>
      <c r="O940" s="3" t="s">
        <v>4671</v>
      </c>
    </row>
    <row r="941" s="3" customFormat="1" spans="1:15">
      <c r="A941" s="2">
        <v>940</v>
      </c>
      <c r="B941" s="21"/>
      <c r="C941" s="3" t="s">
        <v>4672</v>
      </c>
      <c r="D941" s="21" t="s">
        <v>4673</v>
      </c>
      <c r="E941" s="3" t="s">
        <v>4674</v>
      </c>
      <c r="F941" s="3">
        <v>49</v>
      </c>
      <c r="G941" s="3" t="s">
        <v>4675</v>
      </c>
      <c r="K941" s="60">
        <v>44526</v>
      </c>
      <c r="L941" s="70" t="s">
        <v>63</v>
      </c>
      <c r="N941" s="3" t="s">
        <v>4676</v>
      </c>
      <c r="O941" s="3" t="s">
        <v>4677</v>
      </c>
    </row>
    <row r="942" s="3" customFormat="1" spans="1:15">
      <c r="A942" s="2">
        <v>941</v>
      </c>
      <c r="B942" s="3"/>
      <c r="C942" s="3" t="s">
        <v>4678</v>
      </c>
      <c r="D942" s="21" t="s">
        <v>4679</v>
      </c>
      <c r="E942" s="3" t="s">
        <v>4680</v>
      </c>
      <c r="F942" s="3">
        <v>49</v>
      </c>
      <c r="G942" s="3" t="s">
        <v>4681</v>
      </c>
      <c r="K942" s="60">
        <v>45434</v>
      </c>
      <c r="L942" s="20" t="s">
        <v>63</v>
      </c>
      <c r="M942" s="20"/>
      <c r="N942" s="3" t="s">
        <v>4682</v>
      </c>
      <c r="O942" s="3" t="s">
        <v>4683</v>
      </c>
    </row>
    <row r="943" s="2" customFormat="1" spans="1:15">
      <c r="A943" s="2">
        <v>942</v>
      </c>
      <c r="B943" s="2"/>
      <c r="C943" s="2" t="s">
        <v>4684</v>
      </c>
      <c r="D943" s="2" t="s">
        <v>4685</v>
      </c>
      <c r="E943" s="2" t="s">
        <v>4686</v>
      </c>
      <c r="F943" s="3">
        <v>39.8</v>
      </c>
      <c r="G943" s="2" t="s">
        <v>21</v>
      </c>
      <c r="H943" s="2"/>
      <c r="I943" s="2"/>
      <c r="J943" s="2"/>
      <c r="K943" s="60">
        <v>45707</v>
      </c>
      <c r="L943" s="2"/>
      <c r="M943" s="2"/>
      <c r="N943" s="2" t="s">
        <v>4687</v>
      </c>
      <c r="O943" s="2" t="s">
        <v>4688</v>
      </c>
    </row>
    <row r="944" s="2" customFormat="1" spans="1:15">
      <c r="A944" s="2">
        <v>943</v>
      </c>
      <c r="B944" s="2" t="s">
        <v>4689</v>
      </c>
      <c r="C944" s="2" t="s">
        <v>4690</v>
      </c>
      <c r="D944" s="2" t="s">
        <v>4689</v>
      </c>
      <c r="E944" s="2" t="s">
        <v>4691</v>
      </c>
      <c r="F944" s="3">
        <v>58</v>
      </c>
      <c r="G944" s="2" t="s">
        <v>62</v>
      </c>
      <c r="H944" s="2"/>
      <c r="I944" s="2"/>
      <c r="J944" s="2"/>
      <c r="K944" s="60">
        <v>46052</v>
      </c>
      <c r="L944" s="3" t="s">
        <v>63</v>
      </c>
      <c r="M944" s="2"/>
      <c r="N944" s="2" t="s">
        <v>4692</v>
      </c>
      <c r="O944" s="2" t="s">
        <v>4693</v>
      </c>
    </row>
    <row r="945" s="3" customFormat="1" spans="1:15">
      <c r="A945" s="2">
        <v>944</v>
      </c>
      <c r="C945" s="3" t="s">
        <v>4694</v>
      </c>
      <c r="D945" s="21" t="s">
        <v>4695</v>
      </c>
      <c r="E945" s="3" t="s">
        <v>4696</v>
      </c>
      <c r="F945" s="3">
        <v>65</v>
      </c>
      <c r="G945" s="3" t="s">
        <v>4697</v>
      </c>
      <c r="K945" s="60">
        <v>45271</v>
      </c>
      <c r="L945" s="70" t="s">
        <v>63</v>
      </c>
      <c r="M945" s="3" t="s">
        <v>24</v>
      </c>
      <c r="N945" s="3" t="s">
        <v>4698</v>
      </c>
      <c r="O945" s="3" t="s">
        <v>4699</v>
      </c>
    </row>
    <row r="946" s="3" customFormat="1" spans="1:15">
      <c r="A946" s="2">
        <v>945</v>
      </c>
      <c r="B946" s="21"/>
      <c r="C946" s="3" t="s">
        <v>4700</v>
      </c>
      <c r="D946" s="21" t="s">
        <v>4701</v>
      </c>
      <c r="E946" s="3" t="s">
        <v>4702</v>
      </c>
      <c r="F946" s="3">
        <v>65</v>
      </c>
      <c r="G946" s="3" t="s">
        <v>62</v>
      </c>
      <c r="K946" s="60">
        <v>45880</v>
      </c>
      <c r="L946" s="3" t="s">
        <v>63</v>
      </c>
      <c r="N946" s="3" t="s">
        <v>4703</v>
      </c>
      <c r="O946" s="3" t="s">
        <v>4704</v>
      </c>
    </row>
    <row r="947" s="5" customFormat="1" spans="1:15">
      <c r="A947" s="2">
        <v>946</v>
      </c>
      <c r="C947" s="5" t="s">
        <v>4705</v>
      </c>
      <c r="D947" s="68" t="s">
        <v>4706</v>
      </c>
      <c r="E947" s="5" t="s">
        <v>4707</v>
      </c>
      <c r="F947" s="3">
        <v>59.8</v>
      </c>
      <c r="G947" s="3" t="s">
        <v>21</v>
      </c>
      <c r="K947" s="60">
        <v>45828</v>
      </c>
      <c r="M947" s="3" t="s">
        <v>24</v>
      </c>
      <c r="N947" s="5" t="s">
        <v>4708</v>
      </c>
      <c r="O947" s="3" t="s">
        <v>4709</v>
      </c>
    </row>
    <row r="948" s="5" customFormat="1" spans="1:15">
      <c r="A948" s="2">
        <v>947</v>
      </c>
      <c r="C948" s="5" t="s">
        <v>4710</v>
      </c>
      <c r="D948" s="68" t="s">
        <v>4711</v>
      </c>
      <c r="E948" s="20" t="s">
        <v>4712</v>
      </c>
      <c r="F948" s="3">
        <v>40</v>
      </c>
      <c r="G948" s="20" t="s">
        <v>21</v>
      </c>
      <c r="J948" s="3" t="s">
        <v>22</v>
      </c>
      <c r="K948" s="60">
        <v>46008</v>
      </c>
      <c r="L948" s="60" t="s">
        <v>23</v>
      </c>
      <c r="M948" s="3" t="s">
        <v>24</v>
      </c>
      <c r="N948" s="5" t="s">
        <v>4713</v>
      </c>
      <c r="O948" s="3" t="s">
        <v>4714</v>
      </c>
    </row>
    <row r="949" s="3" customFormat="1" spans="1:15">
      <c r="A949" s="2">
        <v>948</v>
      </c>
      <c r="B949" s="3"/>
      <c r="C949" s="3" t="s">
        <v>4715</v>
      </c>
      <c r="D949" s="3" t="s">
        <v>4716</v>
      </c>
      <c r="E949" s="3" t="s">
        <v>4717</v>
      </c>
      <c r="F949" s="3">
        <v>49</v>
      </c>
      <c r="G949" s="3" t="s">
        <v>2187</v>
      </c>
      <c r="K949" s="60">
        <v>45619</v>
      </c>
      <c r="L949" s="3" t="s">
        <v>63</v>
      </c>
      <c r="N949" s="3" t="s">
        <v>4718</v>
      </c>
      <c r="O949" s="3" t="s">
        <v>4719</v>
      </c>
    </row>
    <row r="950" s="3" customFormat="1" spans="1:15">
      <c r="A950" s="2">
        <v>949</v>
      </c>
      <c r="C950" s="3" t="s">
        <v>4720</v>
      </c>
      <c r="D950" s="21" t="s">
        <v>4721</v>
      </c>
      <c r="E950" s="3" t="s">
        <v>4722</v>
      </c>
      <c r="F950" s="3">
        <v>46</v>
      </c>
      <c r="G950" s="3" t="s">
        <v>4723</v>
      </c>
      <c r="J950" s="3" t="s">
        <v>22</v>
      </c>
      <c r="K950" s="60">
        <v>46042</v>
      </c>
      <c r="L950" s="60" t="s">
        <v>23</v>
      </c>
      <c r="M950" s="3" t="s">
        <v>24</v>
      </c>
      <c r="N950" s="3" t="s">
        <v>4724</v>
      </c>
      <c r="O950" s="3" t="s">
        <v>4725</v>
      </c>
    </row>
    <row r="951" s="3" customFormat="1" spans="1:15">
      <c r="A951" s="2">
        <v>950</v>
      </c>
      <c r="B951" s="3"/>
      <c r="C951" s="3" t="s">
        <v>4726</v>
      </c>
      <c r="D951" s="21" t="s">
        <v>4727</v>
      </c>
      <c r="E951" s="3" t="s">
        <v>4728</v>
      </c>
      <c r="F951" s="3">
        <v>45</v>
      </c>
      <c r="G951" s="3" t="s">
        <v>4729</v>
      </c>
      <c r="K951" s="60">
        <v>45350</v>
      </c>
      <c r="L951" s="20" t="s">
        <v>63</v>
      </c>
      <c r="N951" s="3" t="s">
        <v>4730</v>
      </c>
      <c r="O951" s="3" t="s">
        <v>4731</v>
      </c>
    </row>
    <row r="952" s="3" customFormat="1" spans="1:15">
      <c r="A952" s="2">
        <v>951</v>
      </c>
      <c r="B952" s="21"/>
      <c r="C952" s="3" t="s">
        <v>4732</v>
      </c>
      <c r="D952" s="21" t="s">
        <v>4733</v>
      </c>
      <c r="E952" s="20" t="s">
        <v>4734</v>
      </c>
      <c r="F952" s="3">
        <v>59.8</v>
      </c>
      <c r="G952" s="3" t="s">
        <v>193</v>
      </c>
      <c r="K952" s="60">
        <v>45866</v>
      </c>
      <c r="L952" s="3" t="s">
        <v>63</v>
      </c>
      <c r="N952" s="3" t="s">
        <v>4735</v>
      </c>
      <c r="O952" s="3" t="s">
        <v>4736</v>
      </c>
    </row>
    <row r="953" s="5" customFormat="1" spans="1:15">
      <c r="A953" s="2">
        <v>952</v>
      </c>
      <c r="C953" s="5" t="s">
        <v>4737</v>
      </c>
      <c r="D953" s="68" t="s">
        <v>4738</v>
      </c>
      <c r="E953" s="20" t="s">
        <v>4739</v>
      </c>
      <c r="F953" s="3">
        <v>39</v>
      </c>
      <c r="G953" s="20" t="s">
        <v>21</v>
      </c>
      <c r="K953" s="60">
        <v>45639</v>
      </c>
      <c r="M953" s="3" t="s">
        <v>24</v>
      </c>
      <c r="N953" s="5" t="s">
        <v>4740</v>
      </c>
      <c r="O953" s="3" t="s">
        <v>4741</v>
      </c>
    </row>
    <row r="954" s="3" customFormat="1" spans="1:15">
      <c r="A954" s="2">
        <v>953</v>
      </c>
      <c r="B954" s="3" t="s">
        <v>4742</v>
      </c>
      <c r="C954" s="3" t="s">
        <v>4743</v>
      </c>
      <c r="D954" s="3" t="s">
        <v>4742</v>
      </c>
      <c r="E954" s="3" t="s">
        <v>4744</v>
      </c>
      <c r="F954" s="3">
        <v>54</v>
      </c>
      <c r="G954" s="3" t="s">
        <v>4745</v>
      </c>
      <c r="H954" s="60"/>
      <c r="I954" s="60"/>
      <c r="J954" s="105" t="s">
        <v>22</v>
      </c>
      <c r="K954" s="60">
        <v>46058</v>
      </c>
      <c r="L954" s="62" t="s">
        <v>2299</v>
      </c>
      <c r="M954" s="62"/>
      <c r="N954" s="3" t="s">
        <v>4746</v>
      </c>
      <c r="O954" s="3" t="s">
        <v>4747</v>
      </c>
    </row>
    <row r="955" s="3" customFormat="1" spans="1:15">
      <c r="A955" s="2">
        <v>954</v>
      </c>
      <c r="B955" s="3" t="s">
        <v>4748</v>
      </c>
      <c r="C955" s="3" t="s">
        <v>4749</v>
      </c>
      <c r="D955" s="3" t="s">
        <v>4748</v>
      </c>
      <c r="E955" s="3" t="s">
        <v>4750</v>
      </c>
      <c r="F955" s="3">
        <v>39.8</v>
      </c>
      <c r="G955" s="3" t="s">
        <v>62</v>
      </c>
      <c r="J955" s="20" t="s">
        <v>22</v>
      </c>
      <c r="K955" s="60">
        <v>45777</v>
      </c>
      <c r="L955" s="70" t="s">
        <v>23</v>
      </c>
      <c r="N955" s="3" t="s">
        <v>4751</v>
      </c>
      <c r="O955" s="3" t="s">
        <v>4752</v>
      </c>
    </row>
    <row r="956" s="3" customFormat="1" spans="1:15">
      <c r="A956" s="2">
        <v>955</v>
      </c>
      <c r="C956" s="3" t="s">
        <v>4753</v>
      </c>
      <c r="D956" s="21" t="s">
        <v>4754</v>
      </c>
      <c r="E956" s="20" t="s">
        <v>4755</v>
      </c>
      <c r="F956" s="3">
        <v>49.9</v>
      </c>
      <c r="G956" s="3" t="s">
        <v>193</v>
      </c>
      <c r="J956" s="20" t="s">
        <v>22</v>
      </c>
      <c r="K956" s="60">
        <v>45842</v>
      </c>
      <c r="L956" s="70" t="s">
        <v>23</v>
      </c>
      <c r="M956" s="20"/>
      <c r="N956" s="3" t="s">
        <v>4756</v>
      </c>
      <c r="O956" s="3" t="s">
        <v>4757</v>
      </c>
    </row>
    <row r="957" s="3" customFormat="1" spans="1:15">
      <c r="A957" s="2">
        <v>956</v>
      </c>
      <c r="C957" s="3" t="s">
        <v>4758</v>
      </c>
      <c r="D957" s="21" t="s">
        <v>4759</v>
      </c>
      <c r="E957" s="20" t="s">
        <v>4760</v>
      </c>
      <c r="F957" s="3">
        <v>45</v>
      </c>
      <c r="G957" s="3" t="s">
        <v>4761</v>
      </c>
      <c r="J957" s="52"/>
      <c r="K957" s="60">
        <v>46049</v>
      </c>
      <c r="L957" s="71"/>
      <c r="N957" s="3" t="s">
        <v>4762</v>
      </c>
      <c r="O957" s="3" t="s">
        <v>4763</v>
      </c>
    </row>
    <row r="958" s="3" customFormat="1" spans="1:15">
      <c r="A958" s="2">
        <v>957</v>
      </c>
      <c r="C958" s="3" t="s">
        <v>4764</v>
      </c>
      <c r="D958" s="21" t="s">
        <v>4765</v>
      </c>
      <c r="E958" s="3" t="s">
        <v>4766</v>
      </c>
      <c r="F958" s="3">
        <v>39.8</v>
      </c>
      <c r="G958" s="63" t="s">
        <v>21</v>
      </c>
      <c r="K958" s="60">
        <v>46051</v>
      </c>
      <c r="N958" s="3" t="s">
        <v>4767</v>
      </c>
      <c r="O958" s="3" t="s">
        <v>4768</v>
      </c>
    </row>
    <row r="959" s="3" customFormat="1" spans="1:15">
      <c r="A959" s="2">
        <v>958</v>
      </c>
      <c r="B959" s="21" t="s">
        <v>4769</v>
      </c>
      <c r="C959" s="3" t="s">
        <v>4770</v>
      </c>
      <c r="D959" s="21" t="s">
        <v>4769</v>
      </c>
      <c r="E959" s="3" t="s">
        <v>4771</v>
      </c>
      <c r="F959" s="3">
        <v>69</v>
      </c>
      <c r="G959" s="3" t="s">
        <v>4772</v>
      </c>
      <c r="K959" s="60">
        <v>45869</v>
      </c>
      <c r="N959" s="3" t="s">
        <v>4773</v>
      </c>
      <c r="O959" s="3" t="s">
        <v>4774</v>
      </c>
    </row>
    <row r="960" s="3" customFormat="1" spans="1:15">
      <c r="A960" s="2">
        <v>959</v>
      </c>
      <c r="C960" s="3" t="s">
        <v>4770</v>
      </c>
      <c r="D960" s="21" t="s">
        <v>4775</v>
      </c>
      <c r="E960" s="20" t="s">
        <v>4776</v>
      </c>
      <c r="F960" s="3">
        <v>45</v>
      </c>
      <c r="G960" s="3" t="s">
        <v>4777</v>
      </c>
      <c r="K960" s="60">
        <v>46034</v>
      </c>
      <c r="N960" s="3" t="s">
        <v>4778</v>
      </c>
      <c r="O960" s="3" t="s">
        <v>4779</v>
      </c>
    </row>
    <row r="961" s="4" customFormat="1" spans="1:15">
      <c r="A961" s="2">
        <v>960</v>
      </c>
      <c r="B961" s="4" t="s">
        <v>4780</v>
      </c>
      <c r="C961" s="4" t="s">
        <v>4781</v>
      </c>
      <c r="D961" s="22" t="s">
        <v>4780</v>
      </c>
      <c r="E961" s="25" t="s">
        <v>4782</v>
      </c>
      <c r="F961" s="3">
        <v>36</v>
      </c>
      <c r="G961" s="4" t="s">
        <v>4783</v>
      </c>
      <c r="K961" s="60">
        <v>46031</v>
      </c>
      <c r="L961" s="4"/>
      <c r="N961" s="4" t="s">
        <v>4784</v>
      </c>
      <c r="O961" s="4" t="s">
        <v>4785</v>
      </c>
    </row>
    <row r="962" s="3" customFormat="1" spans="1:15">
      <c r="A962" s="2">
        <v>961</v>
      </c>
      <c r="B962" s="3" t="s">
        <v>4786</v>
      </c>
      <c r="C962" s="3" t="s">
        <v>4787</v>
      </c>
      <c r="D962" s="21" t="s">
        <v>4786</v>
      </c>
      <c r="E962" s="3" t="s">
        <v>4788</v>
      </c>
      <c r="F962" s="3">
        <v>57</v>
      </c>
      <c r="G962" s="3" t="s">
        <v>21</v>
      </c>
      <c r="J962" s="20" t="s">
        <v>22</v>
      </c>
      <c r="K962" s="60">
        <v>46043</v>
      </c>
      <c r="L962" s="70" t="s">
        <v>23</v>
      </c>
      <c r="N962" s="3" t="s">
        <v>4789</v>
      </c>
      <c r="O962" s="3" t="s">
        <v>4790</v>
      </c>
    </row>
    <row r="963" s="52" customFormat="1" spans="1:15">
      <c r="A963" s="2">
        <v>962</v>
      </c>
      <c r="B963" s="52" t="s">
        <v>4791</v>
      </c>
      <c r="C963" s="52" t="s">
        <v>4792</v>
      </c>
      <c r="D963" s="52" t="s">
        <v>4791</v>
      </c>
      <c r="E963" s="52" t="s">
        <v>4793</v>
      </c>
      <c r="F963" s="3">
        <v>49</v>
      </c>
      <c r="G963" s="20" t="s">
        <v>21</v>
      </c>
      <c r="J963" s="20" t="s">
        <v>22</v>
      </c>
      <c r="K963" s="60">
        <v>46036</v>
      </c>
      <c r="L963" s="70" t="s">
        <v>23</v>
      </c>
      <c r="N963" s="52" t="s">
        <v>4794</v>
      </c>
      <c r="O963" s="52" t="s">
        <v>4795</v>
      </c>
    </row>
    <row r="964" s="3" customFormat="1" spans="1:15">
      <c r="A964" s="2">
        <v>963</v>
      </c>
      <c r="C964" s="3" t="s">
        <v>4796</v>
      </c>
      <c r="D964" s="21" t="s">
        <v>4797</v>
      </c>
      <c r="E964" s="3" t="s">
        <v>4798</v>
      </c>
      <c r="F964" s="3">
        <v>45</v>
      </c>
      <c r="G964" s="3" t="s">
        <v>4799</v>
      </c>
      <c r="J964" s="20" t="s">
        <v>22</v>
      </c>
      <c r="K964" s="60">
        <v>46064</v>
      </c>
      <c r="L964" s="70" t="s">
        <v>23</v>
      </c>
      <c r="N964" s="3" t="s">
        <v>4800</v>
      </c>
      <c r="O964" s="3" t="s">
        <v>4801</v>
      </c>
    </row>
    <row r="965" s="5" customFormat="1" spans="1:15">
      <c r="A965" s="2">
        <v>964</v>
      </c>
      <c r="C965" s="5" t="s">
        <v>4802</v>
      </c>
      <c r="D965" s="68" t="s">
        <v>4803</v>
      </c>
      <c r="E965" s="5" t="s">
        <v>4804</v>
      </c>
      <c r="F965" s="3">
        <v>42</v>
      </c>
      <c r="G965" s="20" t="s">
        <v>4805</v>
      </c>
      <c r="K965" s="60">
        <v>45807</v>
      </c>
      <c r="M965" s="3" t="s">
        <v>24</v>
      </c>
      <c r="N965" s="5" t="s">
        <v>4806</v>
      </c>
      <c r="O965" s="3" t="s">
        <v>4807</v>
      </c>
    </row>
    <row r="966" s="16" customFormat="1" spans="1:15">
      <c r="A966" s="2">
        <v>965</v>
      </c>
      <c r="B966" s="2"/>
      <c r="C966" s="2" t="s">
        <v>4808</v>
      </c>
      <c r="D966" s="76" t="s">
        <v>4809</v>
      </c>
      <c r="E966" s="2" t="s">
        <v>4810</v>
      </c>
      <c r="F966" s="3">
        <v>35</v>
      </c>
      <c r="G966" s="2" t="s">
        <v>21</v>
      </c>
      <c r="H966" s="2"/>
      <c r="I966" s="2"/>
      <c r="J966" s="2"/>
      <c r="K966" s="60">
        <v>45544</v>
      </c>
      <c r="L966" s="2"/>
      <c r="M966" s="3" t="s">
        <v>24</v>
      </c>
      <c r="N966" s="2" t="s">
        <v>4811</v>
      </c>
      <c r="O966" s="3" t="s">
        <v>4812</v>
      </c>
    </row>
    <row r="967" s="2" customFormat="1" spans="1:15">
      <c r="A967" s="2">
        <v>966</v>
      </c>
      <c r="C967" s="2" t="s">
        <v>4813</v>
      </c>
      <c r="D967" s="76" t="s">
        <v>4814</v>
      </c>
      <c r="E967" s="2" t="s">
        <v>4815</v>
      </c>
      <c r="F967" s="3">
        <v>45</v>
      </c>
      <c r="G967" s="2" t="s">
        <v>21</v>
      </c>
      <c r="K967" s="60">
        <v>45471</v>
      </c>
      <c r="L967" s="97"/>
      <c r="M967" s="3" t="s">
        <v>24</v>
      </c>
      <c r="N967" s="2" t="s">
        <v>4816</v>
      </c>
      <c r="O967" s="3" t="s">
        <v>4817</v>
      </c>
    </row>
    <row r="968" s="2" customFormat="1" spans="1:15">
      <c r="A968" s="2">
        <v>967</v>
      </c>
      <c r="B968" s="68"/>
      <c r="C968" s="5" t="s">
        <v>4818</v>
      </c>
      <c r="D968" s="68" t="s">
        <v>4819</v>
      </c>
      <c r="E968" s="20" t="s">
        <v>4820</v>
      </c>
      <c r="F968" s="3">
        <v>28</v>
      </c>
      <c r="G968" s="20" t="s">
        <v>21</v>
      </c>
      <c r="H968" s="5"/>
      <c r="I968" s="5"/>
      <c r="J968" s="3" t="s">
        <v>22</v>
      </c>
      <c r="K968" s="60">
        <v>46057</v>
      </c>
      <c r="L968" s="60" t="s">
        <v>23</v>
      </c>
      <c r="M968" s="3" t="s">
        <v>24</v>
      </c>
      <c r="N968" s="5" t="s">
        <v>4821</v>
      </c>
      <c r="O968" s="3" t="s">
        <v>4822</v>
      </c>
    </row>
    <row r="969" s="5" customFormat="1" spans="1:15">
      <c r="A969" s="2">
        <v>968</v>
      </c>
      <c r="B969" s="68"/>
      <c r="C969" s="5" t="s">
        <v>4823</v>
      </c>
      <c r="D969" s="68" t="s">
        <v>4824</v>
      </c>
      <c r="E969" s="5" t="s">
        <v>4825</v>
      </c>
      <c r="F969" s="3">
        <v>39.8</v>
      </c>
      <c r="G969" s="3" t="s">
        <v>21</v>
      </c>
      <c r="K969" s="60">
        <v>46059</v>
      </c>
      <c r="M969" s="3" t="s">
        <v>24</v>
      </c>
      <c r="N969" s="5" t="s">
        <v>4826</v>
      </c>
      <c r="O969" s="3" t="s">
        <v>4827</v>
      </c>
    </row>
    <row r="970" s="3" customFormat="1" spans="1:15">
      <c r="A970" s="2">
        <v>969</v>
      </c>
      <c r="B970" s="3"/>
      <c r="C970" s="3" t="s">
        <v>4828</v>
      </c>
      <c r="D970" s="3" t="s">
        <v>4829</v>
      </c>
      <c r="E970" s="3" t="s">
        <v>2531</v>
      </c>
      <c r="F970" s="3">
        <v>49.8</v>
      </c>
      <c r="G970" s="3" t="s">
        <v>4830</v>
      </c>
      <c r="I970" s="20" t="s">
        <v>312</v>
      </c>
      <c r="K970" s="60">
        <v>46063</v>
      </c>
      <c r="L970" s="62" t="s">
        <v>4831</v>
      </c>
      <c r="N970" s="3" t="s">
        <v>4832</v>
      </c>
      <c r="O970" s="3" t="s">
        <v>4833</v>
      </c>
    </row>
    <row r="971" s="2" customFormat="1" spans="1:15">
      <c r="A971" s="2">
        <v>970</v>
      </c>
      <c r="C971" s="2" t="s">
        <v>4834</v>
      </c>
      <c r="D971" s="76" t="s">
        <v>4835</v>
      </c>
      <c r="E971" s="2" t="s">
        <v>4815</v>
      </c>
      <c r="F971" s="3">
        <v>39</v>
      </c>
      <c r="G971" s="2" t="s">
        <v>21</v>
      </c>
      <c r="K971" s="60">
        <v>45821</v>
      </c>
      <c r="M971" s="3" t="s">
        <v>4836</v>
      </c>
      <c r="N971" s="2" t="s">
        <v>4837</v>
      </c>
      <c r="O971" s="3" t="s">
        <v>4838</v>
      </c>
    </row>
    <row r="972" s="2" customFormat="1" spans="1:15">
      <c r="A972" s="2">
        <v>971</v>
      </c>
      <c r="C972" s="2" t="s">
        <v>4834</v>
      </c>
      <c r="D972" s="76" t="s">
        <v>4839</v>
      </c>
      <c r="E972" s="2" t="s">
        <v>4840</v>
      </c>
      <c r="F972" s="3">
        <v>45</v>
      </c>
      <c r="G972" s="61" t="s">
        <v>21</v>
      </c>
      <c r="K972" s="60">
        <v>45825</v>
      </c>
      <c r="M972" s="3" t="s">
        <v>24</v>
      </c>
      <c r="N972" s="2" t="s">
        <v>4841</v>
      </c>
      <c r="O972" s="3" t="s">
        <v>4842</v>
      </c>
    </row>
    <row r="973" s="16" customFormat="1" spans="1:15">
      <c r="A973" s="2">
        <v>972</v>
      </c>
      <c r="B973" s="76"/>
      <c r="C973" s="2" t="s">
        <v>4843</v>
      </c>
      <c r="D973" s="76" t="s">
        <v>4844</v>
      </c>
      <c r="E973" s="5" t="s">
        <v>4845</v>
      </c>
      <c r="F973" s="3">
        <v>49.8</v>
      </c>
      <c r="G973" s="3" t="s">
        <v>21</v>
      </c>
      <c r="H973" s="2"/>
      <c r="I973" s="2"/>
      <c r="J973" s="2"/>
      <c r="K973" s="60">
        <v>44968</v>
      </c>
      <c r="L973" s="2"/>
      <c r="M973" s="3" t="s">
        <v>24</v>
      </c>
      <c r="N973" s="76" t="s">
        <v>4846</v>
      </c>
      <c r="O973" s="3" t="s">
        <v>4847</v>
      </c>
    </row>
    <row r="974" s="3" customFormat="1" spans="1:15">
      <c r="A974" s="2">
        <v>973</v>
      </c>
      <c r="C974" s="3" t="s">
        <v>4848</v>
      </c>
      <c r="D974" s="21" t="s">
        <v>4849</v>
      </c>
      <c r="E974" s="3" t="s">
        <v>4850</v>
      </c>
      <c r="F974" s="3">
        <v>39.8</v>
      </c>
      <c r="G974" s="3" t="s">
        <v>21</v>
      </c>
      <c r="K974" s="60">
        <v>45272</v>
      </c>
      <c r="L974" s="60"/>
      <c r="M974" s="3" t="s">
        <v>24</v>
      </c>
      <c r="N974" s="3" t="s">
        <v>4851</v>
      </c>
      <c r="O974" s="3" t="s">
        <v>4852</v>
      </c>
    </row>
    <row r="975" s="2" customFormat="1" ht="14.25" spans="1:15">
      <c r="A975" s="2">
        <v>974</v>
      </c>
      <c r="C975" s="18" t="s">
        <v>4853</v>
      </c>
      <c r="D975" s="76"/>
      <c r="F975" s="3"/>
      <c r="K975" s="60"/>
      <c r="M975" s="3"/>
      <c r="O975" s="3"/>
    </row>
    <row r="976" s="4" customFormat="1" spans="1:15">
      <c r="A976" s="2">
        <v>975</v>
      </c>
      <c r="B976" s="4" t="s">
        <v>4854</v>
      </c>
      <c r="C976" s="4" t="s">
        <v>4855</v>
      </c>
      <c r="D976" s="4" t="s">
        <v>4854</v>
      </c>
      <c r="E976" s="4" t="s">
        <v>4856</v>
      </c>
      <c r="F976" s="4">
        <v>39</v>
      </c>
      <c r="G976" s="4" t="s">
        <v>62</v>
      </c>
      <c r="K976" s="56">
        <v>46107</v>
      </c>
      <c r="N976" s="4" t="s">
        <v>4857</v>
      </c>
      <c r="O976" s="4" t="s">
        <v>4858</v>
      </c>
    </row>
    <row r="977" s="2" customFormat="1" spans="1:15">
      <c r="A977" s="2">
        <v>976</v>
      </c>
      <c r="C977" s="2" t="s">
        <v>4859</v>
      </c>
      <c r="D977" s="76" t="s">
        <v>4860</v>
      </c>
      <c r="E977" s="2" t="s">
        <v>4861</v>
      </c>
      <c r="F977" s="3">
        <v>29</v>
      </c>
      <c r="G977" s="2" t="s">
        <v>21</v>
      </c>
      <c r="K977" s="60">
        <v>45661</v>
      </c>
      <c r="M977" s="3" t="s">
        <v>24</v>
      </c>
      <c r="N977" s="2" t="s">
        <v>4862</v>
      </c>
      <c r="O977" s="3" t="s">
        <v>4863</v>
      </c>
    </row>
    <row r="978" s="3" customFormat="1" spans="1:15">
      <c r="A978" s="2">
        <v>977</v>
      </c>
      <c r="B978" s="3" t="s">
        <v>4864</v>
      </c>
      <c r="C978" s="3" t="s">
        <v>4865</v>
      </c>
      <c r="D978" s="3" t="s">
        <v>4864</v>
      </c>
      <c r="E978" s="3" t="s">
        <v>4866</v>
      </c>
      <c r="F978" s="3">
        <v>37</v>
      </c>
      <c r="G978" s="3" t="s">
        <v>62</v>
      </c>
      <c r="K978" s="60">
        <v>46064</v>
      </c>
      <c r="N978" s="3" t="s">
        <v>4867</v>
      </c>
      <c r="O978" s="3" t="s">
        <v>4868</v>
      </c>
    </row>
    <row r="979" s="2" customFormat="1" spans="1:15">
      <c r="A979" s="2">
        <v>978</v>
      </c>
      <c r="C979" s="2" t="s">
        <v>4869</v>
      </c>
      <c r="D979" s="76" t="s">
        <v>4870</v>
      </c>
      <c r="E979" s="2" t="s">
        <v>4871</v>
      </c>
      <c r="F979" s="3">
        <v>39.8</v>
      </c>
      <c r="G979" s="2" t="s">
        <v>21</v>
      </c>
      <c r="H979" s="2" t="s">
        <v>96</v>
      </c>
      <c r="K979" s="60">
        <v>45860</v>
      </c>
      <c r="L979" s="2" t="s">
        <v>381</v>
      </c>
      <c r="M979" s="3" t="s">
        <v>24</v>
      </c>
      <c r="N979" s="2" t="s">
        <v>4872</v>
      </c>
      <c r="O979" s="3" t="s">
        <v>4873</v>
      </c>
    </row>
    <row r="980" s="2" customFormat="1" spans="1:15">
      <c r="A980" s="2">
        <v>979</v>
      </c>
      <c r="B980" s="17"/>
      <c r="C980" s="92" t="s">
        <v>4874</v>
      </c>
      <c r="D980" s="17" t="s">
        <v>4875</v>
      </c>
      <c r="E980" s="92" t="s">
        <v>4876</v>
      </c>
      <c r="F980" s="3">
        <v>36</v>
      </c>
      <c r="G980" s="61" t="s">
        <v>21</v>
      </c>
      <c r="H980" s="61"/>
      <c r="I980" s="61"/>
      <c r="J980" s="61"/>
      <c r="K980" s="60">
        <v>46026</v>
      </c>
      <c r="L980" s="92"/>
      <c r="M980" s="3" t="s">
        <v>24</v>
      </c>
      <c r="N980" s="96" t="s">
        <v>4877</v>
      </c>
      <c r="O980" s="3" t="s">
        <v>4878</v>
      </c>
    </row>
    <row r="981" s="5" customFormat="1" spans="1:15">
      <c r="A981" s="2">
        <v>980</v>
      </c>
      <c r="C981" s="5" t="s">
        <v>4879</v>
      </c>
      <c r="D981" s="68" t="s">
        <v>4880</v>
      </c>
      <c r="E981" s="20" t="s">
        <v>4881</v>
      </c>
      <c r="F981" s="3">
        <v>30</v>
      </c>
      <c r="G981" s="20" t="s">
        <v>4882</v>
      </c>
      <c r="K981" s="60">
        <v>45891</v>
      </c>
      <c r="L981" s="3" t="s">
        <v>63</v>
      </c>
      <c r="M981" s="3" t="s">
        <v>24</v>
      </c>
      <c r="N981" s="5" t="s">
        <v>4883</v>
      </c>
      <c r="O981" s="3" t="s">
        <v>4884</v>
      </c>
    </row>
    <row r="982" s="5" customFormat="1" spans="1:15">
      <c r="A982" s="2">
        <v>981</v>
      </c>
      <c r="C982" s="5" t="s">
        <v>4885</v>
      </c>
      <c r="D982" s="76" t="s">
        <v>4886</v>
      </c>
      <c r="E982" s="5" t="s">
        <v>4887</v>
      </c>
      <c r="F982" s="3">
        <v>36</v>
      </c>
      <c r="G982" s="5" t="s">
        <v>21</v>
      </c>
      <c r="K982" s="60">
        <v>45693</v>
      </c>
      <c r="M982" s="3" t="s">
        <v>24</v>
      </c>
      <c r="N982" s="5" t="s">
        <v>4888</v>
      </c>
      <c r="O982" s="3" t="s">
        <v>4889</v>
      </c>
    </row>
    <row r="983" s="2" customFormat="1" spans="1:15">
      <c r="A983" s="2">
        <v>982</v>
      </c>
      <c r="C983" s="2" t="s">
        <v>4890</v>
      </c>
      <c r="D983" s="76" t="s">
        <v>4891</v>
      </c>
      <c r="E983" s="2" t="s">
        <v>4892</v>
      </c>
      <c r="F983" s="3">
        <v>20</v>
      </c>
      <c r="G983" s="2" t="s">
        <v>21</v>
      </c>
      <c r="K983" s="60">
        <v>45318</v>
      </c>
      <c r="M983" s="3" t="s">
        <v>24</v>
      </c>
      <c r="N983" s="2" t="s">
        <v>4893</v>
      </c>
      <c r="O983" s="3" t="s">
        <v>4894</v>
      </c>
    </row>
    <row r="984" s="3" customFormat="1" spans="1:15">
      <c r="A984" s="2">
        <v>983</v>
      </c>
      <c r="B984" s="21" t="s">
        <v>4895</v>
      </c>
      <c r="C984" s="3" t="s">
        <v>4896</v>
      </c>
      <c r="D984" s="21" t="s">
        <v>4895</v>
      </c>
      <c r="E984" s="3" t="s">
        <v>4897</v>
      </c>
      <c r="F984" s="3">
        <v>55</v>
      </c>
      <c r="G984" s="3" t="s">
        <v>193</v>
      </c>
      <c r="H984" s="2" t="s">
        <v>96</v>
      </c>
      <c r="J984" s="20" t="s">
        <v>22</v>
      </c>
      <c r="K984" s="60">
        <v>46078</v>
      </c>
      <c r="L984" s="3" t="s">
        <v>23</v>
      </c>
      <c r="M984" s="3"/>
      <c r="N984" s="3" t="s">
        <v>4898</v>
      </c>
      <c r="O984" s="3" t="s">
        <v>4899</v>
      </c>
    </row>
    <row r="985" s="2" customFormat="1" spans="1:15">
      <c r="A985" s="2">
        <v>984</v>
      </c>
      <c r="C985" s="2" t="s">
        <v>4900</v>
      </c>
      <c r="D985" s="76" t="s">
        <v>4901</v>
      </c>
      <c r="E985" s="2" t="s">
        <v>4902</v>
      </c>
      <c r="F985" s="3">
        <v>45</v>
      </c>
      <c r="G985" s="5" t="s">
        <v>21</v>
      </c>
      <c r="K985" s="60">
        <v>46052</v>
      </c>
      <c r="M985" s="3" t="s">
        <v>24</v>
      </c>
      <c r="N985" s="76" t="s">
        <v>4903</v>
      </c>
      <c r="O985" s="3" t="s">
        <v>4904</v>
      </c>
    </row>
    <row r="986" s="2" customFormat="1" spans="1:15">
      <c r="A986" s="2">
        <v>985</v>
      </c>
      <c r="B986" s="76"/>
      <c r="C986" s="2" t="s">
        <v>4905</v>
      </c>
      <c r="D986" s="76" t="s">
        <v>4906</v>
      </c>
      <c r="E986" s="2" t="s">
        <v>4907</v>
      </c>
      <c r="F986" s="3">
        <v>33</v>
      </c>
      <c r="G986" s="5" t="s">
        <v>21</v>
      </c>
      <c r="K986" s="60">
        <v>45678</v>
      </c>
      <c r="M986" s="3" t="s">
        <v>24</v>
      </c>
      <c r="N986" s="76" t="s">
        <v>4908</v>
      </c>
      <c r="O986" s="3" t="s">
        <v>4909</v>
      </c>
    </row>
    <row r="987" s="2" customFormat="1" spans="1:15">
      <c r="A987" s="2">
        <v>986</v>
      </c>
      <c r="C987" s="2" t="s">
        <v>4910</v>
      </c>
      <c r="D987" s="76" t="s">
        <v>4911</v>
      </c>
      <c r="E987" s="2" t="s">
        <v>4912</v>
      </c>
      <c r="F987" s="3">
        <v>29</v>
      </c>
      <c r="G987" s="2" t="s">
        <v>4913</v>
      </c>
      <c r="K987" s="60">
        <v>46062</v>
      </c>
      <c r="M987" s="3" t="s">
        <v>24</v>
      </c>
      <c r="N987" s="2" t="s">
        <v>4914</v>
      </c>
      <c r="O987" s="3" t="s">
        <v>4915</v>
      </c>
    </row>
    <row r="988" s="3" customFormat="1" spans="1:15">
      <c r="A988" s="2">
        <v>987</v>
      </c>
      <c r="B988" s="21" t="s">
        <v>4916</v>
      </c>
      <c r="C988" s="3" t="s">
        <v>4917</v>
      </c>
      <c r="D988" s="21" t="s">
        <v>4916</v>
      </c>
      <c r="E988" s="3" t="s">
        <v>4918</v>
      </c>
      <c r="F988" s="3">
        <v>55</v>
      </c>
      <c r="G988" s="3" t="s">
        <v>62</v>
      </c>
      <c r="I988" s="2" t="s">
        <v>312</v>
      </c>
      <c r="J988" s="3" t="s">
        <v>22</v>
      </c>
      <c r="K988" s="60">
        <v>46079</v>
      </c>
      <c r="L988" s="70" t="s">
        <v>23</v>
      </c>
      <c r="M988" s="3"/>
      <c r="N988" s="3" t="s">
        <v>4919</v>
      </c>
      <c r="O988" s="3" t="s">
        <v>4920</v>
      </c>
    </row>
    <row r="989" s="2" customFormat="1" spans="1:15">
      <c r="A989" s="2">
        <v>988</v>
      </c>
      <c r="C989" s="2" t="s">
        <v>4917</v>
      </c>
      <c r="D989" s="76" t="s">
        <v>4921</v>
      </c>
      <c r="E989" s="2" t="s">
        <v>4922</v>
      </c>
      <c r="F989" s="3">
        <v>39.8</v>
      </c>
      <c r="G989" s="2" t="s">
        <v>21</v>
      </c>
      <c r="H989" s="2" t="s">
        <v>96</v>
      </c>
      <c r="K989" s="60">
        <v>46035</v>
      </c>
      <c r="L989" s="2" t="s">
        <v>381</v>
      </c>
      <c r="M989" s="3" t="s">
        <v>24</v>
      </c>
      <c r="N989" s="2" t="s">
        <v>4923</v>
      </c>
      <c r="O989" s="3" t="s">
        <v>4924</v>
      </c>
    </row>
    <row r="990" s="2" customFormat="1" spans="1:15">
      <c r="A990" s="2">
        <v>989</v>
      </c>
      <c r="C990" s="2" t="s">
        <v>4925</v>
      </c>
      <c r="D990" s="76" t="s">
        <v>4926</v>
      </c>
      <c r="E990" s="2" t="s">
        <v>4927</v>
      </c>
      <c r="F990" s="3">
        <v>39</v>
      </c>
      <c r="G990" s="2" t="s">
        <v>21</v>
      </c>
      <c r="K990" s="60">
        <v>45680</v>
      </c>
      <c r="M990" s="3" t="s">
        <v>24</v>
      </c>
      <c r="N990" s="2" t="s">
        <v>4928</v>
      </c>
      <c r="O990" s="3" t="s">
        <v>4929</v>
      </c>
    </row>
    <row r="991" s="3" customFormat="1" spans="1:15">
      <c r="A991" s="2">
        <v>990</v>
      </c>
      <c r="B991" s="68"/>
      <c r="C991" s="5" t="s">
        <v>4930</v>
      </c>
      <c r="D991" s="68" t="s">
        <v>4931</v>
      </c>
      <c r="E991" s="5" t="s">
        <v>4932</v>
      </c>
      <c r="F991" s="3">
        <v>52</v>
      </c>
      <c r="G991" s="2" t="s">
        <v>21</v>
      </c>
      <c r="H991" s="20" t="s">
        <v>96</v>
      </c>
      <c r="J991" s="20" t="s">
        <v>22</v>
      </c>
      <c r="K991" s="60">
        <v>46026</v>
      </c>
      <c r="L991" s="70" t="s">
        <v>23</v>
      </c>
      <c r="N991" s="5" t="s">
        <v>4933</v>
      </c>
      <c r="O991" s="5" t="s">
        <v>4934</v>
      </c>
    </row>
    <row r="992" s="2" customFormat="1" spans="1:15">
      <c r="A992" s="2">
        <v>991</v>
      </c>
      <c r="C992" s="2" t="s">
        <v>4935</v>
      </c>
      <c r="D992" s="76" t="s">
        <v>4936</v>
      </c>
      <c r="E992" s="2" t="s">
        <v>4927</v>
      </c>
      <c r="F992" s="3">
        <v>45</v>
      </c>
      <c r="K992" s="60">
        <v>45456</v>
      </c>
      <c r="M992" s="3" t="s">
        <v>24</v>
      </c>
      <c r="N992" s="2" t="s">
        <v>4937</v>
      </c>
      <c r="O992" s="3" t="s">
        <v>4938</v>
      </c>
    </row>
    <row r="993" s="2" customFormat="1" spans="1:15">
      <c r="A993" s="2">
        <v>992</v>
      </c>
      <c r="C993" s="2" t="s">
        <v>4939</v>
      </c>
      <c r="D993" s="76" t="s">
        <v>4940</v>
      </c>
      <c r="E993" s="2" t="s">
        <v>4941</v>
      </c>
      <c r="F993" s="3">
        <v>45</v>
      </c>
      <c r="G993" s="2" t="s">
        <v>21</v>
      </c>
      <c r="K993" s="60">
        <v>46043</v>
      </c>
      <c r="L993" s="97"/>
      <c r="M993" s="3" t="s">
        <v>24</v>
      </c>
      <c r="N993" s="2" t="s">
        <v>4942</v>
      </c>
      <c r="O993" s="3" t="s">
        <v>4943</v>
      </c>
    </row>
    <row r="994" s="2" customFormat="1" spans="1:15">
      <c r="A994" s="2">
        <v>993</v>
      </c>
      <c r="C994" s="2" t="s">
        <v>4944</v>
      </c>
      <c r="D994" s="76" t="s">
        <v>4945</v>
      </c>
      <c r="E994" s="2" t="s">
        <v>4946</v>
      </c>
      <c r="F994" s="3">
        <v>29</v>
      </c>
      <c r="G994" s="2" t="s">
        <v>21</v>
      </c>
      <c r="K994" s="60">
        <v>46009</v>
      </c>
      <c r="M994" s="3" t="s">
        <v>24</v>
      </c>
      <c r="N994" s="2" t="s">
        <v>4947</v>
      </c>
      <c r="O994" s="3" t="s">
        <v>4948</v>
      </c>
    </row>
    <row r="995" s="2" customFormat="1" spans="1:15">
      <c r="A995" s="2">
        <v>994</v>
      </c>
      <c r="C995" s="2" t="s">
        <v>4949</v>
      </c>
      <c r="D995" s="76" t="s">
        <v>4950</v>
      </c>
      <c r="E995" s="2" t="s">
        <v>4946</v>
      </c>
      <c r="F995" s="3">
        <v>55</v>
      </c>
      <c r="G995" s="2" t="s">
        <v>21</v>
      </c>
      <c r="K995" s="60">
        <v>46059</v>
      </c>
      <c r="L995" s="2" t="s">
        <v>442</v>
      </c>
      <c r="M995" s="3" t="s">
        <v>24</v>
      </c>
      <c r="N995" s="2" t="s">
        <v>4951</v>
      </c>
      <c r="O995" s="3" t="s">
        <v>4952</v>
      </c>
    </row>
    <row r="996" s="2" customFormat="1" spans="1:15">
      <c r="A996" s="2">
        <v>995</v>
      </c>
      <c r="C996" s="2" t="s">
        <v>4953</v>
      </c>
      <c r="D996" s="76" t="s">
        <v>4954</v>
      </c>
      <c r="E996" s="2" t="s">
        <v>4955</v>
      </c>
      <c r="F996" s="3">
        <v>45</v>
      </c>
      <c r="G996" s="2" t="s">
        <v>21</v>
      </c>
      <c r="K996" s="60">
        <v>46027</v>
      </c>
      <c r="M996" s="3" t="s">
        <v>24</v>
      </c>
      <c r="N996" s="2" t="s">
        <v>4956</v>
      </c>
      <c r="O996" s="3" t="s">
        <v>4957</v>
      </c>
    </row>
    <row r="997" s="2" customFormat="1" spans="1:15">
      <c r="A997" s="2">
        <v>996</v>
      </c>
      <c r="C997" s="2" t="s">
        <v>4958</v>
      </c>
      <c r="D997" s="76" t="s">
        <v>4959</v>
      </c>
      <c r="E997" s="2" t="s">
        <v>4960</v>
      </c>
      <c r="F997" s="3">
        <v>39</v>
      </c>
      <c r="G997" s="2" t="s">
        <v>21</v>
      </c>
      <c r="K997" s="60">
        <v>45714</v>
      </c>
      <c r="M997" s="3" t="s">
        <v>24</v>
      </c>
      <c r="N997" s="2" t="s">
        <v>4961</v>
      </c>
      <c r="O997" s="3" t="s">
        <v>4962</v>
      </c>
    </row>
    <row r="998" s="2" customFormat="1" spans="1:15">
      <c r="A998" s="2">
        <v>997</v>
      </c>
      <c r="C998" s="2" t="s">
        <v>4963</v>
      </c>
      <c r="D998" s="76" t="s">
        <v>4964</v>
      </c>
      <c r="E998" s="2" t="s">
        <v>4965</v>
      </c>
      <c r="F998" s="3">
        <v>36</v>
      </c>
      <c r="G998" s="63" t="s">
        <v>21</v>
      </c>
      <c r="K998" s="60">
        <v>46050</v>
      </c>
      <c r="M998" s="3" t="s">
        <v>24</v>
      </c>
      <c r="N998" s="2" t="s">
        <v>4966</v>
      </c>
      <c r="O998" s="3" t="s">
        <v>4967</v>
      </c>
    </row>
    <row r="999" s="3" customFormat="1" spans="1:15">
      <c r="A999" s="2">
        <v>998</v>
      </c>
      <c r="B999" s="21"/>
      <c r="C999" s="3" t="s">
        <v>4963</v>
      </c>
      <c r="D999" s="21" t="s">
        <v>4968</v>
      </c>
      <c r="E999" s="3" t="s">
        <v>4969</v>
      </c>
      <c r="F999" s="3">
        <v>39</v>
      </c>
      <c r="G999" s="3" t="s">
        <v>62</v>
      </c>
      <c r="K999" s="60">
        <v>46064</v>
      </c>
      <c r="L999" s="3" t="s">
        <v>69</v>
      </c>
      <c r="N999" s="3" t="s">
        <v>4970</v>
      </c>
      <c r="O999" s="3" t="s">
        <v>4971</v>
      </c>
    </row>
    <row r="1000" s="3" customFormat="1" spans="1:15">
      <c r="A1000" s="2">
        <v>999</v>
      </c>
      <c r="B1000" s="3"/>
      <c r="C1000" s="3" t="s">
        <v>4972</v>
      </c>
      <c r="D1000" s="3" t="s">
        <v>4973</v>
      </c>
      <c r="E1000" s="3" t="s">
        <v>4974</v>
      </c>
      <c r="F1000" s="3">
        <v>45</v>
      </c>
      <c r="G1000" s="3" t="s">
        <v>4975</v>
      </c>
      <c r="H1000" s="60"/>
      <c r="I1000" s="60"/>
      <c r="J1000" s="20" t="s">
        <v>22</v>
      </c>
      <c r="K1000" s="60">
        <v>45666</v>
      </c>
      <c r="L1000" s="70" t="s">
        <v>23</v>
      </c>
      <c r="M1000" s="20"/>
      <c r="N1000" s="3" t="s">
        <v>4976</v>
      </c>
      <c r="O1000" s="3" t="s">
        <v>4977</v>
      </c>
    </row>
    <row r="1001" s="3" customFormat="1" spans="1:15">
      <c r="A1001" s="2">
        <v>1000</v>
      </c>
      <c r="B1001" s="21"/>
      <c r="C1001" s="3" t="s">
        <v>4978</v>
      </c>
      <c r="D1001" s="21" t="s">
        <v>4979</v>
      </c>
      <c r="E1001" s="3" t="s">
        <v>4980</v>
      </c>
      <c r="F1001" s="3">
        <v>39.8</v>
      </c>
      <c r="G1001" s="3" t="s">
        <v>4981</v>
      </c>
      <c r="J1001" s="20" t="s">
        <v>22</v>
      </c>
      <c r="K1001" s="60">
        <v>46021</v>
      </c>
      <c r="L1001" s="70" t="s">
        <v>23</v>
      </c>
      <c r="N1001" s="3" t="s">
        <v>4982</v>
      </c>
      <c r="O1001" s="3" t="s">
        <v>4983</v>
      </c>
    </row>
    <row r="1002" s="3" customFormat="1" spans="1:15">
      <c r="A1002" s="2">
        <v>1001</v>
      </c>
      <c r="B1002" s="3"/>
      <c r="C1002" s="3" t="s">
        <v>4984</v>
      </c>
      <c r="D1002" s="21" t="s">
        <v>4985</v>
      </c>
      <c r="E1002" s="3" t="s">
        <v>4986</v>
      </c>
      <c r="F1002" s="3">
        <v>49</v>
      </c>
      <c r="G1002" s="3" t="s">
        <v>4987</v>
      </c>
      <c r="H1002" s="3"/>
      <c r="I1002" s="3"/>
      <c r="J1002" s="3"/>
      <c r="K1002" s="60">
        <v>45558</v>
      </c>
      <c r="L1002" s="3" t="s">
        <v>63</v>
      </c>
      <c r="M1002" s="3"/>
      <c r="N1002" s="3" t="s">
        <v>4988</v>
      </c>
      <c r="O1002" s="3" t="s">
        <v>4989</v>
      </c>
    </row>
    <row r="1003" s="52" customFormat="1" spans="1:15">
      <c r="A1003" s="2">
        <v>1002</v>
      </c>
      <c r="C1003" s="52" t="s">
        <v>4990</v>
      </c>
      <c r="D1003" s="87" t="s">
        <v>4991</v>
      </c>
      <c r="E1003" s="52" t="s">
        <v>4992</v>
      </c>
      <c r="F1003" s="3">
        <v>45</v>
      </c>
      <c r="G1003" s="88" t="s">
        <v>4993</v>
      </c>
      <c r="H1003" s="88" t="s">
        <v>96</v>
      </c>
      <c r="I1003" s="88"/>
      <c r="J1003" s="3" t="s">
        <v>22</v>
      </c>
      <c r="K1003" s="60">
        <v>46009</v>
      </c>
      <c r="L1003" s="3" t="s">
        <v>23</v>
      </c>
      <c r="M1003" s="70"/>
      <c r="N1003" s="88" t="s">
        <v>4994</v>
      </c>
      <c r="O1003" s="3" t="s">
        <v>4995</v>
      </c>
    </row>
    <row r="1004" s="2" customFormat="1" spans="1:15">
      <c r="A1004" s="2">
        <v>1003</v>
      </c>
      <c r="B1004" s="76"/>
      <c r="C1004" s="2" t="s">
        <v>4996</v>
      </c>
      <c r="D1004" s="76" t="s">
        <v>4997</v>
      </c>
      <c r="E1004" s="2" t="s">
        <v>4998</v>
      </c>
      <c r="F1004" s="3">
        <v>39.8</v>
      </c>
      <c r="G1004" s="5" t="s">
        <v>21</v>
      </c>
      <c r="K1004" s="60">
        <v>45892</v>
      </c>
      <c r="M1004" s="3" t="s">
        <v>24</v>
      </c>
      <c r="N1004" s="76" t="s">
        <v>4999</v>
      </c>
      <c r="O1004" s="3" t="s">
        <v>5000</v>
      </c>
    </row>
    <row r="1005" s="3" customFormat="1" spans="1:15">
      <c r="A1005" s="2">
        <v>1004</v>
      </c>
      <c r="C1005" s="3" t="s">
        <v>4996</v>
      </c>
      <c r="D1005" s="21" t="s">
        <v>5001</v>
      </c>
      <c r="E1005" s="20" t="s">
        <v>5002</v>
      </c>
      <c r="F1005" s="3">
        <v>33</v>
      </c>
      <c r="G1005" s="20" t="s">
        <v>5003</v>
      </c>
      <c r="H1005" s="20"/>
      <c r="I1005" s="20"/>
      <c r="J1005" s="20"/>
      <c r="K1005" s="60">
        <v>46028</v>
      </c>
      <c r="L1005" s="3" t="s">
        <v>63</v>
      </c>
      <c r="M1005" s="3" t="s">
        <v>24</v>
      </c>
      <c r="N1005" s="3" t="s">
        <v>5004</v>
      </c>
      <c r="O1005" s="3" t="s">
        <v>5005</v>
      </c>
    </row>
    <row r="1006" s="2" customFormat="1" spans="1:15">
      <c r="A1006" s="2">
        <v>1005</v>
      </c>
      <c r="B1006" s="2" t="s">
        <v>5006</v>
      </c>
      <c r="C1006" s="2" t="s">
        <v>5007</v>
      </c>
      <c r="D1006" s="2" t="s">
        <v>5006</v>
      </c>
      <c r="E1006" s="2" t="s">
        <v>5008</v>
      </c>
      <c r="F1006" s="3">
        <v>42</v>
      </c>
      <c r="G1006" s="2" t="s">
        <v>21</v>
      </c>
      <c r="H1006" s="2" t="s">
        <v>96</v>
      </c>
      <c r="I1006" s="2"/>
      <c r="J1006" s="2" t="s">
        <v>22</v>
      </c>
      <c r="K1006" s="60">
        <v>46053</v>
      </c>
      <c r="L1006" s="2" t="s">
        <v>23</v>
      </c>
      <c r="M1006" s="3" t="s">
        <v>5009</v>
      </c>
      <c r="N1006" s="2" t="s">
        <v>5010</v>
      </c>
      <c r="O1006" s="2" t="s">
        <v>5011</v>
      </c>
    </row>
    <row r="1007" s="3" customFormat="1" spans="1:15">
      <c r="A1007" s="2">
        <v>1006</v>
      </c>
      <c r="B1007" s="21"/>
      <c r="C1007" s="3" t="s">
        <v>5012</v>
      </c>
      <c r="D1007" s="21" t="s">
        <v>5013</v>
      </c>
      <c r="E1007" s="3" t="s">
        <v>5014</v>
      </c>
      <c r="F1007" s="3">
        <v>66</v>
      </c>
      <c r="G1007" s="63" t="s">
        <v>21</v>
      </c>
      <c r="H1007" s="20" t="s">
        <v>96</v>
      </c>
      <c r="J1007" s="20" t="s">
        <v>22</v>
      </c>
      <c r="K1007" s="60">
        <v>45896</v>
      </c>
      <c r="L1007" s="70" t="s">
        <v>23</v>
      </c>
      <c r="N1007" s="3" t="s">
        <v>5015</v>
      </c>
      <c r="O1007" s="3" t="s">
        <v>5016</v>
      </c>
    </row>
    <row r="1008" s="3" customFormat="1" spans="1:15">
      <c r="A1008" s="2">
        <v>1007</v>
      </c>
      <c r="B1008" s="3" t="s">
        <v>5017</v>
      </c>
      <c r="C1008" s="3" t="s">
        <v>5018</v>
      </c>
      <c r="D1008" s="21" t="s">
        <v>5017</v>
      </c>
      <c r="E1008" s="3" t="s">
        <v>5019</v>
      </c>
      <c r="F1008" s="3">
        <v>45</v>
      </c>
      <c r="G1008" s="3" t="s">
        <v>2187</v>
      </c>
      <c r="K1008" s="60">
        <v>46008</v>
      </c>
      <c r="L1008" s="20" t="s">
        <v>63</v>
      </c>
      <c r="M1008" s="20"/>
      <c r="N1008" s="3" t="s">
        <v>5020</v>
      </c>
      <c r="O1008" s="3" t="s">
        <v>5021</v>
      </c>
    </row>
    <row r="1009" s="52" customFormat="1" spans="1:15">
      <c r="A1009" s="2">
        <v>1008</v>
      </c>
      <c r="B1009" s="52" t="s">
        <v>5022</v>
      </c>
      <c r="C1009" s="52" t="s">
        <v>5023</v>
      </c>
      <c r="D1009" s="52" t="s">
        <v>5022</v>
      </c>
      <c r="E1009" s="67" t="s">
        <v>5024</v>
      </c>
      <c r="F1009" s="3">
        <v>42</v>
      </c>
      <c r="G1009" s="52" t="s">
        <v>62</v>
      </c>
      <c r="K1009" s="60">
        <v>46078</v>
      </c>
      <c r="L1009" s="67" t="s">
        <v>63</v>
      </c>
      <c r="N1009" s="52" t="s">
        <v>5025</v>
      </c>
      <c r="O1009" s="52" t="s">
        <v>5026</v>
      </c>
    </row>
    <row r="1010" s="2" customFormat="1" spans="1:15">
      <c r="A1010" s="2">
        <v>1009</v>
      </c>
      <c r="B1010" s="61"/>
      <c r="C1010" s="61" t="s">
        <v>5027</v>
      </c>
      <c r="D1010" s="96" t="s">
        <v>5028</v>
      </c>
      <c r="E1010" s="61" t="s">
        <v>5029</v>
      </c>
      <c r="F1010" s="3">
        <v>35</v>
      </c>
      <c r="G1010" s="61" t="s">
        <v>21</v>
      </c>
      <c r="H1010" s="61"/>
      <c r="I1010" s="61"/>
      <c r="J1010" s="61"/>
      <c r="K1010" s="60">
        <v>46062</v>
      </c>
      <c r="L1010" s="61"/>
      <c r="M1010" s="3" t="s">
        <v>24</v>
      </c>
      <c r="N1010" s="96" t="s">
        <v>5030</v>
      </c>
      <c r="O1010" s="3" t="s">
        <v>5031</v>
      </c>
    </row>
    <row r="1011" s="3" customFormat="1" spans="1:15">
      <c r="A1011" s="2">
        <v>1010</v>
      </c>
      <c r="C1011" s="3" t="s">
        <v>5032</v>
      </c>
      <c r="D1011" s="21" t="s">
        <v>5033</v>
      </c>
      <c r="E1011" s="20" t="s">
        <v>5034</v>
      </c>
      <c r="F1011" s="3">
        <v>69.8</v>
      </c>
      <c r="G1011" s="63" t="s">
        <v>21</v>
      </c>
      <c r="J1011" s="52"/>
      <c r="K1011" s="60">
        <v>45023</v>
      </c>
      <c r="L1011" s="71"/>
      <c r="N1011" s="3" t="s">
        <v>5035</v>
      </c>
      <c r="O1011" s="3" t="s">
        <v>5036</v>
      </c>
    </row>
    <row r="1012" s="2" customFormat="1" spans="1:15">
      <c r="A1012" s="2">
        <v>1011</v>
      </c>
      <c r="B1012" s="17"/>
      <c r="C1012" s="92" t="s">
        <v>5037</v>
      </c>
      <c r="D1012" s="17" t="s">
        <v>5038</v>
      </c>
      <c r="E1012" s="92" t="s">
        <v>5039</v>
      </c>
      <c r="F1012" s="3">
        <v>49.8</v>
      </c>
      <c r="G1012" s="61" t="s">
        <v>21</v>
      </c>
      <c r="H1012" s="61"/>
      <c r="I1012" s="2" t="s">
        <v>312</v>
      </c>
      <c r="K1012" s="60">
        <v>46062</v>
      </c>
      <c r="L1012" s="2" t="s">
        <v>3277</v>
      </c>
      <c r="M1012" s="3" t="s">
        <v>24</v>
      </c>
      <c r="N1012" s="96" t="s">
        <v>5040</v>
      </c>
      <c r="O1012" s="3" t="s">
        <v>5041</v>
      </c>
    </row>
    <row r="1013" s="2" customFormat="1" spans="1:15">
      <c r="A1013" s="2">
        <v>1012</v>
      </c>
      <c r="C1013" s="2" t="s">
        <v>5042</v>
      </c>
      <c r="D1013" s="76" t="s">
        <v>5043</v>
      </c>
      <c r="E1013" s="2" t="s">
        <v>5044</v>
      </c>
      <c r="F1013" s="3">
        <v>38</v>
      </c>
      <c r="G1013" s="2" t="s">
        <v>21</v>
      </c>
      <c r="H1013" s="2" t="s">
        <v>96</v>
      </c>
      <c r="J1013" s="3" t="s">
        <v>22</v>
      </c>
      <c r="K1013" s="60">
        <v>46004</v>
      </c>
      <c r="L1013" s="60" t="s">
        <v>3633</v>
      </c>
      <c r="M1013" s="3" t="s">
        <v>5045</v>
      </c>
      <c r="N1013" s="2" t="s">
        <v>5046</v>
      </c>
      <c r="O1013" s="3" t="s">
        <v>5047</v>
      </c>
    </row>
    <row r="1014" s="2" customFormat="1" spans="1:15">
      <c r="A1014" s="2">
        <v>1013</v>
      </c>
      <c r="B1014" s="5"/>
      <c r="C1014" s="5" t="s">
        <v>5048</v>
      </c>
      <c r="D1014" s="68" t="s">
        <v>5049</v>
      </c>
      <c r="E1014" s="5" t="s">
        <v>5050</v>
      </c>
      <c r="F1014" s="3">
        <v>35</v>
      </c>
      <c r="G1014" s="5" t="s">
        <v>5051</v>
      </c>
      <c r="H1014" s="5"/>
      <c r="I1014" s="5"/>
      <c r="J1014" s="5"/>
      <c r="K1014" s="60">
        <v>46050</v>
      </c>
      <c r="L1014" s="3" t="s">
        <v>63</v>
      </c>
      <c r="M1014" s="3" t="s">
        <v>24</v>
      </c>
      <c r="N1014" s="5" t="s">
        <v>5052</v>
      </c>
      <c r="O1014" s="3" t="s">
        <v>5053</v>
      </c>
    </row>
    <row r="1015" s="3" customFormat="1" spans="1:15">
      <c r="A1015" s="2">
        <v>1014</v>
      </c>
      <c r="B1015" s="3"/>
      <c r="C1015" s="3" t="s">
        <v>5054</v>
      </c>
      <c r="D1015" s="21" t="s">
        <v>5055</v>
      </c>
      <c r="E1015" s="3" t="s">
        <v>5056</v>
      </c>
      <c r="F1015" s="3">
        <v>65</v>
      </c>
      <c r="G1015" s="3" t="s">
        <v>5057</v>
      </c>
      <c r="K1015" s="60">
        <v>45427</v>
      </c>
      <c r="L1015" s="20" t="s">
        <v>63</v>
      </c>
      <c r="M1015" s="20"/>
      <c r="N1015" s="3" t="s">
        <v>5058</v>
      </c>
      <c r="O1015" s="3" t="s">
        <v>5059</v>
      </c>
    </row>
    <row r="1016" s="3" customFormat="1" spans="1:15">
      <c r="A1016" s="2">
        <v>1015</v>
      </c>
      <c r="B1016" s="3" t="s">
        <v>5060</v>
      </c>
      <c r="C1016" s="3" t="s">
        <v>5061</v>
      </c>
      <c r="D1016" s="3" t="s">
        <v>5060</v>
      </c>
      <c r="E1016" s="3" t="s">
        <v>5062</v>
      </c>
      <c r="F1016" s="3">
        <v>49.8</v>
      </c>
      <c r="G1016" s="3" t="s">
        <v>21</v>
      </c>
      <c r="K1016" s="60">
        <v>45833</v>
      </c>
      <c r="L1016" s="3"/>
      <c r="M1016" s="3"/>
      <c r="N1016" s="3" t="s">
        <v>5063</v>
      </c>
      <c r="O1016" s="3" t="s">
        <v>5064</v>
      </c>
    </row>
    <row r="1017" s="5" customFormat="1" spans="1:15">
      <c r="A1017" s="2">
        <v>1016</v>
      </c>
      <c r="B1017" s="68"/>
      <c r="C1017" s="5" t="s">
        <v>5065</v>
      </c>
      <c r="D1017" s="68" t="s">
        <v>5066</v>
      </c>
      <c r="E1017" s="5" t="s">
        <v>5067</v>
      </c>
      <c r="F1017" s="3">
        <v>40</v>
      </c>
      <c r="G1017" s="20" t="s">
        <v>21</v>
      </c>
      <c r="I1017" s="2" t="s">
        <v>312</v>
      </c>
      <c r="J1017" s="3" t="s">
        <v>22</v>
      </c>
      <c r="K1017" s="60">
        <v>46053</v>
      </c>
      <c r="L1017" s="60" t="s">
        <v>2299</v>
      </c>
      <c r="M1017" s="3" t="s">
        <v>24</v>
      </c>
      <c r="N1017" s="5" t="s">
        <v>5068</v>
      </c>
      <c r="O1017" s="3" t="s">
        <v>5069</v>
      </c>
    </row>
    <row r="1018" s="3" customFormat="1" spans="1:15">
      <c r="A1018" s="2">
        <v>1017</v>
      </c>
      <c r="B1018" s="21"/>
      <c r="C1018" s="3" t="s">
        <v>5070</v>
      </c>
      <c r="D1018" s="21" t="s">
        <v>5071</v>
      </c>
      <c r="E1018" s="3" t="s">
        <v>5072</v>
      </c>
      <c r="F1018" s="3">
        <v>36</v>
      </c>
      <c r="G1018" s="3" t="s">
        <v>21</v>
      </c>
      <c r="J1018" s="3" t="s">
        <v>22</v>
      </c>
      <c r="K1018" s="60">
        <v>46017</v>
      </c>
      <c r="L1018" s="70" t="s">
        <v>23</v>
      </c>
      <c r="N1018" s="3" t="s">
        <v>5073</v>
      </c>
      <c r="O1018" s="3" t="s">
        <v>5074</v>
      </c>
    </row>
    <row r="1019" s="2" customFormat="1" spans="1:15">
      <c r="A1019" s="2">
        <v>1018</v>
      </c>
      <c r="B1019" s="68"/>
      <c r="C1019" s="5" t="s">
        <v>5075</v>
      </c>
      <c r="D1019" s="68" t="s">
        <v>5076</v>
      </c>
      <c r="E1019" s="5" t="s">
        <v>4946</v>
      </c>
      <c r="F1019" s="3">
        <v>39</v>
      </c>
      <c r="G1019" s="20" t="s">
        <v>21</v>
      </c>
      <c r="H1019" s="5"/>
      <c r="I1019" s="5"/>
      <c r="J1019" s="5"/>
      <c r="K1019" s="60">
        <v>46028</v>
      </c>
      <c r="L1019" s="5"/>
      <c r="M1019" s="3" t="s">
        <v>24</v>
      </c>
      <c r="N1019" s="5" t="s">
        <v>5077</v>
      </c>
      <c r="O1019" s="3" t="s">
        <v>5078</v>
      </c>
    </row>
    <row r="1020" s="3" customFormat="1" spans="1:15">
      <c r="A1020" s="2">
        <v>1019</v>
      </c>
      <c r="B1020" s="21" t="s">
        <v>5079</v>
      </c>
      <c r="C1020" s="3" t="s">
        <v>5080</v>
      </c>
      <c r="D1020" s="21" t="s">
        <v>5079</v>
      </c>
      <c r="E1020" s="3" t="s">
        <v>5081</v>
      </c>
      <c r="F1020" s="3">
        <v>47</v>
      </c>
      <c r="G1020" s="3"/>
      <c r="H1020" s="3"/>
      <c r="I1020" s="3"/>
      <c r="J1020" s="3"/>
      <c r="K1020" s="60">
        <v>45853</v>
      </c>
      <c r="L1020" s="3"/>
      <c r="M1020" s="3"/>
      <c r="N1020" s="3" t="s">
        <v>5082</v>
      </c>
      <c r="O1020" s="3" t="s">
        <v>5083</v>
      </c>
    </row>
    <row r="1021" s="5" customFormat="1" ht="14.25" spans="1:15">
      <c r="A1021" s="2">
        <v>1020</v>
      </c>
      <c r="B1021" s="2"/>
      <c r="C1021" s="18" t="s">
        <v>5084</v>
      </c>
      <c r="D1021" s="76"/>
      <c r="E1021" s="2"/>
      <c r="F1021" s="3"/>
      <c r="G1021" s="2"/>
      <c r="H1021" s="2"/>
      <c r="I1021" s="2"/>
      <c r="J1021" s="2"/>
      <c r="K1021" s="60"/>
      <c r="L1021" s="2"/>
      <c r="M1021" s="3"/>
      <c r="N1021" s="2"/>
      <c r="O1021" s="3"/>
    </row>
    <row r="1022" s="2" customFormat="1" spans="1:15">
      <c r="A1022" s="2">
        <v>1021</v>
      </c>
      <c r="B1022" s="68"/>
      <c r="C1022" s="5" t="s">
        <v>5085</v>
      </c>
      <c r="D1022" s="68" t="s">
        <v>5086</v>
      </c>
      <c r="E1022" s="5" t="s">
        <v>5087</v>
      </c>
      <c r="F1022" s="3">
        <v>49</v>
      </c>
      <c r="G1022" s="3" t="s">
        <v>21</v>
      </c>
      <c r="H1022" s="5"/>
      <c r="I1022" s="2" t="s">
        <v>312</v>
      </c>
      <c r="J1022" s="3" t="s">
        <v>22</v>
      </c>
      <c r="K1022" s="60">
        <v>46008</v>
      </c>
      <c r="L1022" s="70" t="s">
        <v>23</v>
      </c>
      <c r="M1022" s="3" t="s">
        <v>24</v>
      </c>
      <c r="N1022" s="5" t="s">
        <v>5088</v>
      </c>
      <c r="O1022" s="3" t="s">
        <v>5089</v>
      </c>
    </row>
    <row r="1023" s="3" customFormat="1" spans="1:15">
      <c r="A1023" s="2">
        <v>1022</v>
      </c>
      <c r="B1023" s="3" t="s">
        <v>5090</v>
      </c>
      <c r="C1023" s="3" t="s">
        <v>5091</v>
      </c>
      <c r="D1023" s="21" t="s">
        <v>5090</v>
      </c>
      <c r="E1023" s="3" t="s">
        <v>5092</v>
      </c>
      <c r="F1023" s="3">
        <v>56</v>
      </c>
      <c r="G1023" s="3" t="s">
        <v>62</v>
      </c>
      <c r="J1023" s="20" t="s">
        <v>22</v>
      </c>
      <c r="K1023" s="60">
        <v>46064</v>
      </c>
      <c r="L1023" s="70" t="s">
        <v>23</v>
      </c>
      <c r="N1023" s="3" t="s">
        <v>5093</v>
      </c>
      <c r="O1023" s="3" t="s">
        <v>5094</v>
      </c>
    </row>
    <row r="1024" s="5" customFormat="1" spans="1:15">
      <c r="A1024" s="2">
        <v>1023</v>
      </c>
      <c r="B1024" s="76"/>
      <c r="C1024" s="2" t="s">
        <v>5095</v>
      </c>
      <c r="D1024" s="76" t="s">
        <v>5096</v>
      </c>
      <c r="E1024" s="2" t="s">
        <v>5097</v>
      </c>
      <c r="F1024" s="3">
        <v>39.8</v>
      </c>
      <c r="G1024" s="2" t="s">
        <v>21</v>
      </c>
      <c r="H1024" s="2"/>
      <c r="I1024" s="2"/>
      <c r="J1024" s="2"/>
      <c r="K1024" s="60">
        <v>45693</v>
      </c>
      <c r="L1024" s="2"/>
      <c r="M1024" s="3" t="s">
        <v>24</v>
      </c>
      <c r="N1024" s="2" t="s">
        <v>5098</v>
      </c>
      <c r="O1024" s="3" t="s">
        <v>5099</v>
      </c>
    </row>
    <row r="1025" s="2" customFormat="1" spans="1:15">
      <c r="A1025" s="2">
        <v>1024</v>
      </c>
      <c r="C1025" s="2" t="s">
        <v>5100</v>
      </c>
      <c r="D1025" s="76" t="s">
        <v>5101</v>
      </c>
      <c r="E1025" s="2" t="s">
        <v>5102</v>
      </c>
      <c r="F1025" s="3">
        <v>29</v>
      </c>
      <c r="G1025" s="2" t="s">
        <v>21</v>
      </c>
      <c r="K1025" s="60">
        <v>46056</v>
      </c>
      <c r="M1025" s="3" t="s">
        <v>24</v>
      </c>
      <c r="N1025" s="2" t="s">
        <v>5103</v>
      </c>
      <c r="O1025" s="3" t="s">
        <v>5104</v>
      </c>
    </row>
    <row r="1026" s="2" customFormat="1" spans="1:15">
      <c r="A1026" s="2">
        <v>1025</v>
      </c>
      <c r="C1026" s="2" t="s">
        <v>5105</v>
      </c>
      <c r="D1026" s="76" t="s">
        <v>5106</v>
      </c>
      <c r="E1026" s="2" t="s">
        <v>1333</v>
      </c>
      <c r="F1026" s="3">
        <v>37</v>
      </c>
      <c r="G1026" s="2" t="s">
        <v>21</v>
      </c>
      <c r="H1026" s="2" t="s">
        <v>96</v>
      </c>
      <c r="K1026" s="60">
        <v>45699</v>
      </c>
      <c r="L1026" s="2" t="s">
        <v>381</v>
      </c>
      <c r="M1026" s="3" t="s">
        <v>24</v>
      </c>
      <c r="N1026" s="2" t="s">
        <v>5107</v>
      </c>
      <c r="O1026" s="3" t="s">
        <v>5108</v>
      </c>
    </row>
    <row r="1027" s="2" customFormat="1" spans="1:15">
      <c r="A1027" s="2">
        <v>1026</v>
      </c>
      <c r="C1027" s="2" t="s">
        <v>5109</v>
      </c>
      <c r="D1027" s="76" t="s">
        <v>5110</v>
      </c>
      <c r="E1027" s="2" t="s">
        <v>5111</v>
      </c>
      <c r="F1027" s="3">
        <v>25</v>
      </c>
      <c r="G1027" s="2" t="s">
        <v>21</v>
      </c>
      <c r="K1027" s="60">
        <v>45677</v>
      </c>
      <c r="M1027" s="3" t="s">
        <v>24</v>
      </c>
      <c r="N1027" s="2" t="s">
        <v>5112</v>
      </c>
      <c r="O1027" s="3" t="s">
        <v>5113</v>
      </c>
    </row>
    <row r="1028" s="2" customFormat="1" spans="1:15">
      <c r="A1028" s="2">
        <v>1027</v>
      </c>
      <c r="C1028" s="2" t="s">
        <v>5114</v>
      </c>
      <c r="D1028" s="76" t="s">
        <v>5115</v>
      </c>
      <c r="E1028" s="2" t="s">
        <v>5087</v>
      </c>
      <c r="F1028" s="3">
        <v>28</v>
      </c>
      <c r="G1028" s="2" t="s">
        <v>21</v>
      </c>
      <c r="K1028" s="60">
        <v>45666</v>
      </c>
      <c r="M1028" s="3" t="s">
        <v>24</v>
      </c>
      <c r="N1028" s="2" t="s">
        <v>5116</v>
      </c>
      <c r="O1028" s="3" t="s">
        <v>5117</v>
      </c>
    </row>
    <row r="1029" s="2" customFormat="1" ht="14.25" spans="1:15">
      <c r="A1029" s="2">
        <v>1028</v>
      </c>
      <c r="C1029" s="18" t="s">
        <v>5118</v>
      </c>
      <c r="D1029" s="76"/>
      <c r="F1029" s="3"/>
      <c r="K1029" s="60"/>
      <c r="M1029" s="3"/>
      <c r="O1029" s="3"/>
    </row>
    <row r="1030" s="2" customFormat="1" ht="14.25" spans="1:15">
      <c r="A1030" s="2">
        <v>1029</v>
      </c>
      <c r="C1030" s="18" t="s">
        <v>5119</v>
      </c>
      <c r="D1030" s="76"/>
      <c r="F1030" s="3"/>
      <c r="K1030" s="60"/>
      <c r="M1030" s="3"/>
      <c r="O1030" s="3"/>
    </row>
    <row r="1031" s="2" customFormat="1" ht="14.25" spans="1:15">
      <c r="A1031" s="2">
        <v>1030</v>
      </c>
      <c r="C1031" s="18" t="s">
        <v>5120</v>
      </c>
      <c r="D1031" s="76"/>
      <c r="F1031" s="3"/>
      <c r="K1031" s="60"/>
      <c r="M1031" s="3"/>
      <c r="O1031" s="3"/>
    </row>
    <row r="1032" s="5" customFormat="1" spans="1:15">
      <c r="A1032" s="2">
        <v>1031</v>
      </c>
      <c r="B1032" s="68"/>
      <c r="C1032" s="20" t="s">
        <v>5121</v>
      </c>
      <c r="D1032" s="68" t="s">
        <v>5122</v>
      </c>
      <c r="E1032" s="68" t="s">
        <v>5123</v>
      </c>
      <c r="F1032" s="3">
        <v>45.8</v>
      </c>
      <c r="G1032" s="20" t="s">
        <v>21</v>
      </c>
      <c r="H1032" s="20"/>
      <c r="I1032" s="20"/>
      <c r="J1032" s="20"/>
      <c r="K1032" s="60">
        <v>46062</v>
      </c>
      <c r="L1032" s="68"/>
      <c r="M1032" s="3" t="s">
        <v>24</v>
      </c>
      <c r="N1032" s="5" t="s">
        <v>5124</v>
      </c>
      <c r="O1032" s="3" t="s">
        <v>5125</v>
      </c>
    </row>
    <row r="1033" s="2" customFormat="1" spans="1:15">
      <c r="A1033" s="2">
        <v>1032</v>
      </c>
      <c r="B1033" s="68"/>
      <c r="C1033" s="5" t="s">
        <v>5126</v>
      </c>
      <c r="D1033" s="68" t="s">
        <v>5127</v>
      </c>
      <c r="E1033" s="5" t="s">
        <v>5128</v>
      </c>
      <c r="F1033" s="3">
        <v>45</v>
      </c>
      <c r="G1033" s="20" t="s">
        <v>21</v>
      </c>
      <c r="H1033" s="5"/>
      <c r="I1033" s="5"/>
      <c r="J1033" s="5"/>
      <c r="K1033" s="60">
        <v>45822</v>
      </c>
      <c r="L1033" s="5"/>
      <c r="M1033" s="3" t="s">
        <v>24</v>
      </c>
      <c r="N1033" s="5" t="s">
        <v>5129</v>
      </c>
      <c r="O1033" s="3" t="s">
        <v>5130</v>
      </c>
    </row>
    <row r="1034" s="3" customFormat="1" spans="1:15">
      <c r="A1034" s="2">
        <v>1033</v>
      </c>
      <c r="B1034" s="3"/>
      <c r="C1034" s="3" t="s">
        <v>5131</v>
      </c>
      <c r="D1034" s="3" t="s">
        <v>5132</v>
      </c>
      <c r="E1034" s="3" t="s">
        <v>5133</v>
      </c>
      <c r="F1034" s="3">
        <v>59</v>
      </c>
      <c r="G1034" s="3" t="s">
        <v>5134</v>
      </c>
      <c r="H1034" s="3"/>
      <c r="I1034" s="3"/>
      <c r="J1034" s="3"/>
      <c r="K1034" s="60">
        <v>45622</v>
      </c>
      <c r="L1034" s="3"/>
      <c r="M1034" s="3"/>
      <c r="N1034" s="3" t="s">
        <v>5135</v>
      </c>
      <c r="O1034" s="3" t="s">
        <v>5136</v>
      </c>
    </row>
    <row r="1035" s="3" customFormat="1" spans="1:15">
      <c r="A1035" s="2">
        <v>1034</v>
      </c>
      <c r="B1035" s="3" t="s">
        <v>5137</v>
      </c>
      <c r="C1035" s="3" t="s">
        <v>5131</v>
      </c>
      <c r="D1035" s="21" t="s">
        <v>5137</v>
      </c>
      <c r="E1035" s="3" t="s">
        <v>5138</v>
      </c>
      <c r="F1035" s="3">
        <v>45</v>
      </c>
      <c r="G1035" s="20" t="s">
        <v>1515</v>
      </c>
      <c r="H1035" s="3"/>
      <c r="I1035" s="3"/>
      <c r="J1035" s="3"/>
      <c r="K1035" s="60">
        <v>45950</v>
      </c>
      <c r="L1035" s="62" t="s">
        <v>5139</v>
      </c>
      <c r="N1035" s="3" t="s">
        <v>5140</v>
      </c>
      <c r="O1035" s="3" t="s">
        <v>5141</v>
      </c>
    </row>
    <row r="1036" s="3" customFormat="1" spans="1:15">
      <c r="A1036" s="2">
        <v>1035</v>
      </c>
      <c r="B1036" s="3"/>
      <c r="C1036" s="3" t="s">
        <v>5131</v>
      </c>
      <c r="D1036" s="21" t="s">
        <v>5142</v>
      </c>
      <c r="E1036" s="3" t="s">
        <v>5143</v>
      </c>
      <c r="F1036" s="3">
        <v>59.8</v>
      </c>
      <c r="G1036" s="20" t="s">
        <v>5144</v>
      </c>
      <c r="K1036" s="60">
        <v>46046</v>
      </c>
      <c r="L1036" s="20" t="s">
        <v>63</v>
      </c>
      <c r="N1036" s="3" t="s">
        <v>5145</v>
      </c>
      <c r="O1036" s="3" t="s">
        <v>5146</v>
      </c>
    </row>
    <row r="1037" s="3" customFormat="1" spans="1:15">
      <c r="A1037" s="2">
        <v>1036</v>
      </c>
      <c r="C1037" s="3" t="s">
        <v>5131</v>
      </c>
      <c r="D1037" s="21" t="s">
        <v>5147</v>
      </c>
      <c r="E1037" s="3" t="s">
        <v>5148</v>
      </c>
      <c r="F1037" s="3">
        <v>49.9</v>
      </c>
      <c r="G1037" s="3" t="s">
        <v>5149</v>
      </c>
      <c r="K1037" s="60">
        <v>45847</v>
      </c>
      <c r="L1037" s="20" t="s">
        <v>63</v>
      </c>
      <c r="N1037" s="3" t="s">
        <v>5150</v>
      </c>
      <c r="O1037" s="3" t="s">
        <v>5151</v>
      </c>
    </row>
    <row r="1038" s="3" customFormat="1" spans="1:15">
      <c r="A1038" s="2">
        <v>1037</v>
      </c>
      <c r="C1038" s="3" t="s">
        <v>5152</v>
      </c>
      <c r="D1038" s="21" t="s">
        <v>5153</v>
      </c>
      <c r="E1038" s="3" t="s">
        <v>5154</v>
      </c>
      <c r="F1038" s="3">
        <v>44.8</v>
      </c>
      <c r="G1038" s="3" t="s">
        <v>925</v>
      </c>
      <c r="K1038" s="60">
        <v>45806</v>
      </c>
      <c r="N1038" s="3" t="s">
        <v>5155</v>
      </c>
      <c r="O1038" s="3" t="s">
        <v>5156</v>
      </c>
    </row>
    <row r="1039" s="3" customFormat="1" spans="1:15">
      <c r="A1039" s="2">
        <v>1038</v>
      </c>
      <c r="C1039" s="3" t="s">
        <v>5152</v>
      </c>
      <c r="D1039" s="21" t="s">
        <v>5157</v>
      </c>
      <c r="E1039" s="3" t="s">
        <v>5158</v>
      </c>
      <c r="F1039" s="3">
        <v>49.8</v>
      </c>
      <c r="G1039" s="3" t="s">
        <v>5159</v>
      </c>
      <c r="K1039" s="60">
        <v>45656</v>
      </c>
      <c r="N1039" s="3" t="s">
        <v>5160</v>
      </c>
      <c r="O1039" s="3" t="s">
        <v>5161</v>
      </c>
    </row>
    <row r="1040" s="3" customFormat="1" spans="1:15">
      <c r="A1040" s="2">
        <v>1039</v>
      </c>
      <c r="B1040" s="3"/>
      <c r="C1040" s="3" t="s">
        <v>5131</v>
      </c>
      <c r="D1040" s="21" t="s">
        <v>5162</v>
      </c>
      <c r="E1040" s="3" t="s">
        <v>5163</v>
      </c>
      <c r="F1040" s="3">
        <v>54</v>
      </c>
      <c r="G1040" s="3" t="s">
        <v>5164</v>
      </c>
      <c r="K1040" s="60">
        <v>45724</v>
      </c>
      <c r="L1040" s="20" t="s">
        <v>63</v>
      </c>
      <c r="M1040" s="20"/>
      <c r="N1040" s="3" t="s">
        <v>5165</v>
      </c>
      <c r="O1040" s="3" t="s">
        <v>5166</v>
      </c>
    </row>
    <row r="1041" s="5" customFormat="1" spans="1:15">
      <c r="A1041" s="2">
        <v>1040</v>
      </c>
      <c r="B1041" s="68"/>
      <c r="C1041" s="5" t="s">
        <v>5131</v>
      </c>
      <c r="D1041" s="68" t="s">
        <v>5167</v>
      </c>
      <c r="E1041" s="20" t="s">
        <v>5168</v>
      </c>
      <c r="F1041" s="3">
        <v>45</v>
      </c>
      <c r="G1041" s="3" t="s">
        <v>21</v>
      </c>
      <c r="K1041" s="60">
        <v>45663</v>
      </c>
      <c r="L1041" s="20" t="s">
        <v>143</v>
      </c>
      <c r="M1041" s="3" t="s">
        <v>24</v>
      </c>
      <c r="N1041" s="5" t="s">
        <v>5169</v>
      </c>
      <c r="O1041" s="3" t="s">
        <v>5170</v>
      </c>
    </row>
    <row r="1042" s="3" customFormat="1" spans="1:15">
      <c r="A1042" s="2">
        <v>1041</v>
      </c>
      <c r="B1042" s="21"/>
      <c r="C1042" s="3" t="s">
        <v>5131</v>
      </c>
      <c r="D1042" s="21" t="s">
        <v>5171</v>
      </c>
      <c r="E1042" s="20" t="s">
        <v>5172</v>
      </c>
      <c r="F1042" s="3">
        <v>39.8</v>
      </c>
      <c r="G1042" s="20" t="s">
        <v>5173</v>
      </c>
      <c r="K1042" s="60">
        <v>45961</v>
      </c>
      <c r="L1042" s="3" t="s">
        <v>63</v>
      </c>
      <c r="N1042" s="3" t="s">
        <v>5174</v>
      </c>
      <c r="O1042" s="3" t="s">
        <v>5175</v>
      </c>
    </row>
    <row r="1043" s="5" customFormat="1" spans="1:15">
      <c r="A1043" s="2">
        <v>1042</v>
      </c>
      <c r="C1043" s="5" t="s">
        <v>5131</v>
      </c>
      <c r="D1043" s="68" t="s">
        <v>5176</v>
      </c>
      <c r="E1043" s="5" t="s">
        <v>5177</v>
      </c>
      <c r="F1043" s="3">
        <v>49.8</v>
      </c>
      <c r="G1043" s="20" t="s">
        <v>21</v>
      </c>
      <c r="H1043" s="20"/>
      <c r="I1043" s="20"/>
      <c r="J1043" s="20"/>
      <c r="K1043" s="60">
        <v>45928</v>
      </c>
      <c r="L1043" s="20" t="s">
        <v>143</v>
      </c>
      <c r="M1043" s="3" t="s">
        <v>24</v>
      </c>
      <c r="N1043" s="5" t="s">
        <v>5178</v>
      </c>
      <c r="O1043" s="3" t="s">
        <v>5179</v>
      </c>
    </row>
    <row r="1044" s="52" customFormat="1" spans="1:15">
      <c r="A1044" s="2">
        <v>1043</v>
      </c>
      <c r="C1044" s="52" t="s">
        <v>5131</v>
      </c>
      <c r="D1044" s="87" t="s">
        <v>5180</v>
      </c>
      <c r="E1044" s="52" t="s">
        <v>5181</v>
      </c>
      <c r="F1044" s="3">
        <v>59.9</v>
      </c>
      <c r="G1044" s="3" t="s">
        <v>21</v>
      </c>
      <c r="K1044" s="60">
        <v>46038</v>
      </c>
      <c r="L1044" s="52" t="s">
        <v>24</v>
      </c>
      <c r="M1044" s="70"/>
      <c r="N1044" s="88" t="s">
        <v>5182</v>
      </c>
      <c r="O1044" s="3" t="s">
        <v>5183</v>
      </c>
    </row>
    <row r="1045" s="52" customFormat="1" spans="1:15">
      <c r="A1045" s="2">
        <v>1044</v>
      </c>
      <c r="B1045" s="52" t="s">
        <v>5184</v>
      </c>
      <c r="C1045" s="52" t="s">
        <v>5131</v>
      </c>
      <c r="D1045" s="52" t="s">
        <v>5184</v>
      </c>
      <c r="E1045" s="52" t="s">
        <v>5185</v>
      </c>
      <c r="F1045" s="3">
        <v>49.8</v>
      </c>
      <c r="G1045" s="52" t="s">
        <v>5186</v>
      </c>
      <c r="K1045" s="60">
        <v>46032</v>
      </c>
      <c r="L1045" s="67"/>
      <c r="N1045" s="52" t="s">
        <v>5187</v>
      </c>
      <c r="O1045" s="52" t="s">
        <v>5188</v>
      </c>
    </row>
    <row r="1046" s="3" customFormat="1" spans="1:15">
      <c r="A1046" s="2">
        <v>1045</v>
      </c>
      <c r="B1046" s="21" t="s">
        <v>5189</v>
      </c>
      <c r="C1046" s="3" t="s">
        <v>5190</v>
      </c>
      <c r="D1046" s="3" t="s">
        <v>5189</v>
      </c>
      <c r="E1046" s="3" t="s">
        <v>5191</v>
      </c>
      <c r="F1046" s="3">
        <v>49</v>
      </c>
      <c r="G1046" s="3" t="s">
        <v>21</v>
      </c>
      <c r="K1046" s="60">
        <v>45895</v>
      </c>
      <c r="N1046" s="3" t="s">
        <v>5192</v>
      </c>
      <c r="O1046" s="62" t="s">
        <v>5193</v>
      </c>
    </row>
    <row r="1047" s="3" customFormat="1" spans="1:15">
      <c r="A1047" s="2">
        <v>1046</v>
      </c>
      <c r="B1047" s="3" t="s">
        <v>5194</v>
      </c>
      <c r="C1047" s="3" t="s">
        <v>5195</v>
      </c>
      <c r="D1047" s="21" t="s">
        <v>5194</v>
      </c>
      <c r="E1047" s="3" t="s">
        <v>5196</v>
      </c>
      <c r="F1047" s="3">
        <v>39.8</v>
      </c>
      <c r="G1047" s="3" t="s">
        <v>5197</v>
      </c>
      <c r="J1047" s="20" t="s">
        <v>22</v>
      </c>
      <c r="K1047" s="60">
        <v>46062</v>
      </c>
      <c r="L1047" s="70" t="s">
        <v>23</v>
      </c>
      <c r="N1047" s="3" t="s">
        <v>5198</v>
      </c>
      <c r="O1047" s="3" t="s">
        <v>5199</v>
      </c>
    </row>
    <row r="1048" s="3" customFormat="1" spans="1:15">
      <c r="A1048" s="2">
        <v>1047</v>
      </c>
      <c r="B1048" s="3" t="s">
        <v>5200</v>
      </c>
      <c r="C1048" s="3" t="s">
        <v>5201</v>
      </c>
      <c r="D1048" s="21" t="s">
        <v>5200</v>
      </c>
      <c r="E1048" s="3" t="s">
        <v>5202</v>
      </c>
      <c r="F1048" s="3">
        <v>39.9</v>
      </c>
      <c r="G1048" s="3" t="s">
        <v>5203</v>
      </c>
      <c r="K1048" s="60">
        <v>46063</v>
      </c>
      <c r="L1048" s="20" t="s">
        <v>5204</v>
      </c>
      <c r="M1048" s="20"/>
      <c r="N1048" s="3" t="s">
        <v>5205</v>
      </c>
      <c r="O1048" s="3" t="s">
        <v>5206</v>
      </c>
    </row>
    <row r="1049" s="3" customFormat="1" spans="1:15">
      <c r="A1049" s="2">
        <v>1048</v>
      </c>
      <c r="B1049" s="21" t="s">
        <v>5207</v>
      </c>
      <c r="C1049" s="3" t="s">
        <v>5208</v>
      </c>
      <c r="D1049" s="21" t="s">
        <v>5207</v>
      </c>
      <c r="E1049" s="3" t="s">
        <v>5209</v>
      </c>
      <c r="F1049" s="3">
        <v>49</v>
      </c>
      <c r="G1049" s="3" t="s">
        <v>5210</v>
      </c>
      <c r="H1049" s="3"/>
      <c r="I1049" s="2" t="s">
        <v>312</v>
      </c>
      <c r="J1049" s="20" t="s">
        <v>22</v>
      </c>
      <c r="K1049" s="60">
        <v>46064</v>
      </c>
      <c r="L1049" s="70" t="s">
        <v>23</v>
      </c>
      <c r="M1049" s="3"/>
      <c r="N1049" s="3" t="s">
        <v>5211</v>
      </c>
      <c r="O1049" s="3" t="s">
        <v>5212</v>
      </c>
    </row>
    <row r="1050" s="3" customFormat="1" spans="1:15">
      <c r="A1050" s="2">
        <v>1049</v>
      </c>
      <c r="C1050" s="3" t="s">
        <v>5213</v>
      </c>
      <c r="D1050" s="21" t="s">
        <v>5214</v>
      </c>
      <c r="E1050" s="3" t="s">
        <v>5215</v>
      </c>
      <c r="F1050" s="3">
        <v>79</v>
      </c>
      <c r="G1050" s="3" t="s">
        <v>21</v>
      </c>
      <c r="K1050" s="60">
        <v>45863</v>
      </c>
      <c r="N1050" s="3" t="s">
        <v>5216</v>
      </c>
      <c r="O1050" s="3" t="s">
        <v>5217</v>
      </c>
    </row>
    <row r="1051" s="16" customFormat="1" spans="1:15">
      <c r="A1051" s="2">
        <v>1050</v>
      </c>
      <c r="B1051" s="2"/>
      <c r="C1051" s="2" t="s">
        <v>5218</v>
      </c>
      <c r="D1051" s="76" t="s">
        <v>5219</v>
      </c>
      <c r="E1051" s="2" t="s">
        <v>5220</v>
      </c>
      <c r="F1051" s="3">
        <v>59.8</v>
      </c>
      <c r="G1051" s="2" t="s">
        <v>5221</v>
      </c>
      <c r="H1051" s="2"/>
      <c r="I1051" s="2"/>
      <c r="J1051" s="2"/>
      <c r="K1051" s="60">
        <v>44918</v>
      </c>
      <c r="L1051" s="2"/>
      <c r="M1051" s="3" t="s">
        <v>24</v>
      </c>
      <c r="N1051" s="2" t="s">
        <v>5222</v>
      </c>
      <c r="O1051" s="3" t="s">
        <v>5223</v>
      </c>
    </row>
    <row r="1052" s="2" customFormat="1" spans="1:15">
      <c r="A1052" s="2">
        <v>1051</v>
      </c>
      <c r="C1052" s="2" t="s">
        <v>5152</v>
      </c>
      <c r="D1052" s="76" t="s">
        <v>5224</v>
      </c>
      <c r="E1052" s="2" t="s">
        <v>5225</v>
      </c>
      <c r="F1052" s="3">
        <v>42</v>
      </c>
      <c r="G1052" s="2" t="s">
        <v>177</v>
      </c>
      <c r="H1052" s="16"/>
      <c r="I1052" s="16"/>
      <c r="J1052" s="16"/>
      <c r="K1052" s="60">
        <v>45667</v>
      </c>
      <c r="L1052" s="16"/>
      <c r="M1052" s="3" t="s">
        <v>24</v>
      </c>
      <c r="N1052" s="2" t="s">
        <v>5226</v>
      </c>
      <c r="O1052" s="3" t="s">
        <v>5227</v>
      </c>
    </row>
    <row r="1053" s="2" customFormat="1" spans="1:15">
      <c r="A1053" s="2">
        <v>1052</v>
      </c>
      <c r="C1053" s="2" t="s">
        <v>5228</v>
      </c>
      <c r="D1053" s="76" t="s">
        <v>5229</v>
      </c>
      <c r="E1053" s="2" t="s">
        <v>5230</v>
      </c>
      <c r="F1053" s="3">
        <v>49.8</v>
      </c>
      <c r="G1053" s="2" t="s">
        <v>177</v>
      </c>
      <c r="K1053" s="60">
        <v>46057</v>
      </c>
      <c r="M1053" s="3" t="s">
        <v>24</v>
      </c>
      <c r="N1053" s="2" t="s">
        <v>5231</v>
      </c>
      <c r="O1053" s="3" t="s">
        <v>5232</v>
      </c>
    </row>
    <row r="1054" s="52" customFormat="1" spans="1:15">
      <c r="A1054" s="2">
        <v>1053</v>
      </c>
      <c r="C1054" s="52" t="s">
        <v>5233</v>
      </c>
      <c r="D1054" s="87" t="s">
        <v>5234</v>
      </c>
      <c r="E1054" s="88" t="s">
        <v>5235</v>
      </c>
      <c r="F1054" s="3">
        <v>65</v>
      </c>
      <c r="G1054" s="88" t="s">
        <v>5236</v>
      </c>
      <c r="K1054" s="60">
        <v>45923</v>
      </c>
      <c r="L1054" s="98" t="s">
        <v>63</v>
      </c>
      <c r="M1054" s="70"/>
      <c r="N1054" s="88" t="s">
        <v>5237</v>
      </c>
      <c r="O1054" s="3" t="s">
        <v>5238</v>
      </c>
    </row>
    <row r="1055" s="5" customFormat="1" spans="1:15">
      <c r="A1055" s="2">
        <v>1054</v>
      </c>
      <c r="B1055" s="68"/>
      <c r="C1055" s="5" t="s">
        <v>5239</v>
      </c>
      <c r="D1055" s="68" t="s">
        <v>5240</v>
      </c>
      <c r="E1055" s="5" t="s">
        <v>5241</v>
      </c>
      <c r="F1055" s="3">
        <v>49.8</v>
      </c>
      <c r="G1055" s="3" t="s">
        <v>21</v>
      </c>
      <c r="K1055" s="60">
        <v>45869</v>
      </c>
      <c r="M1055" s="3" t="s">
        <v>24</v>
      </c>
      <c r="N1055" s="5" t="s">
        <v>5242</v>
      </c>
      <c r="O1055" s="3" t="s">
        <v>5243</v>
      </c>
    </row>
    <row r="1056" s="2" customFormat="1" spans="1:15">
      <c r="A1056" s="2">
        <v>1055</v>
      </c>
      <c r="B1056" s="85"/>
      <c r="C1056" s="2" t="s">
        <v>5239</v>
      </c>
      <c r="D1056" s="76" t="s">
        <v>5244</v>
      </c>
      <c r="E1056" s="2" t="s">
        <v>5245</v>
      </c>
      <c r="F1056" s="3">
        <v>45</v>
      </c>
      <c r="G1056" s="5" t="s">
        <v>21</v>
      </c>
      <c r="H1056" s="16"/>
      <c r="I1056" s="16"/>
      <c r="J1056" s="16"/>
      <c r="K1056" s="60">
        <v>45818</v>
      </c>
      <c r="L1056" s="16"/>
      <c r="M1056" s="3" t="s">
        <v>24</v>
      </c>
      <c r="N1056" s="76" t="s">
        <v>5246</v>
      </c>
      <c r="O1056" s="3" t="s">
        <v>5247</v>
      </c>
    </row>
    <row r="1057" s="2" customFormat="1" spans="1:15">
      <c r="A1057" s="2">
        <v>1056</v>
      </c>
      <c r="C1057" s="2" t="s">
        <v>5248</v>
      </c>
      <c r="D1057" s="76" t="s">
        <v>5249</v>
      </c>
      <c r="E1057" s="2" t="s">
        <v>5202</v>
      </c>
      <c r="F1057" s="3">
        <v>49</v>
      </c>
      <c r="G1057" s="2" t="s">
        <v>21</v>
      </c>
      <c r="K1057" s="60">
        <v>45286</v>
      </c>
      <c r="L1057" s="2" t="s">
        <v>442</v>
      </c>
      <c r="M1057" s="3" t="s">
        <v>24</v>
      </c>
      <c r="N1057" s="2" t="s">
        <v>5250</v>
      </c>
      <c r="O1057" s="3" t="s">
        <v>5251</v>
      </c>
    </row>
    <row r="1058" s="2" customFormat="1" spans="1:15">
      <c r="A1058" s="2">
        <v>1057</v>
      </c>
      <c r="C1058" s="2" t="s">
        <v>5252</v>
      </c>
      <c r="D1058" s="76" t="s">
        <v>5253</v>
      </c>
      <c r="E1058" s="2" t="s">
        <v>5254</v>
      </c>
      <c r="F1058" s="3">
        <v>30</v>
      </c>
      <c r="G1058" s="2" t="s">
        <v>21</v>
      </c>
      <c r="H1058" s="16" t="s">
        <v>96</v>
      </c>
      <c r="I1058" s="16"/>
      <c r="J1058" s="16"/>
      <c r="K1058" s="60">
        <v>45812</v>
      </c>
      <c r="L1058" s="2" t="s">
        <v>381</v>
      </c>
      <c r="M1058" s="3" t="s">
        <v>24</v>
      </c>
      <c r="N1058" s="2" t="s">
        <v>5255</v>
      </c>
      <c r="O1058" s="3" t="s">
        <v>5256</v>
      </c>
    </row>
    <row r="1059" s="3" customFormat="1" spans="1:15">
      <c r="A1059" s="2">
        <v>1058</v>
      </c>
      <c r="B1059" s="21" t="s">
        <v>5257</v>
      </c>
      <c r="C1059" s="3" t="s">
        <v>5258</v>
      </c>
      <c r="D1059" s="3" t="s">
        <v>5257</v>
      </c>
      <c r="E1059" s="20" t="s">
        <v>5259</v>
      </c>
      <c r="F1059" s="3">
        <v>55</v>
      </c>
      <c r="G1059" s="20" t="s">
        <v>5260</v>
      </c>
      <c r="H1059" s="20"/>
      <c r="I1059" s="20"/>
      <c r="J1059" s="20"/>
      <c r="K1059" s="60">
        <v>46050</v>
      </c>
      <c r="N1059" s="3" t="s">
        <v>5261</v>
      </c>
      <c r="O1059" s="62" t="s">
        <v>5262</v>
      </c>
    </row>
    <row r="1060" s="2" customFormat="1" spans="1:15">
      <c r="A1060" s="2">
        <v>1059</v>
      </c>
      <c r="B1060" s="2"/>
      <c r="C1060" s="2" t="s">
        <v>5263</v>
      </c>
      <c r="D1060" s="2" t="s">
        <v>5264</v>
      </c>
      <c r="E1060" s="2" t="s">
        <v>5265</v>
      </c>
      <c r="F1060" s="3">
        <v>38</v>
      </c>
      <c r="G1060" s="2" t="s">
        <v>21</v>
      </c>
      <c r="H1060" s="2"/>
      <c r="I1060" s="2"/>
      <c r="J1060" s="2"/>
      <c r="K1060" s="60">
        <v>45708</v>
      </c>
      <c r="L1060" s="2"/>
      <c r="M1060" s="2"/>
      <c r="N1060" s="2" t="s">
        <v>5266</v>
      </c>
      <c r="O1060" s="2" t="s">
        <v>5267</v>
      </c>
    </row>
    <row r="1061" s="52" customFormat="1" spans="1:15">
      <c r="A1061" s="2">
        <v>1060</v>
      </c>
      <c r="C1061" s="52" t="s">
        <v>5268</v>
      </c>
      <c r="D1061" s="87" t="s">
        <v>5269</v>
      </c>
      <c r="E1061" s="52" t="s">
        <v>5270</v>
      </c>
      <c r="F1061" s="3">
        <v>49.8</v>
      </c>
      <c r="G1061" s="88" t="s">
        <v>5271</v>
      </c>
      <c r="H1061" s="88" t="s">
        <v>96</v>
      </c>
      <c r="I1061" s="88"/>
      <c r="J1061" s="88"/>
      <c r="K1061" s="60">
        <v>45722</v>
      </c>
      <c r="L1061" s="52" t="s">
        <v>381</v>
      </c>
      <c r="M1061" s="3" t="s">
        <v>5272</v>
      </c>
      <c r="N1061" s="88" t="s">
        <v>5273</v>
      </c>
      <c r="O1061" s="3" t="s">
        <v>5274</v>
      </c>
    </row>
    <row r="1062" s="3" customFormat="1" spans="1:15">
      <c r="A1062" s="2">
        <v>1061</v>
      </c>
      <c r="B1062" s="3" t="s">
        <v>5275</v>
      </c>
      <c r="C1062" s="3" t="s">
        <v>5276</v>
      </c>
      <c r="D1062" s="21" t="s">
        <v>5275</v>
      </c>
      <c r="E1062" s="3" t="s">
        <v>5277</v>
      </c>
      <c r="F1062" s="3">
        <v>49</v>
      </c>
      <c r="G1062" s="3" t="s">
        <v>5278</v>
      </c>
      <c r="J1062" s="20" t="s">
        <v>22</v>
      </c>
      <c r="K1062" s="60">
        <v>46060</v>
      </c>
      <c r="L1062" s="70" t="s">
        <v>23</v>
      </c>
      <c r="M1062" s="3" t="s">
        <v>5279</v>
      </c>
      <c r="N1062" s="3" t="s">
        <v>5280</v>
      </c>
      <c r="O1062" s="3" t="s">
        <v>5281</v>
      </c>
    </row>
    <row r="1063" s="3" customFormat="1" spans="1:15">
      <c r="A1063" s="2">
        <v>1062</v>
      </c>
      <c r="B1063" s="5"/>
      <c r="C1063" s="5" t="s">
        <v>5282</v>
      </c>
      <c r="D1063" s="68" t="s">
        <v>5283</v>
      </c>
      <c r="E1063" s="20" t="s">
        <v>5284</v>
      </c>
      <c r="F1063" s="3">
        <v>59.8</v>
      </c>
      <c r="G1063" s="5" t="s">
        <v>1911</v>
      </c>
      <c r="J1063" s="20" t="s">
        <v>22</v>
      </c>
      <c r="K1063" s="60">
        <v>46063</v>
      </c>
      <c r="L1063" s="70" t="s">
        <v>23</v>
      </c>
      <c r="N1063" s="5" t="s">
        <v>5285</v>
      </c>
      <c r="O1063" s="5" t="s">
        <v>5286</v>
      </c>
    </row>
    <row r="1064" s="3" customFormat="1" spans="1:15">
      <c r="A1064" s="2">
        <v>1063</v>
      </c>
      <c r="C1064" s="3" t="s">
        <v>5287</v>
      </c>
      <c r="D1064" s="21" t="s">
        <v>5288</v>
      </c>
      <c r="E1064" s="3" t="s">
        <v>5289</v>
      </c>
      <c r="F1064" s="3">
        <v>55</v>
      </c>
      <c r="G1064" s="3" t="s">
        <v>5290</v>
      </c>
      <c r="K1064" s="60">
        <v>45768</v>
      </c>
      <c r="N1064" s="3" t="s">
        <v>5291</v>
      </c>
      <c r="O1064" s="3" t="s">
        <v>5292</v>
      </c>
    </row>
    <row r="1065" s="3" customFormat="1" spans="1:15">
      <c r="A1065" s="2">
        <v>1064</v>
      </c>
      <c r="B1065" s="3"/>
      <c r="C1065" s="3" t="s">
        <v>5293</v>
      </c>
      <c r="D1065" s="3" t="s">
        <v>5294</v>
      </c>
      <c r="E1065" s="3" t="s">
        <v>5295</v>
      </c>
      <c r="F1065" s="3">
        <v>69.9</v>
      </c>
      <c r="G1065" s="3" t="s">
        <v>5296</v>
      </c>
      <c r="K1065" s="60">
        <v>45499</v>
      </c>
      <c r="L1065" s="20" t="s">
        <v>63</v>
      </c>
      <c r="N1065" s="3" t="s">
        <v>5297</v>
      </c>
      <c r="O1065" s="3" t="s">
        <v>5298</v>
      </c>
    </row>
    <row r="1066" s="5" customFormat="1" spans="1:15">
      <c r="A1066" s="2">
        <v>1065</v>
      </c>
      <c r="B1066" s="68"/>
      <c r="C1066" s="5" t="s">
        <v>5293</v>
      </c>
      <c r="D1066" s="68" t="s">
        <v>5299</v>
      </c>
      <c r="E1066" s="5" t="s">
        <v>5300</v>
      </c>
      <c r="F1066" s="3">
        <v>48.9</v>
      </c>
      <c r="G1066" s="20" t="s">
        <v>21</v>
      </c>
      <c r="K1066" s="60">
        <v>45518</v>
      </c>
      <c r="M1066" s="3" t="s">
        <v>24</v>
      </c>
      <c r="N1066" s="5" t="s">
        <v>5301</v>
      </c>
      <c r="O1066" s="3" t="s">
        <v>5302</v>
      </c>
    </row>
    <row r="1067" s="2" customFormat="1" spans="1:15">
      <c r="A1067" s="2">
        <v>1066</v>
      </c>
      <c r="C1067" s="2" t="s">
        <v>5303</v>
      </c>
      <c r="D1067" s="76" t="s">
        <v>5304</v>
      </c>
      <c r="E1067" s="2" t="s">
        <v>5305</v>
      </c>
      <c r="F1067" s="3">
        <v>49</v>
      </c>
      <c r="G1067" s="2" t="s">
        <v>21</v>
      </c>
      <c r="K1067" s="60">
        <v>45871</v>
      </c>
      <c r="M1067" s="3" t="s">
        <v>24</v>
      </c>
      <c r="N1067" s="2" t="s">
        <v>5306</v>
      </c>
      <c r="O1067" s="3" t="s">
        <v>5307</v>
      </c>
    </row>
    <row r="1068" s="2" customFormat="1" spans="1:15">
      <c r="A1068" s="2">
        <v>1067</v>
      </c>
      <c r="B1068" s="16"/>
      <c r="C1068" s="2" t="s">
        <v>5308</v>
      </c>
      <c r="D1068" s="76" t="s">
        <v>5309</v>
      </c>
      <c r="E1068" s="2" t="s">
        <v>5305</v>
      </c>
      <c r="F1068" s="3">
        <v>55</v>
      </c>
      <c r="G1068" s="2" t="s">
        <v>21</v>
      </c>
      <c r="H1068" s="16"/>
      <c r="I1068" s="16"/>
      <c r="J1068" s="16"/>
      <c r="K1068" s="60">
        <v>45909</v>
      </c>
      <c r="L1068" s="16"/>
      <c r="M1068" s="3" t="s">
        <v>24</v>
      </c>
      <c r="N1068" s="2" t="s">
        <v>5310</v>
      </c>
      <c r="O1068" s="3" t="s">
        <v>5311</v>
      </c>
    </row>
    <row r="1069" s="2" customFormat="1" spans="1:15">
      <c r="A1069" s="2">
        <v>1068</v>
      </c>
      <c r="B1069" s="16"/>
      <c r="C1069" s="2" t="s">
        <v>5287</v>
      </c>
      <c r="D1069" s="76" t="s">
        <v>5312</v>
      </c>
      <c r="E1069" s="2" t="s">
        <v>5313</v>
      </c>
      <c r="F1069" s="3">
        <v>49.9</v>
      </c>
      <c r="G1069" s="2" t="s">
        <v>21</v>
      </c>
      <c r="K1069" s="60">
        <v>45314</v>
      </c>
      <c r="M1069" s="3" t="s">
        <v>24</v>
      </c>
      <c r="N1069" s="2" t="s">
        <v>5314</v>
      </c>
      <c r="O1069" s="3" t="s">
        <v>5315</v>
      </c>
    </row>
    <row r="1070" s="3" customFormat="1" spans="1:15">
      <c r="A1070" s="2">
        <v>1069</v>
      </c>
      <c r="C1070" s="3" t="s">
        <v>5316</v>
      </c>
      <c r="D1070" s="21" t="s">
        <v>5317</v>
      </c>
      <c r="E1070" s="3" t="s">
        <v>5318</v>
      </c>
      <c r="F1070" s="3">
        <v>59.9</v>
      </c>
      <c r="G1070" s="3" t="s">
        <v>5319</v>
      </c>
      <c r="K1070" s="60">
        <v>45820</v>
      </c>
      <c r="L1070" s="70" t="s">
        <v>63</v>
      </c>
      <c r="N1070" s="3" t="s">
        <v>5320</v>
      </c>
      <c r="O1070" s="3" t="s">
        <v>5321</v>
      </c>
    </row>
    <row r="1071" s="3" customFormat="1" spans="1:15">
      <c r="A1071" s="2">
        <v>1070</v>
      </c>
      <c r="C1071" s="3" t="s">
        <v>5322</v>
      </c>
      <c r="D1071" s="21" t="s">
        <v>5323</v>
      </c>
      <c r="E1071" s="3" t="s">
        <v>5324</v>
      </c>
      <c r="F1071" s="3">
        <v>35</v>
      </c>
      <c r="G1071" s="3" t="s">
        <v>5325</v>
      </c>
      <c r="K1071" s="60">
        <v>46059</v>
      </c>
      <c r="M1071" s="3" t="s">
        <v>24</v>
      </c>
      <c r="N1071" s="3" t="s">
        <v>5326</v>
      </c>
      <c r="O1071" s="3" t="s">
        <v>5327</v>
      </c>
    </row>
    <row r="1072" s="2" customFormat="1" spans="1:15">
      <c r="A1072" s="2">
        <v>1071</v>
      </c>
      <c r="C1072" s="2" t="s">
        <v>5328</v>
      </c>
      <c r="D1072" s="76" t="s">
        <v>5329</v>
      </c>
      <c r="E1072" s="2" t="s">
        <v>5330</v>
      </c>
      <c r="F1072" s="3">
        <v>49.8</v>
      </c>
      <c r="G1072" s="2" t="s">
        <v>5331</v>
      </c>
      <c r="K1072" s="60">
        <v>45807</v>
      </c>
      <c r="L1072" s="2" t="s">
        <v>442</v>
      </c>
      <c r="M1072" s="3" t="s">
        <v>24</v>
      </c>
      <c r="N1072" s="2" t="s">
        <v>5332</v>
      </c>
      <c r="O1072" s="3" t="s">
        <v>5333</v>
      </c>
    </row>
    <row r="1073" s="3" customFormat="1" spans="1:15">
      <c r="A1073" s="2">
        <v>1072</v>
      </c>
      <c r="B1073" s="68"/>
      <c r="C1073" s="5" t="s">
        <v>5334</v>
      </c>
      <c r="D1073" s="68" t="s">
        <v>5335</v>
      </c>
      <c r="E1073" s="5" t="s">
        <v>5336</v>
      </c>
      <c r="F1073" s="3">
        <v>49.8</v>
      </c>
      <c r="G1073" s="3" t="s">
        <v>21</v>
      </c>
      <c r="I1073" s="2" t="s">
        <v>312</v>
      </c>
      <c r="J1073" s="20" t="s">
        <v>22</v>
      </c>
      <c r="K1073" s="60">
        <v>46039</v>
      </c>
      <c r="L1073" s="70" t="s">
        <v>23</v>
      </c>
      <c r="N1073" s="5" t="s">
        <v>5337</v>
      </c>
      <c r="O1073" s="5" t="s">
        <v>5338</v>
      </c>
    </row>
    <row r="1074" s="5" customFormat="1" spans="1:15">
      <c r="A1074" s="2">
        <v>1073</v>
      </c>
      <c r="B1074" s="68"/>
      <c r="C1074" s="5" t="s">
        <v>5339</v>
      </c>
      <c r="D1074" s="68" t="s">
        <v>5340</v>
      </c>
      <c r="E1074" s="5" t="s">
        <v>5341</v>
      </c>
      <c r="F1074" s="3">
        <v>39</v>
      </c>
      <c r="G1074" s="3" t="s">
        <v>21</v>
      </c>
      <c r="K1074" s="60">
        <v>45901</v>
      </c>
      <c r="M1074" s="3" t="s">
        <v>24</v>
      </c>
      <c r="N1074" s="5" t="s">
        <v>5342</v>
      </c>
      <c r="O1074" s="3" t="s">
        <v>5343</v>
      </c>
    </row>
    <row r="1075" s="2" customFormat="1" spans="1:15">
      <c r="A1075" s="2">
        <v>1074</v>
      </c>
      <c r="B1075" s="68"/>
      <c r="C1075" s="5" t="s">
        <v>5344</v>
      </c>
      <c r="D1075" s="68" t="s">
        <v>5345</v>
      </c>
      <c r="E1075" s="20" t="s">
        <v>5346</v>
      </c>
      <c r="F1075" s="3">
        <v>35</v>
      </c>
      <c r="G1075" s="20" t="s">
        <v>21</v>
      </c>
      <c r="H1075" s="5"/>
      <c r="I1075" s="5"/>
      <c r="J1075" s="5"/>
      <c r="K1075" s="60">
        <v>45450</v>
      </c>
      <c r="L1075" s="5"/>
      <c r="M1075" s="3" t="s">
        <v>24</v>
      </c>
      <c r="N1075" s="5" t="s">
        <v>5347</v>
      </c>
      <c r="O1075" s="3" t="s">
        <v>5348</v>
      </c>
    </row>
    <row r="1076" s="3" customFormat="1" spans="1:15">
      <c r="A1076" s="2">
        <v>1075</v>
      </c>
      <c r="C1076" s="3" t="s">
        <v>5349</v>
      </c>
      <c r="D1076" s="21" t="s">
        <v>5350</v>
      </c>
      <c r="E1076" s="3" t="s">
        <v>5351</v>
      </c>
      <c r="F1076" s="3">
        <v>49</v>
      </c>
      <c r="G1076" s="3" t="s">
        <v>1154</v>
      </c>
      <c r="K1076" s="60">
        <v>45895</v>
      </c>
      <c r="L1076" s="20" t="s">
        <v>442</v>
      </c>
      <c r="M1076" s="3" t="s">
        <v>24</v>
      </c>
      <c r="N1076" s="3" t="s">
        <v>5352</v>
      </c>
      <c r="O1076" s="3" t="s">
        <v>5353</v>
      </c>
    </row>
    <row r="1077" s="3" customFormat="1" spans="1:15">
      <c r="A1077" s="2">
        <v>1076</v>
      </c>
      <c r="B1077" s="3" t="s">
        <v>5354</v>
      </c>
      <c r="C1077" s="3" t="s">
        <v>5355</v>
      </c>
      <c r="D1077" s="21" t="s">
        <v>5354</v>
      </c>
      <c r="E1077" s="3" t="s">
        <v>5356</v>
      </c>
      <c r="F1077" s="3">
        <v>38.8</v>
      </c>
      <c r="G1077" s="3" t="s">
        <v>5357</v>
      </c>
      <c r="H1077" s="3"/>
      <c r="I1077" s="2" t="s">
        <v>312</v>
      </c>
      <c r="J1077" s="20" t="s">
        <v>22</v>
      </c>
      <c r="K1077" s="60">
        <v>46049</v>
      </c>
      <c r="L1077" s="70" t="s">
        <v>23</v>
      </c>
      <c r="M1077" s="3"/>
      <c r="N1077" s="3" t="s">
        <v>5358</v>
      </c>
      <c r="O1077" s="3" t="s">
        <v>5359</v>
      </c>
    </row>
    <row r="1078" s="3" customFormat="1" spans="1:15">
      <c r="A1078" s="2">
        <v>1077</v>
      </c>
      <c r="B1078" s="21"/>
      <c r="C1078" s="3" t="s">
        <v>5355</v>
      </c>
      <c r="D1078" s="21" t="s">
        <v>5360</v>
      </c>
      <c r="E1078" s="3" t="s">
        <v>5361</v>
      </c>
      <c r="F1078" s="3">
        <v>45.5</v>
      </c>
      <c r="G1078" s="3" t="s">
        <v>21</v>
      </c>
      <c r="K1078" s="60">
        <v>46028</v>
      </c>
      <c r="N1078" s="3" t="s">
        <v>5362</v>
      </c>
      <c r="O1078" s="3" t="s">
        <v>5363</v>
      </c>
    </row>
    <row r="1079" s="3" customFormat="1" spans="1:15">
      <c r="A1079" s="2">
        <v>1078</v>
      </c>
      <c r="B1079" s="21"/>
      <c r="C1079" s="3" t="s">
        <v>5364</v>
      </c>
      <c r="D1079" s="21" t="s">
        <v>5365</v>
      </c>
      <c r="E1079" s="62" t="s">
        <v>5366</v>
      </c>
      <c r="F1079" s="3">
        <v>65</v>
      </c>
      <c r="G1079" s="3" t="s">
        <v>5367</v>
      </c>
      <c r="K1079" s="60">
        <v>45503</v>
      </c>
      <c r="N1079" s="3" t="s">
        <v>5368</v>
      </c>
      <c r="O1079" s="3" t="s">
        <v>5369</v>
      </c>
    </row>
    <row r="1080" s="2" customFormat="1" spans="1:15">
      <c r="A1080" s="2">
        <v>1079</v>
      </c>
      <c r="B1080" s="79"/>
      <c r="C1080" s="61" t="s">
        <v>5344</v>
      </c>
      <c r="D1080" s="96" t="s">
        <v>5370</v>
      </c>
      <c r="E1080" s="61" t="s">
        <v>5371</v>
      </c>
      <c r="F1080" s="3">
        <v>35</v>
      </c>
      <c r="G1080" s="61" t="s">
        <v>21</v>
      </c>
      <c r="H1080" s="79"/>
      <c r="I1080" s="79"/>
      <c r="J1080" s="79"/>
      <c r="K1080" s="60">
        <v>45919</v>
      </c>
      <c r="L1080" s="61" t="s">
        <v>143</v>
      </c>
      <c r="M1080" s="3" t="s">
        <v>24</v>
      </c>
      <c r="N1080" s="96" t="s">
        <v>5372</v>
      </c>
      <c r="O1080" s="3" t="s">
        <v>5373</v>
      </c>
    </row>
    <row r="1081" s="2" customFormat="1" spans="1:15">
      <c r="A1081" s="2">
        <v>1080</v>
      </c>
      <c r="C1081" s="2" t="s">
        <v>5355</v>
      </c>
      <c r="D1081" s="76" t="s">
        <v>5374</v>
      </c>
      <c r="E1081" s="2" t="s">
        <v>5225</v>
      </c>
      <c r="F1081" s="3">
        <v>39.8</v>
      </c>
      <c r="G1081" s="2" t="s">
        <v>177</v>
      </c>
      <c r="K1081" s="60">
        <v>45905</v>
      </c>
      <c r="M1081" s="3" t="s">
        <v>24</v>
      </c>
      <c r="N1081" s="2" t="s">
        <v>5375</v>
      </c>
      <c r="O1081" s="3" t="s">
        <v>5376</v>
      </c>
    </row>
    <row r="1082" s="2" customFormat="1" spans="1:15">
      <c r="A1082" s="2">
        <v>1081</v>
      </c>
      <c r="B1082" s="16"/>
      <c r="C1082" s="2" t="s">
        <v>5364</v>
      </c>
      <c r="D1082" s="76" t="s">
        <v>5377</v>
      </c>
      <c r="E1082" s="2" t="s">
        <v>1742</v>
      </c>
      <c r="F1082" s="3">
        <v>47</v>
      </c>
      <c r="G1082" s="2" t="s">
        <v>21</v>
      </c>
      <c r="H1082" s="16" t="s">
        <v>96</v>
      </c>
      <c r="I1082" s="16"/>
      <c r="J1082" s="16"/>
      <c r="K1082" s="60">
        <v>46038</v>
      </c>
      <c r="L1082" s="16" t="s">
        <v>381</v>
      </c>
      <c r="M1082" s="3" t="s">
        <v>24</v>
      </c>
      <c r="N1082" s="2" t="s">
        <v>5378</v>
      </c>
      <c r="O1082" s="3" t="s">
        <v>5379</v>
      </c>
    </row>
    <row r="1083" s="2" customFormat="1" spans="1:15">
      <c r="A1083" s="2">
        <v>1082</v>
      </c>
      <c r="C1083" s="2" t="s">
        <v>5380</v>
      </c>
      <c r="D1083" s="76" t="s">
        <v>5381</v>
      </c>
      <c r="E1083" s="2" t="s">
        <v>5382</v>
      </c>
      <c r="F1083" s="3">
        <v>58</v>
      </c>
      <c r="K1083" s="60">
        <v>45887</v>
      </c>
      <c r="M1083" s="3" t="s">
        <v>24</v>
      </c>
      <c r="N1083" s="2" t="s">
        <v>5383</v>
      </c>
      <c r="O1083" s="3" t="s">
        <v>5384</v>
      </c>
    </row>
    <row r="1084" s="2" customFormat="1" spans="1:15">
      <c r="A1084" s="2">
        <v>1083</v>
      </c>
      <c r="C1084" s="2" t="s">
        <v>5385</v>
      </c>
      <c r="D1084" s="76" t="s">
        <v>5386</v>
      </c>
      <c r="E1084" s="2" t="s">
        <v>5387</v>
      </c>
      <c r="F1084" s="3">
        <v>35</v>
      </c>
      <c r="G1084" s="16" t="s">
        <v>177</v>
      </c>
      <c r="K1084" s="60">
        <v>45279</v>
      </c>
      <c r="L1084" s="16" t="s">
        <v>4098</v>
      </c>
      <c r="M1084" s="3" t="s">
        <v>24</v>
      </c>
      <c r="N1084" s="2" t="s">
        <v>5388</v>
      </c>
      <c r="O1084" s="3" t="s">
        <v>5389</v>
      </c>
    </row>
    <row r="1085" s="2" customFormat="1" spans="1:15">
      <c r="A1085" s="2">
        <v>1084</v>
      </c>
      <c r="B1085" s="85"/>
      <c r="C1085" s="2" t="s">
        <v>5390</v>
      </c>
      <c r="D1085" s="76" t="s">
        <v>5391</v>
      </c>
      <c r="E1085" s="2" t="s">
        <v>5392</v>
      </c>
      <c r="F1085" s="3">
        <v>39.8</v>
      </c>
      <c r="G1085" s="5" t="s">
        <v>21</v>
      </c>
      <c r="H1085" s="16"/>
      <c r="I1085" s="16"/>
      <c r="J1085" s="16"/>
      <c r="K1085" s="60">
        <v>45887</v>
      </c>
      <c r="M1085" s="3" t="s">
        <v>24</v>
      </c>
      <c r="N1085" s="76" t="s">
        <v>5393</v>
      </c>
      <c r="O1085" s="3" t="s">
        <v>5394</v>
      </c>
    </row>
    <row r="1086" s="3" customFormat="1" spans="1:15">
      <c r="A1086" s="2">
        <v>1085</v>
      </c>
      <c r="B1086" s="3" t="s">
        <v>5395</v>
      </c>
      <c r="C1086" s="62" t="s">
        <v>5396</v>
      </c>
      <c r="D1086" s="3" t="s">
        <v>5395</v>
      </c>
      <c r="E1086" s="3" t="s">
        <v>5397</v>
      </c>
      <c r="F1086" s="3">
        <v>45</v>
      </c>
      <c r="G1086" s="3" t="s">
        <v>5398</v>
      </c>
      <c r="H1086" s="20" t="s">
        <v>96</v>
      </c>
      <c r="K1086" s="60">
        <v>45888</v>
      </c>
      <c r="L1086" s="3" t="s">
        <v>97</v>
      </c>
      <c r="N1086" s="3" t="s">
        <v>5399</v>
      </c>
      <c r="O1086" s="3" t="s">
        <v>5400</v>
      </c>
    </row>
    <row r="1087" s="3" customFormat="1" spans="1:15">
      <c r="A1087" s="2">
        <v>1086</v>
      </c>
      <c r="B1087" s="3"/>
      <c r="C1087" s="3" t="s">
        <v>5401</v>
      </c>
      <c r="D1087" s="21" t="s">
        <v>5402</v>
      </c>
      <c r="E1087" s="3" t="s">
        <v>5403</v>
      </c>
      <c r="F1087" s="3">
        <v>49.8</v>
      </c>
      <c r="G1087" s="3" t="s">
        <v>5404</v>
      </c>
      <c r="K1087" s="60">
        <v>45640</v>
      </c>
      <c r="N1087" s="3" t="s">
        <v>5405</v>
      </c>
      <c r="O1087" s="3" t="s">
        <v>5406</v>
      </c>
    </row>
    <row r="1088" s="52" customFormat="1" spans="1:15">
      <c r="A1088" s="2">
        <v>1087</v>
      </c>
      <c r="B1088" s="52"/>
      <c r="C1088" s="52" t="s">
        <v>5407</v>
      </c>
      <c r="D1088" s="52" t="s">
        <v>5408</v>
      </c>
      <c r="E1088" s="67" t="s">
        <v>5409</v>
      </c>
      <c r="F1088" s="3">
        <v>39.8</v>
      </c>
      <c r="G1088" s="52" t="s">
        <v>21</v>
      </c>
      <c r="K1088" s="60">
        <v>45509</v>
      </c>
      <c r="L1088" s="67"/>
      <c r="N1088" s="52" t="s">
        <v>5410</v>
      </c>
      <c r="O1088" s="52" t="s">
        <v>5411</v>
      </c>
    </row>
    <row r="1089" s="3" customFormat="1" spans="1:15">
      <c r="A1089" s="2">
        <v>1088</v>
      </c>
      <c r="B1089" s="3" t="s">
        <v>5412</v>
      </c>
      <c r="C1089" s="3" t="s">
        <v>5413</v>
      </c>
      <c r="D1089" s="3" t="s">
        <v>5412</v>
      </c>
      <c r="E1089" s="3" t="s">
        <v>5414</v>
      </c>
      <c r="F1089" s="3">
        <v>49</v>
      </c>
      <c r="G1089" s="3" t="s">
        <v>5415</v>
      </c>
      <c r="J1089" s="20" t="s">
        <v>22</v>
      </c>
      <c r="K1089" s="60">
        <v>45735</v>
      </c>
      <c r="L1089" s="70" t="s">
        <v>23</v>
      </c>
      <c r="N1089" s="3" t="s">
        <v>5416</v>
      </c>
      <c r="O1089" s="3" t="s">
        <v>5417</v>
      </c>
    </row>
    <row r="1090" s="3" customFormat="1" spans="1:15">
      <c r="A1090" s="2">
        <v>1089</v>
      </c>
      <c r="B1090" s="3" t="s">
        <v>5418</v>
      </c>
      <c r="C1090" s="3" t="s">
        <v>5419</v>
      </c>
      <c r="D1090" s="3" t="s">
        <v>5418</v>
      </c>
      <c r="E1090" s="3" t="s">
        <v>5420</v>
      </c>
      <c r="F1090" s="3">
        <v>48</v>
      </c>
      <c r="G1090" s="3" t="s">
        <v>304</v>
      </c>
      <c r="K1090" s="60">
        <v>45918</v>
      </c>
      <c r="L1090" s="3"/>
      <c r="N1090" s="3" t="s">
        <v>5421</v>
      </c>
      <c r="O1090" s="3" t="s">
        <v>5422</v>
      </c>
    </row>
    <row r="1091" s="5" customFormat="1" spans="1:15">
      <c r="A1091" s="2">
        <v>1090</v>
      </c>
      <c r="B1091" s="68"/>
      <c r="C1091" s="5" t="s">
        <v>5423</v>
      </c>
      <c r="D1091" s="68" t="s">
        <v>5424</v>
      </c>
      <c r="E1091" s="68" t="s">
        <v>5425</v>
      </c>
      <c r="F1091" s="3">
        <v>49.9</v>
      </c>
      <c r="G1091" s="2" t="s">
        <v>892</v>
      </c>
      <c r="I1091" s="2" t="s">
        <v>312</v>
      </c>
      <c r="J1091" s="3" t="s">
        <v>22</v>
      </c>
      <c r="K1091" s="60">
        <v>45811</v>
      </c>
      <c r="L1091" s="70" t="s">
        <v>23</v>
      </c>
      <c r="M1091" s="3" t="s">
        <v>24</v>
      </c>
      <c r="N1091" s="5" t="s">
        <v>5426</v>
      </c>
      <c r="O1091" s="3" t="s">
        <v>5427</v>
      </c>
    </row>
    <row r="1092" s="3" customFormat="1" spans="1:15">
      <c r="A1092" s="2">
        <v>1091</v>
      </c>
      <c r="B1092" s="21"/>
      <c r="C1092" s="3" t="s">
        <v>5428</v>
      </c>
      <c r="D1092" s="21" t="s">
        <v>5429</v>
      </c>
      <c r="E1092" s="3" t="s">
        <v>5430</v>
      </c>
      <c r="F1092" s="3">
        <v>59.9</v>
      </c>
      <c r="G1092" s="3" t="s">
        <v>62</v>
      </c>
      <c r="K1092" s="60">
        <v>45884</v>
      </c>
      <c r="L1092" s="3" t="s">
        <v>63</v>
      </c>
      <c r="N1092" s="3" t="s">
        <v>5431</v>
      </c>
      <c r="O1092" s="3" t="s">
        <v>5432</v>
      </c>
    </row>
    <row r="1093" s="3" customFormat="1" spans="1:15">
      <c r="A1093" s="2">
        <v>1092</v>
      </c>
      <c r="B1093" s="21"/>
      <c r="C1093" s="3" t="s">
        <v>5433</v>
      </c>
      <c r="D1093" s="21" t="s">
        <v>5434</v>
      </c>
      <c r="E1093" s="3" t="s">
        <v>5435</v>
      </c>
      <c r="F1093" s="3">
        <v>59</v>
      </c>
      <c r="G1093" s="3" t="s">
        <v>1727</v>
      </c>
      <c r="J1093" s="20" t="s">
        <v>22</v>
      </c>
      <c r="K1093" s="60">
        <v>45995</v>
      </c>
      <c r="L1093" s="70" t="s">
        <v>23</v>
      </c>
      <c r="N1093" s="3" t="s">
        <v>5436</v>
      </c>
      <c r="O1093" s="3" t="s">
        <v>5437</v>
      </c>
    </row>
    <row r="1094" s="4" customFormat="1" spans="1:15">
      <c r="A1094" s="2">
        <v>1093</v>
      </c>
      <c r="B1094" s="4" t="s">
        <v>5438</v>
      </c>
      <c r="C1094" s="24" t="s">
        <v>5439</v>
      </c>
      <c r="D1094" s="4" t="s">
        <v>5438</v>
      </c>
      <c r="E1094" s="4" t="s">
        <v>5440</v>
      </c>
      <c r="F1094" s="3">
        <v>49.5</v>
      </c>
      <c r="G1094" s="3" t="s">
        <v>5441</v>
      </c>
      <c r="H1094" s="20" t="s">
        <v>96</v>
      </c>
      <c r="I1094" s="4"/>
      <c r="J1094" s="24" t="s">
        <v>22</v>
      </c>
      <c r="K1094" s="60">
        <v>46079</v>
      </c>
      <c r="L1094" s="4" t="s">
        <v>23</v>
      </c>
      <c r="N1094" s="4" t="s">
        <v>5442</v>
      </c>
      <c r="O1094" s="4" t="s">
        <v>5443</v>
      </c>
    </row>
    <row r="1095" s="52" customFormat="1" spans="1:15">
      <c r="A1095" s="2">
        <v>1094</v>
      </c>
      <c r="B1095" s="52" t="s">
        <v>5444</v>
      </c>
      <c r="C1095" s="52" t="s">
        <v>5445</v>
      </c>
      <c r="D1095" s="52" t="s">
        <v>5444</v>
      </c>
      <c r="E1095" s="52" t="s">
        <v>5446</v>
      </c>
      <c r="F1095" s="3">
        <v>55</v>
      </c>
      <c r="G1095" s="52" t="s">
        <v>5447</v>
      </c>
      <c r="K1095" s="60">
        <v>45895</v>
      </c>
      <c r="L1095" s="67" t="s">
        <v>63</v>
      </c>
      <c r="N1095" s="52" t="s">
        <v>5448</v>
      </c>
      <c r="O1095" s="52" t="s">
        <v>5449</v>
      </c>
    </row>
    <row r="1096" s="3" customFormat="1" spans="1:15">
      <c r="A1096" s="2">
        <v>1095</v>
      </c>
      <c r="B1096" s="3" t="s">
        <v>5450</v>
      </c>
      <c r="C1096" s="3" t="s">
        <v>5451</v>
      </c>
      <c r="D1096" s="21" t="s">
        <v>5450</v>
      </c>
      <c r="E1096" s="3" t="s">
        <v>5452</v>
      </c>
      <c r="F1096" s="3">
        <v>39.8</v>
      </c>
      <c r="G1096" s="3" t="s">
        <v>5453</v>
      </c>
      <c r="K1096" s="60">
        <v>46043</v>
      </c>
      <c r="L1096" s="20" t="s">
        <v>63</v>
      </c>
      <c r="M1096" s="20"/>
      <c r="N1096" s="3" t="s">
        <v>5454</v>
      </c>
      <c r="O1096" s="3" t="s">
        <v>5455</v>
      </c>
    </row>
    <row r="1097" s="2" customFormat="1" spans="1:15">
      <c r="A1097" s="2">
        <v>1096</v>
      </c>
      <c r="B1097" s="17"/>
      <c r="C1097" s="92" t="s">
        <v>5456</v>
      </c>
      <c r="D1097" s="17" t="s">
        <v>5457</v>
      </c>
      <c r="E1097" s="92" t="s">
        <v>5158</v>
      </c>
      <c r="F1097" s="3">
        <v>39</v>
      </c>
      <c r="G1097" s="3" t="s">
        <v>21</v>
      </c>
      <c r="H1097" s="17"/>
      <c r="I1097" s="17"/>
      <c r="J1097" s="17"/>
      <c r="K1097" s="60">
        <v>45909</v>
      </c>
      <c r="L1097" s="92"/>
      <c r="M1097" s="3" t="s">
        <v>24</v>
      </c>
      <c r="N1097" s="96" t="s">
        <v>5458</v>
      </c>
      <c r="O1097" s="3" t="s">
        <v>5459</v>
      </c>
    </row>
    <row r="1098" s="3" customFormat="1" spans="1:15">
      <c r="A1098" s="2">
        <v>1097</v>
      </c>
      <c r="C1098" s="3" t="s">
        <v>5460</v>
      </c>
      <c r="D1098" s="21" t="s">
        <v>5461</v>
      </c>
      <c r="E1098" s="3" t="s">
        <v>5462</v>
      </c>
      <c r="F1098" s="3">
        <v>49.8</v>
      </c>
      <c r="G1098" s="3" t="s">
        <v>5463</v>
      </c>
      <c r="K1098" s="60">
        <v>45273</v>
      </c>
      <c r="N1098" s="3" t="s">
        <v>5464</v>
      </c>
      <c r="O1098" s="3" t="s">
        <v>5465</v>
      </c>
    </row>
    <row r="1099" s="3" customFormat="1" spans="1:15">
      <c r="A1099" s="2">
        <v>1098</v>
      </c>
      <c r="C1099" s="3" t="s">
        <v>5466</v>
      </c>
      <c r="D1099" s="21" t="s">
        <v>5467</v>
      </c>
      <c r="E1099" s="3" t="s">
        <v>5468</v>
      </c>
      <c r="F1099" s="3">
        <v>32</v>
      </c>
      <c r="G1099" s="63" t="s">
        <v>21</v>
      </c>
      <c r="K1099" s="60">
        <v>45807</v>
      </c>
      <c r="M1099" s="3" t="s">
        <v>24</v>
      </c>
      <c r="N1099" s="3" t="s">
        <v>5469</v>
      </c>
      <c r="O1099" s="3" t="s">
        <v>5470</v>
      </c>
    </row>
    <row r="1100" s="3" customFormat="1" spans="1:15">
      <c r="A1100" s="2">
        <v>1099</v>
      </c>
      <c r="B1100" s="3" t="s">
        <v>5471</v>
      </c>
      <c r="C1100" s="3" t="s">
        <v>5472</v>
      </c>
      <c r="D1100" s="3" t="s">
        <v>5471</v>
      </c>
      <c r="E1100" s="62" t="s">
        <v>5473</v>
      </c>
      <c r="F1100" s="3">
        <v>25</v>
      </c>
      <c r="G1100" s="3" t="s">
        <v>21</v>
      </c>
      <c r="K1100" s="60">
        <v>45890</v>
      </c>
      <c r="N1100" s="3" t="s">
        <v>5474</v>
      </c>
      <c r="O1100" s="3" t="s">
        <v>5475</v>
      </c>
    </row>
    <row r="1101" s="3" customFormat="1" spans="1:15">
      <c r="A1101" s="2">
        <v>1100</v>
      </c>
      <c r="B1101" s="3" t="s">
        <v>5476</v>
      </c>
      <c r="C1101" s="3" t="s">
        <v>5477</v>
      </c>
      <c r="D1101" s="3" t="s">
        <v>5476</v>
      </c>
      <c r="E1101" s="3" t="s">
        <v>5478</v>
      </c>
      <c r="F1101" s="3">
        <v>49</v>
      </c>
      <c r="G1101" s="3" t="s">
        <v>1292</v>
      </c>
      <c r="H1101" s="3"/>
      <c r="I1101" s="3"/>
      <c r="J1101" s="3"/>
      <c r="K1101" s="60">
        <v>45909</v>
      </c>
      <c r="N1101" s="3" t="s">
        <v>5479</v>
      </c>
      <c r="O1101" s="3" t="s">
        <v>5480</v>
      </c>
    </row>
    <row r="1102" s="2" customFormat="1" spans="1:15">
      <c r="A1102" s="2">
        <v>1101</v>
      </c>
      <c r="B1102" s="16"/>
      <c r="C1102" s="2" t="s">
        <v>5477</v>
      </c>
      <c r="D1102" s="76" t="s">
        <v>5481</v>
      </c>
      <c r="E1102" s="2" t="s">
        <v>5482</v>
      </c>
      <c r="F1102" s="3">
        <v>42</v>
      </c>
      <c r="G1102" s="2" t="s">
        <v>5483</v>
      </c>
      <c r="H1102" s="16"/>
      <c r="I1102" s="16"/>
      <c r="J1102" s="16"/>
      <c r="K1102" s="60">
        <v>46062</v>
      </c>
      <c r="M1102" s="3" t="s">
        <v>24</v>
      </c>
      <c r="N1102" s="2" t="s">
        <v>5484</v>
      </c>
      <c r="O1102" s="3" t="s">
        <v>5485</v>
      </c>
    </row>
    <row r="1103" s="2" customFormat="1" spans="1:15">
      <c r="A1103" s="2">
        <v>1102</v>
      </c>
      <c r="B1103" s="16"/>
      <c r="C1103" s="2" t="s">
        <v>5486</v>
      </c>
      <c r="D1103" s="76" t="s">
        <v>5487</v>
      </c>
      <c r="E1103" s="2" t="s">
        <v>5488</v>
      </c>
      <c r="F1103" s="3">
        <v>35</v>
      </c>
      <c r="G1103" s="2" t="s">
        <v>177</v>
      </c>
      <c r="H1103" s="16"/>
      <c r="I1103" s="16"/>
      <c r="J1103" s="16"/>
      <c r="K1103" s="60">
        <v>45903</v>
      </c>
      <c r="M1103" s="3" t="s">
        <v>24</v>
      </c>
      <c r="N1103" s="2" t="s">
        <v>5489</v>
      </c>
      <c r="O1103" s="3" t="s">
        <v>5490</v>
      </c>
    </row>
    <row r="1104" s="2" customFormat="1" spans="1:15">
      <c r="A1104" s="2">
        <v>1103</v>
      </c>
      <c r="B1104" s="101"/>
      <c r="C1104" s="92" t="s">
        <v>5491</v>
      </c>
      <c r="D1104" s="17" t="s">
        <v>5492</v>
      </c>
      <c r="E1104" s="92" t="s">
        <v>5493</v>
      </c>
      <c r="F1104" s="3">
        <v>45</v>
      </c>
      <c r="G1104" s="3" t="s">
        <v>21</v>
      </c>
      <c r="H1104" s="101"/>
      <c r="I1104" s="101"/>
      <c r="J1104" s="101"/>
      <c r="K1104" s="60">
        <v>45500</v>
      </c>
      <c r="L1104" s="106"/>
      <c r="M1104" s="3" t="s">
        <v>24</v>
      </c>
      <c r="N1104" s="96" t="s">
        <v>5494</v>
      </c>
      <c r="O1104" s="3" t="s">
        <v>5495</v>
      </c>
    </row>
    <row r="1105" s="3" customFormat="1" spans="1:15">
      <c r="A1105" s="2">
        <v>1104</v>
      </c>
      <c r="C1105" s="3" t="s">
        <v>5496</v>
      </c>
      <c r="D1105" s="21" t="s">
        <v>5497</v>
      </c>
      <c r="E1105" s="3" t="s">
        <v>5498</v>
      </c>
      <c r="F1105" s="3">
        <v>45</v>
      </c>
      <c r="G1105" s="20" t="s">
        <v>5499</v>
      </c>
      <c r="K1105" s="60">
        <v>45806</v>
      </c>
      <c r="L1105" s="70" t="s">
        <v>63</v>
      </c>
      <c r="N1105" s="3" t="s">
        <v>5500</v>
      </c>
      <c r="O1105" s="3" t="s">
        <v>5501</v>
      </c>
    </row>
    <row r="1106" s="3" customFormat="1" spans="1:15">
      <c r="A1106" s="2">
        <v>1105</v>
      </c>
      <c r="B1106" s="3" t="s">
        <v>5502</v>
      </c>
      <c r="C1106" s="3" t="s">
        <v>5503</v>
      </c>
      <c r="D1106" s="21" t="s">
        <v>5502</v>
      </c>
      <c r="E1106" s="3" t="s">
        <v>5504</v>
      </c>
      <c r="F1106" s="3">
        <v>69</v>
      </c>
      <c r="G1106" s="3" t="s">
        <v>5505</v>
      </c>
      <c r="H1106" s="3"/>
      <c r="I1106" s="3"/>
      <c r="J1106" s="3"/>
      <c r="K1106" s="60">
        <v>45916</v>
      </c>
      <c r="L1106" s="3" t="s">
        <v>63</v>
      </c>
      <c r="M1106" s="3"/>
      <c r="N1106" s="3" t="s">
        <v>5506</v>
      </c>
      <c r="O1106" s="3" t="s">
        <v>5507</v>
      </c>
    </row>
    <row r="1107" s="2" customFormat="1" spans="1:15">
      <c r="A1107" s="2">
        <v>1106</v>
      </c>
      <c r="B1107" s="85"/>
      <c r="C1107" s="2" t="s">
        <v>5508</v>
      </c>
      <c r="D1107" s="76" t="s">
        <v>5509</v>
      </c>
      <c r="E1107" s="2" t="s">
        <v>5510</v>
      </c>
      <c r="F1107" s="3">
        <v>49.8</v>
      </c>
      <c r="K1107" s="60">
        <v>46026</v>
      </c>
      <c r="M1107" s="3" t="s">
        <v>24</v>
      </c>
      <c r="N1107" s="76" t="s">
        <v>5511</v>
      </c>
      <c r="O1107" s="3" t="s">
        <v>5512</v>
      </c>
    </row>
    <row r="1108" s="3" customFormat="1" spans="1:15">
      <c r="A1108" s="2">
        <v>1107</v>
      </c>
      <c r="B1108" s="3" t="s">
        <v>5513</v>
      </c>
      <c r="C1108" s="3" t="s">
        <v>5514</v>
      </c>
      <c r="D1108" s="3" t="s">
        <v>5513</v>
      </c>
      <c r="E1108" s="3" t="s">
        <v>1402</v>
      </c>
      <c r="F1108" s="3">
        <v>54</v>
      </c>
      <c r="G1108" s="3" t="s">
        <v>62</v>
      </c>
      <c r="K1108" s="60">
        <v>46041</v>
      </c>
      <c r="L1108" s="20" t="s">
        <v>63</v>
      </c>
      <c r="M1108" s="20"/>
      <c r="N1108" s="3" t="s">
        <v>5515</v>
      </c>
      <c r="O1108" s="3" t="s">
        <v>5516</v>
      </c>
    </row>
    <row r="1109" s="5" customFormat="1" spans="1:15">
      <c r="A1109" s="2">
        <v>1108</v>
      </c>
      <c r="B1109" s="68"/>
      <c r="C1109" s="5" t="s">
        <v>5514</v>
      </c>
      <c r="D1109" s="68" t="s">
        <v>5517</v>
      </c>
      <c r="E1109" s="20" t="s">
        <v>5518</v>
      </c>
      <c r="F1109" s="3">
        <v>39.9</v>
      </c>
      <c r="G1109" s="5" t="s">
        <v>21</v>
      </c>
      <c r="K1109" s="60">
        <v>45159</v>
      </c>
      <c r="M1109" s="3" t="s">
        <v>24</v>
      </c>
      <c r="N1109" s="5" t="s">
        <v>5519</v>
      </c>
      <c r="O1109" s="3" t="s">
        <v>5520</v>
      </c>
    </row>
    <row r="1110" s="2" customFormat="1" spans="1:15">
      <c r="A1110" s="2">
        <v>1109</v>
      </c>
      <c r="C1110" s="2" t="s">
        <v>5521</v>
      </c>
      <c r="D1110" s="76" t="s">
        <v>5522</v>
      </c>
      <c r="E1110" s="2" t="s">
        <v>5523</v>
      </c>
      <c r="F1110" s="3">
        <v>28</v>
      </c>
      <c r="G1110" s="2" t="s">
        <v>21</v>
      </c>
      <c r="H1110" s="2" t="s">
        <v>96</v>
      </c>
      <c r="K1110" s="60">
        <v>45663</v>
      </c>
      <c r="L1110" s="2" t="s">
        <v>381</v>
      </c>
      <c r="M1110" s="3" t="s">
        <v>5524</v>
      </c>
      <c r="N1110" s="2" t="s">
        <v>5525</v>
      </c>
      <c r="O1110" s="3" t="s">
        <v>5526</v>
      </c>
    </row>
    <row r="1111" s="3" customFormat="1" spans="1:15">
      <c r="A1111" s="2">
        <v>1110</v>
      </c>
      <c r="C1111" s="3" t="s">
        <v>5527</v>
      </c>
      <c r="D1111" s="21" t="s">
        <v>5528</v>
      </c>
      <c r="E1111" s="3" t="s">
        <v>5529</v>
      </c>
      <c r="F1111" s="3">
        <v>49.9</v>
      </c>
      <c r="J1111" s="20" t="s">
        <v>22</v>
      </c>
      <c r="K1111" s="60">
        <v>45916</v>
      </c>
      <c r="L1111" s="70" t="s">
        <v>23</v>
      </c>
      <c r="N1111" s="3" t="s">
        <v>5530</v>
      </c>
      <c r="O1111" s="3" t="s">
        <v>5531</v>
      </c>
    </row>
    <row r="1112" s="3" customFormat="1" spans="1:15">
      <c r="A1112" s="2">
        <v>1111</v>
      </c>
      <c r="B1112" s="21"/>
      <c r="C1112" s="3" t="s">
        <v>5532</v>
      </c>
      <c r="D1112" s="21" t="s">
        <v>5533</v>
      </c>
      <c r="E1112" s="62" t="s">
        <v>5534</v>
      </c>
      <c r="F1112" s="3">
        <v>49.8</v>
      </c>
      <c r="G1112" s="63" t="s">
        <v>21</v>
      </c>
      <c r="K1112" s="60">
        <v>46037</v>
      </c>
      <c r="L1112" s="3" t="s">
        <v>2132</v>
      </c>
      <c r="N1112" s="3" t="s">
        <v>5535</v>
      </c>
      <c r="O1112" s="3" t="s">
        <v>5536</v>
      </c>
    </row>
    <row r="1113" s="5" customFormat="1" spans="1:15">
      <c r="A1113" s="2">
        <v>1112</v>
      </c>
      <c r="C1113" s="5" t="s">
        <v>5537</v>
      </c>
      <c r="D1113" s="68" t="s">
        <v>5538</v>
      </c>
      <c r="E1113" s="5" t="s">
        <v>5539</v>
      </c>
      <c r="F1113" s="3">
        <v>39</v>
      </c>
      <c r="G1113" s="20" t="s">
        <v>21</v>
      </c>
      <c r="H1113" s="20"/>
      <c r="I1113" s="20"/>
      <c r="J1113" s="20"/>
      <c r="K1113" s="60">
        <v>45662</v>
      </c>
      <c r="M1113" s="3" t="s">
        <v>24</v>
      </c>
      <c r="N1113" s="5" t="s">
        <v>5540</v>
      </c>
      <c r="O1113" s="3" t="s">
        <v>5541</v>
      </c>
    </row>
    <row r="1114" s="3" customFormat="1" spans="1:15">
      <c r="A1114" s="2">
        <v>1113</v>
      </c>
      <c r="B1114" s="3" t="s">
        <v>5542</v>
      </c>
      <c r="C1114" s="3" t="s">
        <v>5543</v>
      </c>
      <c r="D1114" s="21" t="s">
        <v>5542</v>
      </c>
      <c r="E1114" s="3" t="s">
        <v>632</v>
      </c>
      <c r="F1114" s="3">
        <v>65</v>
      </c>
      <c r="G1114" s="3" t="s">
        <v>5544</v>
      </c>
      <c r="K1114" s="60">
        <v>46055</v>
      </c>
      <c r="L1114" s="20" t="s">
        <v>63</v>
      </c>
      <c r="M1114" s="20"/>
      <c r="N1114" s="3" t="s">
        <v>5545</v>
      </c>
      <c r="O1114" s="3" t="s">
        <v>5546</v>
      </c>
    </row>
    <row r="1115" s="2" customFormat="1" spans="1:15">
      <c r="A1115" s="2">
        <v>1114</v>
      </c>
      <c r="C1115" s="2" t="s">
        <v>5547</v>
      </c>
      <c r="D1115" s="76" t="s">
        <v>5548</v>
      </c>
      <c r="E1115" s="2" t="s">
        <v>5549</v>
      </c>
      <c r="F1115" s="3">
        <v>45</v>
      </c>
      <c r="G1115" s="2" t="s">
        <v>851</v>
      </c>
      <c r="K1115" s="60">
        <v>45680</v>
      </c>
      <c r="L1115" s="2" t="s">
        <v>3382</v>
      </c>
      <c r="M1115" s="3" t="s">
        <v>24</v>
      </c>
      <c r="N1115" s="2" t="s">
        <v>5550</v>
      </c>
      <c r="O1115" s="3" t="s">
        <v>5551</v>
      </c>
    </row>
    <row r="1116" s="3" customFormat="1" spans="1:15">
      <c r="A1116" s="2">
        <v>1115</v>
      </c>
      <c r="B1116" s="3" t="s">
        <v>5552</v>
      </c>
      <c r="C1116" s="3" t="s">
        <v>5553</v>
      </c>
      <c r="D1116" s="3" t="s">
        <v>5552</v>
      </c>
      <c r="E1116" s="3" t="s">
        <v>5554</v>
      </c>
      <c r="F1116" s="3">
        <v>39.8</v>
      </c>
      <c r="G1116" s="3" t="s">
        <v>5555</v>
      </c>
      <c r="H1116" s="3"/>
      <c r="I1116" s="3"/>
      <c r="J1116" s="3"/>
      <c r="K1116" s="60">
        <v>46048</v>
      </c>
      <c r="N1116" s="3" t="s">
        <v>5556</v>
      </c>
      <c r="O1116" s="3" t="s">
        <v>5557</v>
      </c>
    </row>
    <row r="1117" s="2" customFormat="1" spans="1:15">
      <c r="A1117" s="2">
        <v>1116</v>
      </c>
      <c r="B1117" s="95"/>
      <c r="C1117" s="5" t="s">
        <v>5558</v>
      </c>
      <c r="D1117" s="68" t="s">
        <v>5559</v>
      </c>
      <c r="E1117" s="20" t="s">
        <v>5560</v>
      </c>
      <c r="F1117" s="3">
        <v>35</v>
      </c>
      <c r="G1117" s="20" t="s">
        <v>21</v>
      </c>
      <c r="H1117" s="63"/>
      <c r="I1117" s="63"/>
      <c r="J1117" s="63"/>
      <c r="K1117" s="60">
        <v>45645</v>
      </c>
      <c r="L1117" s="5"/>
      <c r="M1117" s="3" t="s">
        <v>24</v>
      </c>
      <c r="N1117" s="5" t="s">
        <v>5561</v>
      </c>
      <c r="O1117" s="3" t="s">
        <v>5562</v>
      </c>
    </row>
    <row r="1118" s="3" customFormat="1" spans="1:15">
      <c r="A1118" s="2">
        <v>1117</v>
      </c>
      <c r="B1118" s="21" t="s">
        <v>5563</v>
      </c>
      <c r="C1118" s="3" t="s">
        <v>5564</v>
      </c>
      <c r="D1118" s="21" t="s">
        <v>5563</v>
      </c>
      <c r="E1118" s="3" t="s">
        <v>5565</v>
      </c>
      <c r="F1118" s="3">
        <v>45.5</v>
      </c>
      <c r="G1118" s="3" t="s">
        <v>5566</v>
      </c>
      <c r="H1118" s="3"/>
      <c r="I1118" s="3"/>
      <c r="J1118" s="3"/>
      <c r="K1118" s="60">
        <v>46044</v>
      </c>
      <c r="L1118" s="3"/>
      <c r="M1118" s="3"/>
      <c r="N1118" s="3" t="s">
        <v>5567</v>
      </c>
      <c r="O1118" s="3" t="s">
        <v>5568</v>
      </c>
    </row>
    <row r="1119" s="3" customFormat="1" spans="1:15">
      <c r="A1119" s="2">
        <v>1118</v>
      </c>
      <c r="B1119" s="21"/>
      <c r="C1119" s="3" t="s">
        <v>5569</v>
      </c>
      <c r="D1119" s="21" t="s">
        <v>5570</v>
      </c>
      <c r="E1119" s="3" t="s">
        <v>5305</v>
      </c>
      <c r="F1119" s="3">
        <v>59.9</v>
      </c>
      <c r="G1119" s="3" t="s">
        <v>639</v>
      </c>
      <c r="K1119" s="60">
        <v>46006</v>
      </c>
      <c r="N1119" s="3" t="s">
        <v>5571</v>
      </c>
      <c r="O1119" s="3" t="s">
        <v>5572</v>
      </c>
    </row>
    <row r="1120" s="3" customFormat="1" spans="1:15">
      <c r="A1120" s="2">
        <v>1119</v>
      </c>
      <c r="C1120" s="3" t="s">
        <v>5569</v>
      </c>
      <c r="D1120" s="21" t="s">
        <v>5573</v>
      </c>
      <c r="E1120" s="3" t="s">
        <v>5574</v>
      </c>
      <c r="F1120" s="3">
        <v>42.5</v>
      </c>
      <c r="G1120" s="3" t="s">
        <v>5575</v>
      </c>
      <c r="K1120" s="60">
        <v>46013</v>
      </c>
      <c r="M1120" s="3" t="s">
        <v>24</v>
      </c>
      <c r="N1120" s="3" t="s">
        <v>5576</v>
      </c>
      <c r="O1120" s="3" t="s">
        <v>5577</v>
      </c>
    </row>
    <row r="1121" s="63" customFormat="1" spans="1:15">
      <c r="A1121" s="2">
        <v>1120</v>
      </c>
      <c r="C1121" s="63" t="s">
        <v>5558</v>
      </c>
      <c r="D1121" s="95" t="s">
        <v>5578</v>
      </c>
      <c r="E1121" s="63" t="s">
        <v>5579</v>
      </c>
      <c r="F1121" s="3">
        <v>49.9</v>
      </c>
      <c r="G1121" s="63" t="s">
        <v>21</v>
      </c>
      <c r="K1121" s="60">
        <v>46055</v>
      </c>
      <c r="M1121" s="3" t="s">
        <v>24</v>
      </c>
      <c r="N1121" s="95" t="s">
        <v>5580</v>
      </c>
      <c r="O1121" s="3" t="s">
        <v>5581</v>
      </c>
    </row>
    <row r="1122" s="3" customFormat="1" spans="1:15">
      <c r="A1122" s="2">
        <v>1121</v>
      </c>
      <c r="B1122" s="3"/>
      <c r="C1122" s="3" t="s">
        <v>5582</v>
      </c>
      <c r="D1122" s="21" t="s">
        <v>5583</v>
      </c>
      <c r="E1122" s="3" t="s">
        <v>5584</v>
      </c>
      <c r="F1122" s="3">
        <v>49.8</v>
      </c>
      <c r="G1122" s="17" t="s">
        <v>5585</v>
      </c>
      <c r="K1122" s="60">
        <v>45670</v>
      </c>
      <c r="L1122" s="20" t="s">
        <v>63</v>
      </c>
      <c r="M1122" s="20"/>
      <c r="N1122" s="3" t="s">
        <v>5586</v>
      </c>
      <c r="O1122" s="3" t="s">
        <v>5587</v>
      </c>
    </row>
    <row r="1123" s="2" customFormat="1" spans="1:15">
      <c r="A1123" s="2">
        <v>1122</v>
      </c>
      <c r="B1123" s="17"/>
      <c r="C1123" s="92" t="s">
        <v>5588</v>
      </c>
      <c r="D1123" s="17" t="s">
        <v>5589</v>
      </c>
      <c r="E1123" s="92" t="s">
        <v>5590</v>
      </c>
      <c r="F1123" s="3">
        <v>34.8</v>
      </c>
      <c r="G1123" s="17"/>
      <c r="H1123" s="17"/>
      <c r="I1123" s="17"/>
      <c r="J1123" s="17"/>
      <c r="K1123" s="60">
        <v>46039</v>
      </c>
      <c r="L1123" s="92"/>
      <c r="M1123" s="3" t="s">
        <v>24</v>
      </c>
      <c r="N1123" s="96" t="s">
        <v>5591</v>
      </c>
      <c r="O1123" s="3" t="s">
        <v>5592</v>
      </c>
    </row>
    <row r="1124" s="3" customFormat="1" spans="1:15">
      <c r="A1124" s="2">
        <v>1123</v>
      </c>
      <c r="B1124" s="3"/>
      <c r="C1124" s="3" t="s">
        <v>5593</v>
      </c>
      <c r="D1124" s="21" t="s">
        <v>5594</v>
      </c>
      <c r="E1124" s="3" t="s">
        <v>5595</v>
      </c>
      <c r="F1124" s="3">
        <v>53</v>
      </c>
      <c r="K1124" s="60">
        <v>45275</v>
      </c>
      <c r="L1124" s="20" t="s">
        <v>63</v>
      </c>
      <c r="M1124" s="20"/>
      <c r="N1124" s="3" t="s">
        <v>5596</v>
      </c>
      <c r="O1124" s="3" t="s">
        <v>5597</v>
      </c>
    </row>
    <row r="1125" s="2" customFormat="1" spans="1:15">
      <c r="A1125" s="2">
        <v>1124</v>
      </c>
      <c r="B1125" s="16"/>
      <c r="C1125" s="2" t="s">
        <v>5598</v>
      </c>
      <c r="D1125" s="76" t="s">
        <v>5599</v>
      </c>
      <c r="E1125" s="2" t="s">
        <v>5600</v>
      </c>
      <c r="F1125" s="3">
        <v>34</v>
      </c>
      <c r="G1125" s="2" t="s">
        <v>21</v>
      </c>
      <c r="H1125" s="16" t="s">
        <v>96</v>
      </c>
      <c r="I1125" s="16"/>
      <c r="J1125" s="16"/>
      <c r="K1125" s="60">
        <v>46055</v>
      </c>
      <c r="L1125" s="2" t="s">
        <v>381</v>
      </c>
      <c r="M1125" s="3" t="s">
        <v>24</v>
      </c>
      <c r="N1125" s="2" t="s">
        <v>5601</v>
      </c>
      <c r="O1125" s="3" t="s">
        <v>5602</v>
      </c>
    </row>
    <row r="1126" s="5" customFormat="1" spans="1:15">
      <c r="A1126" s="2">
        <v>1125</v>
      </c>
      <c r="B1126" s="68"/>
      <c r="C1126" s="5" t="s">
        <v>5603</v>
      </c>
      <c r="D1126" s="68" t="s">
        <v>5604</v>
      </c>
      <c r="E1126" s="5" t="s">
        <v>5605</v>
      </c>
      <c r="F1126" s="3">
        <v>39</v>
      </c>
      <c r="G1126" s="3" t="s">
        <v>21</v>
      </c>
      <c r="K1126" s="60">
        <v>45695</v>
      </c>
      <c r="M1126" s="3" t="s">
        <v>24</v>
      </c>
      <c r="N1126" s="5" t="s">
        <v>5606</v>
      </c>
      <c r="O1126" s="3" t="s">
        <v>5607</v>
      </c>
    </row>
    <row r="1127" s="3" customFormat="1" spans="1:15">
      <c r="A1127" s="2">
        <v>1126</v>
      </c>
      <c r="C1127" s="3" t="s">
        <v>5608</v>
      </c>
      <c r="D1127" s="21" t="s">
        <v>5609</v>
      </c>
      <c r="E1127" s="3" t="s">
        <v>5610</v>
      </c>
      <c r="F1127" s="3">
        <v>29.9</v>
      </c>
      <c r="G1127" s="3" t="s">
        <v>5611</v>
      </c>
      <c r="J1127" s="3" t="s">
        <v>22</v>
      </c>
      <c r="K1127" s="60">
        <v>46039</v>
      </c>
      <c r="L1127" s="70" t="s">
        <v>23</v>
      </c>
      <c r="M1127" s="3" t="s">
        <v>24</v>
      </c>
      <c r="N1127" s="3" t="s">
        <v>5612</v>
      </c>
      <c r="O1127" s="3" t="s">
        <v>5613</v>
      </c>
    </row>
    <row r="1128" s="2" customFormat="1" ht="14.25" spans="1:15">
      <c r="A1128" s="2">
        <v>1127</v>
      </c>
      <c r="C1128" s="18" t="s">
        <v>5614</v>
      </c>
      <c r="D1128" s="76"/>
      <c r="F1128" s="3"/>
      <c r="K1128" s="60"/>
      <c r="M1128" s="3"/>
      <c r="O1128" s="3"/>
    </row>
    <row r="1129" s="52" customFormat="1" spans="1:15">
      <c r="A1129" s="2">
        <v>1128</v>
      </c>
      <c r="C1129" s="52" t="s">
        <v>5615</v>
      </c>
      <c r="D1129" s="87" t="s">
        <v>5616</v>
      </c>
      <c r="E1129" s="52" t="s">
        <v>5617</v>
      </c>
      <c r="F1129" s="3">
        <v>49</v>
      </c>
      <c r="G1129" s="88" t="s">
        <v>5618</v>
      </c>
      <c r="K1129" s="60">
        <v>46064</v>
      </c>
      <c r="L1129" s="98" t="s">
        <v>63</v>
      </c>
      <c r="M1129" s="70"/>
      <c r="N1129" s="88" t="s">
        <v>5619</v>
      </c>
      <c r="O1129" s="3" t="s">
        <v>5620</v>
      </c>
    </row>
    <row r="1130" s="3" customFormat="1" spans="1:15">
      <c r="A1130" s="2">
        <v>1129</v>
      </c>
      <c r="C1130" s="3" t="s">
        <v>5621</v>
      </c>
      <c r="D1130" s="21" t="s">
        <v>5622</v>
      </c>
      <c r="E1130" s="3" t="s">
        <v>5623</v>
      </c>
      <c r="F1130" s="3">
        <v>69</v>
      </c>
      <c r="G1130" s="2" t="s">
        <v>851</v>
      </c>
      <c r="K1130" s="60">
        <v>45671</v>
      </c>
      <c r="N1130" s="3" t="s">
        <v>5624</v>
      </c>
      <c r="O1130" s="3" t="s">
        <v>5625</v>
      </c>
    </row>
    <row r="1131" s="2" customFormat="1" spans="1:15">
      <c r="A1131" s="2">
        <v>1130</v>
      </c>
      <c r="B1131" s="17"/>
      <c r="C1131" s="92" t="s">
        <v>5626</v>
      </c>
      <c r="D1131" s="17" t="s">
        <v>5627</v>
      </c>
      <c r="E1131" s="92" t="s">
        <v>5628</v>
      </c>
      <c r="F1131" s="3">
        <v>39.8</v>
      </c>
      <c r="G1131" s="2" t="s">
        <v>851</v>
      </c>
      <c r="H1131" s="17"/>
      <c r="I1131" s="17"/>
      <c r="J1131" s="17"/>
      <c r="K1131" s="60">
        <v>46043</v>
      </c>
      <c r="L1131" s="92"/>
      <c r="M1131" s="3" t="s">
        <v>24</v>
      </c>
      <c r="N1131" s="96" t="s">
        <v>5629</v>
      </c>
      <c r="O1131" s="3" t="s">
        <v>5630</v>
      </c>
    </row>
    <row r="1132" s="2" customFormat="1" spans="1:15">
      <c r="A1132" s="2">
        <v>1131</v>
      </c>
      <c r="C1132" s="2" t="s">
        <v>5631</v>
      </c>
      <c r="D1132" s="76" t="s">
        <v>5632</v>
      </c>
      <c r="E1132" s="2" t="s">
        <v>5584</v>
      </c>
      <c r="F1132" s="3">
        <v>39.8</v>
      </c>
      <c r="G1132" s="2" t="s">
        <v>5633</v>
      </c>
      <c r="K1132" s="60">
        <v>45341</v>
      </c>
      <c r="M1132" s="3" t="s">
        <v>24</v>
      </c>
      <c r="N1132" s="2" t="s">
        <v>5634</v>
      </c>
      <c r="O1132" s="3" t="s">
        <v>5635</v>
      </c>
    </row>
    <row r="1133" s="2" customFormat="1" spans="1:15">
      <c r="A1133" s="2">
        <v>1132</v>
      </c>
      <c r="B1133" s="16"/>
      <c r="C1133" s="2" t="s">
        <v>5636</v>
      </c>
      <c r="D1133" s="76" t="s">
        <v>5637</v>
      </c>
      <c r="E1133" s="2" t="s">
        <v>5638</v>
      </c>
      <c r="F1133" s="3">
        <v>39</v>
      </c>
      <c r="G1133" s="2" t="s">
        <v>21</v>
      </c>
      <c r="H1133" s="16" t="s">
        <v>96</v>
      </c>
      <c r="I1133" s="16"/>
      <c r="J1133" s="16"/>
      <c r="K1133" s="60">
        <v>46048</v>
      </c>
      <c r="L1133" s="16" t="s">
        <v>381</v>
      </c>
      <c r="M1133" s="3" t="s">
        <v>5639</v>
      </c>
      <c r="N1133" s="2" t="s">
        <v>5640</v>
      </c>
      <c r="O1133" s="3" t="s">
        <v>5641</v>
      </c>
    </row>
    <row r="1134" s="2" customFormat="1" spans="1:15">
      <c r="A1134" s="2">
        <v>1133</v>
      </c>
      <c r="C1134" s="2" t="s">
        <v>5626</v>
      </c>
      <c r="D1134" s="76" t="s">
        <v>5642</v>
      </c>
      <c r="E1134" s="2" t="s">
        <v>5643</v>
      </c>
      <c r="F1134" s="3">
        <v>36</v>
      </c>
      <c r="G1134" s="2" t="s">
        <v>5644</v>
      </c>
      <c r="K1134" s="60">
        <v>45528</v>
      </c>
      <c r="M1134" s="3" t="s">
        <v>24</v>
      </c>
      <c r="N1134" s="2" t="s">
        <v>5645</v>
      </c>
      <c r="O1134" s="3" t="s">
        <v>5646</v>
      </c>
    </row>
    <row r="1135" s="4" customFormat="1" spans="1:15">
      <c r="A1135" s="2">
        <v>1134</v>
      </c>
      <c r="B1135" s="22" t="s">
        <v>5647</v>
      </c>
      <c r="C1135" s="4" t="s">
        <v>5648</v>
      </c>
      <c r="D1135" s="22" t="s">
        <v>5647</v>
      </c>
      <c r="E1135" s="4" t="s">
        <v>5649</v>
      </c>
      <c r="F1135" s="3">
        <v>69</v>
      </c>
      <c r="G1135" s="25" t="s">
        <v>5650</v>
      </c>
      <c r="H1135" s="25"/>
      <c r="I1135" s="25"/>
      <c r="J1135" s="25"/>
      <c r="K1135" s="60">
        <v>46045</v>
      </c>
      <c r="N1135" s="4" t="s">
        <v>5651</v>
      </c>
      <c r="O1135" s="4" t="s">
        <v>5652</v>
      </c>
    </row>
    <row r="1136" s="2" customFormat="1" spans="1:15">
      <c r="A1136" s="2">
        <v>1135</v>
      </c>
      <c r="B1136" s="2"/>
      <c r="C1136" s="2" t="s">
        <v>5653</v>
      </c>
      <c r="D1136" s="76" t="s">
        <v>5654</v>
      </c>
      <c r="E1136" s="2" t="s">
        <v>5655</v>
      </c>
      <c r="F1136" s="3">
        <v>35</v>
      </c>
      <c r="G1136" s="2" t="s">
        <v>177</v>
      </c>
      <c r="H1136" s="2"/>
      <c r="I1136" s="2"/>
      <c r="J1136" s="2"/>
      <c r="K1136" s="60">
        <v>46027</v>
      </c>
      <c r="L1136" s="2"/>
      <c r="M1136" s="3" t="s">
        <v>24</v>
      </c>
      <c r="N1136" s="2" t="s">
        <v>5656</v>
      </c>
      <c r="O1136" s="3" t="s">
        <v>5657</v>
      </c>
    </row>
    <row r="1137" s="2" customFormat="1" spans="1:15">
      <c r="A1137" s="2">
        <v>1136</v>
      </c>
      <c r="B1137" s="16"/>
      <c r="C1137" s="2" t="s">
        <v>5658</v>
      </c>
      <c r="D1137" s="76" t="s">
        <v>5659</v>
      </c>
      <c r="E1137" s="2" t="s">
        <v>5660</v>
      </c>
      <c r="F1137" s="3">
        <v>39</v>
      </c>
      <c r="G1137" s="2" t="s">
        <v>21</v>
      </c>
      <c r="H1137" s="16" t="s">
        <v>96</v>
      </c>
      <c r="I1137" s="16"/>
      <c r="J1137" s="16"/>
      <c r="K1137" s="60">
        <v>45467</v>
      </c>
      <c r="L1137" s="16" t="s">
        <v>381</v>
      </c>
      <c r="M1137" s="3" t="s">
        <v>24</v>
      </c>
      <c r="N1137" s="2" t="s">
        <v>5661</v>
      </c>
      <c r="O1137" s="3" t="s">
        <v>5662</v>
      </c>
    </row>
    <row r="1138" s="3" customFormat="1" spans="1:15">
      <c r="A1138" s="2">
        <v>1137</v>
      </c>
      <c r="B1138" s="3" t="s">
        <v>5663</v>
      </c>
      <c r="C1138" s="3" t="s">
        <v>5664</v>
      </c>
      <c r="D1138" s="3" t="s">
        <v>5663</v>
      </c>
      <c r="E1138" s="3" t="s">
        <v>5665</v>
      </c>
      <c r="F1138" s="3">
        <v>49.8</v>
      </c>
      <c r="G1138" s="3" t="s">
        <v>5666</v>
      </c>
      <c r="K1138" s="60">
        <v>45901</v>
      </c>
      <c r="N1138" s="3" t="s">
        <v>5667</v>
      </c>
      <c r="O1138" s="3" t="s">
        <v>5668</v>
      </c>
    </row>
    <row r="1139" s="52" customFormat="1" spans="1:15">
      <c r="A1139" s="2">
        <v>1138</v>
      </c>
      <c r="C1139" s="52" t="s">
        <v>5669</v>
      </c>
      <c r="D1139" s="87" t="s">
        <v>5670</v>
      </c>
      <c r="E1139" s="52" t="s">
        <v>5671</v>
      </c>
      <c r="F1139" s="3">
        <v>49.8</v>
      </c>
      <c r="G1139" s="88" t="s">
        <v>5672</v>
      </c>
      <c r="J1139" s="3" t="s">
        <v>22</v>
      </c>
      <c r="K1139" s="60">
        <v>46064</v>
      </c>
      <c r="L1139" s="70" t="s">
        <v>23</v>
      </c>
      <c r="M1139" s="70"/>
      <c r="N1139" s="88" t="s">
        <v>5673</v>
      </c>
      <c r="O1139" s="3" t="s">
        <v>5674</v>
      </c>
    </row>
    <row r="1140" s="4" customFormat="1" spans="1:15">
      <c r="A1140" s="2">
        <v>1139</v>
      </c>
      <c r="B1140" s="4" t="s">
        <v>5675</v>
      </c>
      <c r="C1140" s="4" t="s">
        <v>5676</v>
      </c>
      <c r="D1140" s="4" t="s">
        <v>5675</v>
      </c>
      <c r="E1140" s="4" t="s">
        <v>5677</v>
      </c>
      <c r="F1140" s="3">
        <v>39.5</v>
      </c>
      <c r="G1140" s="4" t="s">
        <v>5678</v>
      </c>
      <c r="K1140" s="60">
        <v>46063</v>
      </c>
      <c r="L1140" s="4"/>
      <c r="M1140" s="4"/>
      <c r="N1140" s="4" t="s">
        <v>5679</v>
      </c>
      <c r="O1140" s="4" t="s">
        <v>5680</v>
      </c>
    </row>
    <row r="1141" s="3" customFormat="1" spans="1:15">
      <c r="A1141" s="2">
        <v>1140</v>
      </c>
      <c r="B1141" s="21"/>
      <c r="C1141" s="3" t="s">
        <v>5681</v>
      </c>
      <c r="D1141" s="21" t="s">
        <v>5682</v>
      </c>
      <c r="E1141" s="20" t="s">
        <v>5430</v>
      </c>
      <c r="F1141" s="3">
        <v>65</v>
      </c>
      <c r="G1141" s="2" t="s">
        <v>21</v>
      </c>
      <c r="K1141" s="60">
        <v>46000</v>
      </c>
      <c r="N1141" s="3" t="s">
        <v>5683</v>
      </c>
      <c r="O1141" s="3" t="s">
        <v>5684</v>
      </c>
    </row>
    <row r="1142" s="3" customFormat="1" spans="1:15">
      <c r="A1142" s="2">
        <v>1141</v>
      </c>
      <c r="B1142" s="21"/>
      <c r="C1142" s="3" t="s">
        <v>5685</v>
      </c>
      <c r="D1142" s="21" t="s">
        <v>5686</v>
      </c>
      <c r="E1142" s="3" t="s">
        <v>5687</v>
      </c>
      <c r="F1142" s="3">
        <v>49.8</v>
      </c>
      <c r="G1142" s="20" t="s">
        <v>5688</v>
      </c>
      <c r="K1142" s="60">
        <v>46079</v>
      </c>
      <c r="L1142" s="3" t="s">
        <v>63</v>
      </c>
      <c r="N1142" s="3" t="s">
        <v>5689</v>
      </c>
      <c r="O1142" s="3" t="s">
        <v>5690</v>
      </c>
    </row>
    <row r="1143" s="2" customFormat="1" spans="1:15">
      <c r="A1143" s="2">
        <v>1142</v>
      </c>
      <c r="C1143" s="2" t="s">
        <v>5691</v>
      </c>
      <c r="D1143" s="76" t="s">
        <v>5692</v>
      </c>
      <c r="E1143" s="2" t="s">
        <v>5638</v>
      </c>
      <c r="F1143" s="3">
        <v>39</v>
      </c>
      <c r="G1143" s="2" t="s">
        <v>5693</v>
      </c>
      <c r="H1143" s="16" t="s">
        <v>96</v>
      </c>
      <c r="I1143" s="16"/>
      <c r="J1143" s="16"/>
      <c r="K1143" s="60">
        <v>45883</v>
      </c>
      <c r="L1143" s="2" t="s">
        <v>381</v>
      </c>
      <c r="M1143" s="3" t="s">
        <v>24</v>
      </c>
      <c r="N1143" s="2" t="s">
        <v>5694</v>
      </c>
      <c r="O1143" s="3" t="s">
        <v>5695</v>
      </c>
    </row>
    <row r="1144" s="3" customFormat="1" spans="1:15">
      <c r="A1144" s="2">
        <v>1143</v>
      </c>
      <c r="B1144" s="3"/>
      <c r="C1144" s="3" t="s">
        <v>5696</v>
      </c>
      <c r="D1144" s="21" t="s">
        <v>5697</v>
      </c>
      <c r="E1144" s="3" t="s">
        <v>5305</v>
      </c>
      <c r="F1144" s="3">
        <v>49.9</v>
      </c>
      <c r="G1144" s="3" t="s">
        <v>5698</v>
      </c>
      <c r="K1144" s="60">
        <v>46058</v>
      </c>
      <c r="L1144" s="20" t="s">
        <v>63</v>
      </c>
      <c r="N1144" s="3" t="s">
        <v>5699</v>
      </c>
      <c r="O1144" s="3" t="s">
        <v>5700</v>
      </c>
    </row>
    <row r="1145" s="2" customFormat="1" spans="1:15">
      <c r="A1145" s="2">
        <v>1144</v>
      </c>
      <c r="B1145" s="17"/>
      <c r="C1145" s="92" t="s">
        <v>5701</v>
      </c>
      <c r="D1145" s="17" t="s">
        <v>5702</v>
      </c>
      <c r="E1145" s="92" t="s">
        <v>5703</v>
      </c>
      <c r="F1145" s="3">
        <v>34.8</v>
      </c>
      <c r="G1145" s="3" t="s">
        <v>21</v>
      </c>
      <c r="H1145" s="17"/>
      <c r="I1145" s="17"/>
      <c r="J1145" s="17"/>
      <c r="K1145" s="60">
        <v>45505</v>
      </c>
      <c r="L1145" s="92"/>
      <c r="M1145" s="3" t="s">
        <v>24</v>
      </c>
      <c r="N1145" s="96" t="s">
        <v>5704</v>
      </c>
      <c r="O1145" s="3" t="s">
        <v>5705</v>
      </c>
    </row>
    <row r="1146" s="5" customFormat="1" spans="1:15">
      <c r="A1146" s="2">
        <v>1145</v>
      </c>
      <c r="B1146" s="101"/>
      <c r="C1146" s="92" t="s">
        <v>5676</v>
      </c>
      <c r="D1146" s="17" t="s">
        <v>5706</v>
      </c>
      <c r="E1146" s="92" t="s">
        <v>5707</v>
      </c>
      <c r="F1146" s="3">
        <v>39.8</v>
      </c>
      <c r="G1146" s="3" t="s">
        <v>21</v>
      </c>
      <c r="H1146" s="17"/>
      <c r="I1146" s="17"/>
      <c r="J1146" s="17"/>
      <c r="K1146" s="60">
        <v>46031</v>
      </c>
      <c r="L1146" s="92"/>
      <c r="M1146" s="3" t="s">
        <v>24</v>
      </c>
      <c r="N1146" s="96" t="s">
        <v>5708</v>
      </c>
      <c r="O1146" s="3" t="s">
        <v>5709</v>
      </c>
    </row>
    <row r="1147" s="2" customFormat="1" spans="1:15">
      <c r="A1147" s="2">
        <v>1146</v>
      </c>
      <c r="B1147" s="68"/>
      <c r="C1147" s="5" t="s">
        <v>5710</v>
      </c>
      <c r="D1147" s="68" t="s">
        <v>5711</v>
      </c>
      <c r="E1147" s="5" t="s">
        <v>5712</v>
      </c>
      <c r="F1147" s="3">
        <v>55</v>
      </c>
      <c r="G1147" s="5" t="s">
        <v>21</v>
      </c>
      <c r="H1147" s="5"/>
      <c r="I1147" s="5"/>
      <c r="J1147" s="5"/>
      <c r="K1147" s="60">
        <v>45867</v>
      </c>
      <c r="L1147" s="5"/>
      <c r="M1147" s="3" t="s">
        <v>24</v>
      </c>
      <c r="N1147" s="5" t="s">
        <v>5713</v>
      </c>
      <c r="O1147" s="3" t="s">
        <v>5714</v>
      </c>
    </row>
    <row r="1148" s="2" customFormat="1" ht="14.25" spans="1:15">
      <c r="A1148" s="2">
        <v>1147</v>
      </c>
      <c r="C1148" s="18" t="s">
        <v>5715</v>
      </c>
      <c r="D1148" s="76"/>
      <c r="F1148" s="3"/>
      <c r="K1148" s="60"/>
      <c r="M1148" s="3"/>
      <c r="O1148" s="3"/>
    </row>
    <row r="1149" s="52" customFormat="1" spans="1:15">
      <c r="A1149" s="2">
        <v>1148</v>
      </c>
      <c r="C1149" s="52" t="s">
        <v>5716</v>
      </c>
      <c r="D1149" s="87" t="s">
        <v>5717</v>
      </c>
      <c r="E1149" s="52" t="s">
        <v>5718</v>
      </c>
      <c r="F1149" s="3">
        <v>45</v>
      </c>
      <c r="G1149" s="3" t="s">
        <v>21</v>
      </c>
      <c r="K1149" s="60">
        <v>45805</v>
      </c>
      <c r="L1149" s="62" t="s">
        <v>2988</v>
      </c>
      <c r="M1149" s="3" t="s">
        <v>24</v>
      </c>
      <c r="N1149" s="52" t="s">
        <v>5719</v>
      </c>
      <c r="O1149" s="3" t="s">
        <v>5720</v>
      </c>
    </row>
    <row r="1150" s="3" customFormat="1" spans="1:15">
      <c r="A1150" s="2">
        <v>1149</v>
      </c>
      <c r="B1150" s="21"/>
      <c r="C1150" s="3" t="s">
        <v>5721</v>
      </c>
      <c r="D1150" s="21" t="s">
        <v>5722</v>
      </c>
      <c r="E1150" s="3" t="s">
        <v>5723</v>
      </c>
      <c r="F1150" s="3">
        <v>45</v>
      </c>
      <c r="G1150" s="3" t="s">
        <v>5724</v>
      </c>
      <c r="K1150" s="60">
        <v>45866</v>
      </c>
      <c r="L1150" s="62" t="s">
        <v>2988</v>
      </c>
      <c r="N1150" s="3" t="s">
        <v>5725</v>
      </c>
      <c r="O1150" s="3" t="s">
        <v>5726</v>
      </c>
    </row>
    <row r="1151" s="3" customFormat="1" spans="1:15">
      <c r="A1151" s="2">
        <v>1150</v>
      </c>
      <c r="B1151" s="3" t="s">
        <v>5727</v>
      </c>
      <c r="C1151" s="3" t="s">
        <v>5728</v>
      </c>
      <c r="D1151" s="3" t="s">
        <v>5727</v>
      </c>
      <c r="E1151" s="3" t="s">
        <v>5729</v>
      </c>
      <c r="F1151" s="3">
        <v>47</v>
      </c>
      <c r="G1151" s="3" t="s">
        <v>2982</v>
      </c>
      <c r="K1151" s="60">
        <v>45895</v>
      </c>
      <c r="L1151" s="3"/>
      <c r="N1151" s="3" t="s">
        <v>5730</v>
      </c>
      <c r="O1151" s="3" t="s">
        <v>5731</v>
      </c>
    </row>
    <row r="1152" s="3" customFormat="1" spans="1:15">
      <c r="A1152" s="2">
        <v>1151</v>
      </c>
      <c r="C1152" s="3" t="s">
        <v>5732</v>
      </c>
      <c r="D1152" s="21" t="s">
        <v>5733</v>
      </c>
      <c r="E1152" s="3" t="s">
        <v>5734</v>
      </c>
      <c r="F1152" s="3">
        <v>46</v>
      </c>
      <c r="G1152" s="3" t="s">
        <v>62</v>
      </c>
      <c r="J1152" s="20" t="s">
        <v>22</v>
      </c>
      <c r="K1152" s="60">
        <v>46051</v>
      </c>
      <c r="L1152" s="70" t="s">
        <v>23</v>
      </c>
      <c r="N1152" s="3" t="s">
        <v>5735</v>
      </c>
      <c r="O1152" s="3" t="s">
        <v>5736</v>
      </c>
    </row>
    <row r="1153" s="3" customFormat="1" spans="1:15">
      <c r="A1153" s="2">
        <v>1152</v>
      </c>
      <c r="B1153" s="3" t="s">
        <v>5737</v>
      </c>
      <c r="C1153" s="3" t="s">
        <v>5738</v>
      </c>
      <c r="D1153" s="3" t="s">
        <v>5737</v>
      </c>
      <c r="E1153" s="3" t="s">
        <v>5739</v>
      </c>
      <c r="F1153" s="3">
        <v>55</v>
      </c>
      <c r="G1153" s="3" t="s">
        <v>5740</v>
      </c>
      <c r="K1153" s="60">
        <v>46064</v>
      </c>
      <c r="L1153" s="3"/>
      <c r="N1153" s="3" t="s">
        <v>5741</v>
      </c>
      <c r="O1153" s="3" t="s">
        <v>5742</v>
      </c>
    </row>
    <row r="1154" s="3" customFormat="1" spans="1:15">
      <c r="A1154" s="2">
        <v>1153</v>
      </c>
      <c r="B1154" s="68"/>
      <c r="C1154" s="5" t="s">
        <v>5743</v>
      </c>
      <c r="D1154" s="68" t="s">
        <v>5744</v>
      </c>
      <c r="E1154" s="5" t="s">
        <v>5745</v>
      </c>
      <c r="F1154" s="3">
        <v>49</v>
      </c>
      <c r="G1154" s="5" t="s">
        <v>5149</v>
      </c>
      <c r="K1154" s="60">
        <v>46064</v>
      </c>
      <c r="L1154" s="20" t="s">
        <v>5746</v>
      </c>
      <c r="N1154" s="5" t="s">
        <v>5747</v>
      </c>
      <c r="O1154" s="5" t="s">
        <v>5748</v>
      </c>
    </row>
    <row r="1155" s="3" customFormat="1" spans="1:15">
      <c r="A1155" s="2">
        <v>1154</v>
      </c>
      <c r="B1155" s="3" t="s">
        <v>5749</v>
      </c>
      <c r="C1155" s="3" t="s">
        <v>5750</v>
      </c>
      <c r="D1155" s="21" t="s">
        <v>5749</v>
      </c>
      <c r="E1155" s="3" t="s">
        <v>5751</v>
      </c>
      <c r="F1155" s="3">
        <v>49.5</v>
      </c>
      <c r="G1155" s="3" t="s">
        <v>5752</v>
      </c>
      <c r="K1155" s="60">
        <v>45866</v>
      </c>
      <c r="L1155" s="3"/>
      <c r="N1155" s="3" t="s">
        <v>5753</v>
      </c>
      <c r="O1155" s="3" t="s">
        <v>5754</v>
      </c>
    </row>
    <row r="1156" s="3" customFormat="1" spans="1:15">
      <c r="A1156" s="2">
        <v>1155</v>
      </c>
      <c r="B1156" s="3"/>
      <c r="C1156" s="3" t="s">
        <v>5755</v>
      </c>
      <c r="D1156" s="3" t="s">
        <v>5756</v>
      </c>
      <c r="E1156" s="3" t="s">
        <v>5757</v>
      </c>
      <c r="F1156" s="3">
        <v>37</v>
      </c>
      <c r="G1156" s="3" t="s">
        <v>5758</v>
      </c>
      <c r="K1156" s="60">
        <v>46045</v>
      </c>
      <c r="N1156" s="3" t="s">
        <v>5759</v>
      </c>
      <c r="O1156" s="3" t="s">
        <v>5760</v>
      </c>
    </row>
    <row r="1157" s="3" customFormat="1" spans="1:15">
      <c r="A1157" s="2">
        <v>1156</v>
      </c>
      <c r="B1157" s="3" t="s">
        <v>5761</v>
      </c>
      <c r="C1157" s="3" t="s">
        <v>5762</v>
      </c>
      <c r="D1157" s="3" t="s">
        <v>5761</v>
      </c>
      <c r="E1157" s="3" t="s">
        <v>5763</v>
      </c>
      <c r="F1157" s="3">
        <v>66</v>
      </c>
      <c r="G1157" s="3" t="s">
        <v>5764</v>
      </c>
      <c r="K1157" s="60">
        <v>45846</v>
      </c>
      <c r="L1157" s="3"/>
      <c r="M1157" s="3"/>
      <c r="N1157" s="3" t="s">
        <v>5765</v>
      </c>
      <c r="O1157" s="3" t="s">
        <v>5766</v>
      </c>
    </row>
    <row r="1158" s="3" customFormat="1" spans="1:15">
      <c r="A1158" s="2">
        <v>1157</v>
      </c>
      <c r="C1158" s="3" t="s">
        <v>5767</v>
      </c>
      <c r="D1158" s="21" t="s">
        <v>5768</v>
      </c>
      <c r="E1158" s="3" t="s">
        <v>5769</v>
      </c>
      <c r="F1158" s="3">
        <v>39.8</v>
      </c>
      <c r="G1158" s="3" t="s">
        <v>193</v>
      </c>
      <c r="K1158" s="60">
        <v>46055</v>
      </c>
      <c r="L1158" s="3" t="s">
        <v>63</v>
      </c>
      <c r="M1158" s="3" t="s">
        <v>24</v>
      </c>
      <c r="N1158" s="3" t="s">
        <v>5770</v>
      </c>
      <c r="O1158" s="3" t="s">
        <v>5771</v>
      </c>
    </row>
    <row r="1159" s="5" customFormat="1" spans="1:15">
      <c r="A1159" s="2">
        <v>1158</v>
      </c>
      <c r="B1159" s="76"/>
      <c r="C1159" s="2" t="s">
        <v>5772</v>
      </c>
      <c r="D1159" s="76" t="s">
        <v>5773</v>
      </c>
      <c r="E1159" s="5" t="s">
        <v>5774</v>
      </c>
      <c r="F1159" s="3">
        <v>55.8</v>
      </c>
      <c r="G1159" s="5" t="s">
        <v>21</v>
      </c>
      <c r="H1159" s="2"/>
      <c r="I1159" s="2"/>
      <c r="J1159" s="2"/>
      <c r="K1159" s="60">
        <v>45717</v>
      </c>
      <c r="L1159" s="2"/>
      <c r="M1159" s="3" t="s">
        <v>24</v>
      </c>
      <c r="N1159" s="76" t="s">
        <v>5775</v>
      </c>
      <c r="O1159" s="3" t="s">
        <v>5776</v>
      </c>
    </row>
    <row r="1160" s="3" customFormat="1" spans="1:15">
      <c r="A1160" s="2">
        <v>1159</v>
      </c>
      <c r="B1160" s="21"/>
      <c r="C1160" s="3" t="s">
        <v>5777</v>
      </c>
      <c r="D1160" s="21" t="s">
        <v>5778</v>
      </c>
      <c r="E1160" s="62" t="s">
        <v>5779</v>
      </c>
      <c r="F1160" s="3">
        <v>69</v>
      </c>
      <c r="G1160" s="3" t="s">
        <v>5780</v>
      </c>
      <c r="H1160" s="3"/>
      <c r="K1160" s="60">
        <v>45659</v>
      </c>
      <c r="L1160" s="3"/>
      <c r="M1160" s="3"/>
      <c r="N1160" s="3" t="s">
        <v>5781</v>
      </c>
      <c r="O1160" s="3" t="s">
        <v>5782</v>
      </c>
    </row>
    <row r="1161" s="52" customFormat="1" spans="1:15">
      <c r="A1161" s="2">
        <v>1160</v>
      </c>
      <c r="C1161" s="52" t="s">
        <v>5783</v>
      </c>
      <c r="D1161" s="87" t="s">
        <v>5784</v>
      </c>
      <c r="E1161" s="52" t="s">
        <v>5785</v>
      </c>
      <c r="F1161" s="3">
        <v>54.8</v>
      </c>
      <c r="G1161" s="52" t="s">
        <v>5786</v>
      </c>
      <c r="K1161" s="60">
        <v>45895</v>
      </c>
      <c r="L1161" s="70"/>
      <c r="M1161" s="3" t="s">
        <v>24</v>
      </c>
      <c r="N1161" s="52" t="s">
        <v>5787</v>
      </c>
      <c r="O1161" s="3" t="s">
        <v>5788</v>
      </c>
    </row>
    <row r="1162" s="3" customFormat="1" spans="1:15">
      <c r="A1162" s="2">
        <v>1161</v>
      </c>
      <c r="B1162" s="3" t="s">
        <v>5789</v>
      </c>
      <c r="C1162" s="3" t="s">
        <v>5790</v>
      </c>
      <c r="D1162" s="21" t="s">
        <v>5789</v>
      </c>
      <c r="E1162" s="3" t="s">
        <v>5791</v>
      </c>
      <c r="F1162" s="3">
        <v>54.9</v>
      </c>
      <c r="G1162" s="20" t="s">
        <v>5792</v>
      </c>
      <c r="H1162" s="20"/>
      <c r="I1162" s="20"/>
      <c r="J1162" s="20"/>
      <c r="K1162" s="60">
        <v>46045</v>
      </c>
      <c r="N1162" s="3" t="s">
        <v>5793</v>
      </c>
      <c r="O1162" s="3" t="s">
        <v>5794</v>
      </c>
    </row>
    <row r="1163" s="4" customFormat="1" spans="1:15">
      <c r="A1163" s="2">
        <v>1162</v>
      </c>
      <c r="B1163" s="4" t="s">
        <v>5795</v>
      </c>
      <c r="C1163" s="4" t="s">
        <v>5796</v>
      </c>
      <c r="D1163" s="22" t="s">
        <v>5795</v>
      </c>
      <c r="E1163" s="4" t="s">
        <v>5797</v>
      </c>
      <c r="F1163" s="3">
        <v>69</v>
      </c>
      <c r="G1163" s="4" t="s">
        <v>5798</v>
      </c>
      <c r="H1163" s="4"/>
      <c r="I1163" s="4"/>
      <c r="J1163" s="4"/>
      <c r="K1163" s="60">
        <v>46038</v>
      </c>
      <c r="N1163" s="4" t="s">
        <v>5799</v>
      </c>
      <c r="O1163" s="4" t="s">
        <v>5800</v>
      </c>
    </row>
    <row r="1164" s="2" customFormat="1" spans="1:15">
      <c r="A1164" s="2">
        <v>1163</v>
      </c>
      <c r="C1164" s="2" t="s">
        <v>5801</v>
      </c>
      <c r="D1164" s="76" t="s">
        <v>5802</v>
      </c>
      <c r="E1164" s="2" t="s">
        <v>5803</v>
      </c>
      <c r="F1164" s="3">
        <v>59</v>
      </c>
      <c r="G1164" s="2" t="s">
        <v>21</v>
      </c>
      <c r="K1164" s="60">
        <v>46063</v>
      </c>
      <c r="M1164" s="3" t="s">
        <v>24</v>
      </c>
      <c r="N1164" s="2" t="s">
        <v>5804</v>
      </c>
      <c r="O1164" s="3" t="s">
        <v>5805</v>
      </c>
    </row>
    <row r="1165" s="16" customFormat="1" spans="1:15">
      <c r="A1165" s="2">
        <v>1164</v>
      </c>
      <c r="C1165" s="2" t="s">
        <v>5806</v>
      </c>
      <c r="D1165" s="76" t="s">
        <v>5807</v>
      </c>
      <c r="E1165" s="2" t="s">
        <v>5808</v>
      </c>
      <c r="F1165" s="3">
        <v>42</v>
      </c>
      <c r="G1165" s="2" t="s">
        <v>21</v>
      </c>
      <c r="J1165" s="3" t="s">
        <v>22</v>
      </c>
      <c r="K1165" s="60">
        <v>46051</v>
      </c>
      <c r="L1165" s="70" t="s">
        <v>23</v>
      </c>
      <c r="M1165" s="3" t="s">
        <v>24</v>
      </c>
      <c r="N1165" s="2" t="s">
        <v>5809</v>
      </c>
      <c r="O1165" s="3" t="s">
        <v>5810</v>
      </c>
    </row>
    <row r="1166" s="3" customFormat="1" spans="1:15">
      <c r="A1166" s="2">
        <v>1165</v>
      </c>
      <c r="C1166" s="3" t="s">
        <v>5811</v>
      </c>
      <c r="D1166" s="21" t="s">
        <v>5812</v>
      </c>
      <c r="E1166" s="3" t="s">
        <v>5813</v>
      </c>
      <c r="F1166" s="3">
        <v>44.8</v>
      </c>
      <c r="G1166" s="3" t="s">
        <v>5814</v>
      </c>
      <c r="K1166" s="60">
        <v>45954</v>
      </c>
      <c r="L1166" s="20" t="s">
        <v>63</v>
      </c>
      <c r="N1166" s="3" t="s">
        <v>5815</v>
      </c>
      <c r="O1166" s="3" t="s">
        <v>5816</v>
      </c>
    </row>
    <row r="1167" s="5" customFormat="1" spans="1:15">
      <c r="A1167" s="2">
        <v>1166</v>
      </c>
      <c r="B1167" s="2"/>
      <c r="C1167" s="2" t="s">
        <v>5817</v>
      </c>
      <c r="D1167" s="76" t="s">
        <v>5818</v>
      </c>
      <c r="E1167" s="2" t="s">
        <v>5819</v>
      </c>
      <c r="F1167" s="3">
        <v>35</v>
      </c>
      <c r="G1167" s="2" t="s">
        <v>21</v>
      </c>
      <c r="H1167" s="2"/>
      <c r="I1167" s="2"/>
      <c r="J1167" s="2"/>
      <c r="K1167" s="60">
        <v>45696</v>
      </c>
      <c r="L1167" s="2" t="s">
        <v>117</v>
      </c>
      <c r="M1167" s="3" t="s">
        <v>24</v>
      </c>
      <c r="N1167" s="2" t="s">
        <v>5820</v>
      </c>
      <c r="O1167" s="3" t="s">
        <v>5821</v>
      </c>
    </row>
    <row r="1168" s="2" customFormat="1" spans="1:15">
      <c r="A1168" s="2">
        <v>1167</v>
      </c>
      <c r="B1168" s="68"/>
      <c r="C1168" s="5" t="s">
        <v>5822</v>
      </c>
      <c r="D1168" s="68" t="s">
        <v>5823</v>
      </c>
      <c r="E1168" s="5" t="s">
        <v>5824</v>
      </c>
      <c r="F1168" s="3">
        <v>49</v>
      </c>
      <c r="G1168" s="5" t="s">
        <v>21</v>
      </c>
      <c r="H1168" s="5"/>
      <c r="I1168" s="5"/>
      <c r="J1168" s="5"/>
      <c r="K1168" s="60">
        <v>46007</v>
      </c>
      <c r="L1168" s="2" t="s">
        <v>442</v>
      </c>
      <c r="M1168" s="3" t="s">
        <v>24</v>
      </c>
      <c r="N1168" s="5" t="s">
        <v>5825</v>
      </c>
      <c r="O1168" s="3" t="s">
        <v>5826</v>
      </c>
    </row>
    <row r="1169" s="3" customFormat="1" spans="1:15">
      <c r="A1169" s="2">
        <v>1168</v>
      </c>
      <c r="B1169" s="3"/>
      <c r="C1169" s="3" t="s">
        <v>5827</v>
      </c>
      <c r="D1169" s="21" t="s">
        <v>5828</v>
      </c>
      <c r="E1169" s="3" t="s">
        <v>5829</v>
      </c>
      <c r="F1169" s="3">
        <v>42</v>
      </c>
      <c r="G1169" s="3" t="s">
        <v>62</v>
      </c>
      <c r="K1169" s="60">
        <v>45659</v>
      </c>
      <c r="L1169" s="62" t="s">
        <v>5830</v>
      </c>
      <c r="N1169" s="3" t="s">
        <v>5831</v>
      </c>
      <c r="O1169" s="3" t="s">
        <v>5832</v>
      </c>
    </row>
    <row r="1170" s="3" customFormat="1" spans="1:15">
      <c r="A1170" s="2">
        <v>1169</v>
      </c>
      <c r="B1170" s="3" t="s">
        <v>5833</v>
      </c>
      <c r="C1170" s="3" t="s">
        <v>5834</v>
      </c>
      <c r="D1170" s="21" t="s">
        <v>5833</v>
      </c>
      <c r="E1170" s="3" t="s">
        <v>5835</v>
      </c>
      <c r="F1170" s="3">
        <v>49.5</v>
      </c>
      <c r="G1170" s="3" t="s">
        <v>5836</v>
      </c>
      <c r="J1170" s="20" t="s">
        <v>22</v>
      </c>
      <c r="K1170" s="60">
        <v>46051</v>
      </c>
      <c r="L1170" s="70" t="s">
        <v>23</v>
      </c>
      <c r="N1170" s="3" t="s">
        <v>5837</v>
      </c>
      <c r="O1170" s="3" t="s">
        <v>5838</v>
      </c>
    </row>
    <row r="1171" s="3" customFormat="1" spans="1:15">
      <c r="A1171" s="2">
        <v>1170</v>
      </c>
      <c r="B1171" s="3"/>
      <c r="C1171" s="3" t="s">
        <v>5839</v>
      </c>
      <c r="D1171" s="21" t="s">
        <v>5840</v>
      </c>
      <c r="E1171" s="20" t="s">
        <v>5841</v>
      </c>
      <c r="F1171" s="3">
        <v>49</v>
      </c>
      <c r="G1171" s="3" t="s">
        <v>1058</v>
      </c>
      <c r="K1171" s="60">
        <v>46055</v>
      </c>
      <c r="N1171" s="3" t="s">
        <v>5842</v>
      </c>
      <c r="O1171" s="3" t="s">
        <v>5843</v>
      </c>
    </row>
    <row r="1172" s="3" customFormat="1" spans="1:15">
      <c r="A1172" s="2">
        <v>1171</v>
      </c>
      <c r="C1172" s="3" t="s">
        <v>5844</v>
      </c>
      <c r="D1172" s="21" t="s">
        <v>5845</v>
      </c>
      <c r="E1172" s="3" t="s">
        <v>5846</v>
      </c>
      <c r="F1172" s="3">
        <v>45</v>
      </c>
      <c r="G1172" s="3" t="s">
        <v>5847</v>
      </c>
      <c r="K1172" s="60">
        <v>46009</v>
      </c>
      <c r="M1172" s="3" t="s">
        <v>24</v>
      </c>
      <c r="N1172" s="3" t="s">
        <v>5848</v>
      </c>
      <c r="O1172" s="3" t="s">
        <v>5849</v>
      </c>
    </row>
    <row r="1173" s="52" customFormat="1" spans="1:15">
      <c r="A1173" s="2">
        <v>1172</v>
      </c>
      <c r="C1173" s="52" t="s">
        <v>5850</v>
      </c>
      <c r="D1173" s="87" t="s">
        <v>5851</v>
      </c>
      <c r="E1173" s="52" t="s">
        <v>5852</v>
      </c>
      <c r="F1173" s="3">
        <v>49.8</v>
      </c>
      <c r="G1173" s="88" t="s">
        <v>5853</v>
      </c>
      <c r="K1173" s="60">
        <v>46041</v>
      </c>
      <c r="L1173" s="52" t="s">
        <v>24</v>
      </c>
      <c r="M1173" s="70"/>
      <c r="N1173" s="88" t="s">
        <v>5854</v>
      </c>
      <c r="O1173" s="3" t="s">
        <v>5855</v>
      </c>
    </row>
    <row r="1174" s="4" customFormat="1" spans="1:15">
      <c r="A1174" s="2">
        <v>1173</v>
      </c>
      <c r="B1174" s="4" t="s">
        <v>5856</v>
      </c>
      <c r="C1174" s="4" t="s">
        <v>5857</v>
      </c>
      <c r="D1174" s="4" t="s">
        <v>5856</v>
      </c>
      <c r="E1174" s="4" t="s">
        <v>5858</v>
      </c>
      <c r="F1174" s="3">
        <v>49</v>
      </c>
      <c r="G1174" s="25" t="s">
        <v>5859</v>
      </c>
      <c r="H1174" s="25"/>
      <c r="I1174" s="25"/>
      <c r="J1174" s="25"/>
      <c r="K1174" s="60">
        <v>46064</v>
      </c>
      <c r="N1174" s="4" t="s">
        <v>5860</v>
      </c>
      <c r="O1174" s="4" t="s">
        <v>5861</v>
      </c>
    </row>
    <row r="1175" s="5" customFormat="1" spans="1:15">
      <c r="A1175" s="2">
        <v>1174</v>
      </c>
      <c r="B1175" s="16"/>
      <c r="C1175" s="2" t="s">
        <v>5862</v>
      </c>
      <c r="D1175" s="76" t="s">
        <v>5863</v>
      </c>
      <c r="E1175" s="2" t="s">
        <v>5864</v>
      </c>
      <c r="F1175" s="3">
        <v>49.8</v>
      </c>
      <c r="G1175" s="2" t="s">
        <v>21</v>
      </c>
      <c r="H1175" s="2"/>
      <c r="I1175" s="2"/>
      <c r="J1175" s="2"/>
      <c r="K1175" s="60">
        <v>44746</v>
      </c>
      <c r="L1175" s="2" t="s">
        <v>442</v>
      </c>
      <c r="M1175" s="3"/>
      <c r="N1175" s="2" t="s">
        <v>5865</v>
      </c>
      <c r="O1175" s="3" t="s">
        <v>5866</v>
      </c>
    </row>
    <row r="1176" s="4" customFormat="1" spans="1:15">
      <c r="A1176" s="2">
        <v>1175</v>
      </c>
      <c r="B1176" s="4" t="s">
        <v>5867</v>
      </c>
      <c r="C1176" s="4" t="s">
        <v>5868</v>
      </c>
      <c r="D1176" s="22" t="s">
        <v>5867</v>
      </c>
      <c r="E1176" s="4" t="s">
        <v>5869</v>
      </c>
      <c r="F1176" s="3">
        <v>39.8</v>
      </c>
      <c r="G1176" s="4" t="s">
        <v>5870</v>
      </c>
      <c r="K1176" s="60">
        <v>46021</v>
      </c>
      <c r="L1176" s="4"/>
      <c r="N1176" s="4" t="s">
        <v>5871</v>
      </c>
      <c r="O1176" s="4" t="s">
        <v>5872</v>
      </c>
    </row>
    <row r="1177" s="3" customFormat="1" spans="1:15">
      <c r="A1177" s="2">
        <v>1176</v>
      </c>
      <c r="B1177" s="3" t="s">
        <v>5873</v>
      </c>
      <c r="C1177" s="3" t="s">
        <v>5874</v>
      </c>
      <c r="D1177" s="21" t="s">
        <v>5873</v>
      </c>
      <c r="E1177" s="3" t="s">
        <v>5875</v>
      </c>
      <c r="F1177" s="3">
        <v>49.5</v>
      </c>
      <c r="G1177" s="3" t="s">
        <v>1727</v>
      </c>
      <c r="K1177" s="60">
        <v>45866</v>
      </c>
      <c r="N1177" s="3" t="s">
        <v>5876</v>
      </c>
      <c r="O1177" s="3" t="s">
        <v>5877</v>
      </c>
    </row>
    <row r="1178" s="3" customFormat="1" spans="1:15">
      <c r="A1178" s="2">
        <v>1177</v>
      </c>
      <c r="C1178" s="3" t="s">
        <v>5878</v>
      </c>
      <c r="D1178" s="21" t="s">
        <v>5879</v>
      </c>
      <c r="E1178" s="3" t="s">
        <v>5880</v>
      </c>
      <c r="F1178" s="3">
        <v>45</v>
      </c>
      <c r="G1178" s="3" t="s">
        <v>62</v>
      </c>
      <c r="K1178" s="60">
        <v>45911</v>
      </c>
      <c r="L1178" s="70" t="s">
        <v>63</v>
      </c>
      <c r="N1178" s="3" t="s">
        <v>5881</v>
      </c>
      <c r="O1178" s="3" t="s">
        <v>5882</v>
      </c>
    </row>
    <row r="1179" s="3" customFormat="1" spans="1:15">
      <c r="A1179" s="2">
        <v>1178</v>
      </c>
      <c r="C1179" s="3" t="s">
        <v>5883</v>
      </c>
      <c r="D1179" s="21" t="s">
        <v>5884</v>
      </c>
      <c r="E1179" s="3" t="s">
        <v>5885</v>
      </c>
      <c r="F1179" s="3">
        <v>49</v>
      </c>
      <c r="G1179" s="2" t="s">
        <v>21</v>
      </c>
      <c r="K1179" s="60">
        <v>46042</v>
      </c>
      <c r="M1179" s="3" t="s">
        <v>24</v>
      </c>
      <c r="N1179" s="3" t="s">
        <v>5886</v>
      </c>
      <c r="O1179" s="3" t="s">
        <v>5887</v>
      </c>
    </row>
    <row r="1180" s="3" customFormat="1" spans="1:15">
      <c r="A1180" s="2">
        <v>1179</v>
      </c>
      <c r="B1180" s="21" t="s">
        <v>5888</v>
      </c>
      <c r="C1180" s="3" t="s">
        <v>5889</v>
      </c>
      <c r="D1180" s="21" t="s">
        <v>5888</v>
      </c>
      <c r="E1180" s="3" t="s">
        <v>5890</v>
      </c>
      <c r="F1180" s="3">
        <v>69</v>
      </c>
      <c r="G1180" s="3" t="s">
        <v>5891</v>
      </c>
      <c r="K1180" s="60">
        <v>45884</v>
      </c>
      <c r="L1180" s="3"/>
      <c r="N1180" s="3" t="s">
        <v>5892</v>
      </c>
      <c r="O1180" s="3" t="s">
        <v>5893</v>
      </c>
    </row>
    <row r="1181" s="2" customFormat="1" spans="1:15">
      <c r="A1181" s="2">
        <v>1180</v>
      </c>
      <c r="B1181" s="5"/>
      <c r="C1181" s="5" t="s">
        <v>5894</v>
      </c>
      <c r="D1181" s="68" t="s">
        <v>5895</v>
      </c>
      <c r="E1181" s="5" t="s">
        <v>5896</v>
      </c>
      <c r="F1181" s="3">
        <v>49</v>
      </c>
      <c r="G1181" s="20" t="s">
        <v>1727</v>
      </c>
      <c r="H1181" s="20"/>
      <c r="I1181" s="20"/>
      <c r="J1181" s="20"/>
      <c r="K1181" s="60">
        <v>45652</v>
      </c>
      <c r="L1181" s="70" t="s">
        <v>63</v>
      </c>
      <c r="M1181" s="3" t="s">
        <v>24</v>
      </c>
      <c r="N1181" s="5" t="s">
        <v>5897</v>
      </c>
      <c r="O1181" s="3" t="s">
        <v>5898</v>
      </c>
    </row>
    <row r="1182" s="3" customFormat="1" spans="1:15">
      <c r="A1182" s="2">
        <v>1181</v>
      </c>
      <c r="B1182" s="3" t="s">
        <v>5899</v>
      </c>
      <c r="C1182" s="3" t="s">
        <v>5900</v>
      </c>
      <c r="D1182" s="3" t="s">
        <v>5899</v>
      </c>
      <c r="E1182" s="3" t="s">
        <v>5901</v>
      </c>
      <c r="F1182" s="3">
        <v>49.8</v>
      </c>
      <c r="G1182" s="3" t="s">
        <v>5902</v>
      </c>
      <c r="H1182" s="3"/>
      <c r="I1182" s="3"/>
      <c r="J1182" s="3"/>
      <c r="K1182" s="60">
        <v>45925</v>
      </c>
      <c r="L1182" s="3"/>
      <c r="M1182" s="3"/>
      <c r="N1182" s="3" t="s">
        <v>5903</v>
      </c>
      <c r="O1182" s="3" t="s">
        <v>5904</v>
      </c>
    </row>
    <row r="1183" s="3" customFormat="1" spans="1:15">
      <c r="A1183" s="2">
        <v>1182</v>
      </c>
      <c r="B1183" s="3" t="s">
        <v>5905</v>
      </c>
      <c r="C1183" s="3" t="s">
        <v>5906</v>
      </c>
      <c r="D1183" s="3" t="s">
        <v>5905</v>
      </c>
      <c r="E1183" s="3" t="s">
        <v>5907</v>
      </c>
      <c r="F1183" s="3">
        <v>59</v>
      </c>
      <c r="G1183" s="3" t="s">
        <v>5908</v>
      </c>
      <c r="H1183" s="3"/>
      <c r="I1183" s="3"/>
      <c r="J1183" s="20" t="s">
        <v>22</v>
      </c>
      <c r="K1183" s="60">
        <v>46063</v>
      </c>
      <c r="L1183" s="70" t="s">
        <v>23</v>
      </c>
      <c r="M1183" s="3"/>
      <c r="N1183" s="3" t="s">
        <v>5909</v>
      </c>
      <c r="O1183" s="3" t="s">
        <v>5910</v>
      </c>
    </row>
    <row r="1184" s="2" customFormat="1" spans="1:15">
      <c r="A1184" s="2">
        <v>1183</v>
      </c>
      <c r="B1184" s="16"/>
      <c r="C1184" s="2" t="s">
        <v>5911</v>
      </c>
      <c r="D1184" s="76" t="s">
        <v>5912</v>
      </c>
      <c r="E1184" s="2" t="s">
        <v>5913</v>
      </c>
      <c r="F1184" s="3">
        <v>19.8</v>
      </c>
      <c r="G1184" s="16"/>
      <c r="K1184" s="60">
        <v>44957</v>
      </c>
      <c r="L1184" s="16"/>
      <c r="M1184" s="3" t="s">
        <v>24</v>
      </c>
      <c r="N1184" s="2" t="s">
        <v>5914</v>
      </c>
      <c r="O1184" s="3" t="s">
        <v>5915</v>
      </c>
    </row>
    <row r="1185" s="2" customFormat="1" spans="1:15">
      <c r="A1185" s="2">
        <v>1184</v>
      </c>
      <c r="B1185" s="16"/>
      <c r="C1185" s="2" t="s">
        <v>5916</v>
      </c>
      <c r="D1185" s="76" t="s">
        <v>5917</v>
      </c>
      <c r="E1185" s="2" t="s">
        <v>5918</v>
      </c>
      <c r="F1185" s="3">
        <v>29.8</v>
      </c>
      <c r="G1185" s="2" t="s">
        <v>21</v>
      </c>
      <c r="K1185" s="60">
        <v>45860</v>
      </c>
      <c r="L1185" s="16" t="s">
        <v>5919</v>
      </c>
      <c r="M1185" s="3" t="s">
        <v>24</v>
      </c>
      <c r="N1185" s="2" t="s">
        <v>5920</v>
      </c>
      <c r="O1185" s="3" t="s">
        <v>5921</v>
      </c>
    </row>
    <row r="1186" s="2" customFormat="1" spans="1:15">
      <c r="A1186" s="2">
        <v>1185</v>
      </c>
      <c r="C1186" s="2" t="s">
        <v>5922</v>
      </c>
      <c r="D1186" s="76" t="s">
        <v>5923</v>
      </c>
      <c r="E1186" s="2" t="s">
        <v>5924</v>
      </c>
      <c r="F1186" s="3">
        <v>39.8</v>
      </c>
      <c r="G1186" s="2" t="s">
        <v>21</v>
      </c>
      <c r="H1186" s="16" t="s">
        <v>96</v>
      </c>
      <c r="I1186" s="16"/>
      <c r="J1186" s="16"/>
      <c r="K1186" s="60">
        <v>44735</v>
      </c>
      <c r="L1186" s="2" t="s">
        <v>381</v>
      </c>
      <c r="M1186" s="3"/>
      <c r="N1186" s="2" t="s">
        <v>5925</v>
      </c>
      <c r="O1186" s="3" t="s">
        <v>5926</v>
      </c>
    </row>
    <row r="1187" s="2" customFormat="1" spans="1:15">
      <c r="A1187" s="2">
        <v>1186</v>
      </c>
      <c r="C1187" s="2" t="s">
        <v>5927</v>
      </c>
      <c r="D1187" s="76" t="s">
        <v>5928</v>
      </c>
      <c r="E1187" s="2" t="s">
        <v>5929</v>
      </c>
      <c r="F1187" s="3">
        <v>39.8</v>
      </c>
      <c r="G1187" s="2" t="s">
        <v>21</v>
      </c>
      <c r="K1187" s="60">
        <v>46051</v>
      </c>
      <c r="L1187" s="2" t="s">
        <v>5919</v>
      </c>
      <c r="M1187" s="3" t="s">
        <v>24</v>
      </c>
      <c r="N1187" s="2" t="s">
        <v>5930</v>
      </c>
      <c r="O1187" s="3" t="s">
        <v>5931</v>
      </c>
    </row>
    <row r="1188" s="3" customFormat="1" spans="1:15">
      <c r="A1188" s="2">
        <v>1187</v>
      </c>
      <c r="B1188" s="3" t="s">
        <v>5932</v>
      </c>
      <c r="C1188" s="3" t="s">
        <v>5933</v>
      </c>
      <c r="D1188" s="3" t="s">
        <v>5932</v>
      </c>
      <c r="E1188" s="3" t="s">
        <v>5934</v>
      </c>
      <c r="F1188" s="3">
        <v>45</v>
      </c>
      <c r="G1188" s="3"/>
      <c r="H1188" s="3"/>
      <c r="I1188" s="3"/>
      <c r="J1188" s="3"/>
      <c r="K1188" s="60">
        <v>45812</v>
      </c>
      <c r="L1188" s="3"/>
      <c r="M1188" s="3"/>
      <c r="N1188" s="3" t="s">
        <v>5935</v>
      </c>
      <c r="O1188" s="3" t="s">
        <v>5936</v>
      </c>
    </row>
    <row r="1189" s="2" customFormat="1" spans="1:15">
      <c r="A1189" s="2">
        <v>1188</v>
      </c>
      <c r="B1189" s="68"/>
      <c r="C1189" s="5" t="s">
        <v>5937</v>
      </c>
      <c r="D1189" s="68" t="s">
        <v>5938</v>
      </c>
      <c r="E1189" s="5" t="s">
        <v>5939</v>
      </c>
      <c r="F1189" s="3">
        <v>49</v>
      </c>
      <c r="G1189" s="3" t="s">
        <v>21</v>
      </c>
      <c r="H1189" s="5"/>
      <c r="I1189" s="5"/>
      <c r="J1189" s="5"/>
      <c r="K1189" s="60">
        <v>45807</v>
      </c>
      <c r="L1189" s="5"/>
      <c r="M1189" s="3" t="s">
        <v>24</v>
      </c>
      <c r="N1189" s="5" t="s">
        <v>5940</v>
      </c>
      <c r="O1189" s="3" t="s">
        <v>5941</v>
      </c>
    </row>
    <row r="1190" s="3" customFormat="1" spans="1:15">
      <c r="A1190" s="2">
        <v>1189</v>
      </c>
      <c r="C1190" s="3" t="s">
        <v>5942</v>
      </c>
      <c r="D1190" s="21" t="s">
        <v>5943</v>
      </c>
      <c r="E1190" s="20" t="s">
        <v>5944</v>
      </c>
      <c r="F1190" s="3">
        <v>49.8</v>
      </c>
      <c r="G1190" s="3" t="s">
        <v>5945</v>
      </c>
      <c r="H1190" s="20" t="s">
        <v>96</v>
      </c>
      <c r="J1190" s="3" t="s">
        <v>22</v>
      </c>
      <c r="K1190" s="60">
        <v>45724</v>
      </c>
      <c r="L1190" s="70" t="s">
        <v>23</v>
      </c>
      <c r="M1190" s="3" t="s">
        <v>24</v>
      </c>
      <c r="N1190" s="3" t="s">
        <v>5946</v>
      </c>
      <c r="O1190" s="3" t="s">
        <v>5947</v>
      </c>
    </row>
    <row r="1191" s="3" customFormat="1" spans="1:15">
      <c r="A1191" s="2">
        <v>1190</v>
      </c>
      <c r="C1191" s="3" t="s">
        <v>5948</v>
      </c>
      <c r="D1191" s="21" t="s">
        <v>5949</v>
      </c>
      <c r="E1191" s="3" t="s">
        <v>689</v>
      </c>
      <c r="F1191" s="3">
        <v>65</v>
      </c>
      <c r="G1191" s="3" t="s">
        <v>5950</v>
      </c>
      <c r="K1191" s="60">
        <v>45324</v>
      </c>
      <c r="L1191" s="3" t="s">
        <v>63</v>
      </c>
      <c r="M1191" s="3" t="s">
        <v>24</v>
      </c>
      <c r="N1191" s="3" t="s">
        <v>5951</v>
      </c>
      <c r="O1191" s="3" t="s">
        <v>5952</v>
      </c>
    </row>
    <row r="1192" s="5" customFormat="1" spans="1:15">
      <c r="A1192" s="2">
        <v>1191</v>
      </c>
      <c r="B1192" s="68"/>
      <c r="C1192" s="20" t="s">
        <v>5953</v>
      </c>
      <c r="D1192" s="68" t="s">
        <v>5954</v>
      </c>
      <c r="E1192" s="5" t="s">
        <v>5824</v>
      </c>
      <c r="F1192" s="3">
        <v>45</v>
      </c>
      <c r="G1192" s="20" t="s">
        <v>21</v>
      </c>
      <c r="K1192" s="60">
        <v>45656</v>
      </c>
      <c r="M1192" s="3" t="s">
        <v>24</v>
      </c>
      <c r="N1192" s="5" t="s">
        <v>5955</v>
      </c>
      <c r="O1192" s="3" t="s">
        <v>5956</v>
      </c>
    </row>
    <row r="1193" s="3" customFormat="1" spans="1:15">
      <c r="A1193" s="2">
        <v>1192</v>
      </c>
      <c r="B1193" s="3"/>
      <c r="C1193" s="3" t="s">
        <v>5957</v>
      </c>
      <c r="D1193" s="3" t="s">
        <v>5958</v>
      </c>
      <c r="E1193" s="3" t="s">
        <v>689</v>
      </c>
      <c r="F1193" s="3">
        <v>59.9</v>
      </c>
      <c r="G1193" s="3" t="s">
        <v>5959</v>
      </c>
      <c r="K1193" s="60">
        <v>45892</v>
      </c>
      <c r="L1193" s="20" t="s">
        <v>63</v>
      </c>
      <c r="N1193" s="3" t="s">
        <v>5960</v>
      </c>
      <c r="O1193" s="3" t="s">
        <v>5961</v>
      </c>
    </row>
    <row r="1194" s="2" customFormat="1" spans="1:15">
      <c r="A1194" s="2">
        <v>1193</v>
      </c>
      <c r="B1194" s="5"/>
      <c r="C1194" s="5" t="s">
        <v>5962</v>
      </c>
      <c r="D1194" s="68" t="s">
        <v>5963</v>
      </c>
      <c r="E1194" s="5" t="s">
        <v>5964</v>
      </c>
      <c r="F1194" s="3">
        <v>49.9</v>
      </c>
      <c r="G1194" s="5" t="s">
        <v>5965</v>
      </c>
      <c r="H1194" s="5"/>
      <c r="I1194" s="5"/>
      <c r="J1194" s="5"/>
      <c r="K1194" s="60">
        <v>45680</v>
      </c>
      <c r="L1194" s="5"/>
      <c r="M1194" s="3" t="s">
        <v>24</v>
      </c>
      <c r="N1194" s="5" t="s">
        <v>5966</v>
      </c>
      <c r="O1194" s="3" t="s">
        <v>5967</v>
      </c>
    </row>
    <row r="1195" s="3" customFormat="1" spans="1:15">
      <c r="A1195" s="2">
        <v>1194</v>
      </c>
      <c r="B1195" s="3" t="s">
        <v>5968</v>
      </c>
      <c r="C1195" s="3" t="s">
        <v>5969</v>
      </c>
      <c r="D1195" s="3" t="s">
        <v>5968</v>
      </c>
      <c r="E1195" s="3" t="s">
        <v>5970</v>
      </c>
      <c r="F1195" s="3">
        <v>54.5</v>
      </c>
      <c r="G1195" s="3" t="s">
        <v>5971</v>
      </c>
      <c r="H1195" s="3"/>
      <c r="I1195" s="3"/>
      <c r="J1195" s="3"/>
      <c r="K1195" s="60">
        <v>45742</v>
      </c>
      <c r="L1195" s="3"/>
      <c r="M1195" s="3"/>
      <c r="N1195" s="3" t="s">
        <v>5972</v>
      </c>
      <c r="O1195" s="3" t="s">
        <v>5973</v>
      </c>
    </row>
    <row r="1196" s="3" customFormat="1" spans="1:15">
      <c r="A1196" s="2">
        <v>1195</v>
      </c>
      <c r="C1196" s="3" t="s">
        <v>5974</v>
      </c>
      <c r="D1196" s="21" t="s">
        <v>5975</v>
      </c>
      <c r="E1196" s="20" t="s">
        <v>5976</v>
      </c>
      <c r="F1196" s="3">
        <v>49</v>
      </c>
      <c r="G1196" s="3" t="s">
        <v>5977</v>
      </c>
      <c r="K1196" s="60">
        <v>45512</v>
      </c>
      <c r="N1196" s="3" t="s">
        <v>5978</v>
      </c>
      <c r="O1196" s="3" t="s">
        <v>5979</v>
      </c>
    </row>
    <row r="1197" s="3" customFormat="1" spans="1:15">
      <c r="A1197" s="2">
        <v>1196</v>
      </c>
      <c r="B1197" s="21"/>
      <c r="C1197" s="3" t="s">
        <v>5980</v>
      </c>
      <c r="D1197" s="21" t="s">
        <v>5981</v>
      </c>
      <c r="E1197" s="3" t="s">
        <v>4922</v>
      </c>
      <c r="F1197" s="3">
        <v>49.8</v>
      </c>
      <c r="G1197" s="20" t="s">
        <v>5982</v>
      </c>
      <c r="K1197" s="60">
        <v>46028</v>
      </c>
      <c r="L1197" s="3" t="s">
        <v>63</v>
      </c>
      <c r="N1197" s="3" t="s">
        <v>5983</v>
      </c>
      <c r="O1197" s="3" t="s">
        <v>5984</v>
      </c>
    </row>
    <row r="1198" s="2" customFormat="1" spans="1:15">
      <c r="A1198" s="2">
        <v>1197</v>
      </c>
      <c r="B1198" s="2" t="s">
        <v>5985</v>
      </c>
      <c r="C1198" s="2" t="s">
        <v>5986</v>
      </c>
      <c r="D1198" s="2" t="s">
        <v>5985</v>
      </c>
      <c r="E1198" s="2" t="s">
        <v>5987</v>
      </c>
      <c r="F1198" s="3">
        <v>48</v>
      </c>
      <c r="G1198" s="2" t="s">
        <v>21</v>
      </c>
      <c r="H1198" s="2"/>
      <c r="I1198" s="2"/>
      <c r="J1198" s="2"/>
      <c r="K1198" s="60">
        <v>45887</v>
      </c>
      <c r="L1198" s="2" t="s">
        <v>5988</v>
      </c>
      <c r="M1198" s="2"/>
      <c r="N1198" s="2" t="s">
        <v>5989</v>
      </c>
      <c r="O1198" s="2" t="s">
        <v>5990</v>
      </c>
    </row>
    <row r="1199" s="3" customFormat="1" spans="1:15">
      <c r="A1199" s="2">
        <v>1198</v>
      </c>
      <c r="C1199" s="3" t="s">
        <v>5991</v>
      </c>
      <c r="D1199" s="21" t="s">
        <v>5992</v>
      </c>
      <c r="E1199" s="3" t="s">
        <v>5993</v>
      </c>
      <c r="F1199" s="3">
        <v>59</v>
      </c>
      <c r="G1199" s="3" t="s">
        <v>5994</v>
      </c>
      <c r="K1199" s="60">
        <v>45870</v>
      </c>
      <c r="L1199" s="70" t="s">
        <v>63</v>
      </c>
      <c r="M1199" s="3" t="s">
        <v>24</v>
      </c>
      <c r="N1199" s="3" t="s">
        <v>5995</v>
      </c>
      <c r="O1199" s="3" t="s">
        <v>5996</v>
      </c>
    </row>
    <row r="1200" s="3" customFormat="1" spans="1:15">
      <c r="A1200" s="2">
        <v>1199</v>
      </c>
      <c r="B1200" s="3" t="s">
        <v>5997</v>
      </c>
      <c r="C1200" s="3" t="s">
        <v>5998</v>
      </c>
      <c r="D1200" s="3" t="s">
        <v>5997</v>
      </c>
      <c r="E1200" s="3" t="s">
        <v>5964</v>
      </c>
      <c r="F1200" s="3">
        <v>68</v>
      </c>
      <c r="G1200" s="3" t="s">
        <v>5999</v>
      </c>
      <c r="K1200" s="60">
        <v>45833</v>
      </c>
      <c r="N1200" s="3" t="s">
        <v>6000</v>
      </c>
      <c r="O1200" s="3" t="s">
        <v>6001</v>
      </c>
    </row>
    <row r="1201" s="3" customFormat="1" spans="1:15">
      <c r="A1201" s="2">
        <v>1200</v>
      </c>
      <c r="C1201" s="3" t="s">
        <v>6002</v>
      </c>
      <c r="D1201" s="21" t="s">
        <v>6003</v>
      </c>
      <c r="E1201" s="3" t="s">
        <v>6004</v>
      </c>
      <c r="F1201" s="3">
        <v>55</v>
      </c>
      <c r="G1201" s="3" t="s">
        <v>6005</v>
      </c>
      <c r="K1201" s="60">
        <v>45863</v>
      </c>
      <c r="L1201" s="3" t="s">
        <v>63</v>
      </c>
      <c r="M1201" s="3" t="s">
        <v>24</v>
      </c>
      <c r="N1201" s="3" t="s">
        <v>6006</v>
      </c>
      <c r="O1201" s="3" t="s">
        <v>6007</v>
      </c>
    </row>
    <row r="1202" s="3" customFormat="1" spans="1:15">
      <c r="A1202" s="2">
        <v>1201</v>
      </c>
      <c r="B1202" s="3" t="s">
        <v>6008</v>
      </c>
      <c r="C1202" s="3" t="s">
        <v>6009</v>
      </c>
      <c r="D1202" s="3" t="s">
        <v>6008</v>
      </c>
      <c r="E1202" s="3" t="s">
        <v>5739</v>
      </c>
      <c r="F1202" s="3">
        <v>65</v>
      </c>
      <c r="G1202" s="3" t="s">
        <v>6010</v>
      </c>
      <c r="K1202" s="60">
        <v>45904</v>
      </c>
      <c r="N1202" s="3" t="s">
        <v>6011</v>
      </c>
      <c r="O1202" s="3" t="s">
        <v>6012</v>
      </c>
    </row>
    <row r="1203" s="3" customFormat="1" spans="1:15">
      <c r="A1203" s="2">
        <v>1202</v>
      </c>
      <c r="B1203" s="3" t="s">
        <v>6013</v>
      </c>
      <c r="C1203" s="3" t="s">
        <v>6014</v>
      </c>
      <c r="D1203" s="3" t="s">
        <v>6013</v>
      </c>
      <c r="E1203" s="3" t="s">
        <v>6015</v>
      </c>
      <c r="F1203" s="3">
        <v>49.8</v>
      </c>
      <c r="G1203" s="3" t="s">
        <v>6016</v>
      </c>
      <c r="K1203" s="60">
        <v>45902</v>
      </c>
      <c r="N1203" s="3" t="s">
        <v>6017</v>
      </c>
      <c r="O1203" s="3" t="s">
        <v>6018</v>
      </c>
    </row>
    <row r="1204" s="3" customFormat="1" spans="1:15">
      <c r="A1204" s="2">
        <v>1203</v>
      </c>
      <c r="B1204" s="21" t="s">
        <v>6019</v>
      </c>
      <c r="C1204" s="3" t="s">
        <v>6020</v>
      </c>
      <c r="D1204" s="21" t="s">
        <v>6019</v>
      </c>
      <c r="E1204" s="3" t="s">
        <v>6021</v>
      </c>
      <c r="F1204" s="3">
        <v>49</v>
      </c>
      <c r="G1204" s="3" t="s">
        <v>6022</v>
      </c>
      <c r="K1204" s="60">
        <v>45882</v>
      </c>
      <c r="N1204" s="3" t="s">
        <v>6023</v>
      </c>
      <c r="O1204" s="3" t="s">
        <v>6024</v>
      </c>
    </row>
    <row r="1205" s="3" customFormat="1" spans="1:15">
      <c r="A1205" s="2">
        <v>1204</v>
      </c>
      <c r="B1205" s="3" t="s">
        <v>6025</v>
      </c>
      <c r="C1205" s="3" t="s">
        <v>6026</v>
      </c>
      <c r="D1205" s="21" t="s">
        <v>6025</v>
      </c>
      <c r="E1205" s="3" t="s">
        <v>5964</v>
      </c>
      <c r="F1205" s="3">
        <v>65</v>
      </c>
      <c r="G1205" s="3" t="s">
        <v>6027</v>
      </c>
      <c r="K1205" s="60">
        <v>46006</v>
      </c>
      <c r="L1205" s="20" t="s">
        <v>63</v>
      </c>
      <c r="M1205" s="3" t="s">
        <v>6028</v>
      </c>
      <c r="N1205" s="3" t="s">
        <v>6029</v>
      </c>
      <c r="O1205" s="3" t="s">
        <v>6030</v>
      </c>
    </row>
    <row r="1206" s="3" customFormat="1" spans="1:15">
      <c r="A1206" s="2">
        <v>1205</v>
      </c>
      <c r="C1206" s="3" t="s">
        <v>6031</v>
      </c>
      <c r="D1206" s="21" t="s">
        <v>6032</v>
      </c>
      <c r="E1206" s="3" t="s">
        <v>6033</v>
      </c>
      <c r="F1206" s="3">
        <v>54</v>
      </c>
      <c r="G1206" s="3" t="s">
        <v>6034</v>
      </c>
      <c r="K1206" s="60">
        <v>46064</v>
      </c>
      <c r="L1206" s="3" t="s">
        <v>63</v>
      </c>
      <c r="M1206" s="3" t="s">
        <v>6035</v>
      </c>
      <c r="N1206" s="3" t="s">
        <v>6036</v>
      </c>
      <c r="O1206" s="3" t="s">
        <v>6037</v>
      </c>
    </row>
    <row r="1207" s="2" customFormat="1" spans="1:15">
      <c r="A1207" s="2">
        <v>1206</v>
      </c>
      <c r="B1207" s="5"/>
      <c r="C1207" s="5" t="s">
        <v>6038</v>
      </c>
      <c r="D1207" s="68" t="s">
        <v>6039</v>
      </c>
      <c r="E1207" s="5" t="s">
        <v>6040</v>
      </c>
      <c r="F1207" s="3">
        <v>39</v>
      </c>
      <c r="G1207" s="3" t="s">
        <v>21</v>
      </c>
      <c r="H1207" s="5"/>
      <c r="I1207" s="5"/>
      <c r="J1207" s="5"/>
      <c r="K1207" s="60">
        <v>46034</v>
      </c>
      <c r="L1207" s="5"/>
      <c r="M1207" s="3" t="s">
        <v>24</v>
      </c>
      <c r="N1207" s="5" t="s">
        <v>6041</v>
      </c>
      <c r="O1207" s="3" t="s">
        <v>6042</v>
      </c>
    </row>
    <row r="1208" s="3" customFormat="1" spans="1:15">
      <c r="A1208" s="2">
        <v>1207</v>
      </c>
      <c r="B1208" s="3" t="s">
        <v>6043</v>
      </c>
      <c r="C1208" s="3" t="s">
        <v>6044</v>
      </c>
      <c r="D1208" s="3" t="s">
        <v>6043</v>
      </c>
      <c r="E1208" s="3" t="s">
        <v>5964</v>
      </c>
      <c r="F1208" s="3">
        <v>69</v>
      </c>
      <c r="G1208" s="3" t="s">
        <v>5999</v>
      </c>
      <c r="K1208" s="60">
        <v>45836</v>
      </c>
      <c r="L1208" s="3"/>
      <c r="M1208" s="3"/>
      <c r="N1208" s="3" t="s">
        <v>6045</v>
      </c>
      <c r="O1208" s="3" t="s">
        <v>6046</v>
      </c>
    </row>
    <row r="1209" s="3" customFormat="1" spans="1:15">
      <c r="A1209" s="2">
        <v>1208</v>
      </c>
      <c r="B1209" s="21"/>
      <c r="C1209" s="3" t="s">
        <v>6047</v>
      </c>
      <c r="D1209" s="21" t="s">
        <v>6048</v>
      </c>
      <c r="E1209" s="3" t="s">
        <v>6049</v>
      </c>
      <c r="F1209" s="3">
        <v>59</v>
      </c>
      <c r="G1209" s="3" t="s">
        <v>6050</v>
      </c>
      <c r="K1209" s="60">
        <v>46008</v>
      </c>
      <c r="L1209" s="70" t="s">
        <v>63</v>
      </c>
      <c r="N1209" s="3" t="s">
        <v>6051</v>
      </c>
      <c r="O1209" s="3" t="s">
        <v>6052</v>
      </c>
    </row>
    <row r="1210" s="3" customFormat="1" spans="1:15">
      <c r="A1210" s="2">
        <v>1209</v>
      </c>
      <c r="C1210" s="3" t="s">
        <v>6053</v>
      </c>
      <c r="D1210" s="21" t="s">
        <v>6054</v>
      </c>
      <c r="E1210" s="3" t="s">
        <v>6055</v>
      </c>
      <c r="F1210" s="3">
        <v>49.8</v>
      </c>
      <c r="G1210" s="3" t="s">
        <v>6056</v>
      </c>
      <c r="K1210" s="60">
        <v>45873</v>
      </c>
      <c r="L1210" s="3" t="s">
        <v>63</v>
      </c>
      <c r="N1210" s="3" t="s">
        <v>6057</v>
      </c>
      <c r="O1210" s="3" t="s">
        <v>6058</v>
      </c>
    </row>
    <row r="1211" s="3" customFormat="1" spans="1:15">
      <c r="A1211" s="2">
        <v>1210</v>
      </c>
      <c r="B1211" s="3" t="s">
        <v>6059</v>
      </c>
      <c r="C1211" s="3" t="s">
        <v>6060</v>
      </c>
      <c r="D1211" s="3" t="s">
        <v>6059</v>
      </c>
      <c r="E1211" s="3" t="s">
        <v>6061</v>
      </c>
      <c r="F1211" s="3">
        <v>59.8</v>
      </c>
      <c r="G1211" s="3" t="s">
        <v>6062</v>
      </c>
      <c r="K1211" s="60">
        <v>46079</v>
      </c>
      <c r="L1211" s="3"/>
      <c r="N1211" s="3" t="s">
        <v>6063</v>
      </c>
      <c r="O1211" s="3" t="s">
        <v>6064</v>
      </c>
    </row>
    <row r="1212" s="3" customFormat="1" spans="1:15">
      <c r="A1212" s="2">
        <v>1211</v>
      </c>
      <c r="C1212" s="3" t="s">
        <v>6065</v>
      </c>
      <c r="D1212" s="21" t="s">
        <v>6066</v>
      </c>
      <c r="E1212" s="3" t="s">
        <v>6067</v>
      </c>
      <c r="F1212" s="3">
        <v>48</v>
      </c>
      <c r="G1212" s="3" t="s">
        <v>6068</v>
      </c>
      <c r="K1212" s="60">
        <v>45720</v>
      </c>
      <c r="M1212" s="3" t="s">
        <v>24</v>
      </c>
      <c r="N1212" s="3" t="s">
        <v>6069</v>
      </c>
      <c r="O1212" s="3" t="s">
        <v>6070</v>
      </c>
    </row>
    <row r="1213" s="3" customFormat="1" spans="1:15">
      <c r="A1213" s="2">
        <v>1212</v>
      </c>
      <c r="C1213" s="3" t="s">
        <v>6071</v>
      </c>
      <c r="D1213" s="21" t="s">
        <v>6072</v>
      </c>
      <c r="E1213" s="3" t="s">
        <v>5824</v>
      </c>
      <c r="F1213" s="3">
        <v>55</v>
      </c>
      <c r="G1213" s="2" t="s">
        <v>21</v>
      </c>
      <c r="K1213" s="60">
        <v>45895</v>
      </c>
      <c r="N1213" s="3" t="s">
        <v>6073</v>
      </c>
      <c r="O1213" s="3" t="s">
        <v>6074</v>
      </c>
    </row>
    <row r="1214" s="3" customFormat="1" spans="1:15">
      <c r="A1214" s="2">
        <v>1213</v>
      </c>
      <c r="B1214" s="21"/>
      <c r="C1214" s="3" t="s">
        <v>6075</v>
      </c>
      <c r="D1214" s="21" t="s">
        <v>6076</v>
      </c>
      <c r="E1214" s="3" t="s">
        <v>6077</v>
      </c>
      <c r="F1214" s="3">
        <v>45</v>
      </c>
      <c r="G1214" s="3" t="s">
        <v>62</v>
      </c>
      <c r="K1214" s="60">
        <v>45884</v>
      </c>
      <c r="L1214" s="3" t="s">
        <v>3321</v>
      </c>
      <c r="N1214" s="3" t="s">
        <v>6078</v>
      </c>
      <c r="O1214" s="3" t="s">
        <v>6079</v>
      </c>
    </row>
    <row r="1215" s="3" customFormat="1" spans="1:15">
      <c r="A1215" s="2">
        <v>1214</v>
      </c>
      <c r="C1215" s="3" t="s">
        <v>6080</v>
      </c>
      <c r="D1215" s="21" t="s">
        <v>6081</v>
      </c>
      <c r="E1215" s="3" t="s">
        <v>6082</v>
      </c>
      <c r="F1215" s="3">
        <v>55</v>
      </c>
      <c r="G1215" s="3" t="s">
        <v>6083</v>
      </c>
      <c r="J1215" s="20" t="s">
        <v>22</v>
      </c>
      <c r="K1215" s="60">
        <v>46064</v>
      </c>
      <c r="L1215" s="70" t="s">
        <v>23</v>
      </c>
      <c r="N1215" s="3" t="s">
        <v>6084</v>
      </c>
      <c r="O1215" s="3" t="s">
        <v>6085</v>
      </c>
    </row>
    <row r="1216" s="2" customFormat="1" spans="1:15">
      <c r="A1216" s="2">
        <v>1215</v>
      </c>
      <c r="C1216" s="2" t="s">
        <v>6086</v>
      </c>
      <c r="D1216" s="76" t="s">
        <v>6087</v>
      </c>
      <c r="E1216" s="2" t="s">
        <v>6088</v>
      </c>
      <c r="F1216" s="3">
        <v>55</v>
      </c>
      <c r="G1216" s="2" t="s">
        <v>21</v>
      </c>
      <c r="H1216" s="16"/>
      <c r="I1216" s="16"/>
      <c r="J1216" s="16"/>
      <c r="K1216" s="60">
        <v>45674</v>
      </c>
      <c r="L1216" s="16"/>
      <c r="M1216" s="3" t="s">
        <v>24</v>
      </c>
      <c r="N1216" s="2" t="s">
        <v>6089</v>
      </c>
      <c r="O1216" s="3" t="s">
        <v>6090</v>
      </c>
    </row>
    <row r="1217" s="3" customFormat="1" spans="1:15">
      <c r="A1217" s="2">
        <v>1216</v>
      </c>
      <c r="C1217" s="3" t="s">
        <v>6091</v>
      </c>
      <c r="D1217" s="21" t="s">
        <v>6092</v>
      </c>
      <c r="E1217" s="3" t="s">
        <v>6093</v>
      </c>
      <c r="F1217" s="3">
        <v>47</v>
      </c>
      <c r="G1217" s="20" t="s">
        <v>6094</v>
      </c>
      <c r="K1217" s="60">
        <v>45881</v>
      </c>
      <c r="N1217" s="3" t="s">
        <v>6095</v>
      </c>
      <c r="O1217" s="3" t="s">
        <v>6096</v>
      </c>
    </row>
    <row r="1218" s="3" customFormat="1" spans="1:15">
      <c r="A1218" s="2">
        <v>1217</v>
      </c>
      <c r="B1218" s="3" t="s">
        <v>6097</v>
      </c>
      <c r="C1218" s="3" t="s">
        <v>6098</v>
      </c>
      <c r="D1218" s="21" t="s">
        <v>6097</v>
      </c>
      <c r="E1218" s="3" t="s">
        <v>6099</v>
      </c>
      <c r="F1218" s="3">
        <v>65</v>
      </c>
      <c r="G1218" s="20" t="s">
        <v>6100</v>
      </c>
      <c r="J1218" s="20" t="s">
        <v>22</v>
      </c>
      <c r="K1218" s="60">
        <v>46046</v>
      </c>
      <c r="L1218" s="70" t="s">
        <v>23</v>
      </c>
      <c r="N1218" s="3" t="s">
        <v>6101</v>
      </c>
      <c r="O1218" s="3" t="s">
        <v>6102</v>
      </c>
    </row>
    <row r="1219" s="3" customFormat="1" spans="1:15">
      <c r="A1219" s="2">
        <v>1218</v>
      </c>
      <c r="C1219" s="3" t="s">
        <v>6103</v>
      </c>
      <c r="D1219" s="21" t="s">
        <v>6104</v>
      </c>
      <c r="E1219" s="20" t="s">
        <v>6105</v>
      </c>
      <c r="F1219" s="3">
        <v>35</v>
      </c>
      <c r="G1219" s="3" t="s">
        <v>6106</v>
      </c>
      <c r="K1219" s="60">
        <v>46055</v>
      </c>
      <c r="L1219" s="70" t="s">
        <v>63</v>
      </c>
      <c r="N1219" s="3" t="s">
        <v>6107</v>
      </c>
      <c r="O1219" s="3" t="s">
        <v>6108</v>
      </c>
    </row>
    <row r="1220" s="5" customFormat="1" spans="1:15">
      <c r="A1220" s="2">
        <v>1219</v>
      </c>
      <c r="B1220" s="2"/>
      <c r="C1220" s="2" t="s">
        <v>6109</v>
      </c>
      <c r="D1220" s="76" t="s">
        <v>6110</v>
      </c>
      <c r="E1220" s="2" t="s">
        <v>6111</v>
      </c>
      <c r="F1220" s="3">
        <v>45</v>
      </c>
      <c r="G1220" s="2" t="s">
        <v>21</v>
      </c>
      <c r="H1220" s="2"/>
      <c r="I1220" s="2"/>
      <c r="J1220" s="2"/>
      <c r="K1220" s="60">
        <v>45863</v>
      </c>
      <c r="L1220" s="2"/>
      <c r="M1220" s="3" t="s">
        <v>24</v>
      </c>
      <c r="N1220" s="2" t="s">
        <v>6112</v>
      </c>
      <c r="O1220" s="3" t="s">
        <v>6113</v>
      </c>
    </row>
    <row r="1221" s="3" customFormat="1" spans="1:15">
      <c r="A1221" s="2">
        <v>1220</v>
      </c>
      <c r="C1221" s="3" t="s">
        <v>6114</v>
      </c>
      <c r="D1221" s="21" t="s">
        <v>6115</v>
      </c>
      <c r="E1221" s="3" t="s">
        <v>6116</v>
      </c>
      <c r="F1221" s="3">
        <v>59</v>
      </c>
      <c r="G1221" s="3" t="s">
        <v>193</v>
      </c>
      <c r="J1221" s="52"/>
      <c r="K1221" s="60">
        <v>46029</v>
      </c>
      <c r="L1221" s="99" t="s">
        <v>63</v>
      </c>
      <c r="M1221" s="20"/>
      <c r="N1221" s="3" t="s">
        <v>6117</v>
      </c>
      <c r="O1221" s="3" t="s">
        <v>6118</v>
      </c>
    </row>
    <row r="1222" s="4" customFormat="1" spans="1:15">
      <c r="A1222" s="2">
        <v>1221</v>
      </c>
      <c r="B1222" s="4" t="s">
        <v>6119</v>
      </c>
      <c r="C1222" s="24" t="s">
        <v>6120</v>
      </c>
      <c r="D1222" s="4" t="s">
        <v>6119</v>
      </c>
      <c r="E1222" s="24" t="s">
        <v>6121</v>
      </c>
      <c r="F1222" s="4">
        <v>49.8</v>
      </c>
      <c r="G1222" s="4" t="s">
        <v>6122</v>
      </c>
      <c r="J1222" s="25" t="s">
        <v>22</v>
      </c>
      <c r="K1222" s="56">
        <v>46108</v>
      </c>
      <c r="L1222" s="4" t="s">
        <v>23</v>
      </c>
      <c r="N1222" s="4" t="s">
        <v>6123</v>
      </c>
      <c r="O1222" s="4" t="s">
        <v>6124</v>
      </c>
    </row>
    <row r="1223" s="3" customFormat="1" spans="1:15">
      <c r="A1223" s="2">
        <v>1222</v>
      </c>
      <c r="B1223" s="3" t="s">
        <v>6125</v>
      </c>
      <c r="C1223" s="3" t="s">
        <v>6126</v>
      </c>
      <c r="D1223" s="3" t="s">
        <v>6125</v>
      </c>
      <c r="E1223" s="3" t="s">
        <v>6127</v>
      </c>
      <c r="F1223" s="3">
        <v>45</v>
      </c>
      <c r="G1223" s="3" t="s">
        <v>227</v>
      </c>
      <c r="K1223" s="60">
        <v>45928</v>
      </c>
      <c r="L1223" s="3"/>
      <c r="N1223" s="3" t="s">
        <v>6128</v>
      </c>
      <c r="O1223" s="3" t="s">
        <v>6129</v>
      </c>
    </row>
    <row r="1224" s="27" customFormat="1" spans="1:15">
      <c r="A1224" s="2">
        <v>1223</v>
      </c>
      <c r="B1224" s="57" t="s">
        <v>6130</v>
      </c>
      <c r="C1224" s="27" t="s">
        <v>6126</v>
      </c>
      <c r="D1224" s="57" t="s">
        <v>6130</v>
      </c>
      <c r="E1224" s="27" t="s">
        <v>6131</v>
      </c>
      <c r="F1224" s="3">
        <v>48</v>
      </c>
      <c r="K1224" s="60">
        <v>45999</v>
      </c>
      <c r="L1224" s="27"/>
      <c r="M1224" s="27"/>
      <c r="N1224" s="27" t="s">
        <v>6132</v>
      </c>
      <c r="O1224" s="27" t="s">
        <v>6133</v>
      </c>
    </row>
    <row r="1225" s="3" customFormat="1" spans="1:15">
      <c r="A1225" s="2">
        <v>1224</v>
      </c>
      <c r="B1225" s="21"/>
      <c r="C1225" s="3" t="s">
        <v>6126</v>
      </c>
      <c r="D1225" s="21" t="s">
        <v>6134</v>
      </c>
      <c r="E1225" s="20" t="s">
        <v>6135</v>
      </c>
      <c r="F1225" s="3">
        <v>59</v>
      </c>
      <c r="G1225" s="3" t="s">
        <v>62</v>
      </c>
      <c r="K1225" s="60">
        <v>45502</v>
      </c>
      <c r="L1225" s="3" t="s">
        <v>63</v>
      </c>
      <c r="N1225" s="3" t="s">
        <v>6136</v>
      </c>
      <c r="O1225" s="3" t="s">
        <v>6137</v>
      </c>
    </row>
    <row r="1226" s="5" customFormat="1" spans="1:15">
      <c r="A1226" s="2">
        <v>1225</v>
      </c>
      <c r="C1226" s="5" t="s">
        <v>6138</v>
      </c>
      <c r="D1226" s="68" t="s">
        <v>6139</v>
      </c>
      <c r="E1226" s="5" t="s">
        <v>6140</v>
      </c>
      <c r="F1226" s="3">
        <v>35</v>
      </c>
      <c r="G1226" s="20" t="s">
        <v>21</v>
      </c>
      <c r="H1226" s="20"/>
      <c r="I1226" s="20"/>
      <c r="J1226" s="20"/>
      <c r="K1226" s="60">
        <v>45883</v>
      </c>
      <c r="M1226" s="3" t="s">
        <v>24</v>
      </c>
      <c r="N1226" s="5" t="s">
        <v>6141</v>
      </c>
      <c r="O1226" s="3" t="s">
        <v>6142</v>
      </c>
    </row>
    <row r="1227" s="3" customFormat="1" spans="1:15">
      <c r="A1227" s="2">
        <v>1226</v>
      </c>
      <c r="B1227" s="3" t="s">
        <v>6143</v>
      </c>
      <c r="C1227" s="62" t="s">
        <v>6144</v>
      </c>
      <c r="D1227" s="21" t="s">
        <v>6143</v>
      </c>
      <c r="E1227" s="3" t="s">
        <v>6145</v>
      </c>
      <c r="F1227" s="3">
        <v>45</v>
      </c>
      <c r="G1227" s="3" t="s">
        <v>6146</v>
      </c>
      <c r="I1227" s="20" t="s">
        <v>312</v>
      </c>
      <c r="J1227" s="20"/>
      <c r="K1227" s="60">
        <v>46039</v>
      </c>
      <c r="L1227" s="62" t="s">
        <v>6147</v>
      </c>
      <c r="N1227" s="3" t="s">
        <v>6148</v>
      </c>
      <c r="O1227" s="3" t="s">
        <v>6149</v>
      </c>
    </row>
    <row r="1228" s="3" customFormat="1" spans="1:15">
      <c r="A1228" s="2">
        <v>1227</v>
      </c>
      <c r="B1228" s="21" t="s">
        <v>6150</v>
      </c>
      <c r="C1228" s="3" t="s">
        <v>6151</v>
      </c>
      <c r="D1228" s="21" t="s">
        <v>6150</v>
      </c>
      <c r="E1228" s="3" t="s">
        <v>6152</v>
      </c>
      <c r="F1228" s="3">
        <v>49</v>
      </c>
      <c r="G1228" s="3" t="s">
        <v>6153</v>
      </c>
      <c r="K1228" s="60">
        <v>45889</v>
      </c>
      <c r="L1228" s="3"/>
      <c r="N1228" s="3" t="s">
        <v>6154</v>
      </c>
      <c r="O1228" s="3" t="s">
        <v>6155</v>
      </c>
    </row>
    <row r="1229" s="3" customFormat="1" spans="1:15">
      <c r="A1229" s="2">
        <v>1228</v>
      </c>
      <c r="C1229" s="3" t="s">
        <v>6156</v>
      </c>
      <c r="D1229" s="21" t="s">
        <v>6157</v>
      </c>
      <c r="E1229" s="3" t="s">
        <v>6158</v>
      </c>
      <c r="F1229" s="3">
        <v>46</v>
      </c>
      <c r="G1229" s="62" t="s">
        <v>6159</v>
      </c>
      <c r="H1229" s="20" t="s">
        <v>96</v>
      </c>
      <c r="J1229" s="20" t="s">
        <v>22</v>
      </c>
      <c r="K1229" s="60">
        <v>46043</v>
      </c>
      <c r="L1229" s="70" t="s">
        <v>23</v>
      </c>
      <c r="M1229" s="3" t="s">
        <v>6160</v>
      </c>
      <c r="N1229" s="3" t="s">
        <v>6161</v>
      </c>
      <c r="O1229" s="3" t="s">
        <v>6162</v>
      </c>
    </row>
    <row r="1230" s="3" customFormat="1" spans="1:15">
      <c r="A1230" s="2">
        <v>1229</v>
      </c>
      <c r="B1230" s="3" t="s">
        <v>6163</v>
      </c>
      <c r="C1230" s="3" t="s">
        <v>6164</v>
      </c>
      <c r="D1230" s="3" t="s">
        <v>6163</v>
      </c>
      <c r="E1230" s="3" t="s">
        <v>6165</v>
      </c>
      <c r="F1230" s="3">
        <v>49</v>
      </c>
      <c r="G1230" s="20" t="s">
        <v>6166</v>
      </c>
      <c r="I1230" s="2" t="s">
        <v>312</v>
      </c>
      <c r="J1230" s="20" t="s">
        <v>22</v>
      </c>
      <c r="K1230" s="60">
        <v>46062</v>
      </c>
      <c r="L1230" s="70" t="s">
        <v>23</v>
      </c>
      <c r="N1230" s="3" t="s">
        <v>6167</v>
      </c>
      <c r="O1230" s="3" t="s">
        <v>6168</v>
      </c>
    </row>
    <row r="1231" s="52" customFormat="1" spans="1:15">
      <c r="A1231" s="2">
        <v>1230</v>
      </c>
      <c r="C1231" s="52" t="s">
        <v>6169</v>
      </c>
      <c r="D1231" s="87" t="s">
        <v>6170</v>
      </c>
      <c r="E1231" s="88" t="s">
        <v>5425</v>
      </c>
      <c r="F1231" s="3">
        <v>54.9</v>
      </c>
      <c r="G1231" s="88" t="s">
        <v>62</v>
      </c>
      <c r="H1231" s="88" t="s">
        <v>96</v>
      </c>
      <c r="I1231" s="88"/>
      <c r="J1231" s="88"/>
      <c r="K1231" s="60">
        <v>45882</v>
      </c>
      <c r="L1231" s="52" t="s">
        <v>381</v>
      </c>
      <c r="M1231" s="70"/>
      <c r="N1231" s="88" t="s">
        <v>6171</v>
      </c>
      <c r="O1231" s="3" t="s">
        <v>6172</v>
      </c>
    </row>
    <row r="1232" s="3" customFormat="1" spans="1:15">
      <c r="A1232" s="2">
        <v>1231</v>
      </c>
      <c r="C1232" s="3" t="s">
        <v>6173</v>
      </c>
      <c r="D1232" s="21" t="s">
        <v>6174</v>
      </c>
      <c r="E1232" s="20" t="s">
        <v>6175</v>
      </c>
      <c r="F1232" s="3">
        <v>66</v>
      </c>
      <c r="G1232" s="3" t="s">
        <v>21</v>
      </c>
      <c r="J1232" s="3" t="s">
        <v>22</v>
      </c>
      <c r="K1232" s="60">
        <v>46063</v>
      </c>
      <c r="L1232" s="60" t="s">
        <v>23</v>
      </c>
      <c r="M1232" s="3" t="s">
        <v>24</v>
      </c>
      <c r="N1232" s="3" t="s">
        <v>6176</v>
      </c>
      <c r="O1232" s="3" t="s">
        <v>6177</v>
      </c>
    </row>
    <row r="1233" s="4" customFormat="1" spans="1:15">
      <c r="A1233" s="2">
        <v>1232</v>
      </c>
      <c r="B1233" s="4" t="s">
        <v>6178</v>
      </c>
      <c r="C1233" s="4" t="s">
        <v>6179</v>
      </c>
      <c r="D1233" s="22" t="s">
        <v>6178</v>
      </c>
      <c r="E1233" s="4" t="s">
        <v>6180</v>
      </c>
      <c r="F1233" s="3">
        <v>48</v>
      </c>
      <c r="G1233" s="4" t="s">
        <v>6181</v>
      </c>
      <c r="K1233" s="60">
        <v>46057</v>
      </c>
      <c r="L1233" s="4"/>
      <c r="N1233" s="4" t="s">
        <v>6182</v>
      </c>
      <c r="O1233" s="4" t="s">
        <v>6183</v>
      </c>
    </row>
    <row r="1234" s="3" customFormat="1" spans="1:15">
      <c r="A1234" s="2">
        <v>1233</v>
      </c>
      <c r="B1234" s="3" t="s">
        <v>6184</v>
      </c>
      <c r="C1234" s="3" t="s">
        <v>6185</v>
      </c>
      <c r="D1234" s="21" t="s">
        <v>6184</v>
      </c>
      <c r="E1234" s="62" t="s">
        <v>6186</v>
      </c>
      <c r="F1234" s="3">
        <v>69</v>
      </c>
      <c r="G1234" s="3" t="s">
        <v>6187</v>
      </c>
      <c r="J1234" s="20" t="s">
        <v>22</v>
      </c>
      <c r="K1234" s="60">
        <v>46051</v>
      </c>
      <c r="L1234" s="70" t="s">
        <v>23</v>
      </c>
      <c r="N1234" s="3" t="s">
        <v>6188</v>
      </c>
      <c r="O1234" s="3" t="s">
        <v>6189</v>
      </c>
    </row>
    <row r="1235" s="4" customFormat="1" spans="1:15">
      <c r="A1235" s="2">
        <v>1234</v>
      </c>
      <c r="B1235" s="4" t="s">
        <v>6190</v>
      </c>
      <c r="C1235" s="4" t="s">
        <v>6191</v>
      </c>
      <c r="D1235" s="4" t="s">
        <v>6190</v>
      </c>
      <c r="E1235" s="4" t="s">
        <v>6192</v>
      </c>
      <c r="F1235" s="4">
        <v>69</v>
      </c>
      <c r="G1235" s="4" t="s">
        <v>6193</v>
      </c>
      <c r="K1235" s="56">
        <v>46084</v>
      </c>
      <c r="L1235" s="4"/>
      <c r="N1235" s="4" t="s">
        <v>6194</v>
      </c>
      <c r="O1235" s="4" t="s">
        <v>6195</v>
      </c>
    </row>
    <row r="1236" s="4" customFormat="1" spans="1:15">
      <c r="A1236" s="2">
        <v>1235</v>
      </c>
      <c r="B1236" s="4" t="s">
        <v>6196</v>
      </c>
      <c r="C1236" s="25" t="s">
        <v>6197</v>
      </c>
      <c r="D1236" s="4" t="s">
        <v>6196</v>
      </c>
      <c r="E1236" s="4" t="s">
        <v>6198</v>
      </c>
      <c r="F1236" s="4">
        <v>69</v>
      </c>
      <c r="G1236" s="4" t="s">
        <v>6199</v>
      </c>
      <c r="K1236" s="56">
        <v>46121</v>
      </c>
      <c r="L1236" s="4"/>
      <c r="N1236" s="4" t="s">
        <v>6200</v>
      </c>
      <c r="O1236" s="4" t="s">
        <v>6201</v>
      </c>
    </row>
    <row r="1237" s="3" customFormat="1" spans="1:15">
      <c r="A1237" s="2">
        <v>1236</v>
      </c>
      <c r="B1237" s="3" t="s">
        <v>6202</v>
      </c>
      <c r="C1237" s="3" t="s">
        <v>6203</v>
      </c>
      <c r="D1237" s="3" t="s">
        <v>6202</v>
      </c>
      <c r="E1237" s="3" t="s">
        <v>6204</v>
      </c>
      <c r="F1237" s="3">
        <v>39</v>
      </c>
      <c r="G1237" s="3" t="s">
        <v>6205</v>
      </c>
      <c r="K1237" s="60">
        <v>46063</v>
      </c>
      <c r="L1237" s="20" t="s">
        <v>63</v>
      </c>
      <c r="N1237" s="3" t="s">
        <v>6206</v>
      </c>
      <c r="O1237" s="3" t="s">
        <v>6207</v>
      </c>
    </row>
    <row r="1238" s="3" customFormat="1" spans="1:15">
      <c r="A1238" s="2">
        <v>1237</v>
      </c>
      <c r="B1238" s="3" t="s">
        <v>6208</v>
      </c>
      <c r="C1238" s="3" t="s">
        <v>6209</v>
      </c>
      <c r="D1238" s="3" t="s">
        <v>6208</v>
      </c>
      <c r="E1238" s="3" t="s">
        <v>6210</v>
      </c>
      <c r="F1238" s="3">
        <v>69</v>
      </c>
      <c r="G1238" s="3" t="s">
        <v>6211</v>
      </c>
      <c r="K1238" s="60">
        <v>46049</v>
      </c>
      <c r="L1238" s="3"/>
      <c r="N1238" s="3" t="s">
        <v>6212</v>
      </c>
      <c r="O1238" s="3" t="s">
        <v>6213</v>
      </c>
    </row>
    <row r="1239" s="3" customFormat="1" spans="1:15">
      <c r="A1239" s="2">
        <v>1238</v>
      </c>
      <c r="B1239" s="3" t="s">
        <v>6214</v>
      </c>
      <c r="C1239" s="3" t="s">
        <v>6215</v>
      </c>
      <c r="D1239" s="21" t="s">
        <v>6214</v>
      </c>
      <c r="E1239" s="3" t="s">
        <v>6216</v>
      </c>
      <c r="F1239" s="3">
        <v>49.8</v>
      </c>
      <c r="K1239" s="60">
        <v>46062</v>
      </c>
      <c r="L1239" s="3"/>
      <c r="N1239" s="3" t="s">
        <v>6217</v>
      </c>
      <c r="O1239" s="3" t="s">
        <v>6218</v>
      </c>
    </row>
    <row r="1240" s="3" customFormat="1" spans="1:15">
      <c r="A1240" s="2">
        <v>1239</v>
      </c>
      <c r="C1240" s="3" t="s">
        <v>6197</v>
      </c>
      <c r="D1240" s="21" t="s">
        <v>6219</v>
      </c>
      <c r="E1240" s="20" t="s">
        <v>5993</v>
      </c>
      <c r="F1240" s="3">
        <v>69</v>
      </c>
      <c r="G1240" s="3" t="s">
        <v>6220</v>
      </c>
      <c r="K1240" s="60">
        <v>45896</v>
      </c>
      <c r="L1240" s="70" t="s">
        <v>63</v>
      </c>
      <c r="N1240" s="3" t="s">
        <v>6221</v>
      </c>
      <c r="O1240" s="3" t="s">
        <v>6222</v>
      </c>
    </row>
    <row r="1241" s="3" customFormat="1" spans="1:15">
      <c r="A1241" s="2">
        <v>1240</v>
      </c>
      <c r="B1241" s="21"/>
      <c r="C1241" s="3" t="s">
        <v>6197</v>
      </c>
      <c r="D1241" s="21" t="s">
        <v>6223</v>
      </c>
      <c r="E1241" s="20" t="s">
        <v>6224</v>
      </c>
      <c r="F1241" s="3">
        <v>59</v>
      </c>
      <c r="G1241" s="20" t="s">
        <v>6225</v>
      </c>
      <c r="K1241" s="60">
        <v>45995</v>
      </c>
      <c r="N1241" s="3" t="s">
        <v>6226</v>
      </c>
      <c r="O1241" s="3" t="s">
        <v>6227</v>
      </c>
    </row>
    <row r="1242" s="3" customFormat="1" spans="1:15">
      <c r="A1242" s="2">
        <v>1241</v>
      </c>
      <c r="C1242" s="3" t="s">
        <v>6197</v>
      </c>
      <c r="D1242" s="21" t="s">
        <v>6228</v>
      </c>
      <c r="E1242" s="3" t="s">
        <v>6229</v>
      </c>
      <c r="F1242" s="3">
        <v>49.8</v>
      </c>
      <c r="G1242" s="63" t="s">
        <v>21</v>
      </c>
      <c r="K1242" s="60">
        <v>46064</v>
      </c>
      <c r="L1242" s="20" t="s">
        <v>63</v>
      </c>
      <c r="N1242" s="3" t="s">
        <v>6230</v>
      </c>
      <c r="O1242" s="3" t="s">
        <v>6231</v>
      </c>
    </row>
    <row r="1243" s="3" customFormat="1" spans="1:15">
      <c r="A1243" s="2">
        <v>1242</v>
      </c>
      <c r="B1243" s="21"/>
      <c r="C1243" s="3" t="s">
        <v>6203</v>
      </c>
      <c r="D1243" s="21" t="s">
        <v>6232</v>
      </c>
      <c r="E1243" s="3" t="s">
        <v>6233</v>
      </c>
      <c r="F1243" s="3">
        <v>49.9</v>
      </c>
      <c r="G1243" s="63" t="s">
        <v>21</v>
      </c>
      <c r="K1243" s="60">
        <v>46062</v>
      </c>
      <c r="L1243" s="62" t="s">
        <v>63</v>
      </c>
      <c r="N1243" s="3" t="s">
        <v>6234</v>
      </c>
      <c r="O1243" s="3" t="s">
        <v>6235</v>
      </c>
    </row>
    <row r="1244" s="52" customFormat="1" spans="1:15">
      <c r="A1244" s="2">
        <v>1243</v>
      </c>
      <c r="C1244" s="52" t="s">
        <v>6236</v>
      </c>
      <c r="D1244" s="87" t="s">
        <v>6237</v>
      </c>
      <c r="E1244" s="88" t="s">
        <v>6238</v>
      </c>
      <c r="F1244" s="3">
        <v>49.8</v>
      </c>
      <c r="G1244" s="3" t="s">
        <v>21</v>
      </c>
      <c r="K1244" s="60">
        <v>45122</v>
      </c>
      <c r="L1244" s="52" t="s">
        <v>6239</v>
      </c>
      <c r="M1244" s="3" t="s">
        <v>24</v>
      </c>
      <c r="N1244" s="52" t="s">
        <v>6240</v>
      </c>
      <c r="O1244" s="3" t="s">
        <v>6241</v>
      </c>
    </row>
    <row r="1245" s="27" customFormat="1" spans="1:15">
      <c r="A1245" s="2">
        <v>1244</v>
      </c>
      <c r="B1245" s="57" t="s">
        <v>6242</v>
      </c>
      <c r="C1245" s="27" t="s">
        <v>6243</v>
      </c>
      <c r="D1245" s="57" t="s">
        <v>6242</v>
      </c>
      <c r="E1245" s="27" t="s">
        <v>6244</v>
      </c>
      <c r="F1245" s="3">
        <v>49.8</v>
      </c>
      <c r="G1245" s="27" t="s">
        <v>1292</v>
      </c>
      <c r="K1245" s="60">
        <v>45993</v>
      </c>
      <c r="L1245" s="27"/>
      <c r="M1245" s="27"/>
      <c r="N1245" s="27" t="s">
        <v>6245</v>
      </c>
      <c r="O1245" s="27" t="s">
        <v>6246</v>
      </c>
    </row>
    <row r="1246" s="3" customFormat="1" spans="1:15">
      <c r="A1246" s="2">
        <v>1245</v>
      </c>
      <c r="B1246" s="3" t="s">
        <v>6247</v>
      </c>
      <c r="C1246" s="3" t="s">
        <v>6243</v>
      </c>
      <c r="D1246" s="3" t="s">
        <v>6247</v>
      </c>
      <c r="E1246" s="3" t="s">
        <v>6248</v>
      </c>
      <c r="F1246" s="3">
        <v>59</v>
      </c>
      <c r="G1246" s="3" t="s">
        <v>6249</v>
      </c>
      <c r="K1246" s="60">
        <v>46057</v>
      </c>
      <c r="L1246" s="20" t="s">
        <v>63</v>
      </c>
      <c r="N1246" s="3" t="s">
        <v>6250</v>
      </c>
      <c r="O1246" s="3" t="s">
        <v>6251</v>
      </c>
    </row>
    <row r="1247" s="3" customFormat="1" spans="1:15">
      <c r="A1247" s="2">
        <v>1246</v>
      </c>
      <c r="B1247" s="21"/>
      <c r="C1247" s="62" t="s">
        <v>6252</v>
      </c>
      <c r="D1247" s="21" t="s">
        <v>6253</v>
      </c>
      <c r="E1247" s="62" t="s">
        <v>6254</v>
      </c>
      <c r="F1247" s="3">
        <v>59</v>
      </c>
      <c r="G1247" s="2" t="s">
        <v>21</v>
      </c>
      <c r="J1247" s="3" t="s">
        <v>22</v>
      </c>
      <c r="K1247" s="60">
        <v>46008</v>
      </c>
      <c r="L1247" s="70" t="s">
        <v>23</v>
      </c>
      <c r="M1247" s="3" t="s">
        <v>6255</v>
      </c>
      <c r="N1247" s="3" t="s">
        <v>6256</v>
      </c>
      <c r="O1247" s="3" t="s">
        <v>6257</v>
      </c>
    </row>
    <row r="1248" s="2" customFormat="1" spans="1:15">
      <c r="A1248" s="2">
        <v>1247</v>
      </c>
      <c r="C1248" s="2" t="s">
        <v>6258</v>
      </c>
      <c r="D1248" s="76" t="s">
        <v>6259</v>
      </c>
      <c r="E1248" s="2" t="s">
        <v>6260</v>
      </c>
      <c r="F1248" s="3">
        <v>55</v>
      </c>
      <c r="G1248" s="2" t="s">
        <v>21</v>
      </c>
      <c r="K1248" s="60">
        <v>45807</v>
      </c>
      <c r="M1248" s="3" t="s">
        <v>24</v>
      </c>
      <c r="N1248" s="2" t="s">
        <v>6261</v>
      </c>
      <c r="O1248" s="3" t="s">
        <v>6262</v>
      </c>
    </row>
    <row r="1249" s="4" customFormat="1" spans="1:15">
      <c r="A1249" s="2">
        <v>1248</v>
      </c>
      <c r="B1249" s="4" t="s">
        <v>6263</v>
      </c>
      <c r="C1249" s="4" t="s">
        <v>6264</v>
      </c>
      <c r="D1249" s="4" t="s">
        <v>6263</v>
      </c>
      <c r="E1249" s="4" t="s">
        <v>6265</v>
      </c>
      <c r="F1249" s="4">
        <v>69</v>
      </c>
      <c r="G1249" s="4" t="s">
        <v>6266</v>
      </c>
      <c r="J1249" s="25" t="s">
        <v>22</v>
      </c>
      <c r="K1249" s="56">
        <v>46098</v>
      </c>
      <c r="L1249" s="4" t="s">
        <v>23</v>
      </c>
      <c r="M1249" s="3" t="s">
        <v>6267</v>
      </c>
      <c r="N1249" s="4" t="s">
        <v>6268</v>
      </c>
      <c r="O1249" s="4" t="s">
        <v>6269</v>
      </c>
    </row>
    <row r="1250" s="3" customFormat="1" spans="1:15">
      <c r="A1250" s="2">
        <v>1249</v>
      </c>
      <c r="C1250" s="20" t="s">
        <v>6270</v>
      </c>
      <c r="D1250" s="21" t="s">
        <v>6271</v>
      </c>
      <c r="E1250" s="3" t="s">
        <v>6272</v>
      </c>
      <c r="F1250" s="3">
        <v>49.9</v>
      </c>
      <c r="G1250" s="3" t="s">
        <v>6273</v>
      </c>
      <c r="K1250" s="60">
        <v>46042</v>
      </c>
      <c r="L1250" s="60" t="s">
        <v>6274</v>
      </c>
      <c r="M1250" s="3" t="s">
        <v>24</v>
      </c>
      <c r="N1250" s="3" t="s">
        <v>6275</v>
      </c>
      <c r="O1250" s="3" t="s">
        <v>6276</v>
      </c>
    </row>
    <row r="1251" s="3" customFormat="1" spans="1:15">
      <c r="A1251" s="2">
        <v>1250</v>
      </c>
      <c r="B1251" s="3"/>
      <c r="C1251" s="3" t="s">
        <v>6185</v>
      </c>
      <c r="D1251" s="3" t="s">
        <v>6277</v>
      </c>
      <c r="E1251" s="3" t="s">
        <v>6278</v>
      </c>
      <c r="F1251" s="3">
        <v>69</v>
      </c>
      <c r="G1251" s="3" t="s">
        <v>6279</v>
      </c>
      <c r="K1251" s="60">
        <v>45659</v>
      </c>
      <c r="L1251" s="20" t="s">
        <v>63</v>
      </c>
      <c r="N1251" s="3" t="s">
        <v>6280</v>
      </c>
      <c r="O1251" s="3" t="s">
        <v>6281</v>
      </c>
    </row>
    <row r="1252" s="2" customFormat="1" spans="1:15">
      <c r="A1252" s="2">
        <v>1251</v>
      </c>
      <c r="C1252" s="2" t="s">
        <v>6282</v>
      </c>
      <c r="D1252" s="76" t="s">
        <v>6283</v>
      </c>
      <c r="E1252" s="2" t="s">
        <v>6284</v>
      </c>
      <c r="F1252" s="3">
        <v>49.8</v>
      </c>
      <c r="G1252" s="2" t="s">
        <v>21</v>
      </c>
      <c r="K1252" s="60">
        <v>45807</v>
      </c>
      <c r="M1252" s="3" t="s">
        <v>24</v>
      </c>
      <c r="N1252" s="2" t="s">
        <v>6285</v>
      </c>
      <c r="O1252" s="3" t="s">
        <v>6286</v>
      </c>
    </row>
    <row r="1253" s="2" customFormat="1" spans="1:15">
      <c r="A1253" s="2">
        <v>1252</v>
      </c>
      <c r="B1253" s="16"/>
      <c r="C1253" s="2" t="s">
        <v>6287</v>
      </c>
      <c r="D1253" s="76" t="s">
        <v>6288</v>
      </c>
      <c r="E1253" s="2" t="s">
        <v>6289</v>
      </c>
      <c r="F1253" s="3">
        <v>55</v>
      </c>
      <c r="G1253" s="2" t="s">
        <v>21</v>
      </c>
      <c r="H1253" s="16"/>
      <c r="I1253" s="16"/>
      <c r="J1253" s="16"/>
      <c r="K1253" s="60">
        <v>44956</v>
      </c>
      <c r="L1253" s="16" t="s">
        <v>3382</v>
      </c>
      <c r="M1253" s="3" t="s">
        <v>24</v>
      </c>
      <c r="N1253" s="2" t="s">
        <v>6290</v>
      </c>
      <c r="O1253" s="3" t="s">
        <v>6291</v>
      </c>
    </row>
    <row r="1254" s="5" customFormat="1" spans="1:15">
      <c r="A1254" s="2">
        <v>1253</v>
      </c>
      <c r="B1254" s="16"/>
      <c r="C1254" s="2" t="s">
        <v>6292</v>
      </c>
      <c r="D1254" s="76" t="s">
        <v>6293</v>
      </c>
      <c r="E1254" s="2" t="s">
        <v>6294</v>
      </c>
      <c r="F1254" s="3">
        <v>45</v>
      </c>
      <c r="G1254" s="2" t="s">
        <v>21</v>
      </c>
      <c r="H1254" s="16"/>
      <c r="I1254" s="16"/>
      <c r="J1254" s="16"/>
      <c r="K1254" s="60">
        <v>45811</v>
      </c>
      <c r="L1254" s="2"/>
      <c r="M1254" s="3" t="s">
        <v>24</v>
      </c>
      <c r="N1254" s="2" t="s">
        <v>6295</v>
      </c>
      <c r="O1254" s="3" t="s">
        <v>6296</v>
      </c>
    </row>
    <row r="1255" s="2" customFormat="1" spans="1:15">
      <c r="A1255" s="2">
        <v>1254</v>
      </c>
      <c r="B1255" s="68"/>
      <c r="C1255" s="20" t="s">
        <v>6297</v>
      </c>
      <c r="D1255" s="68" t="s">
        <v>6298</v>
      </c>
      <c r="E1255" s="5" t="s">
        <v>5785</v>
      </c>
      <c r="F1255" s="3">
        <v>55</v>
      </c>
      <c r="G1255" s="3" t="s">
        <v>21</v>
      </c>
      <c r="H1255" s="5"/>
      <c r="K1255" s="60">
        <v>46038</v>
      </c>
      <c r="L1255" s="5"/>
      <c r="M1255" s="3" t="s">
        <v>24</v>
      </c>
      <c r="N1255" s="5" t="s">
        <v>6299</v>
      </c>
      <c r="O1255" s="3" t="s">
        <v>6300</v>
      </c>
    </row>
    <row r="1256" s="63" customFormat="1" spans="1:15">
      <c r="A1256" s="2">
        <v>1255</v>
      </c>
      <c r="C1256" s="63" t="s">
        <v>6301</v>
      </c>
      <c r="D1256" s="95" t="s">
        <v>6302</v>
      </c>
      <c r="E1256" s="95" t="s">
        <v>6303</v>
      </c>
      <c r="F1256" s="3">
        <v>59.9</v>
      </c>
      <c r="G1256" s="63" t="s">
        <v>6304</v>
      </c>
      <c r="K1256" s="60">
        <v>45835</v>
      </c>
      <c r="L1256" s="3" t="s">
        <v>63</v>
      </c>
      <c r="M1256" s="3" t="s">
        <v>24</v>
      </c>
      <c r="N1256" s="95" t="s">
        <v>6305</v>
      </c>
      <c r="O1256" s="3" t="s">
        <v>6306</v>
      </c>
    </row>
    <row r="1257" s="5" customFormat="1" spans="1:15">
      <c r="A1257" s="2">
        <v>1256</v>
      </c>
      <c r="B1257" s="95"/>
      <c r="C1257" s="20" t="s">
        <v>6307</v>
      </c>
      <c r="D1257" s="68" t="s">
        <v>6308</v>
      </c>
      <c r="E1257" s="20" t="s">
        <v>6309</v>
      </c>
      <c r="F1257" s="3">
        <v>43</v>
      </c>
      <c r="G1257" s="20" t="s">
        <v>21</v>
      </c>
      <c r="H1257" s="63"/>
      <c r="I1257" s="63"/>
      <c r="J1257" s="63"/>
      <c r="K1257" s="60">
        <v>46038</v>
      </c>
      <c r="L1257" s="5" t="s">
        <v>442</v>
      </c>
      <c r="M1257" s="3" t="s">
        <v>6310</v>
      </c>
      <c r="N1257" s="5" t="s">
        <v>6311</v>
      </c>
      <c r="O1257" s="3" t="s">
        <v>6312</v>
      </c>
    </row>
    <row r="1258" s="2" customFormat="1" spans="1:15">
      <c r="A1258" s="2">
        <v>1257</v>
      </c>
      <c r="C1258" s="2" t="s">
        <v>6313</v>
      </c>
      <c r="D1258" s="76" t="s">
        <v>6314</v>
      </c>
      <c r="E1258" s="2" t="s">
        <v>6315</v>
      </c>
      <c r="F1258" s="3">
        <v>45</v>
      </c>
      <c r="G1258" s="2" t="s">
        <v>851</v>
      </c>
      <c r="K1258" s="60">
        <v>45496</v>
      </c>
      <c r="M1258" s="3" t="s">
        <v>24</v>
      </c>
      <c r="N1258" s="2" t="s">
        <v>6316</v>
      </c>
      <c r="O1258" s="3" t="s">
        <v>6317</v>
      </c>
    </row>
    <row r="1259" s="2" customFormat="1" spans="1:15">
      <c r="A1259" s="2">
        <v>1258</v>
      </c>
      <c r="B1259" s="5"/>
      <c r="C1259" s="5" t="s">
        <v>6318</v>
      </c>
      <c r="D1259" s="68" t="s">
        <v>6319</v>
      </c>
      <c r="E1259" s="5" t="s">
        <v>6320</v>
      </c>
      <c r="F1259" s="3">
        <v>39.8</v>
      </c>
      <c r="G1259" s="5" t="s">
        <v>6321</v>
      </c>
      <c r="H1259" s="5"/>
      <c r="I1259" s="5"/>
      <c r="J1259" s="5"/>
      <c r="K1259" s="60">
        <v>45288</v>
      </c>
      <c r="L1259" s="3" t="s">
        <v>63</v>
      </c>
      <c r="M1259" s="3" t="s">
        <v>24</v>
      </c>
      <c r="N1259" s="5" t="s">
        <v>6322</v>
      </c>
      <c r="O1259" s="3" t="s">
        <v>6323</v>
      </c>
    </row>
    <row r="1260" s="3" customFormat="1" spans="1:15">
      <c r="A1260" s="2">
        <v>1259</v>
      </c>
      <c r="B1260" s="3"/>
      <c r="C1260" s="3" t="s">
        <v>6324</v>
      </c>
      <c r="D1260" s="21" t="s">
        <v>6325</v>
      </c>
      <c r="E1260" s="3" t="s">
        <v>6145</v>
      </c>
      <c r="F1260" s="3">
        <v>58</v>
      </c>
      <c r="G1260" s="63" t="s">
        <v>21</v>
      </c>
      <c r="K1260" s="60">
        <v>45440</v>
      </c>
      <c r="L1260" s="20" t="s">
        <v>6326</v>
      </c>
      <c r="M1260" s="20"/>
      <c r="N1260" s="3" t="s">
        <v>6327</v>
      </c>
      <c r="O1260" s="3" t="s">
        <v>6328</v>
      </c>
    </row>
    <row r="1261" s="4" customFormat="1" spans="1:15">
      <c r="A1261" s="2">
        <v>1260</v>
      </c>
      <c r="B1261" s="4" t="s">
        <v>6329</v>
      </c>
      <c r="C1261" s="4" t="s">
        <v>6330</v>
      </c>
      <c r="D1261" s="4" t="s">
        <v>6329</v>
      </c>
      <c r="E1261" s="4" t="s">
        <v>6331</v>
      </c>
      <c r="F1261" s="3">
        <v>44.8</v>
      </c>
      <c r="G1261" s="4"/>
      <c r="K1261" s="60">
        <v>46078</v>
      </c>
      <c r="L1261" s="4"/>
      <c r="M1261" s="4"/>
      <c r="N1261" s="4" t="s">
        <v>6332</v>
      </c>
      <c r="O1261" s="4" t="s">
        <v>6333</v>
      </c>
    </row>
    <row r="1262" s="2" customFormat="1" spans="1:15">
      <c r="A1262" s="2">
        <v>1261</v>
      </c>
      <c r="B1262" s="2" t="s">
        <v>6334</v>
      </c>
      <c r="C1262" s="2" t="s">
        <v>6335</v>
      </c>
      <c r="D1262" s="2" t="s">
        <v>6334</v>
      </c>
      <c r="E1262" s="2" t="s">
        <v>6336</v>
      </c>
      <c r="F1262" s="3">
        <v>59.8</v>
      </c>
      <c r="G1262" s="2" t="s">
        <v>21</v>
      </c>
      <c r="H1262" s="2"/>
      <c r="I1262" s="2"/>
      <c r="J1262" s="2"/>
      <c r="K1262" s="60">
        <v>46041</v>
      </c>
      <c r="L1262" s="2" t="s">
        <v>63</v>
      </c>
      <c r="M1262" s="2"/>
      <c r="N1262" s="2" t="s">
        <v>6337</v>
      </c>
      <c r="O1262" s="2" t="s">
        <v>6338</v>
      </c>
    </row>
    <row r="1263" s="3" customFormat="1" spans="1:15">
      <c r="A1263" s="2">
        <v>1262</v>
      </c>
      <c r="B1263" s="21"/>
      <c r="C1263" s="3" t="s">
        <v>6339</v>
      </c>
      <c r="D1263" s="3" t="s">
        <v>6340</v>
      </c>
      <c r="E1263" s="3" t="s">
        <v>6341</v>
      </c>
      <c r="F1263" s="3">
        <v>49</v>
      </c>
      <c r="K1263" s="60">
        <v>45324</v>
      </c>
      <c r="L1263" s="20" t="s">
        <v>63</v>
      </c>
      <c r="M1263" s="20"/>
      <c r="N1263" s="3" t="s">
        <v>6342</v>
      </c>
      <c r="O1263" s="62" t="s">
        <v>6343</v>
      </c>
    </row>
    <row r="1264" s="2" customFormat="1" spans="1:15">
      <c r="A1264" s="2">
        <v>1263</v>
      </c>
      <c r="B1264" s="85"/>
      <c r="C1264" s="2" t="s">
        <v>6344</v>
      </c>
      <c r="D1264" s="76" t="s">
        <v>6345</v>
      </c>
      <c r="E1264" s="2" t="s">
        <v>6346</v>
      </c>
      <c r="F1264" s="3">
        <v>39.8</v>
      </c>
      <c r="G1264" s="2" t="s">
        <v>1770</v>
      </c>
      <c r="H1264" s="16"/>
      <c r="I1264" s="2" t="s">
        <v>312</v>
      </c>
      <c r="J1264" s="3" t="s">
        <v>22</v>
      </c>
      <c r="K1264" s="60">
        <v>46044</v>
      </c>
      <c r="L1264" s="70" t="s">
        <v>23</v>
      </c>
      <c r="M1264" s="3" t="s">
        <v>6347</v>
      </c>
      <c r="N1264" s="76" t="s">
        <v>6348</v>
      </c>
      <c r="O1264" s="3" t="s">
        <v>6349</v>
      </c>
    </row>
    <row r="1265" s="3" customFormat="1" spans="1:15">
      <c r="A1265" s="2">
        <v>1264</v>
      </c>
      <c r="B1265" s="5"/>
      <c r="C1265" s="5" t="s">
        <v>6350</v>
      </c>
      <c r="D1265" s="68" t="s">
        <v>6351</v>
      </c>
      <c r="E1265" s="5" t="s">
        <v>6352</v>
      </c>
      <c r="F1265" s="3">
        <v>49.9</v>
      </c>
      <c r="G1265" s="5" t="s">
        <v>6353</v>
      </c>
      <c r="K1265" s="60">
        <v>45142</v>
      </c>
      <c r="N1265" s="5" t="s">
        <v>6354</v>
      </c>
      <c r="O1265" s="5" t="s">
        <v>6355</v>
      </c>
    </row>
    <row r="1266" s="16" customFormat="1" spans="1:15">
      <c r="A1266" s="2">
        <v>1265</v>
      </c>
      <c r="B1266" s="2"/>
      <c r="C1266" s="2" t="s">
        <v>6356</v>
      </c>
      <c r="D1266" s="76" t="s">
        <v>6357</v>
      </c>
      <c r="E1266" s="2" t="s">
        <v>689</v>
      </c>
      <c r="F1266" s="3">
        <v>49.9</v>
      </c>
      <c r="G1266" s="2" t="s">
        <v>21</v>
      </c>
      <c r="H1266" s="2"/>
      <c r="I1266" s="2"/>
      <c r="J1266" s="2"/>
      <c r="K1266" s="60">
        <v>45860</v>
      </c>
      <c r="L1266" s="2"/>
      <c r="M1266" s="3" t="s">
        <v>24</v>
      </c>
      <c r="N1266" s="2" t="s">
        <v>6358</v>
      </c>
      <c r="O1266" s="3" t="s">
        <v>6359</v>
      </c>
    </row>
    <row r="1267" s="3" customFormat="1" spans="1:15">
      <c r="A1267" s="2">
        <v>1266</v>
      </c>
      <c r="C1267" s="20" t="s">
        <v>6360</v>
      </c>
      <c r="D1267" s="21" t="s">
        <v>6361</v>
      </c>
      <c r="E1267" s="3" t="s">
        <v>6362</v>
      </c>
      <c r="F1267" s="3">
        <v>50.5</v>
      </c>
      <c r="G1267" s="3" t="s">
        <v>6363</v>
      </c>
      <c r="H1267" s="2" t="s">
        <v>96</v>
      </c>
      <c r="I1267" s="20" t="s">
        <v>312</v>
      </c>
      <c r="J1267" s="3" t="s">
        <v>22</v>
      </c>
      <c r="K1267" s="60">
        <v>46013</v>
      </c>
      <c r="L1267" s="70" t="s">
        <v>23</v>
      </c>
      <c r="N1267" s="3" t="s">
        <v>6364</v>
      </c>
      <c r="O1267" s="3" t="s">
        <v>6365</v>
      </c>
    </row>
    <row r="1268" s="3" customFormat="1" spans="1:15">
      <c r="A1268" s="2">
        <v>1267</v>
      </c>
      <c r="C1268" s="3" t="s">
        <v>6366</v>
      </c>
      <c r="D1268" s="21" t="s">
        <v>6367</v>
      </c>
      <c r="E1268" s="3" t="s">
        <v>6368</v>
      </c>
      <c r="F1268" s="3">
        <v>38</v>
      </c>
      <c r="G1268" s="3" t="s">
        <v>21</v>
      </c>
      <c r="K1268" s="60">
        <v>45660</v>
      </c>
      <c r="L1268" s="60"/>
      <c r="M1268" s="3" t="s">
        <v>24</v>
      </c>
      <c r="N1268" s="3" t="s">
        <v>6369</v>
      </c>
      <c r="O1268" s="3" t="s">
        <v>6370</v>
      </c>
    </row>
    <row r="1269" s="2" customFormat="1" spans="1:15">
      <c r="A1269" s="2">
        <v>1268</v>
      </c>
      <c r="B1269" s="16"/>
      <c r="C1269" s="2" t="s">
        <v>6371</v>
      </c>
      <c r="D1269" s="76" t="s">
        <v>6372</v>
      </c>
      <c r="E1269" s="2" t="s">
        <v>6373</v>
      </c>
      <c r="F1269" s="3">
        <v>39.8</v>
      </c>
      <c r="G1269" s="2" t="s">
        <v>6374</v>
      </c>
      <c r="H1269" s="16"/>
      <c r="I1269" s="16"/>
      <c r="J1269" s="16"/>
      <c r="K1269" s="60">
        <v>46034</v>
      </c>
      <c r="M1269" s="3" t="s">
        <v>24</v>
      </c>
      <c r="N1269" s="2" t="s">
        <v>6375</v>
      </c>
      <c r="O1269" s="3" t="s">
        <v>6376</v>
      </c>
    </row>
    <row r="1270" s="3" customFormat="1" spans="1:15">
      <c r="A1270" s="2">
        <v>1269</v>
      </c>
      <c r="B1270" s="3" t="s">
        <v>6377</v>
      </c>
      <c r="C1270" s="3" t="s">
        <v>6378</v>
      </c>
      <c r="D1270" s="21" t="s">
        <v>6377</v>
      </c>
      <c r="E1270" s="3" t="s">
        <v>6379</v>
      </c>
      <c r="F1270" s="3">
        <v>54</v>
      </c>
      <c r="G1270" s="3" t="s">
        <v>6380</v>
      </c>
      <c r="J1270" s="20" t="s">
        <v>22</v>
      </c>
      <c r="K1270" s="60">
        <v>46058</v>
      </c>
      <c r="L1270" s="70" t="s">
        <v>23</v>
      </c>
      <c r="M1270" s="3" t="s">
        <v>6381</v>
      </c>
      <c r="N1270" s="3" t="s">
        <v>6382</v>
      </c>
      <c r="O1270" s="3" t="s">
        <v>6383</v>
      </c>
    </row>
    <row r="1271" s="3" customFormat="1" spans="1:15">
      <c r="A1271" s="2">
        <v>1270</v>
      </c>
      <c r="B1271" s="3"/>
      <c r="C1271" s="3" t="s">
        <v>6384</v>
      </c>
      <c r="D1271" s="21" t="s">
        <v>6385</v>
      </c>
      <c r="E1271" s="20" t="s">
        <v>6386</v>
      </c>
      <c r="F1271" s="3">
        <v>45</v>
      </c>
      <c r="G1271" s="20" t="s">
        <v>6387</v>
      </c>
      <c r="H1271" s="20"/>
      <c r="I1271" s="20"/>
      <c r="J1271" s="20"/>
      <c r="K1271" s="60">
        <v>46063</v>
      </c>
      <c r="L1271" s="62" t="s">
        <v>6388</v>
      </c>
      <c r="M1271" s="62"/>
      <c r="N1271" s="3" t="s">
        <v>6389</v>
      </c>
      <c r="O1271" s="3" t="s">
        <v>6390</v>
      </c>
    </row>
    <row r="1272" s="3" customFormat="1" spans="1:15">
      <c r="A1272" s="2">
        <v>1271</v>
      </c>
      <c r="C1272" s="3" t="s">
        <v>6391</v>
      </c>
      <c r="D1272" s="21" t="s">
        <v>6392</v>
      </c>
      <c r="E1272" s="3" t="s">
        <v>6393</v>
      </c>
      <c r="F1272" s="3">
        <v>55</v>
      </c>
      <c r="G1272" s="20" t="s">
        <v>610</v>
      </c>
      <c r="K1272" s="60">
        <v>45348</v>
      </c>
      <c r="L1272" s="62" t="s">
        <v>2988</v>
      </c>
      <c r="N1272" s="3" t="s">
        <v>6394</v>
      </c>
      <c r="O1272" s="3" t="s">
        <v>6395</v>
      </c>
    </row>
    <row r="1273" s="3" customFormat="1" spans="1:15">
      <c r="A1273" s="2">
        <v>1272</v>
      </c>
      <c r="B1273" s="3" t="s">
        <v>6396</v>
      </c>
      <c r="C1273" s="62" t="s">
        <v>6397</v>
      </c>
      <c r="D1273" s="21" t="s">
        <v>6396</v>
      </c>
      <c r="E1273" s="20" t="s">
        <v>6398</v>
      </c>
      <c r="F1273" s="3">
        <v>59.8</v>
      </c>
      <c r="G1273" s="3" t="s">
        <v>6399</v>
      </c>
      <c r="K1273" s="60">
        <v>46028</v>
      </c>
      <c r="L1273" s="62" t="s">
        <v>6388</v>
      </c>
      <c r="M1273" s="62"/>
      <c r="N1273" s="3" t="s">
        <v>6400</v>
      </c>
      <c r="O1273" s="3" t="s">
        <v>6401</v>
      </c>
    </row>
    <row r="1274" s="3" customFormat="1" spans="1:15">
      <c r="A1274" s="2">
        <v>1273</v>
      </c>
      <c r="C1274" s="62" t="s">
        <v>6402</v>
      </c>
      <c r="D1274" s="21" t="s">
        <v>6403</v>
      </c>
      <c r="E1274" s="20" t="s">
        <v>6404</v>
      </c>
      <c r="F1274" s="3">
        <v>52</v>
      </c>
      <c r="G1274" s="3" t="s">
        <v>6405</v>
      </c>
      <c r="J1274" s="52"/>
      <c r="K1274" s="60">
        <v>46020</v>
      </c>
      <c r="L1274" s="99" t="s">
        <v>751</v>
      </c>
      <c r="M1274" s="20"/>
      <c r="N1274" s="3" t="s">
        <v>6406</v>
      </c>
      <c r="O1274" s="3" t="s">
        <v>6407</v>
      </c>
    </row>
    <row r="1275" s="4" customFormat="1" spans="1:15">
      <c r="A1275" s="2">
        <v>1274</v>
      </c>
      <c r="B1275" s="4" t="s">
        <v>6408</v>
      </c>
      <c r="C1275" s="4" t="s">
        <v>6409</v>
      </c>
      <c r="D1275" s="22" t="s">
        <v>6408</v>
      </c>
      <c r="E1275" s="4" t="s">
        <v>6410</v>
      </c>
      <c r="F1275" s="3">
        <v>55</v>
      </c>
      <c r="G1275" s="4" t="s">
        <v>6411</v>
      </c>
      <c r="K1275" s="60">
        <v>46016</v>
      </c>
      <c r="L1275" s="4"/>
      <c r="M1275" s="4"/>
      <c r="N1275" s="4" t="s">
        <v>6412</v>
      </c>
      <c r="O1275" s="4" t="s">
        <v>6413</v>
      </c>
    </row>
    <row r="1276" s="3" customFormat="1" spans="1:15">
      <c r="A1276" s="2">
        <v>1275</v>
      </c>
      <c r="C1276" s="3" t="s">
        <v>6414</v>
      </c>
      <c r="D1276" s="21" t="s">
        <v>6415</v>
      </c>
      <c r="E1276" s="3" t="s">
        <v>6416</v>
      </c>
      <c r="F1276" s="3">
        <v>45</v>
      </c>
      <c r="G1276" s="3" t="s">
        <v>6417</v>
      </c>
      <c r="K1276" s="60">
        <v>46010</v>
      </c>
      <c r="L1276" s="3" t="s">
        <v>63</v>
      </c>
      <c r="M1276" s="3" t="s">
        <v>24</v>
      </c>
      <c r="N1276" s="3" t="s">
        <v>6418</v>
      </c>
      <c r="O1276" s="3" t="s">
        <v>6419</v>
      </c>
    </row>
    <row r="1277" s="5" customFormat="1" spans="1:15">
      <c r="A1277" s="2">
        <v>1276</v>
      </c>
      <c r="B1277" s="16"/>
      <c r="C1277" s="2" t="s">
        <v>6420</v>
      </c>
      <c r="D1277" s="76" t="s">
        <v>6421</v>
      </c>
      <c r="E1277" s="2" t="s">
        <v>4179</v>
      </c>
      <c r="F1277" s="3">
        <v>39</v>
      </c>
      <c r="G1277" s="2" t="s">
        <v>21</v>
      </c>
      <c r="H1277" s="16"/>
      <c r="I1277" s="16"/>
      <c r="J1277" s="16"/>
      <c r="K1277" s="60">
        <v>45523</v>
      </c>
      <c r="L1277" s="16"/>
      <c r="M1277" s="3" t="s">
        <v>24</v>
      </c>
      <c r="N1277" s="2" t="s">
        <v>6422</v>
      </c>
      <c r="O1277" s="3" t="s">
        <v>6423</v>
      </c>
    </row>
    <row r="1278" s="2" customFormat="1" spans="1:15">
      <c r="A1278" s="2">
        <v>1277</v>
      </c>
      <c r="B1278" s="16"/>
      <c r="C1278" s="2" t="s">
        <v>6424</v>
      </c>
      <c r="D1278" s="76" t="s">
        <v>6425</v>
      </c>
      <c r="E1278" s="2" t="s">
        <v>6426</v>
      </c>
      <c r="F1278" s="3">
        <v>49.8</v>
      </c>
      <c r="G1278" s="2" t="s">
        <v>21</v>
      </c>
      <c r="K1278" s="60">
        <v>45656</v>
      </c>
      <c r="M1278" s="3" t="s">
        <v>24</v>
      </c>
      <c r="N1278" s="2" t="s">
        <v>6427</v>
      </c>
      <c r="O1278" s="3" t="s">
        <v>6428</v>
      </c>
    </row>
    <row r="1279" s="3" customFormat="1" spans="1:15">
      <c r="A1279" s="2">
        <v>1278</v>
      </c>
      <c r="C1279" s="3" t="s">
        <v>6429</v>
      </c>
      <c r="D1279" s="21" t="s">
        <v>6430</v>
      </c>
      <c r="E1279" s="3" t="s">
        <v>6431</v>
      </c>
      <c r="F1279" s="3">
        <v>45</v>
      </c>
      <c r="G1279" s="3" t="s">
        <v>6432</v>
      </c>
      <c r="K1279" s="60">
        <v>45880</v>
      </c>
      <c r="M1279" s="3" t="s">
        <v>24</v>
      </c>
      <c r="N1279" s="3" t="s">
        <v>6433</v>
      </c>
      <c r="O1279" s="3" t="s">
        <v>6434</v>
      </c>
    </row>
    <row r="1280" s="3" customFormat="1" spans="1:15">
      <c r="A1280" s="2">
        <v>1279</v>
      </c>
      <c r="B1280" s="3" t="s">
        <v>6435</v>
      </c>
      <c r="C1280" s="3" t="s">
        <v>6436</v>
      </c>
      <c r="D1280" s="3" t="s">
        <v>6435</v>
      </c>
      <c r="E1280" s="3" t="s">
        <v>6437</v>
      </c>
      <c r="F1280" s="3">
        <v>39</v>
      </c>
      <c r="G1280" s="3" t="s">
        <v>1058</v>
      </c>
      <c r="H1280" s="3"/>
      <c r="I1280" s="3"/>
      <c r="J1280" s="3"/>
      <c r="K1280" s="60">
        <v>45762</v>
      </c>
      <c r="L1280" s="3"/>
      <c r="N1280" s="3" t="s">
        <v>6438</v>
      </c>
      <c r="O1280" s="3" t="s">
        <v>6439</v>
      </c>
    </row>
    <row r="1281" s="2" customFormat="1" spans="1:15">
      <c r="A1281" s="2">
        <v>1280</v>
      </c>
      <c r="C1281" s="2" t="s">
        <v>6440</v>
      </c>
      <c r="D1281" s="76" t="s">
        <v>6441</v>
      </c>
      <c r="E1281" s="2" t="s">
        <v>6442</v>
      </c>
      <c r="F1281" s="3">
        <v>39.8</v>
      </c>
      <c r="G1281" s="2" t="s">
        <v>21</v>
      </c>
      <c r="H1281" s="16"/>
      <c r="I1281" s="16"/>
      <c r="J1281" s="16"/>
      <c r="K1281" s="60">
        <v>45282</v>
      </c>
      <c r="L1281" s="16"/>
      <c r="M1281" s="3" t="s">
        <v>24</v>
      </c>
      <c r="N1281" s="2" t="s">
        <v>6443</v>
      </c>
      <c r="O1281" s="3" t="s">
        <v>6444</v>
      </c>
    </row>
    <row r="1282" s="2" customFormat="1" spans="1:15">
      <c r="A1282" s="2">
        <v>1281</v>
      </c>
      <c r="B1282" s="76"/>
      <c r="C1282" s="2" t="s">
        <v>6445</v>
      </c>
      <c r="D1282" s="76" t="s">
        <v>6446</v>
      </c>
      <c r="E1282" s="2" t="s">
        <v>6447</v>
      </c>
      <c r="F1282" s="3">
        <v>45</v>
      </c>
      <c r="G1282" s="5" t="s">
        <v>21</v>
      </c>
      <c r="H1282" s="16"/>
      <c r="I1282" s="16"/>
      <c r="J1282" s="16"/>
      <c r="K1282" s="60">
        <v>46039</v>
      </c>
      <c r="L1282" s="16"/>
      <c r="M1282" s="3" t="s">
        <v>24</v>
      </c>
      <c r="N1282" s="76" t="s">
        <v>6448</v>
      </c>
      <c r="O1282" s="3" t="s">
        <v>6449</v>
      </c>
    </row>
    <row r="1283" s="16" customFormat="1" spans="1:15">
      <c r="A1283" s="2">
        <v>1282</v>
      </c>
      <c r="B1283" s="2"/>
      <c r="C1283" s="2" t="s">
        <v>6450</v>
      </c>
      <c r="D1283" s="76" t="s">
        <v>6451</v>
      </c>
      <c r="E1283" s="2" t="s">
        <v>6452</v>
      </c>
      <c r="F1283" s="3">
        <v>43</v>
      </c>
      <c r="G1283" s="2" t="s">
        <v>21</v>
      </c>
      <c r="H1283" s="2"/>
      <c r="I1283" s="2"/>
      <c r="J1283" s="2"/>
      <c r="K1283" s="60">
        <v>45852</v>
      </c>
      <c r="L1283" s="2"/>
      <c r="M1283" s="3" t="s">
        <v>24</v>
      </c>
      <c r="N1283" s="2" t="s">
        <v>6453</v>
      </c>
      <c r="O1283" s="3" t="s">
        <v>6454</v>
      </c>
    </row>
    <row r="1284" s="52" customFormat="1" spans="1:15">
      <c r="A1284" s="2">
        <v>1283</v>
      </c>
      <c r="C1284" s="52" t="s">
        <v>6455</v>
      </c>
      <c r="D1284" s="87" t="s">
        <v>6456</v>
      </c>
      <c r="E1284" s="52" t="s">
        <v>6457</v>
      </c>
      <c r="F1284" s="3">
        <v>49.8</v>
      </c>
      <c r="G1284" s="52" t="s">
        <v>6458</v>
      </c>
      <c r="K1284" s="60">
        <v>46056</v>
      </c>
      <c r="L1284" s="70"/>
      <c r="M1284" s="3" t="s">
        <v>24</v>
      </c>
      <c r="N1284" s="52" t="s">
        <v>6459</v>
      </c>
      <c r="O1284" s="3" t="s">
        <v>6460</v>
      </c>
    </row>
    <row r="1285" s="3" customFormat="1" spans="1:15">
      <c r="A1285" s="2">
        <v>1284</v>
      </c>
      <c r="C1285" s="3" t="s">
        <v>6461</v>
      </c>
      <c r="D1285" s="21" t="s">
        <v>6462</v>
      </c>
      <c r="E1285" s="20" t="s">
        <v>6463</v>
      </c>
      <c r="F1285" s="3">
        <v>55</v>
      </c>
      <c r="G1285" s="3" t="s">
        <v>62</v>
      </c>
      <c r="K1285" s="60">
        <v>45665</v>
      </c>
      <c r="L1285" s="3" t="s">
        <v>69</v>
      </c>
      <c r="N1285" s="3" t="s">
        <v>6464</v>
      </c>
      <c r="O1285" s="3" t="s">
        <v>6465</v>
      </c>
    </row>
    <row r="1286" s="2" customFormat="1" spans="1:15">
      <c r="A1286" s="2">
        <v>1285</v>
      </c>
      <c r="B1286" s="61"/>
      <c r="C1286" s="61" t="s">
        <v>6466</v>
      </c>
      <c r="D1286" s="96" t="s">
        <v>6467</v>
      </c>
      <c r="E1286" s="61" t="s">
        <v>6468</v>
      </c>
      <c r="F1286" s="3">
        <v>55</v>
      </c>
      <c r="G1286" s="61" t="s">
        <v>21</v>
      </c>
      <c r="H1286" s="61"/>
      <c r="I1286" s="61"/>
      <c r="J1286" s="61"/>
      <c r="K1286" s="60">
        <v>46048</v>
      </c>
      <c r="L1286" s="61"/>
      <c r="M1286" s="3" t="s">
        <v>24</v>
      </c>
      <c r="N1286" s="96" t="s">
        <v>6469</v>
      </c>
      <c r="O1286" s="3" t="s">
        <v>6470</v>
      </c>
    </row>
    <row r="1287" s="2" customFormat="1" spans="1:15">
      <c r="A1287" s="2">
        <v>1286</v>
      </c>
      <c r="B1287" s="85"/>
      <c r="C1287" s="2" t="s">
        <v>6471</v>
      </c>
      <c r="D1287" s="76" t="s">
        <v>6472</v>
      </c>
      <c r="E1287" s="2" t="s">
        <v>6473</v>
      </c>
      <c r="F1287" s="3">
        <v>39.8</v>
      </c>
      <c r="G1287" s="3" t="s">
        <v>21</v>
      </c>
      <c r="H1287" s="16"/>
      <c r="I1287" s="16"/>
      <c r="J1287" s="16"/>
      <c r="K1287" s="60">
        <v>46051</v>
      </c>
      <c r="M1287" s="3" t="s">
        <v>24</v>
      </c>
      <c r="N1287" s="76" t="s">
        <v>6474</v>
      </c>
      <c r="O1287" s="3" t="s">
        <v>6475</v>
      </c>
    </row>
    <row r="1288" s="2" customFormat="1" spans="1:15">
      <c r="A1288" s="2">
        <v>1287</v>
      </c>
      <c r="B1288" s="17"/>
      <c r="C1288" s="92" t="s">
        <v>6476</v>
      </c>
      <c r="D1288" s="17" t="s">
        <v>6477</v>
      </c>
      <c r="E1288" s="92" t="s">
        <v>6478</v>
      </c>
      <c r="F1288" s="3">
        <v>49</v>
      </c>
      <c r="G1288" s="61" t="s">
        <v>21</v>
      </c>
      <c r="H1288" s="61"/>
      <c r="I1288" s="61"/>
      <c r="J1288" s="61"/>
      <c r="K1288" s="60">
        <v>45846</v>
      </c>
      <c r="L1288" s="92"/>
      <c r="M1288" s="3" t="s">
        <v>24</v>
      </c>
      <c r="N1288" s="96" t="s">
        <v>6479</v>
      </c>
      <c r="O1288" s="3" t="s">
        <v>6480</v>
      </c>
    </row>
    <row r="1289" s="3" customFormat="1" spans="1:15">
      <c r="A1289" s="2">
        <v>1288</v>
      </c>
      <c r="B1289" s="21" t="s">
        <v>6481</v>
      </c>
      <c r="C1289" s="3" t="s">
        <v>6482</v>
      </c>
      <c r="D1289" s="21" t="s">
        <v>6481</v>
      </c>
      <c r="E1289" s="3" t="s">
        <v>6483</v>
      </c>
      <c r="F1289" s="3">
        <v>55</v>
      </c>
      <c r="G1289" s="3" t="s">
        <v>6484</v>
      </c>
      <c r="H1289" s="3"/>
      <c r="I1289" s="3"/>
      <c r="J1289" s="3"/>
      <c r="K1289" s="60">
        <v>46026</v>
      </c>
      <c r="L1289" s="3"/>
      <c r="M1289" s="3"/>
      <c r="N1289" s="3" t="s">
        <v>6485</v>
      </c>
      <c r="O1289" s="3" t="s">
        <v>6486</v>
      </c>
    </row>
    <row r="1290" s="3" customFormat="1" spans="1:15">
      <c r="A1290" s="2">
        <v>1289</v>
      </c>
      <c r="B1290" s="3" t="s">
        <v>6487</v>
      </c>
      <c r="C1290" s="3" t="s">
        <v>6488</v>
      </c>
      <c r="D1290" s="21" t="s">
        <v>6487</v>
      </c>
      <c r="E1290" s="3" t="s">
        <v>6489</v>
      </c>
      <c r="F1290" s="3">
        <v>42.8</v>
      </c>
      <c r="G1290" s="3" t="s">
        <v>6490</v>
      </c>
      <c r="J1290" s="20" t="s">
        <v>22</v>
      </c>
      <c r="K1290" s="60">
        <v>46064</v>
      </c>
      <c r="L1290" s="70" t="s">
        <v>23</v>
      </c>
      <c r="N1290" s="3" t="s">
        <v>6491</v>
      </c>
      <c r="O1290" s="3" t="s">
        <v>6492</v>
      </c>
    </row>
    <row r="1291" s="2" customFormat="1" spans="1:15">
      <c r="A1291" s="2">
        <v>1290</v>
      </c>
      <c r="C1291" s="2" t="s">
        <v>6493</v>
      </c>
      <c r="D1291" s="76" t="s">
        <v>6494</v>
      </c>
      <c r="E1291" s="2" t="s">
        <v>6452</v>
      </c>
      <c r="F1291" s="3">
        <v>52</v>
      </c>
      <c r="G1291" s="2" t="s">
        <v>6495</v>
      </c>
      <c r="H1291" s="16" t="s">
        <v>96</v>
      </c>
      <c r="I1291" s="16"/>
      <c r="J1291" s="16"/>
      <c r="K1291" s="60">
        <v>45706</v>
      </c>
      <c r="L1291" s="2" t="s">
        <v>381</v>
      </c>
      <c r="M1291" s="3" t="s">
        <v>24</v>
      </c>
      <c r="N1291" s="2" t="s">
        <v>6496</v>
      </c>
      <c r="O1291" s="3" t="s">
        <v>6497</v>
      </c>
    </row>
    <row r="1292" s="3" customFormat="1" spans="1:15">
      <c r="A1292" s="2">
        <v>1291</v>
      </c>
      <c r="B1292" s="3"/>
      <c r="C1292" s="3" t="s">
        <v>6482</v>
      </c>
      <c r="D1292" s="21" t="s">
        <v>6498</v>
      </c>
      <c r="E1292" s="3" t="s">
        <v>6499</v>
      </c>
      <c r="F1292" s="3">
        <v>49</v>
      </c>
      <c r="G1292" s="3" t="s">
        <v>6500</v>
      </c>
      <c r="J1292" s="20" t="s">
        <v>22</v>
      </c>
      <c r="K1292" s="60">
        <v>46079</v>
      </c>
      <c r="L1292" s="70" t="s">
        <v>23</v>
      </c>
      <c r="M1292" s="20"/>
      <c r="N1292" s="3" t="s">
        <v>6501</v>
      </c>
      <c r="O1292" s="3" t="s">
        <v>6502</v>
      </c>
    </row>
    <row r="1293" s="2" customFormat="1" spans="1:15">
      <c r="A1293" s="2">
        <v>1292</v>
      </c>
      <c r="B1293" s="5"/>
      <c r="C1293" s="5" t="s">
        <v>6503</v>
      </c>
      <c r="D1293" s="68" t="s">
        <v>6504</v>
      </c>
      <c r="E1293" s="5" t="s">
        <v>6505</v>
      </c>
      <c r="F1293" s="3">
        <v>39.8</v>
      </c>
      <c r="G1293" s="3" t="s">
        <v>21</v>
      </c>
      <c r="H1293" s="5"/>
      <c r="I1293" s="5"/>
      <c r="J1293" s="5"/>
      <c r="K1293" s="60">
        <v>45309</v>
      </c>
      <c r="L1293" s="5"/>
      <c r="M1293" s="3" t="s">
        <v>24</v>
      </c>
      <c r="N1293" s="5" t="s">
        <v>6506</v>
      </c>
      <c r="O1293" s="3" t="s">
        <v>6507</v>
      </c>
    </row>
    <row r="1294" s="3" customFormat="1" spans="1:15">
      <c r="A1294" s="2">
        <v>1293</v>
      </c>
      <c r="C1294" s="3" t="s">
        <v>6508</v>
      </c>
      <c r="D1294" s="21" t="s">
        <v>6509</v>
      </c>
      <c r="E1294" s="3" t="s">
        <v>6510</v>
      </c>
      <c r="F1294" s="3">
        <v>59.8</v>
      </c>
      <c r="G1294" s="3" t="s">
        <v>6511</v>
      </c>
      <c r="K1294" s="60">
        <v>46043</v>
      </c>
      <c r="L1294" s="60" t="s">
        <v>4250</v>
      </c>
      <c r="M1294" s="3" t="s">
        <v>24</v>
      </c>
      <c r="N1294" s="3" t="s">
        <v>6512</v>
      </c>
      <c r="O1294" s="3" t="s">
        <v>6513</v>
      </c>
    </row>
    <row r="1295" s="3" customFormat="1" spans="1:15">
      <c r="A1295" s="2">
        <v>1294</v>
      </c>
      <c r="C1295" s="3" t="s">
        <v>6514</v>
      </c>
      <c r="D1295" s="21" t="s">
        <v>6515</v>
      </c>
      <c r="E1295" s="3" t="s">
        <v>6516</v>
      </c>
      <c r="F1295" s="3">
        <v>55</v>
      </c>
      <c r="G1295" s="20" t="s">
        <v>6517</v>
      </c>
      <c r="K1295" s="60">
        <v>46043</v>
      </c>
      <c r="L1295" s="62" t="s">
        <v>63</v>
      </c>
      <c r="M1295" s="62"/>
      <c r="N1295" s="3" t="s">
        <v>6518</v>
      </c>
      <c r="O1295" s="3" t="s">
        <v>6519</v>
      </c>
    </row>
    <row r="1296" s="3" customFormat="1" spans="1:15">
      <c r="A1296" s="2">
        <v>1295</v>
      </c>
      <c r="C1296" s="3" t="s">
        <v>6520</v>
      </c>
      <c r="D1296" s="21" t="s">
        <v>6521</v>
      </c>
      <c r="E1296" s="3" t="s">
        <v>6522</v>
      </c>
      <c r="F1296" s="3">
        <v>56</v>
      </c>
      <c r="G1296" s="2" t="s">
        <v>21</v>
      </c>
      <c r="K1296" s="60">
        <v>45504</v>
      </c>
      <c r="M1296" s="3" t="s">
        <v>24</v>
      </c>
      <c r="N1296" s="3" t="s">
        <v>6523</v>
      </c>
      <c r="O1296" s="3" t="s">
        <v>6524</v>
      </c>
    </row>
    <row r="1297" s="3" customFormat="1" spans="1:15">
      <c r="A1297" s="2">
        <v>1296</v>
      </c>
      <c r="B1297" s="3" t="s">
        <v>6525</v>
      </c>
      <c r="C1297" s="3" t="s">
        <v>6526</v>
      </c>
      <c r="D1297" s="3" t="s">
        <v>6525</v>
      </c>
      <c r="E1297" s="3" t="s">
        <v>6527</v>
      </c>
      <c r="F1297" s="3">
        <v>55</v>
      </c>
      <c r="G1297" s="20" t="s">
        <v>6528</v>
      </c>
      <c r="K1297" s="60">
        <v>46043</v>
      </c>
      <c r="L1297" s="20" t="s">
        <v>6529</v>
      </c>
      <c r="M1297" s="20"/>
      <c r="N1297" s="3" t="s">
        <v>6530</v>
      </c>
      <c r="O1297" s="3" t="s">
        <v>6531</v>
      </c>
    </row>
    <row r="1298" s="3" customFormat="1" spans="1:15">
      <c r="A1298" s="2">
        <v>1297</v>
      </c>
      <c r="B1298" s="21"/>
      <c r="C1298" s="3" t="s">
        <v>6532</v>
      </c>
      <c r="D1298" s="21" t="s">
        <v>6533</v>
      </c>
      <c r="E1298" s="62" t="s">
        <v>6534</v>
      </c>
      <c r="F1298" s="3">
        <v>69</v>
      </c>
      <c r="G1298" s="62" t="s">
        <v>6535</v>
      </c>
      <c r="H1298" s="62"/>
      <c r="I1298" s="62"/>
      <c r="J1298" s="62"/>
      <c r="K1298" s="60">
        <v>46052</v>
      </c>
      <c r="L1298" s="70" t="s">
        <v>63</v>
      </c>
      <c r="N1298" s="3" t="s">
        <v>6536</v>
      </c>
      <c r="O1298" s="3" t="s">
        <v>6537</v>
      </c>
    </row>
    <row r="1299" s="3" customFormat="1" spans="1:15">
      <c r="A1299" s="2">
        <v>1298</v>
      </c>
      <c r="B1299" s="3"/>
      <c r="C1299" s="20" t="s">
        <v>6538</v>
      </c>
      <c r="D1299" s="21" t="s">
        <v>6539</v>
      </c>
      <c r="E1299" s="3" t="s">
        <v>5305</v>
      </c>
      <c r="F1299" s="3">
        <v>59</v>
      </c>
      <c r="G1299" s="20" t="s">
        <v>6540</v>
      </c>
      <c r="H1299" s="20"/>
      <c r="I1299" s="20"/>
      <c r="J1299" s="20"/>
      <c r="K1299" s="60">
        <v>45555</v>
      </c>
      <c r="N1299" s="3" t="s">
        <v>6541</v>
      </c>
      <c r="O1299" s="3" t="s">
        <v>6542</v>
      </c>
    </row>
    <row r="1300" s="3" customFormat="1" spans="1:15">
      <c r="A1300" s="2">
        <v>1299</v>
      </c>
      <c r="C1300" s="3" t="s">
        <v>6543</v>
      </c>
      <c r="D1300" s="21" t="s">
        <v>6544</v>
      </c>
      <c r="E1300" s="3" t="s">
        <v>6545</v>
      </c>
      <c r="F1300" s="3">
        <v>45</v>
      </c>
      <c r="G1300" s="3" t="s">
        <v>6546</v>
      </c>
      <c r="K1300" s="60">
        <v>45341</v>
      </c>
      <c r="L1300" s="60"/>
      <c r="M1300" s="3" t="s">
        <v>24</v>
      </c>
      <c r="N1300" s="3" t="s">
        <v>6547</v>
      </c>
      <c r="O1300" s="3" t="s">
        <v>6548</v>
      </c>
    </row>
    <row r="1301" s="3" customFormat="1" spans="1:15">
      <c r="A1301" s="2">
        <v>1300</v>
      </c>
      <c r="C1301" s="3" t="s">
        <v>6549</v>
      </c>
      <c r="D1301" s="21" t="s">
        <v>6550</v>
      </c>
      <c r="E1301" s="3" t="s">
        <v>6551</v>
      </c>
      <c r="F1301" s="3">
        <v>45</v>
      </c>
      <c r="G1301" s="3" t="s">
        <v>6552</v>
      </c>
      <c r="K1301" s="60">
        <v>46041</v>
      </c>
      <c r="L1301" s="70" t="s">
        <v>63</v>
      </c>
      <c r="N1301" s="3" t="s">
        <v>6553</v>
      </c>
      <c r="O1301" s="3" t="s">
        <v>6554</v>
      </c>
    </row>
    <row r="1302" s="2" customFormat="1" spans="1:15">
      <c r="A1302" s="2">
        <v>1301</v>
      </c>
      <c r="C1302" s="2" t="s">
        <v>6555</v>
      </c>
      <c r="D1302" s="76" t="s">
        <v>6556</v>
      </c>
      <c r="E1302" s="2" t="s">
        <v>6557</v>
      </c>
      <c r="F1302" s="3">
        <v>29.8</v>
      </c>
      <c r="G1302" s="2" t="s">
        <v>21</v>
      </c>
      <c r="K1302" s="60">
        <v>46064</v>
      </c>
      <c r="M1302" s="3" t="s">
        <v>24</v>
      </c>
      <c r="N1302" s="2" t="s">
        <v>6558</v>
      </c>
      <c r="O1302" s="3" t="s">
        <v>6559</v>
      </c>
    </row>
    <row r="1303" s="3" customFormat="1" spans="1:15">
      <c r="A1303" s="2">
        <v>1302</v>
      </c>
      <c r="C1303" s="3" t="s">
        <v>6560</v>
      </c>
      <c r="D1303" s="21" t="s">
        <v>6561</v>
      </c>
      <c r="E1303" s="20" t="s">
        <v>6562</v>
      </c>
      <c r="F1303" s="3">
        <v>59</v>
      </c>
      <c r="G1303" s="3" t="s">
        <v>6563</v>
      </c>
      <c r="K1303" s="60">
        <v>46052</v>
      </c>
      <c r="L1303" s="20" t="s">
        <v>63</v>
      </c>
      <c r="N1303" s="3" t="s">
        <v>6564</v>
      </c>
      <c r="O1303" s="3" t="s">
        <v>6565</v>
      </c>
    </row>
    <row r="1304" s="2" customFormat="1" spans="1:15">
      <c r="A1304" s="2">
        <v>1303</v>
      </c>
      <c r="B1304" s="16"/>
      <c r="C1304" s="2" t="s">
        <v>6566</v>
      </c>
      <c r="D1304" s="76" t="s">
        <v>6567</v>
      </c>
      <c r="E1304" s="2" t="s">
        <v>6568</v>
      </c>
      <c r="F1304" s="3">
        <v>39</v>
      </c>
      <c r="G1304" s="2" t="s">
        <v>21</v>
      </c>
      <c r="H1304" s="16"/>
      <c r="I1304" s="16"/>
      <c r="J1304" s="16"/>
      <c r="K1304" s="60">
        <v>45278</v>
      </c>
      <c r="M1304" s="3" t="s">
        <v>24</v>
      </c>
      <c r="N1304" s="2" t="s">
        <v>6569</v>
      </c>
      <c r="O1304" s="3" t="s">
        <v>6570</v>
      </c>
    </row>
    <row r="1305" s="2" customFormat="1" spans="1:15">
      <c r="A1305" s="2">
        <v>1304</v>
      </c>
      <c r="B1305" s="85"/>
      <c r="C1305" s="2" t="s">
        <v>6571</v>
      </c>
      <c r="D1305" s="76" t="s">
        <v>6572</v>
      </c>
      <c r="E1305" s="5" t="s">
        <v>6573</v>
      </c>
      <c r="F1305" s="3">
        <v>59</v>
      </c>
      <c r="G1305" s="5" t="s">
        <v>21</v>
      </c>
      <c r="H1305" s="16"/>
      <c r="I1305" s="16"/>
      <c r="J1305" s="16"/>
      <c r="K1305" s="60">
        <v>46055</v>
      </c>
      <c r="M1305" s="3" t="s">
        <v>24</v>
      </c>
      <c r="N1305" s="76" t="s">
        <v>6574</v>
      </c>
      <c r="O1305" s="3" t="s">
        <v>6575</v>
      </c>
    </row>
    <row r="1306" s="5" customFormat="1" spans="1:15">
      <c r="A1306" s="2">
        <v>1305</v>
      </c>
      <c r="B1306" s="68"/>
      <c r="C1306" s="20" t="s">
        <v>6576</v>
      </c>
      <c r="D1306" s="68" t="s">
        <v>6577</v>
      </c>
      <c r="E1306" s="5" t="s">
        <v>6578</v>
      </c>
      <c r="F1306" s="3">
        <v>39.8</v>
      </c>
      <c r="G1306" s="3" t="s">
        <v>21</v>
      </c>
      <c r="K1306" s="60">
        <v>45859</v>
      </c>
      <c r="M1306" s="3" t="s">
        <v>24</v>
      </c>
      <c r="N1306" s="5" t="s">
        <v>6579</v>
      </c>
      <c r="O1306" s="3" t="s">
        <v>6580</v>
      </c>
    </row>
    <row r="1307" s="2" customFormat="1" spans="1:15">
      <c r="A1307" s="2">
        <v>1306</v>
      </c>
      <c r="B1307" s="68"/>
      <c r="C1307" s="5" t="s">
        <v>6581</v>
      </c>
      <c r="D1307" s="68" t="s">
        <v>6582</v>
      </c>
      <c r="E1307" s="20" t="s">
        <v>6583</v>
      </c>
      <c r="F1307" s="3">
        <v>39.9</v>
      </c>
      <c r="G1307" s="5" t="s">
        <v>21</v>
      </c>
      <c r="H1307" s="5"/>
      <c r="I1307" s="5"/>
      <c r="J1307" s="5"/>
      <c r="K1307" s="60">
        <v>45513</v>
      </c>
      <c r="L1307" s="5"/>
      <c r="M1307" s="3" t="s">
        <v>24</v>
      </c>
      <c r="N1307" s="5" t="s">
        <v>6584</v>
      </c>
      <c r="O1307" s="3" t="s">
        <v>6585</v>
      </c>
    </row>
    <row r="1308" s="5" customFormat="1" ht="14.25" spans="1:15">
      <c r="A1308" s="2">
        <v>1307</v>
      </c>
      <c r="B1308" s="2"/>
      <c r="C1308" s="18" t="s">
        <v>6586</v>
      </c>
      <c r="D1308" s="76"/>
      <c r="E1308" s="2"/>
      <c r="F1308" s="3"/>
      <c r="G1308" s="2"/>
      <c r="H1308" s="2"/>
      <c r="I1308" s="2"/>
      <c r="J1308" s="2"/>
      <c r="K1308" s="60"/>
      <c r="L1308" s="2"/>
      <c r="M1308" s="3"/>
      <c r="N1308" s="2"/>
      <c r="O1308" s="3"/>
    </row>
    <row r="1309" s="2" customFormat="1" spans="1:15">
      <c r="A1309" s="2">
        <v>1308</v>
      </c>
      <c r="B1309" s="5"/>
      <c r="C1309" s="5" t="s">
        <v>6587</v>
      </c>
      <c r="D1309" s="68" t="s">
        <v>6588</v>
      </c>
      <c r="E1309" s="5" t="s">
        <v>6589</v>
      </c>
      <c r="F1309" s="3">
        <v>42</v>
      </c>
      <c r="G1309" s="63" t="s">
        <v>21</v>
      </c>
      <c r="H1309" s="5"/>
      <c r="I1309" s="5"/>
      <c r="J1309" s="5"/>
      <c r="K1309" s="60">
        <v>45838</v>
      </c>
      <c r="L1309" s="5"/>
      <c r="M1309" s="3" t="s">
        <v>24</v>
      </c>
      <c r="N1309" s="5" t="s">
        <v>6590</v>
      </c>
      <c r="O1309" s="3" t="s">
        <v>6591</v>
      </c>
    </row>
    <row r="1310" s="3" customFormat="1" spans="1:15">
      <c r="A1310" s="2">
        <v>1309</v>
      </c>
      <c r="B1310" s="3" t="s">
        <v>6592</v>
      </c>
      <c r="C1310" s="3" t="s">
        <v>6593</v>
      </c>
      <c r="D1310" s="3" t="s">
        <v>6592</v>
      </c>
      <c r="E1310" s="3" t="s">
        <v>6594</v>
      </c>
      <c r="F1310" s="3">
        <v>39.5</v>
      </c>
      <c r="G1310" s="3" t="s">
        <v>21</v>
      </c>
      <c r="H1310" s="3"/>
      <c r="I1310" s="3"/>
      <c r="J1310" s="3"/>
      <c r="K1310" s="60">
        <v>45964</v>
      </c>
      <c r="L1310" s="3"/>
      <c r="M1310" s="3"/>
      <c r="N1310" s="3" t="s">
        <v>6595</v>
      </c>
      <c r="O1310" s="3" t="s">
        <v>6596</v>
      </c>
    </row>
    <row r="1311" s="3" customFormat="1" spans="1:15">
      <c r="A1311" s="2">
        <v>1310</v>
      </c>
      <c r="C1311" s="3" t="s">
        <v>6593</v>
      </c>
      <c r="D1311" s="21" t="s">
        <v>6597</v>
      </c>
      <c r="E1311" s="3" t="s">
        <v>6416</v>
      </c>
      <c r="F1311" s="3">
        <v>49</v>
      </c>
      <c r="G1311" s="3" t="s">
        <v>21</v>
      </c>
      <c r="K1311" s="60">
        <v>46057</v>
      </c>
      <c r="L1311" s="62" t="s">
        <v>2988</v>
      </c>
      <c r="M1311" s="3" t="s">
        <v>24</v>
      </c>
      <c r="N1311" s="3" t="s">
        <v>6598</v>
      </c>
      <c r="O1311" s="3" t="s">
        <v>6599</v>
      </c>
    </row>
    <row r="1312" s="3" customFormat="1" spans="1:15">
      <c r="A1312" s="2">
        <v>1311</v>
      </c>
      <c r="B1312" s="21"/>
      <c r="C1312" s="3" t="s">
        <v>6600</v>
      </c>
      <c r="D1312" s="21" t="s">
        <v>6601</v>
      </c>
      <c r="E1312" s="3" t="s">
        <v>6602</v>
      </c>
      <c r="F1312" s="3">
        <v>46</v>
      </c>
      <c r="G1312" s="62" t="s">
        <v>6603</v>
      </c>
      <c r="J1312" s="20" t="s">
        <v>22</v>
      </c>
      <c r="K1312" s="60">
        <v>45895</v>
      </c>
      <c r="L1312" s="70" t="s">
        <v>23</v>
      </c>
      <c r="N1312" s="3" t="s">
        <v>6604</v>
      </c>
      <c r="O1312" s="3" t="s">
        <v>6605</v>
      </c>
    </row>
    <row r="1313" s="52" customFormat="1" spans="1:15">
      <c r="A1313" s="2">
        <v>1312</v>
      </c>
      <c r="C1313" s="52" t="s">
        <v>6606</v>
      </c>
      <c r="D1313" s="87" t="s">
        <v>6607</v>
      </c>
      <c r="E1313" s="52" t="s">
        <v>6608</v>
      </c>
      <c r="F1313" s="3">
        <v>59</v>
      </c>
      <c r="G1313" s="88" t="s">
        <v>6609</v>
      </c>
      <c r="J1313" s="3" t="s">
        <v>22</v>
      </c>
      <c r="K1313" s="60">
        <v>46060</v>
      </c>
      <c r="L1313" s="70" t="s">
        <v>23</v>
      </c>
      <c r="M1313" s="70"/>
      <c r="N1313" s="88" t="s">
        <v>6610</v>
      </c>
      <c r="O1313" s="3" t="s">
        <v>6611</v>
      </c>
    </row>
    <row r="1314" s="3" customFormat="1" spans="1:15">
      <c r="A1314" s="2">
        <v>1313</v>
      </c>
      <c r="B1314" s="21"/>
      <c r="C1314" s="3" t="s">
        <v>6612</v>
      </c>
      <c r="D1314" s="21" t="s">
        <v>6613</v>
      </c>
      <c r="E1314" s="3" t="s">
        <v>6614</v>
      </c>
      <c r="F1314" s="3">
        <v>55</v>
      </c>
      <c r="G1314" s="3" t="s">
        <v>6615</v>
      </c>
      <c r="J1314" s="20" t="s">
        <v>22</v>
      </c>
      <c r="K1314" s="60">
        <v>45818</v>
      </c>
      <c r="L1314" s="70" t="s">
        <v>23</v>
      </c>
      <c r="N1314" s="3" t="s">
        <v>6616</v>
      </c>
      <c r="O1314" s="3" t="s">
        <v>6617</v>
      </c>
    </row>
    <row r="1315" s="3" customFormat="1" spans="1:15">
      <c r="A1315" s="2">
        <v>1314</v>
      </c>
      <c r="B1315" s="3" t="s">
        <v>6618</v>
      </c>
      <c r="C1315" s="3" t="s">
        <v>6619</v>
      </c>
      <c r="D1315" s="3" t="s">
        <v>6618</v>
      </c>
      <c r="E1315" s="3" t="s">
        <v>6620</v>
      </c>
      <c r="F1315" s="3">
        <v>36</v>
      </c>
      <c r="G1315" s="3" t="s">
        <v>62</v>
      </c>
      <c r="K1315" s="60">
        <v>45737</v>
      </c>
      <c r="L1315" s="3"/>
      <c r="N1315" s="3" t="s">
        <v>6621</v>
      </c>
      <c r="O1315" s="3" t="s">
        <v>6622</v>
      </c>
    </row>
    <row r="1316" s="2" customFormat="1" spans="1:15">
      <c r="A1316" s="2">
        <v>1315</v>
      </c>
      <c r="B1316" s="5"/>
      <c r="C1316" s="5" t="s">
        <v>6623</v>
      </c>
      <c r="D1316" s="68" t="s">
        <v>6624</v>
      </c>
      <c r="E1316" s="5" t="s">
        <v>6625</v>
      </c>
      <c r="F1316" s="3">
        <v>45</v>
      </c>
      <c r="G1316" s="5" t="s">
        <v>6626</v>
      </c>
      <c r="H1316" s="5"/>
      <c r="I1316" s="5"/>
      <c r="J1316" s="5"/>
      <c r="K1316" s="60">
        <v>45812</v>
      </c>
      <c r="L1316" s="5"/>
      <c r="M1316" s="3" t="s">
        <v>24</v>
      </c>
      <c r="N1316" s="5" t="s">
        <v>6627</v>
      </c>
      <c r="O1316" s="3" t="s">
        <v>6628</v>
      </c>
    </row>
    <row r="1317" s="5" customFormat="1" spans="1:15">
      <c r="A1317" s="2">
        <v>1316</v>
      </c>
      <c r="B1317" s="16"/>
      <c r="C1317" s="2" t="s">
        <v>6629</v>
      </c>
      <c r="D1317" s="76" t="s">
        <v>6630</v>
      </c>
      <c r="E1317" s="2" t="s">
        <v>6631</v>
      </c>
      <c r="F1317" s="3">
        <v>53</v>
      </c>
      <c r="G1317" s="2" t="s">
        <v>21</v>
      </c>
      <c r="H1317" s="16"/>
      <c r="I1317" s="16"/>
      <c r="J1317" s="16"/>
      <c r="K1317" s="60">
        <v>45482</v>
      </c>
      <c r="L1317" s="16"/>
      <c r="M1317" s="3" t="s">
        <v>24</v>
      </c>
      <c r="N1317" s="2" t="s">
        <v>6632</v>
      </c>
      <c r="O1317" s="3" t="s">
        <v>6633</v>
      </c>
    </row>
    <row r="1318" s="52" customFormat="1" spans="1:15">
      <c r="A1318" s="2">
        <v>1317</v>
      </c>
      <c r="C1318" s="52" t="s">
        <v>6634</v>
      </c>
      <c r="D1318" s="87" t="s">
        <v>6635</v>
      </c>
      <c r="E1318" s="52" t="s">
        <v>6636</v>
      </c>
      <c r="F1318" s="3">
        <v>59</v>
      </c>
      <c r="G1318" s="88" t="s">
        <v>6637</v>
      </c>
      <c r="K1318" s="60">
        <v>45876</v>
      </c>
      <c r="L1318" s="52" t="s">
        <v>909</v>
      </c>
      <c r="M1318" s="70"/>
      <c r="N1318" s="88" t="s">
        <v>6638</v>
      </c>
      <c r="O1318" s="3" t="s">
        <v>6639</v>
      </c>
    </row>
    <row r="1319" s="3" customFormat="1" spans="1:15">
      <c r="A1319" s="2">
        <v>1318</v>
      </c>
      <c r="B1319" s="3" t="s">
        <v>6640</v>
      </c>
      <c r="C1319" s="3" t="s">
        <v>6641</v>
      </c>
      <c r="D1319" s="21" t="s">
        <v>6640</v>
      </c>
      <c r="E1319" s="3" t="s">
        <v>6642</v>
      </c>
      <c r="F1319" s="3">
        <v>59</v>
      </c>
      <c r="G1319" s="3" t="s">
        <v>62</v>
      </c>
      <c r="K1319" s="60">
        <v>46057</v>
      </c>
      <c r="N1319" s="3" t="s">
        <v>6643</v>
      </c>
      <c r="O1319" s="3" t="s">
        <v>6644</v>
      </c>
    </row>
    <row r="1320" s="2" customFormat="1" spans="1:15">
      <c r="A1320" s="2">
        <v>1319</v>
      </c>
      <c r="B1320" s="68"/>
      <c r="C1320" s="20" t="s">
        <v>6645</v>
      </c>
      <c r="D1320" s="76" t="s">
        <v>6646</v>
      </c>
      <c r="E1320" s="5" t="s">
        <v>6647</v>
      </c>
      <c r="F1320" s="3">
        <v>49</v>
      </c>
      <c r="G1320" s="5" t="s">
        <v>6648</v>
      </c>
      <c r="H1320" s="20" t="s">
        <v>96</v>
      </c>
      <c r="I1320" s="20"/>
      <c r="J1320" s="3" t="s">
        <v>22</v>
      </c>
      <c r="K1320" s="60">
        <v>46079</v>
      </c>
      <c r="L1320" s="70" t="s">
        <v>23</v>
      </c>
      <c r="M1320" s="3" t="s">
        <v>6649</v>
      </c>
      <c r="N1320" s="5" t="s">
        <v>6650</v>
      </c>
      <c r="O1320" s="3" t="s">
        <v>6651</v>
      </c>
    </row>
    <row r="1321" s="3" customFormat="1" spans="1:15">
      <c r="A1321" s="2">
        <v>1320</v>
      </c>
      <c r="C1321" s="3" t="s">
        <v>6652</v>
      </c>
      <c r="D1321" s="21" t="s">
        <v>6653</v>
      </c>
      <c r="E1321" s="3" t="s">
        <v>6654</v>
      </c>
      <c r="F1321" s="3">
        <v>55</v>
      </c>
      <c r="G1321" s="62" t="s">
        <v>6655</v>
      </c>
      <c r="K1321" s="60">
        <v>46006</v>
      </c>
      <c r="L1321" s="70" t="s">
        <v>63</v>
      </c>
      <c r="M1321" s="3" t="s">
        <v>6656</v>
      </c>
      <c r="N1321" s="3" t="s">
        <v>6657</v>
      </c>
      <c r="O1321" s="3" t="s">
        <v>6658</v>
      </c>
    </row>
    <row r="1322" s="3" customFormat="1" spans="1:15">
      <c r="A1322" s="2">
        <v>1321</v>
      </c>
      <c r="C1322" s="3" t="s">
        <v>6652</v>
      </c>
      <c r="D1322" s="21" t="s">
        <v>6659</v>
      </c>
      <c r="E1322" s="3" t="s">
        <v>6660</v>
      </c>
      <c r="F1322" s="3">
        <v>45</v>
      </c>
      <c r="G1322" s="3" t="s">
        <v>6661</v>
      </c>
      <c r="K1322" s="60">
        <v>46057</v>
      </c>
      <c r="L1322" s="60" t="s">
        <v>480</v>
      </c>
      <c r="M1322" s="3" t="s">
        <v>24</v>
      </c>
      <c r="N1322" s="3" t="s">
        <v>6662</v>
      </c>
      <c r="O1322" s="3" t="s">
        <v>6663</v>
      </c>
    </row>
    <row r="1323" s="2" customFormat="1" spans="1:15">
      <c r="A1323" s="2">
        <v>1322</v>
      </c>
      <c r="C1323" s="2" t="s">
        <v>6664</v>
      </c>
      <c r="D1323" s="76" t="s">
        <v>6665</v>
      </c>
      <c r="E1323" s="2" t="s">
        <v>6666</v>
      </c>
      <c r="F1323" s="3">
        <v>29.8</v>
      </c>
      <c r="G1323" s="2" t="s">
        <v>21</v>
      </c>
      <c r="K1323" s="60">
        <v>45678</v>
      </c>
      <c r="M1323" s="3" t="s">
        <v>24</v>
      </c>
      <c r="N1323" s="2" t="s">
        <v>6667</v>
      </c>
      <c r="O1323" s="3" t="s">
        <v>6668</v>
      </c>
    </row>
    <row r="1324" s="3" customFormat="1" spans="1:15">
      <c r="A1324" s="2">
        <v>1323</v>
      </c>
      <c r="B1324" s="21"/>
      <c r="C1324" s="3" t="s">
        <v>6669</v>
      </c>
      <c r="D1324" s="21" t="s">
        <v>6670</v>
      </c>
      <c r="E1324" s="3" t="s">
        <v>6671</v>
      </c>
      <c r="F1324" s="3">
        <v>65</v>
      </c>
      <c r="G1324" s="3" t="s">
        <v>1100</v>
      </c>
      <c r="K1324" s="60">
        <v>45999</v>
      </c>
      <c r="L1324" s="3" t="s">
        <v>63</v>
      </c>
      <c r="N1324" s="3" t="s">
        <v>6672</v>
      </c>
      <c r="O1324" s="3" t="s">
        <v>6673</v>
      </c>
    </row>
    <row r="1325" s="5" customFormat="1" spans="1:15">
      <c r="A1325" s="2">
        <v>1324</v>
      </c>
      <c r="B1325" s="2"/>
      <c r="C1325" s="2" t="s">
        <v>6674</v>
      </c>
      <c r="D1325" s="76" t="s">
        <v>6675</v>
      </c>
      <c r="E1325" s="2" t="s">
        <v>6676</v>
      </c>
      <c r="F1325" s="3">
        <v>34</v>
      </c>
      <c r="G1325" s="2" t="s">
        <v>21</v>
      </c>
      <c r="H1325" s="2"/>
      <c r="I1325" s="2"/>
      <c r="J1325" s="2"/>
      <c r="K1325" s="60">
        <v>46064</v>
      </c>
      <c r="L1325" s="2"/>
      <c r="M1325" s="3"/>
      <c r="N1325" s="2" t="s">
        <v>6677</v>
      </c>
      <c r="O1325" s="3" t="s">
        <v>6678</v>
      </c>
    </row>
    <row r="1326" s="2" customFormat="1" spans="1:15">
      <c r="A1326" s="2">
        <v>1325</v>
      </c>
      <c r="B1326" s="68"/>
      <c r="C1326" s="5" t="s">
        <v>6679</v>
      </c>
      <c r="D1326" s="68" t="s">
        <v>6680</v>
      </c>
      <c r="E1326" s="68" t="s">
        <v>6681</v>
      </c>
      <c r="F1326" s="3">
        <v>45</v>
      </c>
      <c r="G1326" s="20" t="s">
        <v>21</v>
      </c>
      <c r="H1326" s="20"/>
      <c r="I1326" s="2" t="s">
        <v>312</v>
      </c>
      <c r="J1326" s="3" t="s">
        <v>22</v>
      </c>
      <c r="K1326" s="60">
        <v>46041</v>
      </c>
      <c r="L1326" s="70" t="s">
        <v>23</v>
      </c>
      <c r="M1326" s="3" t="s">
        <v>24</v>
      </c>
      <c r="N1326" s="5" t="s">
        <v>6682</v>
      </c>
      <c r="O1326" s="3" t="s">
        <v>6683</v>
      </c>
    </row>
    <row r="1327" s="3" customFormat="1" spans="1:15">
      <c r="A1327" s="2">
        <v>1326</v>
      </c>
      <c r="B1327" s="21"/>
      <c r="C1327" s="3" t="s">
        <v>6684</v>
      </c>
      <c r="D1327" s="21" t="s">
        <v>6685</v>
      </c>
      <c r="E1327" s="3" t="s">
        <v>6686</v>
      </c>
      <c r="F1327" s="3">
        <v>48</v>
      </c>
      <c r="G1327" s="3" t="s">
        <v>6687</v>
      </c>
      <c r="H1327" s="20" t="s">
        <v>96</v>
      </c>
      <c r="J1327" s="3" t="s">
        <v>22</v>
      </c>
      <c r="K1327" s="60">
        <v>46048</v>
      </c>
      <c r="L1327" s="70" t="s">
        <v>23</v>
      </c>
      <c r="M1327" s="3" t="s">
        <v>6688</v>
      </c>
      <c r="N1327" s="3" t="s">
        <v>6689</v>
      </c>
      <c r="O1327" s="3" t="s">
        <v>6690</v>
      </c>
    </row>
    <row r="1328" s="3" customFormat="1" spans="1:15">
      <c r="A1328" s="2">
        <v>1327</v>
      </c>
      <c r="B1328" s="3"/>
      <c r="C1328" s="3" t="s">
        <v>6691</v>
      </c>
      <c r="D1328" s="21" t="s">
        <v>6692</v>
      </c>
      <c r="E1328" s="3" t="s">
        <v>6693</v>
      </c>
      <c r="F1328" s="3">
        <v>55</v>
      </c>
      <c r="G1328" s="20" t="s">
        <v>6694</v>
      </c>
      <c r="H1328" s="20"/>
      <c r="I1328" s="20"/>
      <c r="J1328" s="20"/>
      <c r="K1328" s="60">
        <v>45663</v>
      </c>
      <c r="N1328" s="3" t="s">
        <v>6695</v>
      </c>
      <c r="O1328" s="3" t="s">
        <v>6696</v>
      </c>
    </row>
    <row r="1329" s="3" customFormat="1" spans="1:15">
      <c r="A1329" s="2">
        <v>1328</v>
      </c>
      <c r="B1329" s="3" t="s">
        <v>6697</v>
      </c>
      <c r="C1329" s="3" t="s">
        <v>6698</v>
      </c>
      <c r="D1329" s="21" t="s">
        <v>6697</v>
      </c>
      <c r="E1329" s="3" t="s">
        <v>6699</v>
      </c>
      <c r="F1329" s="3">
        <v>54.5</v>
      </c>
      <c r="G1329" s="3" t="s">
        <v>21</v>
      </c>
      <c r="H1329" s="2" t="s">
        <v>96</v>
      </c>
      <c r="I1329" s="3"/>
      <c r="J1329" s="20" t="s">
        <v>22</v>
      </c>
      <c r="K1329" s="60">
        <v>46035</v>
      </c>
      <c r="L1329" s="62" t="s">
        <v>3716</v>
      </c>
      <c r="N1329" s="3" t="s">
        <v>6700</v>
      </c>
      <c r="O1329" s="3" t="s">
        <v>6701</v>
      </c>
    </row>
    <row r="1330" s="5" customFormat="1" spans="1:15">
      <c r="A1330" s="2">
        <v>1329</v>
      </c>
      <c r="B1330" s="68"/>
      <c r="C1330" s="5" t="s">
        <v>6702</v>
      </c>
      <c r="D1330" s="68" t="s">
        <v>6703</v>
      </c>
      <c r="E1330" s="5" t="s">
        <v>6704</v>
      </c>
      <c r="F1330" s="3">
        <v>49.8</v>
      </c>
      <c r="G1330" s="5" t="s">
        <v>3931</v>
      </c>
      <c r="H1330" s="20" t="s">
        <v>96</v>
      </c>
      <c r="I1330" s="2" t="s">
        <v>312</v>
      </c>
      <c r="J1330" s="3" t="s">
        <v>22</v>
      </c>
      <c r="K1330" s="60">
        <v>46063</v>
      </c>
      <c r="L1330" s="70" t="s">
        <v>23</v>
      </c>
      <c r="M1330" s="3" t="s">
        <v>6705</v>
      </c>
      <c r="N1330" s="5" t="s">
        <v>6706</v>
      </c>
      <c r="O1330" s="3" t="s">
        <v>6707</v>
      </c>
    </row>
    <row r="1331" s="2" customFormat="1" spans="1:15">
      <c r="A1331" s="2">
        <v>1330</v>
      </c>
      <c r="C1331" s="2" t="s">
        <v>6708</v>
      </c>
      <c r="D1331" s="76" t="s">
        <v>6709</v>
      </c>
      <c r="E1331" s="2" t="s">
        <v>6710</v>
      </c>
      <c r="F1331" s="3">
        <v>49</v>
      </c>
      <c r="G1331" s="2" t="s">
        <v>21</v>
      </c>
      <c r="K1331" s="60">
        <v>46062</v>
      </c>
      <c r="L1331" s="3" t="s">
        <v>2132</v>
      </c>
      <c r="M1331" s="3"/>
      <c r="N1331" s="2" t="s">
        <v>6711</v>
      </c>
      <c r="O1331" s="3" t="s">
        <v>6712</v>
      </c>
    </row>
    <row r="1332" s="2" customFormat="1" ht="14.25" spans="1:15">
      <c r="A1332" s="2">
        <v>1331</v>
      </c>
      <c r="C1332" s="18" t="s">
        <v>6713</v>
      </c>
      <c r="D1332" s="76"/>
      <c r="F1332" s="3"/>
      <c r="K1332" s="60"/>
      <c r="M1332" s="3"/>
      <c r="O1332" s="3"/>
    </row>
    <row r="1333" s="2" customFormat="1" spans="1:15">
      <c r="A1333" s="2">
        <v>1332</v>
      </c>
      <c r="C1333" s="2" t="s">
        <v>6714</v>
      </c>
      <c r="D1333" s="76" t="s">
        <v>6715</v>
      </c>
      <c r="E1333" s="2" t="s">
        <v>6716</v>
      </c>
      <c r="F1333" s="3">
        <v>39.9</v>
      </c>
      <c r="G1333" s="2" t="s">
        <v>21</v>
      </c>
      <c r="K1333" s="60">
        <v>45866</v>
      </c>
      <c r="L1333" s="97"/>
      <c r="M1333" s="3" t="s">
        <v>24</v>
      </c>
      <c r="N1333" s="2" t="s">
        <v>6717</v>
      </c>
      <c r="O1333" s="3" t="s">
        <v>6718</v>
      </c>
    </row>
    <row r="1334" s="2" customFormat="1" spans="1:15">
      <c r="A1334" s="2">
        <v>1333</v>
      </c>
      <c r="B1334" s="16"/>
      <c r="C1334" s="2" t="s">
        <v>6719</v>
      </c>
      <c r="D1334" s="76" t="s">
        <v>6720</v>
      </c>
      <c r="E1334" s="2" t="s">
        <v>6721</v>
      </c>
      <c r="F1334" s="3">
        <v>46.8</v>
      </c>
      <c r="G1334" s="16" t="s">
        <v>21</v>
      </c>
      <c r="H1334" s="16"/>
      <c r="I1334" s="16"/>
      <c r="J1334" s="16"/>
      <c r="K1334" s="60">
        <v>45695</v>
      </c>
      <c r="L1334" s="16"/>
      <c r="M1334" s="3" t="s">
        <v>24</v>
      </c>
      <c r="N1334" s="2" t="s">
        <v>6722</v>
      </c>
      <c r="O1334" s="3" t="s">
        <v>6723</v>
      </c>
    </row>
    <row r="1335" s="52" customFormat="1" spans="1:15">
      <c r="A1335" s="2">
        <v>1334</v>
      </c>
      <c r="C1335" s="52" t="s">
        <v>6724</v>
      </c>
      <c r="D1335" s="87" t="s">
        <v>6725</v>
      </c>
      <c r="E1335" s="52" t="s">
        <v>6726</v>
      </c>
      <c r="F1335" s="3">
        <v>49</v>
      </c>
      <c r="G1335" s="88" t="s">
        <v>6727</v>
      </c>
      <c r="K1335" s="60">
        <v>46009</v>
      </c>
      <c r="L1335" s="70" t="s">
        <v>4250</v>
      </c>
      <c r="M1335" s="70"/>
      <c r="N1335" s="88" t="s">
        <v>6728</v>
      </c>
      <c r="O1335" s="3" t="s">
        <v>6729</v>
      </c>
    </row>
    <row r="1336" s="2" customFormat="1" spans="1:15">
      <c r="A1336" s="2">
        <v>1335</v>
      </c>
      <c r="C1336" s="2" t="s">
        <v>6730</v>
      </c>
      <c r="D1336" s="76" t="s">
        <v>6731</v>
      </c>
      <c r="E1336" s="2" t="s">
        <v>5739</v>
      </c>
      <c r="F1336" s="3">
        <v>49</v>
      </c>
      <c r="G1336" s="2" t="s">
        <v>21</v>
      </c>
      <c r="K1336" s="60">
        <v>46017</v>
      </c>
      <c r="M1336" s="3" t="s">
        <v>24</v>
      </c>
      <c r="N1336" s="2" t="s">
        <v>6732</v>
      </c>
      <c r="O1336" s="3" t="s">
        <v>6733</v>
      </c>
    </row>
    <row r="1337" s="2" customFormat="1" spans="1:15">
      <c r="A1337" s="2">
        <v>1336</v>
      </c>
      <c r="C1337" s="2" t="s">
        <v>6734</v>
      </c>
      <c r="D1337" s="76" t="s">
        <v>6735</v>
      </c>
      <c r="E1337" s="2" t="s">
        <v>6736</v>
      </c>
      <c r="F1337" s="3">
        <v>39.9</v>
      </c>
      <c r="G1337" s="2" t="s">
        <v>21</v>
      </c>
      <c r="K1337" s="60">
        <v>45693</v>
      </c>
      <c r="M1337" s="3" t="s">
        <v>24</v>
      </c>
      <c r="N1337" s="2" t="s">
        <v>6737</v>
      </c>
      <c r="O1337" s="3" t="s">
        <v>6738</v>
      </c>
    </row>
    <row r="1338" s="3" customFormat="1" spans="1:15">
      <c r="A1338" s="2">
        <v>1337</v>
      </c>
      <c r="B1338" s="3"/>
      <c r="C1338" s="3" t="s">
        <v>6739</v>
      </c>
      <c r="D1338" s="3" t="s">
        <v>6740</v>
      </c>
      <c r="E1338" s="3" t="s">
        <v>6741</v>
      </c>
      <c r="F1338" s="3">
        <v>65</v>
      </c>
      <c r="G1338" s="3" t="s">
        <v>5959</v>
      </c>
      <c r="H1338" s="60"/>
      <c r="I1338" s="60"/>
      <c r="J1338" s="60"/>
      <c r="K1338" s="60">
        <v>45674</v>
      </c>
      <c r="L1338" s="20" t="s">
        <v>63</v>
      </c>
      <c r="M1338" s="20"/>
      <c r="N1338" s="3" t="s">
        <v>6742</v>
      </c>
      <c r="O1338" s="3" t="s">
        <v>6743</v>
      </c>
    </row>
    <row r="1339" s="5" customFormat="1" spans="1:15">
      <c r="A1339" s="2">
        <v>1338</v>
      </c>
      <c r="B1339" s="2"/>
      <c r="C1339" s="2" t="s">
        <v>6744</v>
      </c>
      <c r="D1339" s="76" t="s">
        <v>6745</v>
      </c>
      <c r="E1339" s="2" t="s">
        <v>6746</v>
      </c>
      <c r="F1339" s="3">
        <v>45</v>
      </c>
      <c r="G1339" s="2" t="s">
        <v>21</v>
      </c>
      <c r="H1339" s="2"/>
      <c r="I1339" s="2"/>
      <c r="J1339" s="2"/>
      <c r="K1339" s="60">
        <v>45517</v>
      </c>
      <c r="L1339" s="97"/>
      <c r="M1339" s="3" t="s">
        <v>24</v>
      </c>
      <c r="N1339" s="2" t="s">
        <v>6747</v>
      </c>
      <c r="O1339" s="3" t="s">
        <v>6748</v>
      </c>
    </row>
    <row r="1340" s="2" customFormat="1" spans="1:15">
      <c r="A1340" s="2">
        <v>1339</v>
      </c>
      <c r="B1340" s="68"/>
      <c r="C1340" s="5" t="s">
        <v>6730</v>
      </c>
      <c r="D1340" s="68" t="s">
        <v>6749</v>
      </c>
      <c r="E1340" s="5" t="s">
        <v>6750</v>
      </c>
      <c r="F1340" s="3">
        <v>39.8</v>
      </c>
      <c r="G1340" s="3" t="s">
        <v>21</v>
      </c>
      <c r="H1340" s="5"/>
      <c r="I1340" s="5"/>
      <c r="J1340" s="5"/>
      <c r="K1340" s="60">
        <v>45944</v>
      </c>
      <c r="L1340" s="5"/>
      <c r="M1340" s="3" t="s">
        <v>24</v>
      </c>
      <c r="N1340" s="5" t="s">
        <v>6751</v>
      </c>
      <c r="O1340" s="3" t="s">
        <v>6752</v>
      </c>
    </row>
    <row r="1341" s="5" customFormat="1" spans="1:15">
      <c r="A1341" s="2">
        <v>1340</v>
      </c>
      <c r="B1341" s="16"/>
      <c r="C1341" s="2" t="s">
        <v>6753</v>
      </c>
      <c r="D1341" s="76" t="s">
        <v>6754</v>
      </c>
      <c r="E1341" s="2" t="s">
        <v>6755</v>
      </c>
      <c r="F1341" s="3">
        <v>59.9</v>
      </c>
      <c r="G1341" s="2" t="s">
        <v>21</v>
      </c>
      <c r="H1341" s="16"/>
      <c r="I1341" s="16"/>
      <c r="J1341" s="16"/>
      <c r="K1341" s="60">
        <v>46046</v>
      </c>
      <c r="L1341" s="2"/>
      <c r="M1341" s="3" t="s">
        <v>24</v>
      </c>
      <c r="N1341" s="2" t="s">
        <v>6756</v>
      </c>
      <c r="O1341" s="3" t="s">
        <v>6757</v>
      </c>
    </row>
    <row r="1342" s="2" customFormat="1" spans="1:15">
      <c r="A1342" s="2">
        <v>1341</v>
      </c>
      <c r="B1342" s="5"/>
      <c r="C1342" s="5" t="s">
        <v>6758</v>
      </c>
      <c r="D1342" s="68" t="s">
        <v>6759</v>
      </c>
      <c r="E1342" s="5" t="s">
        <v>5739</v>
      </c>
      <c r="F1342" s="3">
        <v>55</v>
      </c>
      <c r="G1342" s="20" t="s">
        <v>6760</v>
      </c>
      <c r="H1342" s="20"/>
      <c r="I1342" s="20"/>
      <c r="J1342" s="20"/>
      <c r="K1342" s="60">
        <v>46079</v>
      </c>
      <c r="L1342" s="70" t="s">
        <v>63</v>
      </c>
      <c r="M1342" s="3" t="s">
        <v>24</v>
      </c>
      <c r="N1342" s="5" t="s">
        <v>6761</v>
      </c>
      <c r="O1342" s="3" t="s">
        <v>6762</v>
      </c>
    </row>
    <row r="1343" s="3" customFormat="1" spans="1:15">
      <c r="A1343" s="2">
        <v>1342</v>
      </c>
      <c r="B1343" s="3" t="s">
        <v>6763</v>
      </c>
      <c r="C1343" s="3" t="s">
        <v>6764</v>
      </c>
      <c r="D1343" s="3" t="s">
        <v>6763</v>
      </c>
      <c r="E1343" s="3" t="s">
        <v>6765</v>
      </c>
      <c r="F1343" s="3">
        <v>49</v>
      </c>
      <c r="G1343" s="3" t="s">
        <v>5441</v>
      </c>
      <c r="H1343" s="3"/>
      <c r="I1343" s="3"/>
      <c r="J1343" s="3"/>
      <c r="K1343" s="60">
        <v>46030</v>
      </c>
      <c r="L1343" s="62" t="s">
        <v>442</v>
      </c>
      <c r="M1343" s="62"/>
      <c r="N1343" s="3" t="s">
        <v>6766</v>
      </c>
      <c r="O1343" s="3" t="s">
        <v>6767</v>
      </c>
    </row>
    <row r="1344" s="3" customFormat="1" spans="1:15">
      <c r="A1344" s="2">
        <v>1343</v>
      </c>
      <c r="C1344" s="3" t="s">
        <v>6768</v>
      </c>
      <c r="D1344" s="21" t="s">
        <v>6769</v>
      </c>
      <c r="E1344" s="3" t="s">
        <v>6770</v>
      </c>
      <c r="F1344" s="3">
        <v>56</v>
      </c>
      <c r="G1344" s="3" t="s">
        <v>62</v>
      </c>
      <c r="J1344" s="20" t="s">
        <v>22</v>
      </c>
      <c r="K1344" s="60">
        <v>46079</v>
      </c>
      <c r="L1344" s="70" t="s">
        <v>23</v>
      </c>
      <c r="M1344" s="20"/>
      <c r="N1344" s="3" t="s">
        <v>6771</v>
      </c>
      <c r="O1344" s="3" t="s">
        <v>6772</v>
      </c>
    </row>
    <row r="1345" s="3" customFormat="1" spans="1:15">
      <c r="A1345" s="2">
        <v>1344</v>
      </c>
      <c r="B1345" s="21" t="s">
        <v>6773</v>
      </c>
      <c r="C1345" s="3" t="s">
        <v>6774</v>
      </c>
      <c r="D1345" s="21" t="s">
        <v>6773</v>
      </c>
      <c r="E1345" s="3" t="s">
        <v>6775</v>
      </c>
      <c r="F1345" s="3">
        <v>55</v>
      </c>
      <c r="G1345" s="3" t="s">
        <v>6776</v>
      </c>
      <c r="K1345" s="60">
        <v>45873</v>
      </c>
      <c r="L1345" s="3"/>
      <c r="M1345" s="3"/>
      <c r="N1345" s="3" t="s">
        <v>6777</v>
      </c>
      <c r="O1345" s="3" t="s">
        <v>6778</v>
      </c>
    </row>
    <row r="1346" s="3" customFormat="1" spans="1:15">
      <c r="A1346" s="2">
        <v>1345</v>
      </c>
      <c r="B1346" s="21" t="s">
        <v>6779</v>
      </c>
      <c r="C1346" s="3" t="s">
        <v>6780</v>
      </c>
      <c r="D1346" s="21" t="s">
        <v>6779</v>
      </c>
      <c r="E1346" s="3" t="s">
        <v>6781</v>
      </c>
      <c r="F1346" s="3">
        <v>53</v>
      </c>
      <c r="G1346" s="3" t="s">
        <v>6782</v>
      </c>
      <c r="K1346" s="60">
        <v>45882</v>
      </c>
      <c r="L1346" s="3"/>
      <c r="M1346" s="3"/>
      <c r="N1346" s="3" t="s">
        <v>6783</v>
      </c>
      <c r="O1346" s="3" t="s">
        <v>6784</v>
      </c>
    </row>
    <row r="1347" s="3" customFormat="1" spans="1:15">
      <c r="A1347" s="2">
        <v>1346</v>
      </c>
      <c r="B1347" s="3"/>
      <c r="C1347" s="3" t="s">
        <v>6785</v>
      </c>
      <c r="D1347" s="3" t="s">
        <v>6786</v>
      </c>
      <c r="E1347" s="3" t="s">
        <v>6787</v>
      </c>
      <c r="F1347" s="3">
        <v>69</v>
      </c>
      <c r="G1347" s="3" t="s">
        <v>6788</v>
      </c>
      <c r="K1347" s="60">
        <v>45485</v>
      </c>
      <c r="N1347" s="3" t="s">
        <v>6789</v>
      </c>
      <c r="O1347" s="3" t="s">
        <v>6790</v>
      </c>
    </row>
    <row r="1348" s="3" customFormat="1" spans="1:15">
      <c r="A1348" s="2">
        <v>1347</v>
      </c>
      <c r="B1348" s="21" t="s">
        <v>6791</v>
      </c>
      <c r="C1348" s="3" t="s">
        <v>6792</v>
      </c>
      <c r="D1348" s="21" t="s">
        <v>6791</v>
      </c>
      <c r="E1348" s="3" t="s">
        <v>6049</v>
      </c>
      <c r="F1348" s="3">
        <v>59</v>
      </c>
      <c r="G1348" s="3" t="s">
        <v>6793</v>
      </c>
      <c r="K1348" s="60">
        <v>46064</v>
      </c>
      <c r="N1348" s="3" t="s">
        <v>6794</v>
      </c>
      <c r="O1348" s="3" t="s">
        <v>6795</v>
      </c>
    </row>
    <row r="1349" s="52" customFormat="1" spans="1:15">
      <c r="A1349" s="2">
        <v>1348</v>
      </c>
      <c r="C1349" s="52" t="s">
        <v>6796</v>
      </c>
      <c r="D1349" s="87" t="s">
        <v>6797</v>
      </c>
      <c r="E1349" s="52" t="s">
        <v>6798</v>
      </c>
      <c r="F1349" s="3">
        <v>59</v>
      </c>
      <c r="G1349" s="88" t="s">
        <v>6609</v>
      </c>
      <c r="K1349" s="60">
        <v>46006</v>
      </c>
      <c r="L1349" s="70" t="s">
        <v>63</v>
      </c>
      <c r="M1349" s="70"/>
      <c r="N1349" s="88" t="s">
        <v>6799</v>
      </c>
      <c r="O1349" s="3" t="s">
        <v>6800</v>
      </c>
    </row>
    <row r="1350" s="3" customFormat="1" spans="1:15">
      <c r="A1350" s="2">
        <v>1349</v>
      </c>
      <c r="C1350" s="3" t="s">
        <v>6801</v>
      </c>
      <c r="D1350" s="21" t="s">
        <v>6802</v>
      </c>
      <c r="E1350" s="3" t="s">
        <v>6803</v>
      </c>
      <c r="F1350" s="3">
        <v>49.8</v>
      </c>
      <c r="G1350" s="3" t="s">
        <v>6804</v>
      </c>
      <c r="K1350" s="60">
        <v>45908</v>
      </c>
      <c r="M1350" s="3" t="s">
        <v>24</v>
      </c>
      <c r="N1350" s="3" t="s">
        <v>6805</v>
      </c>
      <c r="O1350" s="3" t="s">
        <v>6806</v>
      </c>
    </row>
    <row r="1351" s="5" customFormat="1" spans="1:15">
      <c r="A1351" s="2">
        <v>1350</v>
      </c>
      <c r="C1351" s="5" t="s">
        <v>6807</v>
      </c>
      <c r="D1351" s="68" t="s">
        <v>6808</v>
      </c>
      <c r="E1351" s="5" t="s">
        <v>6809</v>
      </c>
      <c r="F1351" s="3">
        <v>35</v>
      </c>
      <c r="G1351" s="5" t="s">
        <v>193</v>
      </c>
      <c r="K1351" s="60">
        <v>45916</v>
      </c>
      <c r="L1351" s="60" t="s">
        <v>480</v>
      </c>
      <c r="M1351" s="3" t="s">
        <v>24</v>
      </c>
      <c r="N1351" s="5" t="s">
        <v>6810</v>
      </c>
      <c r="O1351" s="3" t="s">
        <v>6811</v>
      </c>
    </row>
    <row r="1352" s="3" customFormat="1" spans="1:15">
      <c r="A1352" s="2">
        <v>1351</v>
      </c>
      <c r="C1352" s="3" t="s">
        <v>6812</v>
      </c>
      <c r="D1352" s="21" t="s">
        <v>6813</v>
      </c>
      <c r="E1352" s="62" t="s">
        <v>6814</v>
      </c>
      <c r="F1352" s="3">
        <v>39.8</v>
      </c>
      <c r="G1352" s="63" t="s">
        <v>21</v>
      </c>
      <c r="K1352" s="60">
        <v>46048</v>
      </c>
      <c r="L1352" s="62" t="s">
        <v>63</v>
      </c>
      <c r="M1352" s="62"/>
      <c r="N1352" s="3" t="s">
        <v>6815</v>
      </c>
      <c r="O1352" s="3" t="s">
        <v>6816</v>
      </c>
    </row>
    <row r="1353" s="4" customFormat="1" spans="1:15">
      <c r="A1353" s="2">
        <v>1352</v>
      </c>
      <c r="B1353" s="4" t="s">
        <v>6817</v>
      </c>
      <c r="C1353" s="4" t="s">
        <v>6818</v>
      </c>
      <c r="D1353" s="22" t="s">
        <v>6817</v>
      </c>
      <c r="E1353" s="4" t="s">
        <v>6819</v>
      </c>
      <c r="F1353" s="3">
        <v>49.8</v>
      </c>
      <c r="G1353" s="4" t="s">
        <v>6820</v>
      </c>
      <c r="K1353" s="60">
        <v>46026</v>
      </c>
      <c r="L1353" s="4"/>
      <c r="M1353" s="4"/>
      <c r="N1353" s="4" t="s">
        <v>6821</v>
      </c>
      <c r="O1353" s="4" t="s">
        <v>6822</v>
      </c>
    </row>
    <row r="1354" s="5" customFormat="1" spans="1:15">
      <c r="A1354" s="2">
        <v>1353</v>
      </c>
      <c r="B1354" s="68"/>
      <c r="C1354" s="5" t="s">
        <v>6823</v>
      </c>
      <c r="D1354" s="68" t="s">
        <v>6824</v>
      </c>
      <c r="E1354" s="5" t="s">
        <v>6825</v>
      </c>
      <c r="F1354" s="3">
        <v>38</v>
      </c>
      <c r="G1354" s="20" t="s">
        <v>21</v>
      </c>
      <c r="K1354" s="60">
        <v>45274</v>
      </c>
      <c r="M1354" s="3" t="s">
        <v>24</v>
      </c>
      <c r="N1354" s="5" t="s">
        <v>6826</v>
      </c>
      <c r="O1354" s="3" t="s">
        <v>6827</v>
      </c>
    </row>
    <row r="1355" s="3" customFormat="1" spans="1:15">
      <c r="A1355" s="2">
        <v>1354</v>
      </c>
      <c r="C1355" s="3" t="s">
        <v>6828</v>
      </c>
      <c r="D1355" s="21" t="s">
        <v>6829</v>
      </c>
      <c r="E1355" s="3" t="s">
        <v>6830</v>
      </c>
      <c r="F1355" s="3">
        <v>39</v>
      </c>
      <c r="G1355" s="63" t="s">
        <v>21</v>
      </c>
      <c r="K1355" s="60">
        <v>46008</v>
      </c>
      <c r="L1355" s="60"/>
      <c r="M1355" s="3" t="s">
        <v>24</v>
      </c>
      <c r="N1355" s="3" t="s">
        <v>6831</v>
      </c>
      <c r="O1355" s="3" t="s">
        <v>6832</v>
      </c>
    </row>
    <row r="1356" s="3" customFormat="1" spans="1:15">
      <c r="A1356" s="2">
        <v>1355</v>
      </c>
      <c r="B1356" s="3" t="s">
        <v>6833</v>
      </c>
      <c r="C1356" s="3" t="s">
        <v>6834</v>
      </c>
      <c r="D1356" s="21" t="s">
        <v>6833</v>
      </c>
      <c r="E1356" s="3" t="s">
        <v>6835</v>
      </c>
      <c r="F1356" s="3">
        <v>49.9</v>
      </c>
      <c r="G1356" s="3" t="s">
        <v>62</v>
      </c>
      <c r="K1356" s="60">
        <v>46041</v>
      </c>
      <c r="L1356" s="20" t="s">
        <v>63</v>
      </c>
      <c r="N1356" s="3" t="s">
        <v>6836</v>
      </c>
      <c r="O1356" s="3" t="s">
        <v>6837</v>
      </c>
    </row>
    <row r="1357" s="2" customFormat="1" spans="1:15">
      <c r="A1357" s="2">
        <v>1356</v>
      </c>
      <c r="C1357" s="2" t="s">
        <v>6838</v>
      </c>
      <c r="D1357" s="76" t="s">
        <v>6839</v>
      </c>
      <c r="E1357" s="2" t="s">
        <v>638</v>
      </c>
      <c r="F1357" s="3">
        <v>49.9</v>
      </c>
      <c r="G1357" s="2" t="s">
        <v>21</v>
      </c>
      <c r="K1357" s="60">
        <v>45348</v>
      </c>
      <c r="M1357" s="3" t="s">
        <v>24</v>
      </c>
      <c r="N1357" s="2" t="s">
        <v>6840</v>
      </c>
      <c r="O1357" s="3" t="s">
        <v>6841</v>
      </c>
    </row>
    <row r="1358" s="3" customFormat="1" spans="1:15">
      <c r="A1358" s="2">
        <v>1357</v>
      </c>
      <c r="B1358" s="3" t="s">
        <v>6842</v>
      </c>
      <c r="C1358" s="3" t="s">
        <v>6843</v>
      </c>
      <c r="D1358" s="21" t="s">
        <v>6842</v>
      </c>
      <c r="E1358" s="62" t="s">
        <v>6844</v>
      </c>
      <c r="F1358" s="3">
        <v>43.5</v>
      </c>
      <c r="G1358" s="3" t="s">
        <v>6845</v>
      </c>
      <c r="H1358" s="20" t="s">
        <v>96</v>
      </c>
      <c r="J1358" s="20" t="s">
        <v>22</v>
      </c>
      <c r="K1358" s="60">
        <v>46028</v>
      </c>
      <c r="L1358" s="62" t="s">
        <v>6846</v>
      </c>
      <c r="N1358" s="3" t="s">
        <v>6847</v>
      </c>
      <c r="O1358" s="3" t="s">
        <v>6848</v>
      </c>
    </row>
    <row r="1359" s="2" customFormat="1" spans="1:15">
      <c r="A1359" s="2">
        <v>1358</v>
      </c>
      <c r="C1359" s="2" t="s">
        <v>6849</v>
      </c>
      <c r="D1359" s="76" t="s">
        <v>6850</v>
      </c>
      <c r="E1359" s="2" t="s">
        <v>6851</v>
      </c>
      <c r="F1359" s="3">
        <v>49.8</v>
      </c>
      <c r="G1359" s="2" t="s">
        <v>21</v>
      </c>
      <c r="K1359" s="60">
        <v>45343</v>
      </c>
      <c r="L1359" s="2" t="s">
        <v>442</v>
      </c>
      <c r="M1359" s="3" t="s">
        <v>24</v>
      </c>
      <c r="N1359" s="2" t="s">
        <v>6852</v>
      </c>
      <c r="O1359" s="3" t="s">
        <v>6853</v>
      </c>
    </row>
    <row r="1360" s="3" customFormat="1" spans="1:15">
      <c r="A1360" s="2">
        <v>1359</v>
      </c>
      <c r="B1360" s="3" t="s">
        <v>6854</v>
      </c>
      <c r="C1360" s="3" t="s">
        <v>6855</v>
      </c>
      <c r="D1360" s="3" t="s">
        <v>6854</v>
      </c>
      <c r="E1360" s="3" t="s">
        <v>6856</v>
      </c>
      <c r="F1360" s="3">
        <v>59.9</v>
      </c>
      <c r="G1360" s="3" t="s">
        <v>6857</v>
      </c>
      <c r="I1360" s="2" t="s">
        <v>312</v>
      </c>
      <c r="J1360" s="3" t="s">
        <v>22</v>
      </c>
      <c r="K1360" s="60">
        <v>46078</v>
      </c>
      <c r="L1360" s="70" t="s">
        <v>23</v>
      </c>
      <c r="M1360" s="3" t="s">
        <v>6858</v>
      </c>
      <c r="N1360" s="3" t="s">
        <v>6859</v>
      </c>
      <c r="O1360" s="3" t="s">
        <v>6860</v>
      </c>
    </row>
    <row r="1361" s="2" customFormat="1" spans="1:15">
      <c r="A1361" s="2">
        <v>1360</v>
      </c>
      <c r="C1361" s="2" t="s">
        <v>6861</v>
      </c>
      <c r="D1361" s="76" t="s">
        <v>6862</v>
      </c>
      <c r="E1361" s="2" t="s">
        <v>6863</v>
      </c>
      <c r="F1361" s="3">
        <v>39</v>
      </c>
      <c r="G1361" s="2" t="s">
        <v>21</v>
      </c>
      <c r="K1361" s="60">
        <v>46054</v>
      </c>
      <c r="M1361" s="3" t="s">
        <v>24</v>
      </c>
      <c r="N1361" s="2" t="s">
        <v>6864</v>
      </c>
      <c r="O1361" s="3" t="s">
        <v>6865</v>
      </c>
    </row>
    <row r="1362" s="2" customFormat="1" spans="1:15">
      <c r="A1362" s="2">
        <v>1361</v>
      </c>
      <c r="C1362" s="2" t="s">
        <v>6866</v>
      </c>
      <c r="D1362" s="76" t="s">
        <v>6867</v>
      </c>
      <c r="E1362" s="2" t="s">
        <v>6868</v>
      </c>
      <c r="F1362" s="3">
        <v>49.9</v>
      </c>
      <c r="G1362" s="2" t="s">
        <v>21</v>
      </c>
      <c r="K1362" s="60">
        <v>45696</v>
      </c>
      <c r="M1362" s="3" t="s">
        <v>24</v>
      </c>
      <c r="N1362" s="2" t="s">
        <v>6869</v>
      </c>
      <c r="O1362" s="3" t="s">
        <v>6870</v>
      </c>
    </row>
    <row r="1363" s="5" customFormat="1" spans="1:15">
      <c r="A1363" s="2">
        <v>1362</v>
      </c>
      <c r="B1363" s="2"/>
      <c r="C1363" s="2" t="s">
        <v>6871</v>
      </c>
      <c r="D1363" s="76" t="s">
        <v>6872</v>
      </c>
      <c r="E1363" s="2" t="s">
        <v>6873</v>
      </c>
      <c r="F1363" s="3">
        <v>39.8</v>
      </c>
      <c r="G1363" s="2" t="s">
        <v>6874</v>
      </c>
      <c r="H1363" s="16"/>
      <c r="I1363" s="16"/>
      <c r="J1363" s="16"/>
      <c r="K1363" s="60">
        <v>44941</v>
      </c>
      <c r="L1363" s="2"/>
      <c r="M1363" s="3" t="s">
        <v>24</v>
      </c>
      <c r="N1363" s="2" t="s">
        <v>6875</v>
      </c>
      <c r="O1363" s="3" t="s">
        <v>6876</v>
      </c>
    </row>
    <row r="1364" s="5" customFormat="1" spans="1:15">
      <c r="A1364" s="2">
        <v>1363</v>
      </c>
      <c r="B1364" s="68"/>
      <c r="C1364" s="5" t="s">
        <v>6877</v>
      </c>
      <c r="D1364" s="68" t="s">
        <v>6878</v>
      </c>
      <c r="E1364" s="68" t="s">
        <v>6879</v>
      </c>
      <c r="F1364" s="3">
        <v>48</v>
      </c>
      <c r="G1364" s="3" t="s">
        <v>21</v>
      </c>
      <c r="H1364" s="20" t="s">
        <v>96</v>
      </c>
      <c r="I1364" s="20"/>
      <c r="J1364" s="3" t="s">
        <v>22</v>
      </c>
      <c r="K1364" s="60">
        <v>45663</v>
      </c>
      <c r="L1364" s="70" t="s">
        <v>23</v>
      </c>
      <c r="M1364" s="3" t="s">
        <v>24</v>
      </c>
      <c r="N1364" s="5" t="s">
        <v>6880</v>
      </c>
      <c r="O1364" s="3" t="s">
        <v>6881</v>
      </c>
    </row>
    <row r="1365" s="3" customFormat="1" spans="1:15">
      <c r="A1365" s="2">
        <v>1364</v>
      </c>
      <c r="B1365" s="21" t="s">
        <v>6882</v>
      </c>
      <c r="C1365" s="3" t="s">
        <v>6883</v>
      </c>
      <c r="D1365" s="3" t="s">
        <v>6882</v>
      </c>
      <c r="E1365" s="3" t="s">
        <v>6884</v>
      </c>
      <c r="F1365" s="3">
        <v>39.8</v>
      </c>
      <c r="G1365" s="63" t="s">
        <v>21</v>
      </c>
      <c r="K1365" s="60">
        <v>45863</v>
      </c>
      <c r="N1365" s="3" t="s">
        <v>6885</v>
      </c>
      <c r="O1365" s="62" t="s">
        <v>6886</v>
      </c>
    </row>
    <row r="1366" s="3" customFormat="1" spans="1:15">
      <c r="A1366" s="2">
        <v>1365</v>
      </c>
      <c r="B1366" s="3" t="s">
        <v>6887</v>
      </c>
      <c r="C1366" s="3" t="s">
        <v>6888</v>
      </c>
      <c r="D1366" s="3" t="s">
        <v>6887</v>
      </c>
      <c r="E1366" s="3" t="s">
        <v>6889</v>
      </c>
      <c r="F1366" s="3">
        <v>45</v>
      </c>
      <c r="G1366" s="3" t="s">
        <v>6890</v>
      </c>
      <c r="K1366" s="60">
        <v>45786</v>
      </c>
      <c r="N1366" s="3" t="s">
        <v>6891</v>
      </c>
      <c r="O1366" s="3" t="s">
        <v>6892</v>
      </c>
    </row>
    <row r="1367" s="52" customFormat="1" spans="1:15">
      <c r="A1367" s="2">
        <v>1366</v>
      </c>
      <c r="B1367" s="52"/>
      <c r="C1367" s="52" t="s">
        <v>6888</v>
      </c>
      <c r="D1367" s="52" t="s">
        <v>6893</v>
      </c>
      <c r="E1367" s="67" t="s">
        <v>6894</v>
      </c>
      <c r="F1367" s="3">
        <v>49</v>
      </c>
      <c r="G1367" s="63" t="s">
        <v>21</v>
      </c>
      <c r="K1367" s="60">
        <v>45846</v>
      </c>
      <c r="L1367" s="67" t="s">
        <v>63</v>
      </c>
      <c r="N1367" s="52" t="s">
        <v>6895</v>
      </c>
      <c r="O1367" s="52" t="s">
        <v>6896</v>
      </c>
    </row>
    <row r="1368" s="3" customFormat="1" spans="1:15">
      <c r="A1368" s="2">
        <v>1367</v>
      </c>
      <c r="C1368" s="3" t="s">
        <v>6888</v>
      </c>
      <c r="D1368" s="21" t="s">
        <v>6897</v>
      </c>
      <c r="E1368" s="20" t="s">
        <v>6898</v>
      </c>
      <c r="F1368" s="3">
        <v>47</v>
      </c>
      <c r="G1368" s="63" t="s">
        <v>21</v>
      </c>
      <c r="K1368" s="60">
        <v>45901</v>
      </c>
      <c r="N1368" s="3" t="s">
        <v>6899</v>
      </c>
      <c r="O1368" s="3" t="s">
        <v>6900</v>
      </c>
    </row>
    <row r="1369" s="3" customFormat="1" spans="1:15">
      <c r="A1369" s="2">
        <v>1368</v>
      </c>
      <c r="B1369" s="3" t="s">
        <v>6901</v>
      </c>
      <c r="C1369" s="3" t="s">
        <v>6902</v>
      </c>
      <c r="D1369" s="3" t="s">
        <v>6901</v>
      </c>
      <c r="E1369" s="3" t="s">
        <v>6903</v>
      </c>
      <c r="F1369" s="3">
        <v>49.8</v>
      </c>
      <c r="G1369" s="20" t="s">
        <v>6904</v>
      </c>
      <c r="J1369" s="20" t="s">
        <v>22</v>
      </c>
      <c r="K1369" s="60">
        <v>46055</v>
      </c>
      <c r="L1369" s="70" t="s">
        <v>23</v>
      </c>
      <c r="N1369" s="3" t="s">
        <v>6905</v>
      </c>
      <c r="O1369" s="3" t="s">
        <v>6906</v>
      </c>
    </row>
    <row r="1370" s="3" customFormat="1" spans="1:15">
      <c r="A1370" s="2">
        <v>1369</v>
      </c>
      <c r="C1370" s="3" t="s">
        <v>6888</v>
      </c>
      <c r="D1370" s="21" t="s">
        <v>6907</v>
      </c>
      <c r="E1370" s="3" t="s">
        <v>6908</v>
      </c>
      <c r="F1370" s="3">
        <v>46</v>
      </c>
      <c r="G1370" s="3" t="s">
        <v>21</v>
      </c>
      <c r="K1370" s="60">
        <v>46052</v>
      </c>
      <c r="M1370" s="3" t="s">
        <v>24</v>
      </c>
      <c r="N1370" s="3" t="s">
        <v>6909</v>
      </c>
      <c r="O1370" s="3" t="s">
        <v>6910</v>
      </c>
    </row>
    <row r="1371" s="52" customFormat="1" spans="1:15">
      <c r="A1371" s="2">
        <v>1370</v>
      </c>
      <c r="C1371" s="52" t="s">
        <v>6911</v>
      </c>
      <c r="D1371" s="87" t="s">
        <v>6912</v>
      </c>
      <c r="E1371" s="88" t="s">
        <v>6913</v>
      </c>
      <c r="F1371" s="3">
        <v>49</v>
      </c>
      <c r="G1371" s="3" t="s">
        <v>21</v>
      </c>
      <c r="K1371" s="60">
        <v>45677</v>
      </c>
      <c r="L1371" s="70"/>
      <c r="M1371" s="3" t="s">
        <v>24</v>
      </c>
      <c r="N1371" s="52" t="s">
        <v>6914</v>
      </c>
      <c r="O1371" s="3" t="s">
        <v>6915</v>
      </c>
    </row>
    <row r="1372" s="2" customFormat="1" spans="1:15">
      <c r="A1372" s="2">
        <v>1371</v>
      </c>
      <c r="B1372" s="5"/>
      <c r="C1372" s="5" t="s">
        <v>6911</v>
      </c>
      <c r="D1372" s="76" t="s">
        <v>6916</v>
      </c>
      <c r="E1372" s="5" t="s">
        <v>5300</v>
      </c>
      <c r="F1372" s="3">
        <v>46</v>
      </c>
      <c r="G1372" s="3" t="s">
        <v>21</v>
      </c>
      <c r="H1372" s="5"/>
      <c r="I1372" s="5"/>
      <c r="J1372" s="5"/>
      <c r="K1372" s="60">
        <v>45271</v>
      </c>
      <c r="L1372" s="5"/>
      <c r="M1372" s="3" t="s">
        <v>24</v>
      </c>
      <c r="N1372" s="5" t="s">
        <v>6917</v>
      </c>
      <c r="O1372" s="3" t="s">
        <v>6918</v>
      </c>
    </row>
    <row r="1373" s="3" customFormat="1" spans="1:15">
      <c r="A1373" s="2">
        <v>1372</v>
      </c>
      <c r="C1373" s="20" t="s">
        <v>6919</v>
      </c>
      <c r="D1373" s="21" t="s">
        <v>6920</v>
      </c>
      <c r="E1373" s="3" t="s">
        <v>6921</v>
      </c>
      <c r="F1373" s="3">
        <v>46</v>
      </c>
      <c r="G1373" s="3" t="s">
        <v>5404</v>
      </c>
      <c r="J1373" s="52"/>
      <c r="K1373" s="60">
        <v>45790</v>
      </c>
      <c r="L1373" s="71"/>
      <c r="N1373" s="3" t="s">
        <v>6922</v>
      </c>
      <c r="O1373" s="3" t="s">
        <v>6923</v>
      </c>
    </row>
    <row r="1374" s="3" customFormat="1" spans="1:15">
      <c r="A1374" s="2">
        <v>1373</v>
      </c>
      <c r="C1374" s="3" t="s">
        <v>6911</v>
      </c>
      <c r="D1374" s="21" t="s">
        <v>6924</v>
      </c>
      <c r="E1374" s="3" t="s">
        <v>6925</v>
      </c>
      <c r="F1374" s="3">
        <v>39.5</v>
      </c>
      <c r="G1374" s="62" t="s">
        <v>6926</v>
      </c>
      <c r="K1374" s="60">
        <v>46010</v>
      </c>
      <c r="L1374" s="20" t="s">
        <v>63</v>
      </c>
      <c r="N1374" s="3" t="s">
        <v>6927</v>
      </c>
      <c r="O1374" s="3" t="s">
        <v>6928</v>
      </c>
    </row>
    <row r="1375" s="2" customFormat="1" spans="1:15">
      <c r="A1375" s="2">
        <v>1374</v>
      </c>
      <c r="B1375" s="85"/>
      <c r="C1375" s="2" t="s">
        <v>6929</v>
      </c>
      <c r="D1375" s="76" t="s">
        <v>6930</v>
      </c>
      <c r="E1375" s="2" t="s">
        <v>6931</v>
      </c>
      <c r="F1375" s="3">
        <v>49.9</v>
      </c>
      <c r="G1375" s="2" t="s">
        <v>649</v>
      </c>
      <c r="H1375" s="16"/>
      <c r="I1375" s="16"/>
      <c r="J1375" s="16"/>
      <c r="K1375" s="60">
        <v>45905</v>
      </c>
      <c r="M1375" s="3" t="s">
        <v>24</v>
      </c>
      <c r="N1375" s="2" t="s">
        <v>6932</v>
      </c>
      <c r="O1375" s="3" t="s">
        <v>6933</v>
      </c>
    </row>
    <row r="1376" s="3" customFormat="1" spans="1:15">
      <c r="A1376" s="2">
        <v>1375</v>
      </c>
      <c r="C1376" s="3" t="s">
        <v>6934</v>
      </c>
      <c r="D1376" s="21" t="s">
        <v>6935</v>
      </c>
      <c r="E1376" s="3" t="s">
        <v>6936</v>
      </c>
      <c r="F1376" s="3">
        <v>39.8</v>
      </c>
      <c r="G1376" s="3" t="s">
        <v>6937</v>
      </c>
      <c r="K1376" s="60">
        <v>45864</v>
      </c>
      <c r="L1376" s="70" t="s">
        <v>63</v>
      </c>
      <c r="N1376" s="3" t="s">
        <v>6938</v>
      </c>
      <c r="O1376" s="3" t="s">
        <v>6939</v>
      </c>
    </row>
    <row r="1377" s="3" customFormat="1" spans="1:15">
      <c r="A1377" s="2">
        <v>1376</v>
      </c>
      <c r="B1377" s="21"/>
      <c r="C1377" s="3" t="s">
        <v>6940</v>
      </c>
      <c r="D1377" s="21" t="s">
        <v>6941</v>
      </c>
      <c r="E1377" s="3" t="s">
        <v>6942</v>
      </c>
      <c r="F1377" s="3">
        <v>49</v>
      </c>
      <c r="G1377" s="3" t="s">
        <v>5367</v>
      </c>
      <c r="K1377" s="60">
        <v>46039</v>
      </c>
      <c r="N1377" s="3" t="s">
        <v>6943</v>
      </c>
      <c r="O1377" s="3" t="s">
        <v>6944</v>
      </c>
    </row>
    <row r="1378" s="3" customFormat="1" spans="1:15">
      <c r="A1378" s="2">
        <v>1377</v>
      </c>
      <c r="B1378" s="21"/>
      <c r="C1378" s="3" t="s">
        <v>6945</v>
      </c>
      <c r="D1378" s="21" t="s">
        <v>6946</v>
      </c>
      <c r="E1378" s="3" t="s">
        <v>689</v>
      </c>
      <c r="F1378" s="3">
        <v>69</v>
      </c>
      <c r="G1378" s="3" t="s">
        <v>737</v>
      </c>
      <c r="K1378" s="60">
        <v>46006</v>
      </c>
      <c r="L1378" s="3" t="s">
        <v>63</v>
      </c>
      <c r="M1378" s="3" t="s">
        <v>6947</v>
      </c>
      <c r="N1378" s="3" t="s">
        <v>6948</v>
      </c>
      <c r="O1378" s="3" t="s">
        <v>6949</v>
      </c>
    </row>
    <row r="1379" s="3" customFormat="1" spans="1:15">
      <c r="A1379" s="2">
        <v>1378</v>
      </c>
      <c r="B1379" s="21" t="s">
        <v>6950</v>
      </c>
      <c r="C1379" s="20" t="s">
        <v>6951</v>
      </c>
      <c r="D1379" s="3" t="s">
        <v>6950</v>
      </c>
      <c r="E1379" s="3" t="s">
        <v>6952</v>
      </c>
      <c r="F1379" s="3">
        <v>59</v>
      </c>
      <c r="G1379" s="3" t="s">
        <v>6953</v>
      </c>
      <c r="H1379" s="20" t="s">
        <v>96</v>
      </c>
      <c r="K1379" s="60">
        <v>45903</v>
      </c>
      <c r="L1379" s="62" t="s">
        <v>6954</v>
      </c>
      <c r="M1379" s="3" t="s">
        <v>6955</v>
      </c>
      <c r="N1379" s="3" t="s">
        <v>6956</v>
      </c>
      <c r="O1379" s="62" t="s">
        <v>6957</v>
      </c>
    </row>
    <row r="1380" s="2" customFormat="1" spans="1:15">
      <c r="A1380" s="2">
        <v>1379</v>
      </c>
      <c r="C1380" s="2" t="s">
        <v>6958</v>
      </c>
      <c r="D1380" s="76" t="s">
        <v>6959</v>
      </c>
      <c r="E1380" s="2" t="s">
        <v>6960</v>
      </c>
      <c r="F1380" s="3">
        <v>45</v>
      </c>
      <c r="G1380" s="2" t="s">
        <v>21</v>
      </c>
      <c r="K1380" s="60">
        <v>45842</v>
      </c>
      <c r="M1380" s="3" t="s">
        <v>24</v>
      </c>
      <c r="N1380" s="2" t="s">
        <v>6961</v>
      </c>
      <c r="O1380" s="3" t="s">
        <v>6962</v>
      </c>
    </row>
    <row r="1381" s="5" customFormat="1" spans="1:15">
      <c r="A1381" s="2">
        <v>1380</v>
      </c>
      <c r="B1381" s="95"/>
      <c r="C1381" s="5" t="s">
        <v>6963</v>
      </c>
      <c r="D1381" s="76" t="s">
        <v>6964</v>
      </c>
      <c r="E1381" s="5" t="s">
        <v>6965</v>
      </c>
      <c r="F1381" s="3">
        <v>38</v>
      </c>
      <c r="G1381" s="3" t="s">
        <v>21</v>
      </c>
      <c r="H1381" s="63"/>
      <c r="I1381" s="63"/>
      <c r="J1381" s="63"/>
      <c r="K1381" s="60">
        <v>45857</v>
      </c>
      <c r="L1381" s="63"/>
      <c r="M1381" s="3" t="s">
        <v>24</v>
      </c>
      <c r="N1381" s="5" t="s">
        <v>6966</v>
      </c>
      <c r="O1381" s="3" t="s">
        <v>6967</v>
      </c>
    </row>
    <row r="1382" s="2" customFormat="1" spans="1:15">
      <c r="A1382" s="2">
        <v>1381</v>
      </c>
      <c r="C1382" s="2" t="s">
        <v>6968</v>
      </c>
      <c r="D1382" s="76" t="s">
        <v>6969</v>
      </c>
      <c r="E1382" s="2" t="s">
        <v>6970</v>
      </c>
      <c r="F1382" s="3">
        <v>39</v>
      </c>
      <c r="G1382" s="2" t="s">
        <v>21</v>
      </c>
      <c r="K1382" s="60">
        <v>45696</v>
      </c>
      <c r="M1382" s="3" t="s">
        <v>24</v>
      </c>
      <c r="N1382" s="2" t="s">
        <v>6971</v>
      </c>
      <c r="O1382" s="3" t="s">
        <v>6972</v>
      </c>
    </row>
    <row r="1383" s="2" customFormat="1" spans="1:15">
      <c r="A1383" s="2">
        <v>1382</v>
      </c>
      <c r="B1383" s="5"/>
      <c r="C1383" s="5" t="s">
        <v>6973</v>
      </c>
      <c r="D1383" s="68" t="s">
        <v>6974</v>
      </c>
      <c r="E1383" s="5" t="s">
        <v>6975</v>
      </c>
      <c r="F1383" s="3">
        <v>35</v>
      </c>
      <c r="G1383" s="20" t="s">
        <v>21</v>
      </c>
      <c r="H1383" s="20"/>
      <c r="I1383" s="20"/>
      <c r="J1383" s="20"/>
      <c r="K1383" s="60">
        <v>45804</v>
      </c>
      <c r="L1383" s="5"/>
      <c r="M1383" s="3" t="s">
        <v>24</v>
      </c>
      <c r="N1383" s="5" t="s">
        <v>6976</v>
      </c>
      <c r="O1383" s="3" t="s">
        <v>6977</v>
      </c>
    </row>
    <row r="1384" s="3" customFormat="1" spans="1:15">
      <c r="A1384" s="2">
        <v>1383</v>
      </c>
      <c r="B1384" s="3" t="s">
        <v>6978</v>
      </c>
      <c r="C1384" s="3" t="s">
        <v>6979</v>
      </c>
      <c r="D1384" s="3" t="s">
        <v>6978</v>
      </c>
      <c r="E1384" s="3" t="s">
        <v>6055</v>
      </c>
      <c r="F1384" s="3">
        <v>39.8</v>
      </c>
      <c r="G1384" s="3" t="s">
        <v>6980</v>
      </c>
      <c r="K1384" s="60">
        <v>46058</v>
      </c>
      <c r="L1384" s="20" t="s">
        <v>63</v>
      </c>
      <c r="N1384" s="3" t="s">
        <v>6981</v>
      </c>
      <c r="O1384" s="3" t="s">
        <v>6982</v>
      </c>
    </row>
    <row r="1385" s="3" customFormat="1" spans="1:15">
      <c r="A1385" s="2">
        <v>1384</v>
      </c>
      <c r="B1385" s="3" t="s">
        <v>6983</v>
      </c>
      <c r="C1385" s="3" t="s">
        <v>6984</v>
      </c>
      <c r="D1385" s="3" t="s">
        <v>6983</v>
      </c>
      <c r="E1385" s="3" t="s">
        <v>6985</v>
      </c>
      <c r="F1385" s="3">
        <v>78</v>
      </c>
      <c r="G1385" s="3" t="s">
        <v>6986</v>
      </c>
      <c r="J1385" s="3" t="s">
        <v>22</v>
      </c>
      <c r="K1385" s="60">
        <v>46020</v>
      </c>
      <c r="L1385" s="60" t="s">
        <v>23</v>
      </c>
      <c r="N1385" s="3" t="s">
        <v>6987</v>
      </c>
      <c r="O1385" s="3" t="s">
        <v>6988</v>
      </c>
    </row>
    <row r="1386" s="3" customFormat="1" spans="1:15">
      <c r="A1386" s="2">
        <v>1385</v>
      </c>
      <c r="C1386" s="3" t="s">
        <v>6989</v>
      </c>
      <c r="D1386" s="21" t="s">
        <v>6990</v>
      </c>
      <c r="E1386" s="3" t="s">
        <v>6991</v>
      </c>
      <c r="F1386" s="3">
        <v>49.9</v>
      </c>
      <c r="G1386" s="3" t="s">
        <v>6992</v>
      </c>
      <c r="K1386" s="60">
        <v>46016</v>
      </c>
      <c r="L1386" s="3" t="s">
        <v>63</v>
      </c>
      <c r="N1386" s="3" t="s">
        <v>6993</v>
      </c>
      <c r="O1386" s="3" t="s">
        <v>6994</v>
      </c>
    </row>
    <row r="1387" s="52" customFormat="1" spans="1:15">
      <c r="A1387" s="2">
        <v>1386</v>
      </c>
      <c r="C1387" s="52" t="s">
        <v>6995</v>
      </c>
      <c r="D1387" s="87" t="s">
        <v>6996</v>
      </c>
      <c r="E1387" s="52" t="s">
        <v>6997</v>
      </c>
      <c r="F1387" s="3">
        <v>45</v>
      </c>
      <c r="G1387" s="88" t="s">
        <v>5672</v>
      </c>
      <c r="K1387" s="60">
        <v>46042</v>
      </c>
      <c r="L1387" s="70" t="s">
        <v>6998</v>
      </c>
      <c r="M1387" s="70"/>
      <c r="N1387" s="88" t="s">
        <v>6999</v>
      </c>
      <c r="O1387" s="3" t="s">
        <v>7000</v>
      </c>
    </row>
    <row r="1388" s="3" customFormat="1" spans="1:15">
      <c r="A1388" s="2">
        <v>1387</v>
      </c>
      <c r="C1388" s="3" t="s">
        <v>7001</v>
      </c>
      <c r="D1388" s="21" t="s">
        <v>7002</v>
      </c>
      <c r="E1388" s="3" t="s">
        <v>7003</v>
      </c>
      <c r="F1388" s="3">
        <v>56</v>
      </c>
      <c r="G1388" s="3" t="s">
        <v>857</v>
      </c>
      <c r="K1388" s="60">
        <v>46042</v>
      </c>
      <c r="M1388" s="3" t="s">
        <v>24</v>
      </c>
      <c r="N1388" s="3" t="s">
        <v>7004</v>
      </c>
      <c r="O1388" s="3" t="s">
        <v>7005</v>
      </c>
    </row>
    <row r="1389" s="3" customFormat="1" spans="1:15">
      <c r="A1389" s="2">
        <v>1388</v>
      </c>
      <c r="C1389" s="3" t="s">
        <v>7006</v>
      </c>
      <c r="D1389" s="21" t="s">
        <v>7007</v>
      </c>
      <c r="E1389" s="3" t="s">
        <v>7008</v>
      </c>
      <c r="F1389" s="3">
        <v>59</v>
      </c>
      <c r="G1389" s="20" t="s">
        <v>4243</v>
      </c>
      <c r="K1389" s="60">
        <v>46056</v>
      </c>
      <c r="N1389" s="3" t="s">
        <v>7009</v>
      </c>
      <c r="O1389" s="3" t="s">
        <v>7010</v>
      </c>
    </row>
    <row r="1390" s="3" customFormat="1" spans="1:15">
      <c r="A1390" s="2">
        <v>1389</v>
      </c>
      <c r="B1390" s="3" t="s">
        <v>7011</v>
      </c>
      <c r="C1390" s="3" t="s">
        <v>7012</v>
      </c>
      <c r="D1390" s="21" t="s">
        <v>7011</v>
      </c>
      <c r="E1390" s="3" t="s">
        <v>7013</v>
      </c>
      <c r="F1390" s="3">
        <v>48</v>
      </c>
      <c r="G1390" s="3" t="s">
        <v>7014</v>
      </c>
      <c r="K1390" s="60">
        <v>46064</v>
      </c>
      <c r="L1390" s="3" t="s">
        <v>5988</v>
      </c>
      <c r="N1390" s="3" t="s">
        <v>7015</v>
      </c>
      <c r="O1390" s="3" t="s">
        <v>7016</v>
      </c>
    </row>
    <row r="1391" s="2" customFormat="1" spans="1:15">
      <c r="A1391" s="2">
        <v>1390</v>
      </c>
      <c r="B1391" s="68"/>
      <c r="C1391" s="5" t="s">
        <v>7017</v>
      </c>
      <c r="D1391" s="68" t="s">
        <v>7018</v>
      </c>
      <c r="E1391" s="68" t="s">
        <v>7019</v>
      </c>
      <c r="F1391" s="3">
        <v>39</v>
      </c>
      <c r="G1391" s="2" t="s">
        <v>21</v>
      </c>
      <c r="H1391" s="5"/>
      <c r="I1391" s="5"/>
      <c r="J1391" s="5"/>
      <c r="K1391" s="60">
        <v>46043</v>
      </c>
      <c r="L1391" s="68"/>
      <c r="M1391" s="3" t="s">
        <v>24</v>
      </c>
      <c r="N1391" s="5" t="s">
        <v>7020</v>
      </c>
      <c r="O1391" s="3" t="s">
        <v>7021</v>
      </c>
    </row>
    <row r="1392" s="3" customFormat="1" spans="1:15">
      <c r="A1392" s="2">
        <v>1391</v>
      </c>
      <c r="B1392" s="21"/>
      <c r="C1392" s="3" t="s">
        <v>7022</v>
      </c>
      <c r="D1392" s="21" t="s">
        <v>7023</v>
      </c>
      <c r="E1392" s="3" t="s">
        <v>7024</v>
      </c>
      <c r="F1392" s="3">
        <v>49.9</v>
      </c>
      <c r="G1392" s="20" t="s">
        <v>7025</v>
      </c>
      <c r="K1392" s="60">
        <v>45882</v>
      </c>
      <c r="N1392" s="3" t="s">
        <v>7026</v>
      </c>
      <c r="O1392" s="3" t="s">
        <v>7027</v>
      </c>
    </row>
    <row r="1393" s="2" customFormat="1" spans="1:15">
      <c r="A1393" s="2">
        <v>1392</v>
      </c>
      <c r="B1393" s="16"/>
      <c r="C1393" s="2" t="s">
        <v>7028</v>
      </c>
      <c r="D1393" s="76" t="s">
        <v>7029</v>
      </c>
      <c r="E1393" s="2" t="s">
        <v>7030</v>
      </c>
      <c r="F1393" s="3">
        <v>49</v>
      </c>
      <c r="G1393" s="2" t="s">
        <v>21</v>
      </c>
      <c r="H1393" s="2" t="s">
        <v>96</v>
      </c>
      <c r="K1393" s="60">
        <v>45309</v>
      </c>
      <c r="L1393" s="2" t="s">
        <v>381</v>
      </c>
      <c r="M1393" s="3" t="s">
        <v>24</v>
      </c>
      <c r="N1393" s="2" t="s">
        <v>7031</v>
      </c>
      <c r="O1393" s="3" t="s">
        <v>7032</v>
      </c>
    </row>
    <row r="1394" s="2" customFormat="1" spans="1:15">
      <c r="A1394" s="2">
        <v>1393</v>
      </c>
      <c r="C1394" s="2" t="s">
        <v>7033</v>
      </c>
      <c r="D1394" s="76" t="s">
        <v>7034</v>
      </c>
      <c r="E1394" s="2" t="s">
        <v>7035</v>
      </c>
      <c r="F1394" s="3">
        <v>54</v>
      </c>
      <c r="G1394" s="2" t="s">
        <v>21</v>
      </c>
      <c r="K1394" s="60">
        <v>45841</v>
      </c>
      <c r="M1394" s="3" t="s">
        <v>24</v>
      </c>
      <c r="N1394" s="2" t="s">
        <v>7036</v>
      </c>
      <c r="O1394" s="3" t="s">
        <v>7037</v>
      </c>
    </row>
    <row r="1395" s="63" customFormat="1" spans="1:15">
      <c r="A1395" s="2">
        <v>1394</v>
      </c>
      <c r="C1395" s="63" t="s">
        <v>7033</v>
      </c>
      <c r="D1395" s="95" t="s">
        <v>7038</v>
      </c>
      <c r="E1395" s="95" t="s">
        <v>7039</v>
      </c>
      <c r="F1395" s="3">
        <v>46</v>
      </c>
      <c r="G1395" s="63" t="s">
        <v>21</v>
      </c>
      <c r="K1395" s="60">
        <v>45754</v>
      </c>
      <c r="L1395" s="95"/>
      <c r="M1395" s="3" t="s">
        <v>24</v>
      </c>
      <c r="N1395" s="95" t="s">
        <v>7040</v>
      </c>
      <c r="O1395" s="3" t="s">
        <v>7041</v>
      </c>
    </row>
    <row r="1396" s="2" customFormat="1" spans="1:15">
      <c r="A1396" s="2">
        <v>1395</v>
      </c>
      <c r="B1396" s="68"/>
      <c r="C1396" s="5" t="s">
        <v>7042</v>
      </c>
      <c r="D1396" s="68" t="s">
        <v>7043</v>
      </c>
      <c r="E1396" s="68" t="s">
        <v>689</v>
      </c>
      <c r="F1396" s="3">
        <v>65</v>
      </c>
      <c r="G1396" s="2" t="s">
        <v>21</v>
      </c>
      <c r="H1396" s="5"/>
      <c r="I1396" s="5"/>
      <c r="J1396" s="5"/>
      <c r="K1396" s="60">
        <v>46053</v>
      </c>
      <c r="L1396" s="68"/>
      <c r="M1396" s="3" t="s">
        <v>24</v>
      </c>
      <c r="N1396" s="5" t="s">
        <v>7044</v>
      </c>
      <c r="O1396" s="3" t="s">
        <v>7045</v>
      </c>
    </row>
    <row r="1397" s="2" customFormat="1" spans="1:15">
      <c r="A1397" s="2">
        <v>1396</v>
      </c>
      <c r="B1397" s="79"/>
      <c r="C1397" s="61" t="s">
        <v>7046</v>
      </c>
      <c r="D1397" s="96" t="s">
        <v>7047</v>
      </c>
      <c r="E1397" s="61" t="s">
        <v>7048</v>
      </c>
      <c r="F1397" s="3">
        <v>34.9</v>
      </c>
      <c r="G1397" s="61" t="s">
        <v>21</v>
      </c>
      <c r="H1397" s="79"/>
      <c r="I1397" s="79"/>
      <c r="J1397" s="79"/>
      <c r="K1397" s="60">
        <v>45663</v>
      </c>
      <c r="L1397" s="79"/>
      <c r="M1397" s="3" t="s">
        <v>24</v>
      </c>
      <c r="N1397" s="96" t="s">
        <v>7049</v>
      </c>
      <c r="O1397" s="3" t="s">
        <v>7050</v>
      </c>
    </row>
    <row r="1398" s="2" customFormat="1" spans="1:15">
      <c r="A1398" s="2">
        <v>1397</v>
      </c>
      <c r="C1398" s="2" t="s">
        <v>7051</v>
      </c>
      <c r="D1398" s="76" t="s">
        <v>7052</v>
      </c>
      <c r="E1398" s="2" t="s">
        <v>7053</v>
      </c>
      <c r="F1398" s="3">
        <v>37</v>
      </c>
      <c r="G1398" s="2" t="s">
        <v>21</v>
      </c>
      <c r="K1398" s="60">
        <v>45698</v>
      </c>
      <c r="M1398" s="3" t="s">
        <v>24</v>
      </c>
      <c r="N1398" s="2" t="s">
        <v>7054</v>
      </c>
      <c r="O1398" s="3" t="s">
        <v>7055</v>
      </c>
    </row>
    <row r="1399" s="2" customFormat="1" spans="1:15">
      <c r="A1399" s="2">
        <v>1398</v>
      </c>
      <c r="C1399" s="2" t="s">
        <v>7056</v>
      </c>
      <c r="D1399" s="76" t="s">
        <v>7057</v>
      </c>
      <c r="E1399" s="2" t="s">
        <v>7058</v>
      </c>
      <c r="F1399" s="3">
        <v>48</v>
      </c>
      <c r="G1399" s="2" t="s">
        <v>21</v>
      </c>
      <c r="H1399" s="2" t="s">
        <v>96</v>
      </c>
      <c r="K1399" s="60">
        <v>45859</v>
      </c>
      <c r="L1399" s="2" t="s">
        <v>381</v>
      </c>
      <c r="M1399" s="3" t="s">
        <v>24</v>
      </c>
      <c r="N1399" s="2" t="s">
        <v>7059</v>
      </c>
      <c r="O1399" s="3" t="s">
        <v>7060</v>
      </c>
    </row>
    <row r="1400" s="2" customFormat="1" spans="1:15">
      <c r="A1400" s="2">
        <v>1399</v>
      </c>
      <c r="C1400" s="2" t="s">
        <v>7061</v>
      </c>
      <c r="D1400" s="76" t="s">
        <v>7062</v>
      </c>
      <c r="E1400" s="2" t="s">
        <v>7063</v>
      </c>
      <c r="F1400" s="3">
        <v>39</v>
      </c>
      <c r="G1400" s="2" t="s">
        <v>21</v>
      </c>
      <c r="K1400" s="60">
        <v>46053</v>
      </c>
      <c r="M1400" s="3" t="s">
        <v>24</v>
      </c>
      <c r="N1400" s="2" t="s">
        <v>7064</v>
      </c>
      <c r="O1400" s="3" t="s">
        <v>7065</v>
      </c>
    </row>
    <row r="1401" s="52" customFormat="1" spans="1:15">
      <c r="A1401" s="2">
        <v>1400</v>
      </c>
      <c r="C1401" s="52" t="s">
        <v>7066</v>
      </c>
      <c r="D1401" s="87" t="s">
        <v>7067</v>
      </c>
      <c r="E1401" s="88" t="s">
        <v>7068</v>
      </c>
      <c r="F1401" s="3">
        <v>54.8</v>
      </c>
      <c r="G1401" s="2" t="s">
        <v>7069</v>
      </c>
      <c r="H1401" s="88" t="s">
        <v>96</v>
      </c>
      <c r="I1401" s="88"/>
      <c r="J1401" s="3" t="s">
        <v>22</v>
      </c>
      <c r="K1401" s="60">
        <v>46011</v>
      </c>
      <c r="L1401" s="70" t="s">
        <v>23</v>
      </c>
      <c r="M1401" s="3" t="s">
        <v>24</v>
      </c>
      <c r="N1401" s="52" t="s">
        <v>7070</v>
      </c>
      <c r="O1401" s="3" t="s">
        <v>7071</v>
      </c>
    </row>
    <row r="1402" s="2" customFormat="1" spans="1:15">
      <c r="A1402" s="2">
        <v>1401</v>
      </c>
      <c r="C1402" s="2" t="s">
        <v>7072</v>
      </c>
      <c r="D1402" s="76" t="s">
        <v>7073</v>
      </c>
      <c r="E1402" s="2" t="s">
        <v>7074</v>
      </c>
      <c r="F1402" s="3">
        <v>39.5</v>
      </c>
      <c r="G1402" s="2" t="s">
        <v>21</v>
      </c>
      <c r="H1402" s="16" t="s">
        <v>96</v>
      </c>
      <c r="I1402" s="16"/>
      <c r="J1402" s="16"/>
      <c r="K1402" s="60">
        <v>46048</v>
      </c>
      <c r="L1402" s="16" t="s">
        <v>381</v>
      </c>
      <c r="M1402" s="3" t="s">
        <v>24</v>
      </c>
      <c r="N1402" s="2" t="s">
        <v>7075</v>
      </c>
      <c r="O1402" s="3" t="s">
        <v>7076</v>
      </c>
    </row>
    <row r="1403" s="3" customFormat="1" spans="1:15">
      <c r="A1403" s="2">
        <v>1402</v>
      </c>
      <c r="B1403" s="3" t="s">
        <v>7077</v>
      </c>
      <c r="C1403" s="3" t="s">
        <v>7078</v>
      </c>
      <c r="D1403" s="21" t="s">
        <v>7077</v>
      </c>
      <c r="E1403" s="3" t="s">
        <v>7079</v>
      </c>
      <c r="F1403" s="3">
        <v>59.9</v>
      </c>
      <c r="G1403" s="3" t="s">
        <v>4729</v>
      </c>
      <c r="J1403" s="20" t="s">
        <v>22</v>
      </c>
      <c r="K1403" s="60">
        <v>46058</v>
      </c>
      <c r="L1403" s="70" t="s">
        <v>23</v>
      </c>
      <c r="N1403" s="3" t="s">
        <v>7080</v>
      </c>
      <c r="O1403" s="3" t="s">
        <v>7081</v>
      </c>
    </row>
    <row r="1404" s="3" customFormat="1" spans="1:15">
      <c r="A1404" s="2">
        <v>1403</v>
      </c>
      <c r="C1404" s="3" t="s">
        <v>7082</v>
      </c>
      <c r="D1404" s="21" t="s">
        <v>7083</v>
      </c>
      <c r="E1404" s="3" t="s">
        <v>7084</v>
      </c>
      <c r="F1404" s="3">
        <v>59</v>
      </c>
      <c r="G1404" s="3" t="s">
        <v>62</v>
      </c>
      <c r="K1404" s="60">
        <v>46056</v>
      </c>
      <c r="L1404" s="62" t="s">
        <v>63</v>
      </c>
      <c r="M1404" s="62"/>
      <c r="N1404" s="3" t="s">
        <v>7085</v>
      </c>
      <c r="O1404" s="3" t="s">
        <v>7086</v>
      </c>
    </row>
    <row r="1405" s="2" customFormat="1" spans="1:15">
      <c r="A1405" s="2">
        <v>1404</v>
      </c>
      <c r="B1405" s="76"/>
      <c r="C1405" s="2" t="s">
        <v>7087</v>
      </c>
      <c r="D1405" s="76" t="s">
        <v>7088</v>
      </c>
      <c r="E1405" s="2" t="s">
        <v>7089</v>
      </c>
      <c r="F1405" s="3">
        <v>39.9</v>
      </c>
      <c r="G1405" s="2" t="s">
        <v>649</v>
      </c>
      <c r="H1405" s="16"/>
      <c r="I1405" s="16"/>
      <c r="J1405" s="16"/>
      <c r="K1405" s="60">
        <v>46052</v>
      </c>
      <c r="M1405" s="3" t="s">
        <v>24</v>
      </c>
      <c r="N1405" s="2" t="s">
        <v>7090</v>
      </c>
      <c r="O1405" s="3" t="s">
        <v>7091</v>
      </c>
    </row>
    <row r="1406" s="3" customFormat="1" spans="1:15">
      <c r="A1406" s="2">
        <v>1405</v>
      </c>
      <c r="B1406" s="3" t="s">
        <v>7092</v>
      </c>
      <c r="C1406" s="3" t="s">
        <v>7093</v>
      </c>
      <c r="D1406" s="21" t="s">
        <v>7092</v>
      </c>
      <c r="E1406" s="3" t="s">
        <v>7094</v>
      </c>
      <c r="F1406" s="3">
        <v>59.9</v>
      </c>
      <c r="G1406" s="3" t="s">
        <v>62</v>
      </c>
      <c r="K1406" s="60">
        <v>46049</v>
      </c>
      <c r="N1406" s="3" t="s">
        <v>7095</v>
      </c>
      <c r="O1406" s="3" t="s">
        <v>7096</v>
      </c>
    </row>
    <row r="1407" s="5" customFormat="1" spans="1:15">
      <c r="A1407" s="2">
        <v>1406</v>
      </c>
      <c r="B1407" s="68"/>
      <c r="C1407" s="5" t="s">
        <v>7097</v>
      </c>
      <c r="D1407" s="68" t="s">
        <v>7098</v>
      </c>
      <c r="E1407" s="20" t="s">
        <v>7099</v>
      </c>
      <c r="F1407" s="3">
        <v>49</v>
      </c>
      <c r="G1407" s="3" t="s">
        <v>21</v>
      </c>
      <c r="K1407" s="60">
        <v>46042</v>
      </c>
      <c r="M1407" s="3" t="s">
        <v>24</v>
      </c>
      <c r="N1407" s="5" t="s">
        <v>7100</v>
      </c>
      <c r="O1407" s="3" t="s">
        <v>7101</v>
      </c>
    </row>
    <row r="1408" s="3" customFormat="1" spans="1:15">
      <c r="A1408" s="2">
        <v>1407</v>
      </c>
      <c r="C1408" s="3" t="s">
        <v>7102</v>
      </c>
      <c r="D1408" s="21" t="s">
        <v>7103</v>
      </c>
      <c r="E1408" s="3" t="s">
        <v>7099</v>
      </c>
      <c r="F1408" s="3">
        <v>49.9</v>
      </c>
      <c r="G1408" s="3" t="s">
        <v>7104</v>
      </c>
      <c r="J1408" s="52"/>
      <c r="K1408" s="60">
        <v>46049</v>
      </c>
      <c r="L1408" s="99" t="s">
        <v>63</v>
      </c>
      <c r="M1408" s="20"/>
      <c r="N1408" s="3" t="s">
        <v>7105</v>
      </c>
      <c r="O1408" s="3" t="s">
        <v>7106</v>
      </c>
    </row>
    <row r="1409" s="3" customFormat="1" spans="1:15">
      <c r="A1409" s="2">
        <v>1408</v>
      </c>
      <c r="B1409" s="3" t="s">
        <v>7107</v>
      </c>
      <c r="C1409" s="3" t="s">
        <v>7108</v>
      </c>
      <c r="D1409" s="3" t="s">
        <v>7107</v>
      </c>
      <c r="E1409" s="3" t="s">
        <v>7109</v>
      </c>
      <c r="F1409" s="3">
        <v>49</v>
      </c>
      <c r="G1409" s="3" t="s">
        <v>7110</v>
      </c>
      <c r="K1409" s="60">
        <v>45736</v>
      </c>
      <c r="L1409" s="3"/>
      <c r="M1409" s="3"/>
      <c r="N1409" s="3" t="s">
        <v>7111</v>
      </c>
      <c r="O1409" s="3" t="s">
        <v>7112</v>
      </c>
    </row>
    <row r="1410" s="3" customFormat="1" spans="1:15">
      <c r="A1410" s="2">
        <v>1409</v>
      </c>
      <c r="B1410" s="21"/>
      <c r="C1410" s="3" t="s">
        <v>7108</v>
      </c>
      <c r="D1410" s="21" t="s">
        <v>7113</v>
      </c>
      <c r="E1410" s="3" t="s">
        <v>7114</v>
      </c>
      <c r="F1410" s="3">
        <v>59.9</v>
      </c>
      <c r="G1410" s="20" t="s">
        <v>7115</v>
      </c>
      <c r="K1410" s="60">
        <v>45649</v>
      </c>
      <c r="L1410" s="70" t="s">
        <v>63</v>
      </c>
      <c r="N1410" s="3" t="s">
        <v>7116</v>
      </c>
      <c r="O1410" s="3" t="s">
        <v>7117</v>
      </c>
    </row>
    <row r="1411" s="2" customFormat="1" spans="1:15">
      <c r="A1411" s="2">
        <v>1410</v>
      </c>
      <c r="C1411" s="2" t="s">
        <v>7118</v>
      </c>
      <c r="D1411" s="76" t="s">
        <v>7119</v>
      </c>
      <c r="E1411" s="2" t="s">
        <v>7120</v>
      </c>
      <c r="F1411" s="3">
        <v>39.8</v>
      </c>
      <c r="G1411" s="2" t="s">
        <v>177</v>
      </c>
      <c r="K1411" s="60">
        <v>44781</v>
      </c>
      <c r="L1411" s="16" t="s">
        <v>442</v>
      </c>
      <c r="M1411" s="3" t="s">
        <v>24</v>
      </c>
      <c r="N1411" s="2" t="s">
        <v>7121</v>
      </c>
      <c r="O1411" s="3" t="s">
        <v>7122</v>
      </c>
    </row>
    <row r="1412" s="2" customFormat="1" spans="1:15">
      <c r="A1412" s="2">
        <v>1411</v>
      </c>
      <c r="B1412" s="16"/>
      <c r="C1412" s="2" t="s">
        <v>7123</v>
      </c>
      <c r="D1412" s="76" t="s">
        <v>7124</v>
      </c>
      <c r="E1412" s="2" t="s">
        <v>7125</v>
      </c>
      <c r="F1412" s="3">
        <v>36</v>
      </c>
      <c r="G1412" s="2" t="s">
        <v>21</v>
      </c>
      <c r="H1412" s="16"/>
      <c r="I1412" s="16"/>
      <c r="J1412" s="16"/>
      <c r="K1412" s="60">
        <v>46048</v>
      </c>
      <c r="M1412" s="3" t="s">
        <v>24</v>
      </c>
      <c r="N1412" s="2" t="s">
        <v>7126</v>
      </c>
      <c r="O1412" s="3" t="s">
        <v>7127</v>
      </c>
    </row>
    <row r="1413" s="2" customFormat="1" spans="1:15">
      <c r="A1413" s="2">
        <v>1412</v>
      </c>
      <c r="C1413" s="2" t="s">
        <v>7128</v>
      </c>
      <c r="D1413" s="76" t="s">
        <v>7129</v>
      </c>
      <c r="E1413" s="2" t="s">
        <v>6315</v>
      </c>
      <c r="F1413" s="3">
        <v>45</v>
      </c>
      <c r="G1413" s="2" t="s">
        <v>21</v>
      </c>
      <c r="H1413" s="2" t="s">
        <v>96</v>
      </c>
      <c r="K1413" s="60">
        <v>46041</v>
      </c>
      <c r="L1413" s="2" t="s">
        <v>381</v>
      </c>
      <c r="M1413" s="3" t="s">
        <v>24</v>
      </c>
      <c r="N1413" s="2" t="s">
        <v>7130</v>
      </c>
      <c r="O1413" s="3" t="s">
        <v>7131</v>
      </c>
    </row>
    <row r="1414" s="2" customFormat="1" spans="1:15">
      <c r="A1414" s="2">
        <v>1413</v>
      </c>
      <c r="B1414" s="16"/>
      <c r="C1414" s="2" t="s">
        <v>7132</v>
      </c>
      <c r="D1414" s="76" t="s">
        <v>7133</v>
      </c>
      <c r="E1414" s="2" t="s">
        <v>7134</v>
      </c>
      <c r="F1414" s="3">
        <v>38</v>
      </c>
      <c r="G1414" s="2" t="s">
        <v>21</v>
      </c>
      <c r="H1414" s="16"/>
      <c r="I1414" s="16"/>
      <c r="J1414" s="16"/>
      <c r="K1414" s="60">
        <v>44957</v>
      </c>
      <c r="M1414" s="3" t="s">
        <v>24</v>
      </c>
      <c r="N1414" s="2" t="s">
        <v>7135</v>
      </c>
      <c r="O1414" s="3" t="s">
        <v>7136</v>
      </c>
    </row>
    <row r="1415" s="2" customFormat="1" spans="1:15">
      <c r="A1415" s="2">
        <v>1414</v>
      </c>
      <c r="B1415" s="16"/>
      <c r="C1415" s="2" t="s">
        <v>7137</v>
      </c>
      <c r="D1415" s="76" t="s">
        <v>7138</v>
      </c>
      <c r="E1415" s="2" t="s">
        <v>7139</v>
      </c>
      <c r="F1415" s="3">
        <v>49.8</v>
      </c>
      <c r="G1415" s="2" t="s">
        <v>21</v>
      </c>
      <c r="H1415" s="16"/>
      <c r="I1415" s="16"/>
      <c r="J1415" s="16"/>
      <c r="K1415" s="60">
        <v>45882</v>
      </c>
      <c r="L1415" s="2" t="s">
        <v>7140</v>
      </c>
      <c r="M1415" s="3" t="s">
        <v>24</v>
      </c>
      <c r="N1415" s="2" t="s">
        <v>7141</v>
      </c>
      <c r="O1415" s="3" t="s">
        <v>7142</v>
      </c>
    </row>
    <row r="1416" s="63" customFormat="1" spans="1:15">
      <c r="A1416" s="2">
        <v>1415</v>
      </c>
      <c r="C1416" s="63" t="s">
        <v>7143</v>
      </c>
      <c r="D1416" s="95" t="s">
        <v>7144</v>
      </c>
      <c r="E1416" s="95" t="s">
        <v>7145</v>
      </c>
      <c r="F1416" s="3">
        <v>35</v>
      </c>
      <c r="G1416" s="3" t="s">
        <v>21</v>
      </c>
      <c r="K1416" s="60">
        <v>46064</v>
      </c>
      <c r="L1416" s="95"/>
      <c r="M1416" s="3" t="s">
        <v>24</v>
      </c>
      <c r="N1416" s="95" t="s">
        <v>7146</v>
      </c>
      <c r="O1416" s="3" t="s">
        <v>7147</v>
      </c>
    </row>
    <row r="1417" s="2" customFormat="1" spans="1:15">
      <c r="A1417" s="2">
        <v>1416</v>
      </c>
      <c r="B1417" s="16"/>
      <c r="C1417" s="2" t="s">
        <v>7148</v>
      </c>
      <c r="D1417" s="76" t="s">
        <v>7149</v>
      </c>
      <c r="E1417" s="2" t="s">
        <v>7150</v>
      </c>
      <c r="F1417" s="3">
        <v>37</v>
      </c>
      <c r="G1417" s="2" t="s">
        <v>21</v>
      </c>
      <c r="K1417" s="60">
        <v>44230</v>
      </c>
      <c r="M1417" s="3" t="s">
        <v>24</v>
      </c>
      <c r="N1417" s="2" t="s">
        <v>7151</v>
      </c>
      <c r="O1417" s="3" t="s">
        <v>7152</v>
      </c>
    </row>
    <row r="1418" s="2" customFormat="1" spans="1:15">
      <c r="A1418" s="2">
        <v>1417</v>
      </c>
      <c r="C1418" s="2" t="s">
        <v>7153</v>
      </c>
      <c r="D1418" s="76" t="s">
        <v>7154</v>
      </c>
      <c r="E1418" s="2" t="s">
        <v>7155</v>
      </c>
      <c r="F1418" s="3">
        <v>49.5</v>
      </c>
      <c r="G1418" s="2" t="s">
        <v>21</v>
      </c>
      <c r="K1418" s="60">
        <v>46036</v>
      </c>
      <c r="M1418" s="3" t="s">
        <v>24</v>
      </c>
      <c r="N1418" s="2" t="s">
        <v>7156</v>
      </c>
      <c r="O1418" s="3" t="s">
        <v>7157</v>
      </c>
    </row>
    <row r="1419" s="2" customFormat="1" spans="1:15">
      <c r="A1419" s="2">
        <v>1418</v>
      </c>
      <c r="C1419" s="2" t="s">
        <v>7158</v>
      </c>
      <c r="D1419" s="76" t="s">
        <v>7159</v>
      </c>
      <c r="E1419" s="2" t="s">
        <v>7160</v>
      </c>
      <c r="F1419" s="3">
        <v>39</v>
      </c>
      <c r="G1419" s="2" t="s">
        <v>21</v>
      </c>
      <c r="K1419" s="60">
        <v>46063</v>
      </c>
      <c r="M1419" s="3" t="s">
        <v>24</v>
      </c>
      <c r="N1419" s="2" t="s">
        <v>7161</v>
      </c>
      <c r="O1419" s="3" t="s">
        <v>7162</v>
      </c>
    </row>
    <row r="1420" s="2" customFormat="1" spans="1:15">
      <c r="A1420" s="2">
        <v>1419</v>
      </c>
      <c r="B1420" s="16"/>
      <c r="C1420" s="2" t="s">
        <v>7163</v>
      </c>
      <c r="D1420" s="76" t="s">
        <v>7164</v>
      </c>
      <c r="E1420" s="2" t="s">
        <v>7165</v>
      </c>
      <c r="F1420" s="3">
        <v>38</v>
      </c>
      <c r="G1420" s="2" t="s">
        <v>21</v>
      </c>
      <c r="H1420" s="16"/>
      <c r="I1420" s="16"/>
      <c r="J1420" s="16"/>
      <c r="K1420" s="60">
        <v>45635</v>
      </c>
      <c r="L1420" s="2" t="s">
        <v>442</v>
      </c>
      <c r="M1420" s="3" t="s">
        <v>24</v>
      </c>
      <c r="N1420" s="2" t="s">
        <v>7166</v>
      </c>
      <c r="O1420" s="3" t="s">
        <v>7167</v>
      </c>
    </row>
    <row r="1421" s="5" customFormat="1" spans="1:15">
      <c r="A1421" s="2">
        <v>1420</v>
      </c>
      <c r="B1421" s="2"/>
      <c r="C1421" s="2" t="s">
        <v>7168</v>
      </c>
      <c r="D1421" s="76" t="s">
        <v>7169</v>
      </c>
      <c r="E1421" s="2" t="s">
        <v>7170</v>
      </c>
      <c r="F1421" s="3">
        <v>45</v>
      </c>
      <c r="G1421" s="2" t="s">
        <v>21</v>
      </c>
      <c r="H1421" s="2"/>
      <c r="I1421" s="2"/>
      <c r="J1421" s="2"/>
      <c r="K1421" s="60">
        <v>45866</v>
      </c>
      <c r="L1421" s="2"/>
      <c r="M1421" s="3" t="s">
        <v>24</v>
      </c>
      <c r="N1421" s="2" t="s">
        <v>7171</v>
      </c>
      <c r="O1421" s="3" t="s">
        <v>7172</v>
      </c>
    </row>
    <row r="1422" s="3" customFormat="1" spans="1:15">
      <c r="A1422" s="2">
        <v>1421</v>
      </c>
      <c r="C1422" s="3" t="s">
        <v>7173</v>
      </c>
      <c r="D1422" s="21" t="s">
        <v>7174</v>
      </c>
      <c r="E1422" s="3" t="s">
        <v>7175</v>
      </c>
      <c r="F1422" s="3">
        <v>45.8</v>
      </c>
      <c r="G1422" s="20" t="s">
        <v>62</v>
      </c>
      <c r="K1422" s="60">
        <v>45855</v>
      </c>
      <c r="L1422" s="20" t="s">
        <v>63</v>
      </c>
      <c r="N1422" s="3" t="s">
        <v>7176</v>
      </c>
      <c r="O1422" s="3" t="s">
        <v>7177</v>
      </c>
    </row>
    <row r="1423" s="3" customFormat="1" spans="1:15">
      <c r="A1423" s="2">
        <v>1422</v>
      </c>
      <c r="B1423" s="21" t="s">
        <v>7178</v>
      </c>
      <c r="C1423" s="3" t="s">
        <v>7179</v>
      </c>
      <c r="D1423" s="21" t="s">
        <v>7178</v>
      </c>
      <c r="E1423" s="3" t="s">
        <v>7180</v>
      </c>
      <c r="F1423" s="3">
        <v>59</v>
      </c>
      <c r="G1423" s="3" t="s">
        <v>7181</v>
      </c>
      <c r="K1423" s="60">
        <v>45873</v>
      </c>
      <c r="L1423" s="3"/>
      <c r="N1423" s="3" t="s">
        <v>7182</v>
      </c>
      <c r="O1423" s="3" t="s">
        <v>7183</v>
      </c>
    </row>
    <row r="1424" s="3" customFormat="1" spans="1:15">
      <c r="A1424" s="2">
        <v>1423</v>
      </c>
      <c r="B1424" s="3" t="s">
        <v>7184</v>
      </c>
      <c r="C1424" s="3" t="s">
        <v>7185</v>
      </c>
      <c r="D1424" s="3" t="s">
        <v>7184</v>
      </c>
      <c r="E1424" s="3" t="s">
        <v>7186</v>
      </c>
      <c r="F1424" s="3">
        <v>49.8</v>
      </c>
      <c r="G1424" s="3" t="s">
        <v>2217</v>
      </c>
      <c r="K1424" s="60">
        <v>45896</v>
      </c>
      <c r="N1424" s="3" t="s">
        <v>7187</v>
      </c>
      <c r="O1424" s="3" t="s">
        <v>7188</v>
      </c>
    </row>
    <row r="1425" s="3" customFormat="1" spans="1:15">
      <c r="A1425" s="2">
        <v>1424</v>
      </c>
      <c r="B1425" s="3"/>
      <c r="C1425" s="3" t="s">
        <v>7185</v>
      </c>
      <c r="D1425" s="21" t="s">
        <v>7189</v>
      </c>
      <c r="E1425" s="3" t="s">
        <v>7190</v>
      </c>
      <c r="F1425" s="3">
        <v>49.8</v>
      </c>
      <c r="G1425" s="3" t="s">
        <v>7191</v>
      </c>
      <c r="K1425" s="60">
        <v>45902</v>
      </c>
      <c r="N1425" s="3" t="s">
        <v>7192</v>
      </c>
      <c r="O1425" s="3" t="s">
        <v>7193</v>
      </c>
    </row>
    <row r="1426" s="3" customFormat="1" spans="1:15">
      <c r="A1426" s="2">
        <v>1425</v>
      </c>
      <c r="C1426" s="3" t="s">
        <v>7185</v>
      </c>
      <c r="D1426" s="21" t="s">
        <v>7194</v>
      </c>
      <c r="E1426" s="62" t="s">
        <v>7195</v>
      </c>
      <c r="F1426" s="3">
        <v>49.8</v>
      </c>
      <c r="G1426" s="63" t="s">
        <v>21</v>
      </c>
      <c r="J1426" s="20" t="s">
        <v>22</v>
      </c>
      <c r="K1426" s="60">
        <v>46078</v>
      </c>
      <c r="L1426" s="70" t="s">
        <v>23</v>
      </c>
      <c r="N1426" s="3" t="s">
        <v>7196</v>
      </c>
      <c r="O1426" s="3" t="s">
        <v>7197</v>
      </c>
    </row>
    <row r="1427" s="2" customFormat="1" spans="1:15">
      <c r="A1427" s="2">
        <v>1426</v>
      </c>
      <c r="B1427" s="68"/>
      <c r="C1427" s="5" t="s">
        <v>7198</v>
      </c>
      <c r="D1427" s="68" t="s">
        <v>7199</v>
      </c>
      <c r="E1427" s="5" t="s">
        <v>7200</v>
      </c>
      <c r="F1427" s="3">
        <v>49</v>
      </c>
      <c r="G1427" s="3" t="s">
        <v>21</v>
      </c>
      <c r="H1427" s="5"/>
      <c r="I1427" s="5"/>
      <c r="J1427" s="5"/>
      <c r="K1427" s="60">
        <v>46079</v>
      </c>
      <c r="L1427" s="60" t="s">
        <v>4250</v>
      </c>
      <c r="M1427" s="3" t="s">
        <v>24</v>
      </c>
      <c r="N1427" s="5" t="s">
        <v>7201</v>
      </c>
      <c r="O1427" s="3" t="s">
        <v>7202</v>
      </c>
    </row>
    <row r="1428" s="3" customFormat="1" spans="1:15">
      <c r="A1428" s="2">
        <v>1427</v>
      </c>
      <c r="C1428" s="3" t="s">
        <v>7203</v>
      </c>
      <c r="D1428" s="21" t="s">
        <v>7204</v>
      </c>
      <c r="E1428" s="20" t="s">
        <v>7205</v>
      </c>
      <c r="F1428" s="3">
        <v>59.8</v>
      </c>
      <c r="G1428" s="3" t="s">
        <v>21</v>
      </c>
      <c r="K1428" s="60">
        <v>45675</v>
      </c>
      <c r="M1428" s="3" t="s">
        <v>24</v>
      </c>
      <c r="N1428" s="3" t="s">
        <v>7206</v>
      </c>
      <c r="O1428" s="3" t="s">
        <v>7207</v>
      </c>
    </row>
    <row r="1429" s="2" customFormat="1" spans="1:15">
      <c r="A1429" s="2">
        <v>1428</v>
      </c>
      <c r="B1429" s="17"/>
      <c r="C1429" s="92" t="s">
        <v>7185</v>
      </c>
      <c r="D1429" s="17" t="s">
        <v>7208</v>
      </c>
      <c r="E1429" s="92" t="s">
        <v>7209</v>
      </c>
      <c r="F1429" s="3">
        <v>39.8</v>
      </c>
      <c r="G1429" s="3" t="s">
        <v>21</v>
      </c>
      <c r="H1429" s="17"/>
      <c r="I1429" s="17"/>
      <c r="J1429" s="17"/>
      <c r="K1429" s="60">
        <v>45813</v>
      </c>
      <c r="L1429" s="92"/>
      <c r="M1429" s="3" t="s">
        <v>24</v>
      </c>
      <c r="N1429" s="96" t="s">
        <v>7210</v>
      </c>
      <c r="O1429" s="3" t="s">
        <v>7211</v>
      </c>
    </row>
    <row r="1430" s="3" customFormat="1" spans="1:15">
      <c r="A1430" s="2">
        <v>1429</v>
      </c>
      <c r="B1430" s="68" t="s">
        <v>7212</v>
      </c>
      <c r="C1430" s="20" t="s">
        <v>7213</v>
      </c>
      <c r="D1430" s="68" t="s">
        <v>7212</v>
      </c>
      <c r="E1430" s="5" t="s">
        <v>7214</v>
      </c>
      <c r="F1430" s="3">
        <v>39.9</v>
      </c>
      <c r="G1430" s="5" t="s">
        <v>7215</v>
      </c>
      <c r="J1430" s="20" t="s">
        <v>22</v>
      </c>
      <c r="K1430" s="60">
        <v>46010</v>
      </c>
      <c r="L1430" s="70" t="s">
        <v>23</v>
      </c>
      <c r="N1430" s="5" t="s">
        <v>7216</v>
      </c>
      <c r="O1430" s="5" t="s">
        <v>7217</v>
      </c>
    </row>
    <row r="1431" s="3" customFormat="1" spans="1:15">
      <c r="A1431" s="2">
        <v>1430</v>
      </c>
      <c r="B1431" s="21" t="s">
        <v>7218</v>
      </c>
      <c r="C1431" s="3" t="s">
        <v>7219</v>
      </c>
      <c r="D1431" s="21" t="s">
        <v>7218</v>
      </c>
      <c r="E1431" s="3" t="s">
        <v>7220</v>
      </c>
      <c r="F1431" s="3">
        <v>49.8</v>
      </c>
      <c r="G1431" s="3" t="s">
        <v>7221</v>
      </c>
      <c r="I1431" s="20" t="s">
        <v>312</v>
      </c>
      <c r="J1431" s="20" t="s">
        <v>22</v>
      </c>
      <c r="K1431" s="60">
        <v>46057</v>
      </c>
      <c r="L1431" s="70" t="s">
        <v>23</v>
      </c>
      <c r="M1431" s="3" t="s">
        <v>7222</v>
      </c>
      <c r="N1431" s="3" t="s">
        <v>7223</v>
      </c>
      <c r="O1431" s="3" t="s">
        <v>7224</v>
      </c>
    </row>
    <row r="1432" s="2" customFormat="1" spans="1:15">
      <c r="A1432" s="2">
        <v>1431</v>
      </c>
      <c r="B1432" s="68"/>
      <c r="C1432" s="5" t="s">
        <v>7225</v>
      </c>
      <c r="D1432" s="68" t="s">
        <v>7226</v>
      </c>
      <c r="E1432" s="5" t="s">
        <v>7227</v>
      </c>
      <c r="F1432" s="3">
        <v>49</v>
      </c>
      <c r="G1432" s="3" t="s">
        <v>21</v>
      </c>
      <c r="H1432" s="5"/>
      <c r="I1432" s="5"/>
      <c r="J1432" s="5"/>
      <c r="K1432" s="60">
        <v>45659</v>
      </c>
      <c r="L1432" s="5" t="s">
        <v>143</v>
      </c>
      <c r="M1432" s="3" t="s">
        <v>24</v>
      </c>
      <c r="N1432" s="5" t="s">
        <v>7228</v>
      </c>
      <c r="O1432" s="3" t="s">
        <v>7229</v>
      </c>
    </row>
    <row r="1433" s="2" customFormat="1" spans="1:15">
      <c r="A1433" s="2">
        <v>1432</v>
      </c>
      <c r="B1433" s="79"/>
      <c r="C1433" s="61" t="s">
        <v>7230</v>
      </c>
      <c r="D1433" s="96" t="s">
        <v>7231</v>
      </c>
      <c r="E1433" s="61" t="s">
        <v>7232</v>
      </c>
      <c r="F1433" s="3">
        <v>49</v>
      </c>
      <c r="G1433" s="3" t="s">
        <v>21</v>
      </c>
      <c r="H1433" s="79"/>
      <c r="I1433" s="79"/>
      <c r="J1433" s="3" t="s">
        <v>22</v>
      </c>
      <c r="K1433" s="60">
        <v>46077</v>
      </c>
      <c r="L1433" s="70" t="s">
        <v>23</v>
      </c>
      <c r="M1433" s="3" t="s">
        <v>24</v>
      </c>
      <c r="N1433" s="96" t="s">
        <v>7233</v>
      </c>
      <c r="O1433" s="3" t="s">
        <v>7234</v>
      </c>
    </row>
    <row r="1434" s="3" customFormat="1" spans="1:15">
      <c r="A1434" s="2">
        <v>1433</v>
      </c>
      <c r="B1434" s="21" t="s">
        <v>7235</v>
      </c>
      <c r="C1434" s="3" t="s">
        <v>7236</v>
      </c>
      <c r="D1434" s="21" t="s">
        <v>7235</v>
      </c>
      <c r="E1434" s="3" t="s">
        <v>7237</v>
      </c>
      <c r="F1434" s="3">
        <v>49.8</v>
      </c>
      <c r="G1434" s="3" t="s">
        <v>62</v>
      </c>
      <c r="I1434" s="2" t="s">
        <v>312</v>
      </c>
      <c r="J1434" s="20" t="s">
        <v>22</v>
      </c>
      <c r="K1434" s="60">
        <v>46036</v>
      </c>
      <c r="L1434" s="70" t="s">
        <v>23</v>
      </c>
      <c r="N1434" s="3" t="s">
        <v>7238</v>
      </c>
      <c r="O1434" s="3" t="s">
        <v>7239</v>
      </c>
    </row>
    <row r="1435" s="3" customFormat="1" spans="1:15">
      <c r="A1435" s="2">
        <v>1434</v>
      </c>
      <c r="B1435" s="21"/>
      <c r="C1435" s="62" t="s">
        <v>7240</v>
      </c>
      <c r="D1435" s="21" t="s">
        <v>7241</v>
      </c>
      <c r="E1435" s="3" t="s">
        <v>7242</v>
      </c>
      <c r="F1435" s="3">
        <v>69</v>
      </c>
      <c r="G1435" s="62" t="s">
        <v>7243</v>
      </c>
      <c r="H1435" s="62" t="s">
        <v>96</v>
      </c>
      <c r="I1435" s="62"/>
      <c r="J1435" s="62"/>
      <c r="K1435" s="60">
        <v>46013</v>
      </c>
      <c r="L1435" s="3" t="s">
        <v>381</v>
      </c>
      <c r="M1435" s="3" t="s">
        <v>7244</v>
      </c>
      <c r="N1435" s="3" t="s">
        <v>7245</v>
      </c>
      <c r="O1435" s="3" t="s">
        <v>7246</v>
      </c>
    </row>
    <row r="1436" s="2" customFormat="1" spans="1:15">
      <c r="A1436" s="2">
        <v>1435</v>
      </c>
      <c r="B1436" s="68"/>
      <c r="C1436" s="5" t="s">
        <v>7247</v>
      </c>
      <c r="D1436" s="68" t="s">
        <v>7248</v>
      </c>
      <c r="E1436" s="20" t="s">
        <v>7249</v>
      </c>
      <c r="F1436" s="3">
        <v>45</v>
      </c>
      <c r="G1436" s="3" t="s">
        <v>21</v>
      </c>
      <c r="H1436" s="5"/>
      <c r="I1436" s="5"/>
      <c r="J1436" s="5"/>
      <c r="K1436" s="60">
        <v>46041</v>
      </c>
      <c r="L1436" s="5"/>
      <c r="M1436" s="3" t="s">
        <v>24</v>
      </c>
      <c r="N1436" s="5" t="s">
        <v>7250</v>
      </c>
      <c r="O1436" s="3" t="s">
        <v>7251</v>
      </c>
    </row>
    <row r="1437" s="2" customFormat="1" spans="1:15">
      <c r="A1437" s="2">
        <v>1436</v>
      </c>
      <c r="C1437" s="2" t="s">
        <v>7252</v>
      </c>
      <c r="D1437" s="76" t="s">
        <v>7253</v>
      </c>
      <c r="E1437" s="2" t="s">
        <v>7254</v>
      </c>
      <c r="F1437" s="3">
        <v>55</v>
      </c>
      <c r="G1437" s="2" t="s">
        <v>7255</v>
      </c>
      <c r="K1437" s="60">
        <v>45864</v>
      </c>
      <c r="L1437" s="2" t="s">
        <v>442</v>
      </c>
      <c r="M1437" s="3" t="s">
        <v>24</v>
      </c>
      <c r="N1437" s="2" t="s">
        <v>7256</v>
      </c>
      <c r="O1437" s="3" t="s">
        <v>7257</v>
      </c>
    </row>
    <row r="1438" s="2" customFormat="1" spans="1:15">
      <c r="A1438" s="2">
        <v>1437</v>
      </c>
      <c r="C1438" s="2" t="s">
        <v>7258</v>
      </c>
      <c r="D1438" s="76" t="s">
        <v>7259</v>
      </c>
      <c r="E1438" s="2" t="s">
        <v>7260</v>
      </c>
      <c r="F1438" s="3">
        <v>39</v>
      </c>
      <c r="G1438" s="2" t="s">
        <v>21</v>
      </c>
      <c r="K1438" s="60">
        <v>45659</v>
      </c>
      <c r="M1438" s="3" t="s">
        <v>24</v>
      </c>
      <c r="N1438" s="2" t="s">
        <v>7261</v>
      </c>
      <c r="O1438" s="3" t="s">
        <v>7262</v>
      </c>
    </row>
    <row r="1439" s="2" customFormat="1" spans="1:15">
      <c r="A1439" s="2">
        <v>1438</v>
      </c>
      <c r="C1439" s="2" t="s">
        <v>7263</v>
      </c>
      <c r="D1439" s="76" t="s">
        <v>7264</v>
      </c>
      <c r="E1439" s="2" t="s">
        <v>7265</v>
      </c>
      <c r="F1439" s="3">
        <v>45</v>
      </c>
      <c r="G1439" s="2" t="s">
        <v>21</v>
      </c>
      <c r="K1439" s="60">
        <v>46046</v>
      </c>
      <c r="L1439" s="102"/>
      <c r="M1439" s="3" t="s">
        <v>24</v>
      </c>
      <c r="N1439" s="2" t="s">
        <v>7266</v>
      </c>
      <c r="O1439" s="3" t="s">
        <v>7267</v>
      </c>
    </row>
    <row r="1440" s="3" customFormat="1" spans="1:15">
      <c r="A1440" s="2">
        <v>1439</v>
      </c>
      <c r="B1440" s="3" t="s">
        <v>7268</v>
      </c>
      <c r="C1440" s="3" t="s">
        <v>7269</v>
      </c>
      <c r="D1440" s="21" t="s">
        <v>7268</v>
      </c>
      <c r="E1440" s="3" t="s">
        <v>7270</v>
      </c>
      <c r="F1440" s="3">
        <v>54</v>
      </c>
      <c r="G1440" s="3" t="s">
        <v>21</v>
      </c>
      <c r="I1440" s="20" t="s">
        <v>312</v>
      </c>
      <c r="J1440" s="3" t="s">
        <v>22</v>
      </c>
      <c r="K1440" s="60">
        <v>46056</v>
      </c>
      <c r="L1440" s="70" t="s">
        <v>23</v>
      </c>
      <c r="M1440" s="3" t="s">
        <v>7271</v>
      </c>
      <c r="N1440" s="3" t="s">
        <v>7272</v>
      </c>
      <c r="O1440" s="3" t="s">
        <v>7273</v>
      </c>
    </row>
    <row r="1441" s="3" customFormat="1" spans="1:15">
      <c r="A1441" s="2">
        <v>1440</v>
      </c>
      <c r="B1441" s="3" t="s">
        <v>7274</v>
      </c>
      <c r="C1441" s="3" t="s">
        <v>7275</v>
      </c>
      <c r="D1441" s="3" t="s">
        <v>7274</v>
      </c>
      <c r="E1441" s="3" t="s">
        <v>7276</v>
      </c>
      <c r="F1441" s="3">
        <v>49</v>
      </c>
      <c r="G1441" s="3" t="s">
        <v>851</v>
      </c>
      <c r="H1441" s="20" t="s">
        <v>96</v>
      </c>
      <c r="I1441" s="3"/>
      <c r="J1441" s="3"/>
      <c r="K1441" s="60">
        <v>45882</v>
      </c>
      <c r="L1441" s="62" t="s">
        <v>6954</v>
      </c>
      <c r="M1441" s="62"/>
      <c r="N1441" s="3" t="s">
        <v>7277</v>
      </c>
      <c r="O1441" s="3" t="s">
        <v>7278</v>
      </c>
    </row>
    <row r="1442" s="3" customFormat="1" spans="1:15">
      <c r="A1442" s="2">
        <v>1441</v>
      </c>
      <c r="B1442" s="3"/>
      <c r="C1442" s="3" t="s">
        <v>7279</v>
      </c>
      <c r="D1442" s="21" t="s">
        <v>7280</v>
      </c>
      <c r="E1442" s="3" t="s">
        <v>7281</v>
      </c>
      <c r="F1442" s="3">
        <v>55</v>
      </c>
      <c r="G1442" s="3" t="s">
        <v>7282</v>
      </c>
      <c r="K1442" s="60">
        <v>45716</v>
      </c>
      <c r="L1442" s="20" t="s">
        <v>63</v>
      </c>
      <c r="M1442" s="20"/>
      <c r="N1442" s="3" t="s">
        <v>7283</v>
      </c>
      <c r="O1442" s="3" t="s">
        <v>7284</v>
      </c>
    </row>
    <row r="1443" s="3" customFormat="1" spans="1:15">
      <c r="A1443" s="2">
        <v>1442</v>
      </c>
      <c r="B1443" s="21" t="s">
        <v>7285</v>
      </c>
      <c r="C1443" s="3" t="s">
        <v>7286</v>
      </c>
      <c r="D1443" s="21" t="s">
        <v>7285</v>
      </c>
      <c r="E1443" s="3" t="s">
        <v>7287</v>
      </c>
      <c r="F1443" s="3">
        <v>53</v>
      </c>
      <c r="G1443" s="3" t="s">
        <v>1058</v>
      </c>
      <c r="H1443" s="3"/>
      <c r="I1443" s="3"/>
      <c r="J1443" s="20" t="s">
        <v>22</v>
      </c>
      <c r="K1443" s="60">
        <v>46063</v>
      </c>
      <c r="L1443" s="70" t="s">
        <v>23</v>
      </c>
      <c r="M1443" s="3"/>
      <c r="N1443" s="3" t="s">
        <v>7288</v>
      </c>
      <c r="O1443" s="3" t="s">
        <v>7289</v>
      </c>
    </row>
    <row r="1444" s="2" customFormat="1" spans="1:15">
      <c r="A1444" s="2">
        <v>1443</v>
      </c>
      <c r="B1444" s="2" t="s">
        <v>7290</v>
      </c>
      <c r="C1444" s="2" t="s">
        <v>7291</v>
      </c>
      <c r="D1444" s="2" t="s">
        <v>7290</v>
      </c>
      <c r="E1444" s="2" t="s">
        <v>7292</v>
      </c>
      <c r="F1444" s="3">
        <v>37</v>
      </c>
      <c r="G1444" s="2" t="s">
        <v>21</v>
      </c>
      <c r="H1444" s="2"/>
      <c r="I1444" s="2"/>
      <c r="J1444" s="2"/>
      <c r="K1444" s="60">
        <v>45831</v>
      </c>
      <c r="L1444" s="2" t="s">
        <v>63</v>
      </c>
      <c r="M1444" s="2"/>
      <c r="N1444" s="2" t="s">
        <v>7293</v>
      </c>
      <c r="O1444" s="2" t="s">
        <v>7294</v>
      </c>
    </row>
    <row r="1445" s="2" customFormat="1" spans="1:15">
      <c r="A1445" s="2">
        <v>1444</v>
      </c>
      <c r="B1445" s="16"/>
      <c r="C1445" s="2" t="s">
        <v>7295</v>
      </c>
      <c r="D1445" s="76" t="s">
        <v>7296</v>
      </c>
      <c r="E1445" s="2" t="s">
        <v>7297</v>
      </c>
      <c r="F1445" s="3">
        <v>32</v>
      </c>
      <c r="G1445" s="2" t="s">
        <v>21</v>
      </c>
      <c r="H1445" s="16" t="s">
        <v>96</v>
      </c>
      <c r="I1445" s="16"/>
      <c r="J1445" s="16"/>
      <c r="K1445" s="60">
        <v>46043</v>
      </c>
      <c r="L1445" s="2" t="s">
        <v>381</v>
      </c>
      <c r="M1445" s="3" t="s">
        <v>24</v>
      </c>
      <c r="N1445" s="2" t="s">
        <v>7298</v>
      </c>
      <c r="O1445" s="3" t="s">
        <v>7299</v>
      </c>
    </row>
    <row r="1446" s="3" customFormat="1" spans="1:15">
      <c r="A1446" s="2">
        <v>1445</v>
      </c>
      <c r="B1446" s="3" t="s">
        <v>7300</v>
      </c>
      <c r="C1446" s="3" t="s">
        <v>7301</v>
      </c>
      <c r="D1446" s="3" t="s">
        <v>7300</v>
      </c>
      <c r="E1446" s="3" t="s">
        <v>7302</v>
      </c>
      <c r="F1446" s="3">
        <v>59.9</v>
      </c>
      <c r="G1446" s="3" t="s">
        <v>6793</v>
      </c>
      <c r="K1446" s="60">
        <v>46051</v>
      </c>
      <c r="L1446" s="20" t="s">
        <v>63</v>
      </c>
      <c r="N1446" s="3" t="s">
        <v>7303</v>
      </c>
      <c r="O1446" s="3" t="s">
        <v>7304</v>
      </c>
    </row>
    <row r="1447" s="3" customFormat="1" spans="1:15">
      <c r="A1447" s="2">
        <v>1446</v>
      </c>
      <c r="B1447" s="3"/>
      <c r="C1447" s="3" t="s">
        <v>7305</v>
      </c>
      <c r="D1447" s="21" t="s">
        <v>7306</v>
      </c>
      <c r="E1447" s="3" t="s">
        <v>7307</v>
      </c>
      <c r="F1447" s="3">
        <v>47</v>
      </c>
      <c r="G1447" s="3" t="s">
        <v>1058</v>
      </c>
      <c r="K1447" s="60">
        <v>45434</v>
      </c>
      <c r="L1447" s="20" t="s">
        <v>63</v>
      </c>
      <c r="M1447" s="20"/>
      <c r="N1447" s="3" t="s">
        <v>7308</v>
      </c>
      <c r="O1447" s="3" t="s">
        <v>7309</v>
      </c>
    </row>
    <row r="1448" s="3" customFormat="1" spans="1:15">
      <c r="A1448" s="2">
        <v>1447</v>
      </c>
      <c r="B1448" s="3"/>
      <c r="C1448" s="3" t="s">
        <v>7310</v>
      </c>
      <c r="D1448" s="3" t="s">
        <v>7311</v>
      </c>
      <c r="E1448" s="3" t="s">
        <v>7312</v>
      </c>
      <c r="F1448" s="3">
        <v>69.9</v>
      </c>
      <c r="G1448" s="3" t="s">
        <v>7313</v>
      </c>
      <c r="H1448" s="60"/>
      <c r="I1448" s="60"/>
      <c r="J1448" s="60"/>
      <c r="K1448" s="60">
        <v>45665</v>
      </c>
      <c r="L1448" s="20" t="s">
        <v>63</v>
      </c>
      <c r="M1448" s="20"/>
      <c r="N1448" s="3" t="s">
        <v>7314</v>
      </c>
      <c r="O1448" s="3" t="s">
        <v>7315</v>
      </c>
    </row>
    <row r="1449" s="2" customFormat="1" spans="1:15">
      <c r="A1449" s="2">
        <v>1448</v>
      </c>
      <c r="C1449" s="2" t="s">
        <v>7316</v>
      </c>
      <c r="D1449" s="76" t="s">
        <v>7317</v>
      </c>
      <c r="E1449" s="2" t="s">
        <v>7318</v>
      </c>
      <c r="F1449" s="3">
        <v>39</v>
      </c>
      <c r="G1449" s="2" t="s">
        <v>21</v>
      </c>
      <c r="K1449" s="60">
        <v>45527</v>
      </c>
      <c r="L1449" s="2" t="s">
        <v>117</v>
      </c>
      <c r="M1449" s="3" t="s">
        <v>24</v>
      </c>
      <c r="N1449" s="2" t="s">
        <v>7319</v>
      </c>
      <c r="O1449" s="3" t="s">
        <v>7320</v>
      </c>
    </row>
    <row r="1450" s="3" customFormat="1" spans="1:15">
      <c r="A1450" s="2">
        <v>1449</v>
      </c>
      <c r="C1450" s="3" t="s">
        <v>7321</v>
      </c>
      <c r="D1450" s="21" t="s">
        <v>7322</v>
      </c>
      <c r="E1450" s="3" t="s">
        <v>7323</v>
      </c>
      <c r="F1450" s="3">
        <v>49.8</v>
      </c>
      <c r="G1450" s="3" t="s">
        <v>5441</v>
      </c>
      <c r="K1450" s="60">
        <v>46043</v>
      </c>
      <c r="L1450" s="3" t="s">
        <v>3321</v>
      </c>
      <c r="N1450" s="3" t="s">
        <v>7324</v>
      </c>
      <c r="O1450" s="3" t="s">
        <v>7325</v>
      </c>
    </row>
    <row r="1451" s="3" customFormat="1" spans="1:15">
      <c r="A1451" s="2">
        <v>1450</v>
      </c>
      <c r="B1451" s="21"/>
      <c r="C1451" s="3" t="s">
        <v>7326</v>
      </c>
      <c r="D1451" s="21" t="s">
        <v>7327</v>
      </c>
      <c r="E1451" s="3" t="s">
        <v>7328</v>
      </c>
      <c r="F1451" s="3">
        <v>49.8</v>
      </c>
      <c r="G1451" s="62" t="s">
        <v>7329</v>
      </c>
      <c r="K1451" s="60">
        <v>45874</v>
      </c>
      <c r="N1451" s="3" t="s">
        <v>7330</v>
      </c>
      <c r="O1451" s="3" t="s">
        <v>7331</v>
      </c>
    </row>
    <row r="1452" s="3" customFormat="1" spans="1:15">
      <c r="A1452" s="2">
        <v>1451</v>
      </c>
      <c r="B1452" s="3" t="s">
        <v>7332</v>
      </c>
      <c r="C1452" s="3" t="s">
        <v>7333</v>
      </c>
      <c r="D1452" s="3" t="s">
        <v>7332</v>
      </c>
      <c r="E1452" s="3" t="s">
        <v>7334</v>
      </c>
      <c r="F1452" s="3">
        <v>34.8</v>
      </c>
      <c r="G1452" s="3" t="s">
        <v>62</v>
      </c>
      <c r="K1452" s="60">
        <v>46064</v>
      </c>
      <c r="L1452" s="3"/>
      <c r="N1452" s="3" t="s">
        <v>7335</v>
      </c>
      <c r="O1452" s="3" t="s">
        <v>7336</v>
      </c>
    </row>
    <row r="1453" s="3" customFormat="1" spans="1:15">
      <c r="A1453" s="2">
        <v>1452</v>
      </c>
      <c r="B1453" s="3" t="s">
        <v>7337</v>
      </c>
      <c r="C1453" s="3" t="s">
        <v>7338</v>
      </c>
      <c r="D1453" s="21" t="s">
        <v>7337</v>
      </c>
      <c r="E1453" s="3" t="s">
        <v>7339</v>
      </c>
      <c r="F1453" s="3">
        <v>49</v>
      </c>
      <c r="G1453" s="63" t="s">
        <v>21</v>
      </c>
      <c r="K1453" s="60">
        <v>46064</v>
      </c>
      <c r="L1453" s="20" t="s">
        <v>63</v>
      </c>
      <c r="N1453" s="3" t="s">
        <v>7340</v>
      </c>
      <c r="O1453" s="3" t="s">
        <v>7341</v>
      </c>
    </row>
    <row r="1454" s="3" customFormat="1" spans="1:15">
      <c r="A1454" s="2">
        <v>1453</v>
      </c>
      <c r="C1454" s="3" t="s">
        <v>7342</v>
      </c>
      <c r="D1454" s="21" t="s">
        <v>7343</v>
      </c>
      <c r="E1454" s="3" t="s">
        <v>7344</v>
      </c>
      <c r="F1454" s="3">
        <v>69</v>
      </c>
      <c r="G1454" s="3" t="s">
        <v>193</v>
      </c>
      <c r="K1454" s="60">
        <v>46063</v>
      </c>
      <c r="L1454" s="3" t="s">
        <v>63</v>
      </c>
      <c r="N1454" s="3" t="s">
        <v>7345</v>
      </c>
      <c r="O1454" s="3" t="s">
        <v>7346</v>
      </c>
    </row>
    <row r="1455" s="52" customFormat="1" spans="1:15">
      <c r="A1455" s="2">
        <v>1454</v>
      </c>
      <c r="C1455" s="52" t="s">
        <v>7347</v>
      </c>
      <c r="D1455" s="87" t="s">
        <v>7348</v>
      </c>
      <c r="E1455" s="52" t="s">
        <v>7349</v>
      </c>
      <c r="F1455" s="3">
        <v>49</v>
      </c>
      <c r="G1455" s="52" t="s">
        <v>7350</v>
      </c>
      <c r="K1455" s="60">
        <v>45867</v>
      </c>
      <c r="L1455" s="3" t="s">
        <v>63</v>
      </c>
      <c r="M1455" s="3" t="s">
        <v>24</v>
      </c>
      <c r="N1455" s="52" t="s">
        <v>7351</v>
      </c>
      <c r="O1455" s="3" t="s">
        <v>7352</v>
      </c>
    </row>
    <row r="1456" s="2" customFormat="1" spans="1:15">
      <c r="A1456" s="2">
        <v>1455</v>
      </c>
      <c r="B1456" s="16"/>
      <c r="C1456" s="2" t="s">
        <v>7353</v>
      </c>
      <c r="D1456" s="76" t="s">
        <v>7354</v>
      </c>
      <c r="E1456" s="2" t="s">
        <v>7355</v>
      </c>
      <c r="F1456" s="3">
        <v>45</v>
      </c>
      <c r="G1456" s="2" t="s">
        <v>21</v>
      </c>
      <c r="H1456" s="16"/>
      <c r="I1456" s="2" t="s">
        <v>312</v>
      </c>
      <c r="K1456" s="60">
        <v>46041</v>
      </c>
      <c r="L1456" s="2" t="s">
        <v>7356</v>
      </c>
      <c r="M1456" s="3" t="s">
        <v>24</v>
      </c>
      <c r="N1456" s="2" t="s">
        <v>7357</v>
      </c>
      <c r="O1456" s="3" t="s">
        <v>7358</v>
      </c>
    </row>
    <row r="1457" s="3" customFormat="1" spans="1:15">
      <c r="A1457" s="2">
        <v>1456</v>
      </c>
      <c r="B1457" s="3" t="s">
        <v>7359</v>
      </c>
      <c r="C1457" s="3" t="s">
        <v>7360</v>
      </c>
      <c r="D1457" s="21" t="s">
        <v>7359</v>
      </c>
      <c r="E1457" s="3" t="s">
        <v>7361</v>
      </c>
      <c r="F1457" s="3">
        <v>47</v>
      </c>
      <c r="G1457" s="20" t="s">
        <v>7362</v>
      </c>
      <c r="H1457" s="20" t="s">
        <v>96</v>
      </c>
      <c r="I1457" s="20"/>
      <c r="J1457" s="20" t="s">
        <v>22</v>
      </c>
      <c r="K1457" s="60">
        <v>46006</v>
      </c>
      <c r="L1457" s="70" t="s">
        <v>23</v>
      </c>
      <c r="M1457" s="62"/>
      <c r="N1457" s="3" t="s">
        <v>7363</v>
      </c>
      <c r="O1457" s="3" t="s">
        <v>7364</v>
      </c>
    </row>
    <row r="1458" s="2" customFormat="1" spans="1:15">
      <c r="A1458" s="2">
        <v>1457</v>
      </c>
      <c r="B1458" s="5"/>
      <c r="C1458" s="5" t="s">
        <v>7365</v>
      </c>
      <c r="D1458" s="68" t="s">
        <v>7366</v>
      </c>
      <c r="E1458" s="20" t="s">
        <v>7099</v>
      </c>
      <c r="F1458" s="3">
        <v>55</v>
      </c>
      <c r="G1458" s="3" t="s">
        <v>21</v>
      </c>
      <c r="H1458" s="5"/>
      <c r="I1458" s="5"/>
      <c r="J1458" s="3" t="s">
        <v>22</v>
      </c>
      <c r="K1458" s="60">
        <v>46055</v>
      </c>
      <c r="L1458" s="70" t="s">
        <v>23</v>
      </c>
      <c r="M1458" s="3" t="s">
        <v>24</v>
      </c>
      <c r="N1458" s="5" t="s">
        <v>7367</v>
      </c>
      <c r="O1458" s="3" t="s">
        <v>7368</v>
      </c>
    </row>
    <row r="1459" s="2" customFormat="1" spans="1:15">
      <c r="A1459" s="2">
        <v>1458</v>
      </c>
      <c r="C1459" s="2" t="s">
        <v>7369</v>
      </c>
      <c r="D1459" s="76" t="s">
        <v>7370</v>
      </c>
      <c r="E1459" s="2" t="s">
        <v>7099</v>
      </c>
      <c r="F1459" s="3">
        <v>49</v>
      </c>
      <c r="G1459" s="2" t="s">
        <v>3260</v>
      </c>
      <c r="K1459" s="60">
        <v>45677</v>
      </c>
      <c r="M1459" s="3" t="s">
        <v>24</v>
      </c>
      <c r="N1459" s="2" t="s">
        <v>7371</v>
      </c>
      <c r="O1459" s="3" t="s">
        <v>7372</v>
      </c>
    </row>
    <row r="1460" s="5" customFormat="1" spans="1:15">
      <c r="A1460" s="2">
        <v>1459</v>
      </c>
      <c r="B1460" s="2"/>
      <c r="C1460" s="2" t="s">
        <v>7373</v>
      </c>
      <c r="D1460" s="76" t="s">
        <v>7374</v>
      </c>
      <c r="E1460" s="2" t="s">
        <v>7375</v>
      </c>
      <c r="F1460" s="3">
        <v>39.9</v>
      </c>
      <c r="G1460" s="2" t="s">
        <v>21</v>
      </c>
      <c r="H1460" s="2"/>
      <c r="I1460" s="2"/>
      <c r="J1460" s="2"/>
      <c r="K1460" s="60">
        <v>45553</v>
      </c>
      <c r="L1460" s="2"/>
      <c r="M1460" s="3" t="s">
        <v>24</v>
      </c>
      <c r="N1460" s="2" t="s">
        <v>7376</v>
      </c>
      <c r="O1460" s="3" t="s">
        <v>7377</v>
      </c>
    </row>
    <row r="1461" s="3" customFormat="1" spans="1:15">
      <c r="A1461" s="2">
        <v>1460</v>
      </c>
      <c r="B1461" s="21" t="s">
        <v>7378</v>
      </c>
      <c r="C1461" s="3" t="s">
        <v>7379</v>
      </c>
      <c r="D1461" s="21" t="s">
        <v>7378</v>
      </c>
      <c r="E1461" s="3" t="s">
        <v>7380</v>
      </c>
      <c r="F1461" s="3">
        <v>43</v>
      </c>
      <c r="G1461" s="3" t="s">
        <v>21</v>
      </c>
      <c r="I1461" s="2" t="s">
        <v>312</v>
      </c>
      <c r="J1461" s="20" t="s">
        <v>22</v>
      </c>
      <c r="K1461" s="60">
        <v>46046</v>
      </c>
      <c r="L1461" s="70" t="s">
        <v>23</v>
      </c>
      <c r="M1461" s="3"/>
      <c r="N1461" s="3" t="s">
        <v>7381</v>
      </c>
      <c r="O1461" s="3" t="s">
        <v>7382</v>
      </c>
    </row>
    <row r="1462" s="2" customFormat="1" spans="1:15">
      <c r="A1462" s="2">
        <v>1461</v>
      </c>
      <c r="B1462" s="16"/>
      <c r="C1462" s="2" t="s">
        <v>7383</v>
      </c>
      <c r="D1462" s="76" t="s">
        <v>7384</v>
      </c>
      <c r="E1462" s="2" t="s">
        <v>7385</v>
      </c>
      <c r="F1462" s="3">
        <v>49</v>
      </c>
      <c r="G1462" s="2" t="s">
        <v>21</v>
      </c>
      <c r="H1462" s="16"/>
      <c r="I1462" s="16"/>
      <c r="J1462" s="16"/>
      <c r="K1462" s="60">
        <v>45586</v>
      </c>
      <c r="L1462" s="16"/>
      <c r="M1462" s="3" t="s">
        <v>24</v>
      </c>
      <c r="N1462" s="2" t="s">
        <v>7386</v>
      </c>
      <c r="O1462" s="3" t="s">
        <v>7387</v>
      </c>
    </row>
    <row r="1463" s="4" customFormat="1" spans="1:15">
      <c r="A1463" s="2">
        <v>1462</v>
      </c>
      <c r="B1463" s="4" t="s">
        <v>7388</v>
      </c>
      <c r="C1463" s="4" t="s">
        <v>7389</v>
      </c>
      <c r="D1463" s="4" t="s">
        <v>7388</v>
      </c>
      <c r="E1463" s="4" t="s">
        <v>7390</v>
      </c>
      <c r="F1463" s="3">
        <v>59</v>
      </c>
      <c r="G1463" s="3" t="s">
        <v>7391</v>
      </c>
      <c r="H1463" s="4"/>
      <c r="I1463" s="20" t="s">
        <v>312</v>
      </c>
      <c r="J1463" s="25" t="s">
        <v>22</v>
      </c>
      <c r="K1463" s="60">
        <v>46078</v>
      </c>
      <c r="L1463" s="4" t="s">
        <v>23</v>
      </c>
      <c r="M1463" s="3" t="s">
        <v>7392</v>
      </c>
      <c r="N1463" s="4" t="s">
        <v>7393</v>
      </c>
      <c r="O1463" s="4" t="s">
        <v>7394</v>
      </c>
    </row>
    <row r="1464" s="2" customFormat="1" ht="14.25" spans="1:15">
      <c r="A1464" s="2">
        <v>1463</v>
      </c>
      <c r="B1464" s="16"/>
      <c r="C1464" s="18" t="s">
        <v>7395</v>
      </c>
      <c r="D1464" s="76"/>
      <c r="F1464" s="3"/>
      <c r="H1464" s="16"/>
      <c r="I1464" s="16"/>
      <c r="J1464" s="16"/>
      <c r="K1464" s="60"/>
      <c r="M1464" s="3"/>
      <c r="O1464" s="3"/>
    </row>
    <row r="1465" s="5" customFormat="1" spans="1:15">
      <c r="A1465" s="2">
        <v>1464</v>
      </c>
      <c r="B1465" s="95"/>
      <c r="C1465" s="5" t="s">
        <v>7396</v>
      </c>
      <c r="D1465" s="68" t="s">
        <v>7397</v>
      </c>
      <c r="E1465" s="5" t="s">
        <v>7398</v>
      </c>
      <c r="F1465" s="3">
        <v>48</v>
      </c>
      <c r="G1465" s="67" t="s">
        <v>21</v>
      </c>
      <c r="H1465" s="63"/>
      <c r="I1465" s="63"/>
      <c r="J1465" s="63"/>
      <c r="K1465" s="60">
        <v>46038</v>
      </c>
      <c r="L1465" s="63"/>
      <c r="M1465" s="3" t="s">
        <v>24</v>
      </c>
      <c r="N1465" s="5" t="s">
        <v>7399</v>
      </c>
      <c r="O1465" s="3" t="s">
        <v>7400</v>
      </c>
    </row>
    <row r="1466" s="16" customFormat="1" spans="1:15">
      <c r="A1466" s="2">
        <v>1465</v>
      </c>
      <c r="C1466" s="2" t="s">
        <v>7401</v>
      </c>
      <c r="D1466" s="76" t="s">
        <v>7402</v>
      </c>
      <c r="E1466" s="2" t="s">
        <v>7403</v>
      </c>
      <c r="F1466" s="3">
        <v>43</v>
      </c>
      <c r="G1466" s="2" t="s">
        <v>771</v>
      </c>
      <c r="K1466" s="60">
        <v>46043</v>
      </c>
      <c r="L1466" s="2"/>
      <c r="M1466" s="3" t="s">
        <v>24</v>
      </c>
      <c r="N1466" s="2" t="s">
        <v>7404</v>
      </c>
      <c r="O1466" s="3" t="s">
        <v>7405</v>
      </c>
    </row>
    <row r="1467" s="3" customFormat="1" spans="1:15">
      <c r="A1467" s="2">
        <v>1466</v>
      </c>
      <c r="B1467" s="3"/>
      <c r="C1467" s="3" t="s">
        <v>7406</v>
      </c>
      <c r="D1467" s="3" t="s">
        <v>7407</v>
      </c>
      <c r="E1467" s="3" t="s">
        <v>7408</v>
      </c>
      <c r="F1467" s="3">
        <v>45</v>
      </c>
      <c r="G1467" s="3" t="s">
        <v>7409</v>
      </c>
      <c r="K1467" s="60">
        <v>45454</v>
      </c>
      <c r="L1467" s="20" t="s">
        <v>63</v>
      </c>
      <c r="N1467" s="3" t="s">
        <v>7410</v>
      </c>
      <c r="O1467" s="3" t="s">
        <v>7411</v>
      </c>
    </row>
    <row r="1468" s="3" customFormat="1" spans="1:15">
      <c r="A1468" s="2">
        <v>1467</v>
      </c>
      <c r="B1468" s="3" t="s">
        <v>7412</v>
      </c>
      <c r="C1468" s="3" t="s">
        <v>7413</v>
      </c>
      <c r="D1468" s="3" t="s">
        <v>7412</v>
      </c>
      <c r="E1468" s="3" t="s">
        <v>7414</v>
      </c>
      <c r="F1468" s="3">
        <v>49.8</v>
      </c>
      <c r="G1468" s="3" t="s">
        <v>7415</v>
      </c>
      <c r="I1468" s="2" t="s">
        <v>312</v>
      </c>
      <c r="J1468" s="20" t="s">
        <v>22</v>
      </c>
      <c r="K1468" s="60">
        <v>46064</v>
      </c>
      <c r="L1468" s="70" t="s">
        <v>23</v>
      </c>
      <c r="N1468" s="3" t="s">
        <v>7416</v>
      </c>
      <c r="O1468" s="3" t="s">
        <v>7417</v>
      </c>
    </row>
    <row r="1469" s="3" customFormat="1" spans="1:15">
      <c r="A1469" s="2">
        <v>1468</v>
      </c>
      <c r="C1469" s="3" t="s">
        <v>7418</v>
      </c>
      <c r="D1469" s="21" t="s">
        <v>7419</v>
      </c>
      <c r="E1469" s="3" t="s">
        <v>7420</v>
      </c>
      <c r="F1469" s="3">
        <v>54</v>
      </c>
      <c r="G1469" s="3" t="s">
        <v>21</v>
      </c>
      <c r="J1469" s="20" t="s">
        <v>22</v>
      </c>
      <c r="K1469" s="60">
        <v>45707</v>
      </c>
      <c r="L1469" s="70" t="s">
        <v>23</v>
      </c>
      <c r="N1469" s="3" t="s">
        <v>7421</v>
      </c>
      <c r="O1469" s="3" t="s">
        <v>7422</v>
      </c>
    </row>
    <row r="1470" s="3" customFormat="1" spans="1:15">
      <c r="A1470" s="2">
        <v>1469</v>
      </c>
      <c r="C1470" s="3" t="s">
        <v>7423</v>
      </c>
      <c r="D1470" s="21" t="s">
        <v>7424</v>
      </c>
      <c r="E1470" s="20" t="s">
        <v>5934</v>
      </c>
      <c r="F1470" s="3">
        <v>55</v>
      </c>
      <c r="G1470" s="3" t="s">
        <v>62</v>
      </c>
      <c r="K1470" s="60">
        <v>45699</v>
      </c>
      <c r="L1470" s="3" t="s">
        <v>69</v>
      </c>
      <c r="N1470" s="3" t="s">
        <v>7425</v>
      </c>
      <c r="O1470" s="3" t="s">
        <v>7426</v>
      </c>
    </row>
    <row r="1471" s="5" customFormat="1" spans="1:15">
      <c r="A1471" s="2">
        <v>1470</v>
      </c>
      <c r="B1471" s="85"/>
      <c r="C1471" s="2" t="s">
        <v>7427</v>
      </c>
      <c r="D1471" s="76" t="s">
        <v>7428</v>
      </c>
      <c r="E1471" s="2" t="s">
        <v>7429</v>
      </c>
      <c r="F1471" s="3">
        <v>43</v>
      </c>
      <c r="G1471" s="5" t="s">
        <v>21</v>
      </c>
      <c r="H1471" s="16"/>
      <c r="I1471" s="16"/>
      <c r="J1471" s="16"/>
      <c r="K1471" s="60">
        <v>46000</v>
      </c>
      <c r="L1471" s="2"/>
      <c r="M1471" s="3" t="s">
        <v>24</v>
      </c>
      <c r="N1471" s="76" t="s">
        <v>7430</v>
      </c>
      <c r="O1471" s="3" t="s">
        <v>7431</v>
      </c>
    </row>
    <row r="1472" s="5" customFormat="1" spans="1:15">
      <c r="A1472" s="2">
        <v>1471</v>
      </c>
      <c r="B1472" s="68"/>
      <c r="C1472" s="5" t="s">
        <v>7432</v>
      </c>
      <c r="D1472" s="68" t="s">
        <v>7433</v>
      </c>
      <c r="E1472" s="68" t="s">
        <v>7434</v>
      </c>
      <c r="F1472" s="3">
        <v>45</v>
      </c>
      <c r="G1472" s="3" t="s">
        <v>21</v>
      </c>
      <c r="K1472" s="60">
        <v>46078</v>
      </c>
      <c r="L1472" s="68"/>
      <c r="M1472" s="3" t="s">
        <v>24</v>
      </c>
      <c r="N1472" s="5" t="s">
        <v>7435</v>
      </c>
      <c r="O1472" s="3" t="s">
        <v>7436</v>
      </c>
    </row>
    <row r="1473" s="3" customFormat="1" spans="1:15">
      <c r="A1473" s="2">
        <v>1472</v>
      </c>
      <c r="B1473" s="3" t="s">
        <v>7437</v>
      </c>
      <c r="C1473" s="3" t="s">
        <v>7438</v>
      </c>
      <c r="D1473" s="3" t="s">
        <v>7437</v>
      </c>
      <c r="E1473" s="3" t="s">
        <v>7439</v>
      </c>
      <c r="F1473" s="3">
        <v>46</v>
      </c>
      <c r="G1473" s="3" t="s">
        <v>1058</v>
      </c>
      <c r="H1473" s="3"/>
      <c r="I1473" s="3"/>
      <c r="J1473" s="3"/>
      <c r="K1473" s="60">
        <v>46078</v>
      </c>
      <c r="L1473" s="3" t="s">
        <v>63</v>
      </c>
      <c r="M1473" s="3"/>
      <c r="N1473" s="3" t="s">
        <v>7440</v>
      </c>
      <c r="O1473" s="3" t="s">
        <v>7441</v>
      </c>
    </row>
    <row r="1474" s="3" customFormat="1" spans="1:15">
      <c r="A1474" s="2">
        <v>1473</v>
      </c>
      <c r="B1474" s="21" t="s">
        <v>7442</v>
      </c>
      <c r="C1474" s="3" t="s">
        <v>7443</v>
      </c>
      <c r="D1474" s="21" t="s">
        <v>7442</v>
      </c>
      <c r="E1474" s="3" t="s">
        <v>7444</v>
      </c>
      <c r="F1474" s="3">
        <v>49</v>
      </c>
      <c r="G1474" s="3" t="s">
        <v>2982</v>
      </c>
      <c r="H1474" s="3"/>
      <c r="I1474" s="3"/>
      <c r="J1474" s="3"/>
      <c r="K1474" s="60">
        <v>45883</v>
      </c>
      <c r="L1474" s="20" t="s">
        <v>63</v>
      </c>
      <c r="M1474" s="20"/>
      <c r="N1474" s="3" t="s">
        <v>7445</v>
      </c>
      <c r="O1474" s="3" t="s">
        <v>7446</v>
      </c>
    </row>
    <row r="1475" s="16" customFormat="1" spans="1:15">
      <c r="A1475" s="2">
        <v>1474</v>
      </c>
      <c r="B1475" s="5"/>
      <c r="C1475" s="5" t="s">
        <v>7443</v>
      </c>
      <c r="D1475" s="68" t="s">
        <v>7447</v>
      </c>
      <c r="E1475" s="5" t="s">
        <v>7448</v>
      </c>
      <c r="F1475" s="3">
        <v>39.8</v>
      </c>
      <c r="G1475" s="3" t="s">
        <v>21</v>
      </c>
      <c r="H1475" s="5"/>
      <c r="I1475" s="5"/>
      <c r="J1475" s="5"/>
      <c r="K1475" s="60">
        <v>46078</v>
      </c>
      <c r="L1475" s="5"/>
      <c r="M1475" s="3" t="s">
        <v>24</v>
      </c>
      <c r="N1475" s="5" t="s">
        <v>7449</v>
      </c>
      <c r="O1475" s="3" t="s">
        <v>7450</v>
      </c>
    </row>
    <row r="1476" s="3" customFormat="1" spans="1:15">
      <c r="A1476" s="2">
        <v>1475</v>
      </c>
      <c r="B1476" s="3" t="s">
        <v>7451</v>
      </c>
      <c r="C1476" s="3" t="s">
        <v>7452</v>
      </c>
      <c r="D1476" s="21" t="s">
        <v>7451</v>
      </c>
      <c r="E1476" s="3" t="s">
        <v>7453</v>
      </c>
      <c r="F1476" s="3">
        <v>53</v>
      </c>
      <c r="G1476" s="3" t="s">
        <v>62</v>
      </c>
      <c r="I1476" s="2" t="s">
        <v>312</v>
      </c>
      <c r="J1476" s="20" t="s">
        <v>22</v>
      </c>
      <c r="K1476" s="60">
        <v>46058</v>
      </c>
      <c r="L1476" s="70" t="s">
        <v>23</v>
      </c>
      <c r="M1476" s="62"/>
      <c r="N1476" s="3" t="s">
        <v>7454</v>
      </c>
      <c r="O1476" s="3" t="s">
        <v>7455</v>
      </c>
    </row>
    <row r="1477" s="2" customFormat="1" spans="1:15">
      <c r="A1477" s="2">
        <v>1476</v>
      </c>
      <c r="B1477" s="76"/>
      <c r="C1477" s="2" t="s">
        <v>7456</v>
      </c>
      <c r="D1477" s="76" t="s">
        <v>7457</v>
      </c>
      <c r="E1477" s="5" t="s">
        <v>7458</v>
      </c>
      <c r="F1477" s="3">
        <v>45</v>
      </c>
      <c r="G1477" s="2" t="s">
        <v>7459</v>
      </c>
      <c r="K1477" s="60">
        <v>45485</v>
      </c>
      <c r="M1477" s="3" t="s">
        <v>24</v>
      </c>
      <c r="N1477" s="76" t="s">
        <v>7460</v>
      </c>
      <c r="O1477" s="3" t="s">
        <v>7461</v>
      </c>
    </row>
    <row r="1478" s="3" customFormat="1" spans="1:15">
      <c r="A1478" s="2">
        <v>1477</v>
      </c>
      <c r="B1478" s="3"/>
      <c r="C1478" s="62" t="s">
        <v>7462</v>
      </c>
      <c r="D1478" s="21" t="s">
        <v>7463</v>
      </c>
      <c r="E1478" s="3" t="s">
        <v>7464</v>
      </c>
      <c r="F1478" s="3">
        <v>45</v>
      </c>
      <c r="G1478" s="3" t="s">
        <v>7465</v>
      </c>
      <c r="K1478" s="60">
        <v>45681</v>
      </c>
      <c r="N1478" s="3" t="s">
        <v>7466</v>
      </c>
      <c r="O1478" s="3" t="s">
        <v>7467</v>
      </c>
    </row>
    <row r="1479" s="3" customFormat="1" spans="1:15">
      <c r="A1479" s="2">
        <v>1478</v>
      </c>
      <c r="C1479" s="20" t="s">
        <v>7456</v>
      </c>
      <c r="D1479" s="21" t="s">
        <v>7468</v>
      </c>
      <c r="E1479" s="20" t="s">
        <v>7469</v>
      </c>
      <c r="F1479" s="3">
        <v>53</v>
      </c>
      <c r="G1479" s="3" t="s">
        <v>7470</v>
      </c>
      <c r="H1479" s="20" t="s">
        <v>96</v>
      </c>
      <c r="J1479" s="20" t="s">
        <v>22</v>
      </c>
      <c r="K1479" s="60">
        <v>46029</v>
      </c>
      <c r="L1479" s="70" t="s">
        <v>23</v>
      </c>
      <c r="N1479" s="3" t="s">
        <v>7471</v>
      </c>
      <c r="O1479" s="3" t="s">
        <v>7472</v>
      </c>
    </row>
    <row r="1480" s="2" customFormat="1" spans="1:15">
      <c r="A1480" s="2">
        <v>1479</v>
      </c>
      <c r="B1480" s="16"/>
      <c r="C1480" s="2" t="s">
        <v>7473</v>
      </c>
      <c r="D1480" s="76" t="s">
        <v>7474</v>
      </c>
      <c r="E1480" s="2" t="s">
        <v>7475</v>
      </c>
      <c r="F1480" s="3">
        <v>49</v>
      </c>
      <c r="G1480" s="2" t="s">
        <v>21</v>
      </c>
      <c r="K1480" s="60">
        <v>45852</v>
      </c>
      <c r="L1480" s="97"/>
      <c r="M1480" s="3" t="s">
        <v>24</v>
      </c>
      <c r="N1480" s="2" t="s">
        <v>7476</v>
      </c>
      <c r="O1480" s="3" t="s">
        <v>7477</v>
      </c>
    </row>
    <row r="1481" s="2" customFormat="1" spans="1:15">
      <c r="A1481" s="2">
        <v>1480</v>
      </c>
      <c r="B1481" s="76"/>
      <c r="C1481" s="2" t="s">
        <v>7478</v>
      </c>
      <c r="D1481" s="76" t="s">
        <v>7479</v>
      </c>
      <c r="E1481" s="2" t="s">
        <v>7480</v>
      </c>
      <c r="F1481" s="3">
        <v>45</v>
      </c>
      <c r="G1481" s="5" t="s">
        <v>21</v>
      </c>
      <c r="K1481" s="60">
        <v>46078</v>
      </c>
      <c r="M1481" s="3" t="s">
        <v>24</v>
      </c>
      <c r="N1481" s="76" t="s">
        <v>7481</v>
      </c>
      <c r="O1481" s="3" t="s">
        <v>7482</v>
      </c>
    </row>
    <row r="1482" s="2" customFormat="1" spans="1:15">
      <c r="A1482" s="2">
        <v>1481</v>
      </c>
      <c r="B1482" s="76"/>
      <c r="C1482" s="2" t="s">
        <v>7483</v>
      </c>
      <c r="D1482" s="76" t="s">
        <v>7484</v>
      </c>
      <c r="E1482" s="2" t="s">
        <v>7485</v>
      </c>
      <c r="F1482" s="3">
        <v>69</v>
      </c>
      <c r="G1482" s="3" t="s">
        <v>21</v>
      </c>
      <c r="K1482" s="60">
        <v>46057</v>
      </c>
      <c r="M1482" s="3" t="s">
        <v>24</v>
      </c>
      <c r="N1482" s="76" t="s">
        <v>7486</v>
      </c>
      <c r="O1482" s="3" t="s">
        <v>7487</v>
      </c>
    </row>
    <row r="1483" s="3" customFormat="1" spans="1:15">
      <c r="A1483" s="2">
        <v>1482</v>
      </c>
      <c r="C1483" s="3" t="s">
        <v>7488</v>
      </c>
      <c r="D1483" s="21" t="s">
        <v>7489</v>
      </c>
      <c r="E1483" s="3" t="s">
        <v>7490</v>
      </c>
      <c r="F1483" s="3">
        <v>49.8</v>
      </c>
      <c r="G1483" s="3" t="s">
        <v>7491</v>
      </c>
      <c r="K1483" s="60">
        <v>46035</v>
      </c>
      <c r="L1483" s="3" t="s">
        <v>63</v>
      </c>
      <c r="M1483" s="3" t="s">
        <v>24</v>
      </c>
      <c r="N1483" s="3" t="s">
        <v>7492</v>
      </c>
      <c r="O1483" s="3" t="s">
        <v>7493</v>
      </c>
    </row>
    <row r="1484" s="3" customFormat="1" spans="1:15">
      <c r="A1484" s="2">
        <v>1483</v>
      </c>
      <c r="C1484" s="20" t="s">
        <v>7494</v>
      </c>
      <c r="D1484" s="21" t="s">
        <v>7495</v>
      </c>
      <c r="E1484" s="20" t="s">
        <v>3370</v>
      </c>
      <c r="F1484" s="3">
        <v>59</v>
      </c>
      <c r="G1484" s="3" t="s">
        <v>354</v>
      </c>
      <c r="H1484" s="20" t="s">
        <v>96</v>
      </c>
      <c r="K1484" s="60">
        <v>45364</v>
      </c>
      <c r="L1484" s="62" t="s">
        <v>7496</v>
      </c>
      <c r="N1484" s="3" t="s">
        <v>7497</v>
      </c>
      <c r="O1484" s="62" t="s">
        <v>7498</v>
      </c>
    </row>
    <row r="1485" s="3" customFormat="1" spans="1:15">
      <c r="A1485" s="2">
        <v>1484</v>
      </c>
      <c r="C1485" s="3" t="s">
        <v>7499</v>
      </c>
      <c r="D1485" s="21" t="s">
        <v>7500</v>
      </c>
      <c r="E1485" s="20" t="s">
        <v>7501</v>
      </c>
      <c r="F1485" s="3">
        <v>49.9</v>
      </c>
      <c r="G1485" s="3" t="s">
        <v>7502</v>
      </c>
      <c r="J1485" s="20" t="s">
        <v>22</v>
      </c>
      <c r="K1485" s="60">
        <v>46064</v>
      </c>
      <c r="L1485" s="70" t="s">
        <v>23</v>
      </c>
      <c r="M1485" s="3" t="s">
        <v>7503</v>
      </c>
      <c r="N1485" s="3" t="s">
        <v>7504</v>
      </c>
      <c r="O1485" s="3" t="s">
        <v>7505</v>
      </c>
    </row>
    <row r="1486" s="5" customFormat="1" spans="1:15">
      <c r="A1486" s="2">
        <v>1485</v>
      </c>
      <c r="B1486" s="2"/>
      <c r="C1486" s="2" t="s">
        <v>7506</v>
      </c>
      <c r="D1486" s="76" t="s">
        <v>7507</v>
      </c>
      <c r="E1486" s="2" t="s">
        <v>7508</v>
      </c>
      <c r="F1486" s="3">
        <v>49.8</v>
      </c>
      <c r="G1486" s="2" t="s">
        <v>21</v>
      </c>
      <c r="H1486" s="2"/>
      <c r="I1486" s="2"/>
      <c r="J1486" s="2"/>
      <c r="K1486" s="60">
        <v>45509</v>
      </c>
      <c r="L1486" s="2"/>
      <c r="M1486" s="3" t="s">
        <v>24</v>
      </c>
      <c r="N1486" s="2" t="s">
        <v>7509</v>
      </c>
      <c r="O1486" s="3" t="s">
        <v>7510</v>
      </c>
    </row>
    <row r="1487" s="2" customFormat="1" spans="1:15">
      <c r="A1487" s="2">
        <v>1486</v>
      </c>
      <c r="B1487" s="68"/>
      <c r="C1487" s="5" t="s">
        <v>7511</v>
      </c>
      <c r="D1487" s="68" t="s">
        <v>7512</v>
      </c>
      <c r="E1487" s="5" t="s">
        <v>7513</v>
      </c>
      <c r="F1487" s="3">
        <v>35</v>
      </c>
      <c r="G1487" s="3" t="s">
        <v>21</v>
      </c>
      <c r="H1487" s="5"/>
      <c r="I1487" s="5"/>
      <c r="J1487" s="5"/>
      <c r="K1487" s="60">
        <v>46008</v>
      </c>
      <c r="L1487" s="5" t="s">
        <v>143</v>
      </c>
      <c r="M1487" s="3" t="s">
        <v>24</v>
      </c>
      <c r="N1487" s="5" t="s">
        <v>7514</v>
      </c>
      <c r="O1487" s="3" t="s">
        <v>7515</v>
      </c>
    </row>
    <row r="1488" s="3" customFormat="1" spans="1:15">
      <c r="A1488" s="2">
        <v>1487</v>
      </c>
      <c r="B1488" s="21"/>
      <c r="C1488" s="3" t="s">
        <v>7516</v>
      </c>
      <c r="D1488" s="21" t="s">
        <v>7517</v>
      </c>
      <c r="E1488" s="20" t="s">
        <v>7518</v>
      </c>
      <c r="F1488" s="3">
        <v>59.9</v>
      </c>
      <c r="G1488" s="3" t="s">
        <v>7519</v>
      </c>
      <c r="J1488" s="20" t="s">
        <v>22</v>
      </c>
      <c r="K1488" s="60">
        <v>46078</v>
      </c>
      <c r="L1488" s="70" t="s">
        <v>23</v>
      </c>
      <c r="N1488" s="3" t="s">
        <v>7520</v>
      </c>
      <c r="O1488" s="3" t="s">
        <v>7521</v>
      </c>
    </row>
    <row r="1489" s="3" customFormat="1" spans="1:15">
      <c r="A1489" s="2">
        <v>1488</v>
      </c>
      <c r="B1489" s="3" t="s">
        <v>7522</v>
      </c>
      <c r="C1489" s="3" t="s">
        <v>7523</v>
      </c>
      <c r="D1489" s="3" t="s">
        <v>7522</v>
      </c>
      <c r="E1489" s="20" t="s">
        <v>7524</v>
      </c>
      <c r="F1489" s="3">
        <v>69.8</v>
      </c>
      <c r="G1489" s="3" t="s">
        <v>7525</v>
      </c>
      <c r="K1489" s="60">
        <v>45928</v>
      </c>
      <c r="N1489" s="3" t="s">
        <v>7526</v>
      </c>
      <c r="O1489" s="3" t="s">
        <v>7527</v>
      </c>
    </row>
    <row r="1490" s="2" customFormat="1" spans="1:15">
      <c r="A1490" s="2">
        <v>1489</v>
      </c>
      <c r="C1490" s="2" t="s">
        <v>7528</v>
      </c>
      <c r="D1490" s="76" t="s">
        <v>7529</v>
      </c>
      <c r="E1490" s="2" t="s">
        <v>7530</v>
      </c>
      <c r="F1490" s="3">
        <v>39.8</v>
      </c>
      <c r="G1490" s="2" t="s">
        <v>21</v>
      </c>
      <c r="K1490" s="60">
        <v>43515</v>
      </c>
      <c r="L1490" s="2" t="s">
        <v>117</v>
      </c>
      <c r="M1490" s="3" t="s">
        <v>24</v>
      </c>
      <c r="N1490" s="2" t="s">
        <v>7531</v>
      </c>
      <c r="O1490" s="3" t="s">
        <v>7532</v>
      </c>
    </row>
    <row r="1491" s="3" customFormat="1" spans="1:15">
      <c r="A1491" s="2">
        <v>1490</v>
      </c>
      <c r="B1491" s="3"/>
      <c r="C1491" s="3" t="s">
        <v>7533</v>
      </c>
      <c r="D1491" s="21" t="s">
        <v>7534</v>
      </c>
      <c r="E1491" s="3" t="s">
        <v>7535</v>
      </c>
      <c r="F1491" s="3">
        <v>49</v>
      </c>
      <c r="G1491" s="3" t="s">
        <v>62</v>
      </c>
      <c r="K1491" s="60">
        <v>46034</v>
      </c>
      <c r="N1491" s="3" t="s">
        <v>7536</v>
      </c>
      <c r="O1491" s="3" t="s">
        <v>7537</v>
      </c>
    </row>
    <row r="1492" s="2" customFormat="1" spans="1:15">
      <c r="A1492" s="2">
        <v>1491</v>
      </c>
      <c r="C1492" s="2" t="s">
        <v>7538</v>
      </c>
      <c r="D1492" s="76" t="s">
        <v>7539</v>
      </c>
      <c r="E1492" s="2" t="s">
        <v>4081</v>
      </c>
      <c r="F1492" s="3">
        <v>39</v>
      </c>
      <c r="G1492" s="2" t="s">
        <v>21</v>
      </c>
      <c r="K1492" s="60">
        <v>45474</v>
      </c>
      <c r="M1492" s="3" t="s">
        <v>24</v>
      </c>
      <c r="N1492" s="2" t="s">
        <v>7540</v>
      </c>
      <c r="O1492" s="3" t="s">
        <v>7541</v>
      </c>
    </row>
    <row r="1493" s="5" customFormat="1" spans="1:15">
      <c r="A1493" s="2">
        <v>1492</v>
      </c>
      <c r="B1493" s="79"/>
      <c r="C1493" s="61" t="s">
        <v>7542</v>
      </c>
      <c r="D1493" s="96" t="s">
        <v>7543</v>
      </c>
      <c r="E1493" s="61" t="s">
        <v>3602</v>
      </c>
      <c r="F1493" s="3">
        <v>48</v>
      </c>
      <c r="G1493" s="3" t="s">
        <v>21</v>
      </c>
      <c r="H1493" s="79"/>
      <c r="I1493" s="79"/>
      <c r="J1493" s="79"/>
      <c r="K1493" s="60">
        <v>46017</v>
      </c>
      <c r="L1493" s="79"/>
      <c r="M1493" s="3" t="s">
        <v>24</v>
      </c>
      <c r="N1493" s="96" t="s">
        <v>7544</v>
      </c>
      <c r="O1493" s="3" t="s">
        <v>7545</v>
      </c>
    </row>
    <row r="1494" s="2" customFormat="1" spans="1:15">
      <c r="A1494" s="2">
        <v>1493</v>
      </c>
      <c r="B1494" s="5"/>
      <c r="C1494" s="5" t="s">
        <v>7546</v>
      </c>
      <c r="D1494" s="68" t="s">
        <v>7547</v>
      </c>
      <c r="E1494" s="5" t="s">
        <v>7548</v>
      </c>
      <c r="F1494" s="3">
        <v>48</v>
      </c>
      <c r="G1494" s="20" t="s">
        <v>21</v>
      </c>
      <c r="H1494" s="20"/>
      <c r="I1494" s="20"/>
      <c r="J1494" s="20"/>
      <c r="K1494" s="60">
        <v>45803</v>
      </c>
      <c r="L1494" s="5"/>
      <c r="M1494" s="3" t="s">
        <v>24</v>
      </c>
      <c r="N1494" s="5" t="s">
        <v>7549</v>
      </c>
      <c r="O1494" s="3" t="s">
        <v>7550</v>
      </c>
    </row>
    <row r="1495" s="63" customFormat="1" spans="1:15">
      <c r="A1495" s="2">
        <v>1494</v>
      </c>
      <c r="C1495" s="63" t="s">
        <v>7551</v>
      </c>
      <c r="D1495" s="95" t="s">
        <v>7552</v>
      </c>
      <c r="E1495" s="95" t="s">
        <v>7553</v>
      </c>
      <c r="F1495" s="3">
        <v>45</v>
      </c>
      <c r="G1495" s="3" t="s">
        <v>21</v>
      </c>
      <c r="K1495" s="60">
        <v>46048</v>
      </c>
      <c r="L1495" s="95"/>
      <c r="M1495" s="3" t="s">
        <v>24</v>
      </c>
      <c r="N1495" s="95" t="s">
        <v>7554</v>
      </c>
      <c r="O1495" s="3" t="s">
        <v>7555</v>
      </c>
    </row>
    <row r="1496" s="4" customFormat="1" spans="1:15">
      <c r="A1496" s="2">
        <v>1495</v>
      </c>
      <c r="B1496" s="4" t="s">
        <v>7556</v>
      </c>
      <c r="C1496" s="4" t="s">
        <v>7557</v>
      </c>
      <c r="D1496" s="4" t="s">
        <v>7556</v>
      </c>
      <c r="E1496" s="24" t="s">
        <v>7558</v>
      </c>
      <c r="F1496" s="3">
        <v>69.8</v>
      </c>
      <c r="G1496" s="4" t="s">
        <v>7525</v>
      </c>
      <c r="K1496" s="60">
        <v>46079</v>
      </c>
      <c r="L1496" s="4" t="s">
        <v>7559</v>
      </c>
      <c r="M1496" s="4"/>
      <c r="N1496" s="4" t="s">
        <v>7560</v>
      </c>
      <c r="O1496" s="4" t="s">
        <v>7561</v>
      </c>
    </row>
    <row r="1497" s="52" customFormat="1" spans="1:15">
      <c r="A1497" s="2">
        <v>1496</v>
      </c>
      <c r="C1497" s="52" t="s">
        <v>7562</v>
      </c>
      <c r="D1497" s="87" t="s">
        <v>7563</v>
      </c>
      <c r="E1497" s="52" t="s">
        <v>7564</v>
      </c>
      <c r="F1497" s="3">
        <v>59</v>
      </c>
      <c r="G1497" s="88" t="s">
        <v>7565</v>
      </c>
      <c r="K1497" s="60">
        <v>46034</v>
      </c>
      <c r="L1497" s="52" t="s">
        <v>24</v>
      </c>
      <c r="M1497" s="70"/>
      <c r="N1497" s="88" t="s">
        <v>7566</v>
      </c>
      <c r="O1497" s="3" t="s">
        <v>7567</v>
      </c>
    </row>
    <row r="1498" s="2" customFormat="1" spans="1:15">
      <c r="A1498" s="2">
        <v>1497</v>
      </c>
      <c r="B1498" s="16"/>
      <c r="C1498" s="2" t="s">
        <v>7568</v>
      </c>
      <c r="D1498" s="76" t="s">
        <v>7569</v>
      </c>
      <c r="E1498" s="2" t="s">
        <v>7570</v>
      </c>
      <c r="F1498" s="3">
        <v>29.8</v>
      </c>
      <c r="G1498" s="2" t="s">
        <v>21</v>
      </c>
      <c r="H1498" s="16"/>
      <c r="I1498" s="16"/>
      <c r="J1498" s="16"/>
      <c r="K1498" s="60">
        <v>45864</v>
      </c>
      <c r="M1498" s="3" t="s">
        <v>24</v>
      </c>
      <c r="N1498" s="2" t="s">
        <v>7571</v>
      </c>
      <c r="O1498" s="3" t="s">
        <v>7572</v>
      </c>
    </row>
    <row r="1499" s="2" customFormat="1" spans="1:15">
      <c r="A1499" s="2">
        <v>1498</v>
      </c>
      <c r="C1499" s="2" t="s">
        <v>7573</v>
      </c>
      <c r="D1499" s="76" t="s">
        <v>7574</v>
      </c>
      <c r="E1499" s="2" t="s">
        <v>7575</v>
      </c>
      <c r="F1499" s="3">
        <v>29</v>
      </c>
      <c r="G1499" s="2" t="s">
        <v>21</v>
      </c>
      <c r="K1499" s="60">
        <v>46034</v>
      </c>
      <c r="M1499" s="3" t="s">
        <v>24</v>
      </c>
      <c r="N1499" s="2" t="s">
        <v>7576</v>
      </c>
      <c r="O1499" s="3" t="s">
        <v>7577</v>
      </c>
    </row>
    <row r="1500" s="5" customFormat="1" ht="14.25" spans="1:15">
      <c r="A1500" s="2">
        <v>1499</v>
      </c>
      <c r="B1500" s="2"/>
      <c r="C1500" s="18" t="s">
        <v>7578</v>
      </c>
      <c r="D1500" s="76"/>
      <c r="E1500" s="2"/>
      <c r="F1500" s="3"/>
      <c r="G1500" s="2"/>
      <c r="H1500" s="2"/>
      <c r="I1500" s="2"/>
      <c r="J1500" s="2"/>
      <c r="K1500" s="60"/>
      <c r="L1500" s="2"/>
      <c r="M1500" s="3"/>
      <c r="N1500" s="2"/>
      <c r="O1500" s="3"/>
    </row>
    <row r="1501" s="3" customFormat="1" spans="1:15">
      <c r="A1501" s="2">
        <v>1500</v>
      </c>
      <c r="C1501" s="3" t="s">
        <v>7579</v>
      </c>
      <c r="D1501" s="21" t="s">
        <v>7580</v>
      </c>
      <c r="E1501" s="20" t="s">
        <v>7581</v>
      </c>
      <c r="F1501" s="3">
        <v>39</v>
      </c>
      <c r="G1501" s="3" t="s">
        <v>21</v>
      </c>
      <c r="K1501" s="60">
        <v>46064</v>
      </c>
      <c r="L1501" s="62" t="s">
        <v>2988</v>
      </c>
      <c r="N1501" s="3" t="s">
        <v>7582</v>
      </c>
      <c r="O1501" s="3" t="s">
        <v>7583</v>
      </c>
    </row>
    <row r="1502" s="3" customFormat="1" spans="1:15">
      <c r="A1502" s="2">
        <v>1501</v>
      </c>
      <c r="C1502" s="3" t="s">
        <v>7584</v>
      </c>
      <c r="D1502" s="21" t="s">
        <v>7585</v>
      </c>
      <c r="E1502" s="3" t="s">
        <v>7586</v>
      </c>
      <c r="F1502" s="3">
        <v>53</v>
      </c>
      <c r="G1502" s="63" t="s">
        <v>21</v>
      </c>
      <c r="K1502" s="60">
        <v>45863</v>
      </c>
      <c r="L1502" s="62" t="s">
        <v>2988</v>
      </c>
      <c r="N1502" s="3" t="s">
        <v>7587</v>
      </c>
      <c r="O1502" s="3" t="s">
        <v>7588</v>
      </c>
    </row>
    <row r="1503" s="3" customFormat="1" spans="1:15">
      <c r="A1503" s="2">
        <v>1502</v>
      </c>
      <c r="C1503" s="3" t="s">
        <v>7589</v>
      </c>
      <c r="D1503" s="21" t="s">
        <v>7590</v>
      </c>
      <c r="E1503" s="3" t="s">
        <v>7591</v>
      </c>
      <c r="F1503" s="3">
        <v>42</v>
      </c>
      <c r="G1503" s="63" t="s">
        <v>21</v>
      </c>
      <c r="J1503" s="52"/>
      <c r="K1503" s="60">
        <v>46003</v>
      </c>
      <c r="L1503" s="107" t="s">
        <v>2988</v>
      </c>
      <c r="M1503" s="62"/>
      <c r="N1503" s="3" t="s">
        <v>7592</v>
      </c>
      <c r="O1503" s="3" t="s">
        <v>7593</v>
      </c>
    </row>
    <row r="1504" s="3" customFormat="1" spans="1:15">
      <c r="A1504" s="2">
        <v>1503</v>
      </c>
      <c r="B1504" s="3"/>
      <c r="C1504" s="3" t="s">
        <v>7594</v>
      </c>
      <c r="D1504" s="3" t="s">
        <v>7595</v>
      </c>
      <c r="E1504" s="3" t="s">
        <v>7596</v>
      </c>
      <c r="F1504" s="3">
        <v>59.8</v>
      </c>
      <c r="G1504" s="3" t="s">
        <v>21</v>
      </c>
      <c r="K1504" s="60">
        <v>46010</v>
      </c>
      <c r="L1504" s="62" t="s">
        <v>6388</v>
      </c>
      <c r="N1504" s="3" t="s">
        <v>7597</v>
      </c>
      <c r="O1504" s="3" t="s">
        <v>7598</v>
      </c>
    </row>
    <row r="1505" s="3" customFormat="1" spans="1:15">
      <c r="A1505" s="2">
        <v>1504</v>
      </c>
      <c r="B1505" s="21" t="s">
        <v>7599</v>
      </c>
      <c r="C1505" s="3" t="s">
        <v>7600</v>
      </c>
      <c r="D1505" s="21" t="s">
        <v>7599</v>
      </c>
      <c r="E1505" s="3" t="s">
        <v>7601</v>
      </c>
      <c r="F1505" s="3">
        <v>52</v>
      </c>
      <c r="G1505" s="3" t="s">
        <v>7602</v>
      </c>
      <c r="K1505" s="60">
        <v>45850</v>
      </c>
      <c r="L1505" s="3"/>
      <c r="N1505" s="3" t="s">
        <v>7603</v>
      </c>
      <c r="O1505" s="3" t="s">
        <v>7604</v>
      </c>
    </row>
    <row r="1506" s="3" customFormat="1" spans="1:15">
      <c r="A1506" s="2">
        <v>1505</v>
      </c>
      <c r="C1506" s="3" t="s">
        <v>7605</v>
      </c>
      <c r="D1506" s="21" t="s">
        <v>7606</v>
      </c>
      <c r="E1506" s="20" t="s">
        <v>7607</v>
      </c>
      <c r="F1506" s="3">
        <v>55</v>
      </c>
      <c r="G1506" s="3" t="s">
        <v>21</v>
      </c>
      <c r="K1506" s="60">
        <v>46034</v>
      </c>
      <c r="M1506" s="3" t="s">
        <v>24</v>
      </c>
      <c r="N1506" s="3" t="s">
        <v>7608</v>
      </c>
      <c r="O1506" s="3" t="s">
        <v>7609</v>
      </c>
    </row>
    <row r="1507" s="3" customFormat="1" spans="1:15">
      <c r="A1507" s="2">
        <v>1506</v>
      </c>
      <c r="B1507" s="3"/>
      <c r="C1507" s="3" t="s">
        <v>7610</v>
      </c>
      <c r="D1507" s="3" t="s">
        <v>7611</v>
      </c>
      <c r="E1507" s="3" t="s">
        <v>7612</v>
      </c>
      <c r="F1507" s="3">
        <v>42.8</v>
      </c>
      <c r="G1507" s="3" t="s">
        <v>21</v>
      </c>
      <c r="H1507" s="60"/>
      <c r="I1507" s="60"/>
      <c r="J1507" s="60"/>
      <c r="K1507" s="60">
        <v>45666</v>
      </c>
      <c r="N1507" s="3" t="s">
        <v>7613</v>
      </c>
      <c r="O1507" s="3" t="s">
        <v>7614</v>
      </c>
    </row>
    <row r="1508" s="3" customFormat="1" spans="1:15">
      <c r="A1508" s="2">
        <v>1507</v>
      </c>
      <c r="B1508" s="3"/>
      <c r="C1508" s="3" t="s">
        <v>7615</v>
      </c>
      <c r="D1508" s="3" t="s">
        <v>7616</v>
      </c>
      <c r="E1508" s="20" t="s">
        <v>7617</v>
      </c>
      <c r="F1508" s="3">
        <v>45</v>
      </c>
      <c r="G1508" s="3" t="s">
        <v>1058</v>
      </c>
      <c r="K1508" s="60">
        <v>45926</v>
      </c>
      <c r="L1508" s="20" t="s">
        <v>63</v>
      </c>
      <c r="N1508" s="3" t="s">
        <v>7618</v>
      </c>
      <c r="O1508" s="3" t="s">
        <v>7619</v>
      </c>
    </row>
    <row r="1509" s="3" customFormat="1" spans="1:15">
      <c r="A1509" s="2">
        <v>1508</v>
      </c>
      <c r="C1509" s="3" t="s">
        <v>7620</v>
      </c>
      <c r="D1509" s="21" t="s">
        <v>7621</v>
      </c>
      <c r="E1509" s="3" t="s">
        <v>7622</v>
      </c>
      <c r="F1509" s="3">
        <v>59</v>
      </c>
      <c r="G1509" s="3" t="s">
        <v>21</v>
      </c>
      <c r="J1509" s="3" t="s">
        <v>22</v>
      </c>
      <c r="K1509" s="60">
        <v>46053</v>
      </c>
      <c r="L1509" s="60" t="s">
        <v>23</v>
      </c>
      <c r="M1509" s="3" t="s">
        <v>24</v>
      </c>
      <c r="N1509" s="3" t="s">
        <v>7623</v>
      </c>
      <c r="O1509" s="3" t="s">
        <v>7624</v>
      </c>
    </row>
    <row r="1510" s="5" customFormat="1" spans="1:15">
      <c r="A1510" s="2">
        <v>1509</v>
      </c>
      <c r="C1510" s="5" t="s">
        <v>7625</v>
      </c>
      <c r="D1510" s="68" t="s">
        <v>7626</v>
      </c>
      <c r="E1510" s="5" t="s">
        <v>7627</v>
      </c>
      <c r="F1510" s="3">
        <v>39.8</v>
      </c>
      <c r="G1510" s="3" t="s">
        <v>21</v>
      </c>
      <c r="K1510" s="60">
        <v>45811</v>
      </c>
      <c r="M1510" s="3" t="s">
        <v>24</v>
      </c>
      <c r="N1510" s="5" t="s">
        <v>7628</v>
      </c>
      <c r="O1510" s="3" t="s">
        <v>7629</v>
      </c>
    </row>
    <row r="1511" s="3" customFormat="1" spans="1:15">
      <c r="A1511" s="2">
        <v>1510</v>
      </c>
      <c r="C1511" s="3" t="s">
        <v>7630</v>
      </c>
      <c r="D1511" s="21" t="s">
        <v>7631</v>
      </c>
      <c r="E1511" s="3" t="s">
        <v>7632</v>
      </c>
      <c r="F1511" s="3">
        <v>39</v>
      </c>
      <c r="G1511" s="3" t="s">
        <v>4659</v>
      </c>
      <c r="K1511" s="60">
        <v>46064</v>
      </c>
      <c r="L1511" s="62" t="s">
        <v>2988</v>
      </c>
      <c r="N1511" s="3" t="s">
        <v>7633</v>
      </c>
      <c r="O1511" s="3" t="s">
        <v>7634</v>
      </c>
    </row>
    <row r="1512" s="3" customFormat="1" spans="1:15">
      <c r="A1512" s="2">
        <v>1511</v>
      </c>
      <c r="C1512" s="3" t="s">
        <v>7635</v>
      </c>
      <c r="D1512" s="21" t="s">
        <v>7636</v>
      </c>
      <c r="E1512" s="3" t="s">
        <v>7632</v>
      </c>
      <c r="F1512" s="3">
        <v>49</v>
      </c>
      <c r="G1512" s="3" t="s">
        <v>62</v>
      </c>
      <c r="J1512" s="52"/>
      <c r="K1512" s="60">
        <v>46029</v>
      </c>
      <c r="L1512" s="107" t="s">
        <v>2988</v>
      </c>
      <c r="M1512" s="62"/>
      <c r="N1512" s="3" t="s">
        <v>7637</v>
      </c>
      <c r="O1512" s="3" t="s">
        <v>7638</v>
      </c>
    </row>
    <row r="1513" s="5" customFormat="1" ht="14.25" spans="1:15">
      <c r="A1513" s="2">
        <v>1512</v>
      </c>
      <c r="C1513" s="5" t="s">
        <v>7639</v>
      </c>
      <c r="D1513" s="68" t="s">
        <v>7640</v>
      </c>
      <c r="E1513" s="20" t="s">
        <v>7641</v>
      </c>
      <c r="F1513" s="3">
        <v>59.8</v>
      </c>
      <c r="G1513" s="20" t="s">
        <v>7642</v>
      </c>
      <c r="K1513" s="60">
        <v>46062</v>
      </c>
      <c r="M1513" s="3" t="s">
        <v>24</v>
      </c>
      <c r="N1513" s="5" t="s">
        <v>7643</v>
      </c>
      <c r="O1513" s="3" t="s">
        <v>7644</v>
      </c>
    </row>
    <row r="1514" s="3" customFormat="1" spans="1:15">
      <c r="A1514" s="2">
        <v>1513</v>
      </c>
      <c r="B1514" s="3" t="s">
        <v>7645</v>
      </c>
      <c r="C1514" s="3" t="s">
        <v>7646</v>
      </c>
      <c r="D1514" s="3" t="s">
        <v>7645</v>
      </c>
      <c r="E1514" s="3" t="s">
        <v>7647</v>
      </c>
      <c r="F1514" s="3">
        <v>45</v>
      </c>
      <c r="G1514" s="3" t="s">
        <v>1727</v>
      </c>
      <c r="K1514" s="60">
        <v>46050</v>
      </c>
      <c r="L1514" s="3"/>
      <c r="M1514" s="3"/>
      <c r="N1514" s="3" t="s">
        <v>7648</v>
      </c>
      <c r="O1514" s="3" t="s">
        <v>7649</v>
      </c>
    </row>
    <row r="1515" s="3" customFormat="1" spans="1:15">
      <c r="A1515" s="2">
        <v>1514</v>
      </c>
      <c r="B1515" s="3"/>
      <c r="C1515" s="3" t="s">
        <v>7646</v>
      </c>
      <c r="D1515" s="21" t="s">
        <v>7650</v>
      </c>
      <c r="E1515" s="3" t="s">
        <v>7651</v>
      </c>
      <c r="F1515" s="3">
        <v>39</v>
      </c>
      <c r="G1515" s="3" t="s">
        <v>62</v>
      </c>
      <c r="K1515" s="60">
        <v>45922</v>
      </c>
      <c r="L1515" s="20" t="s">
        <v>63</v>
      </c>
      <c r="N1515" s="3" t="s">
        <v>7652</v>
      </c>
      <c r="O1515" s="3" t="s">
        <v>7653</v>
      </c>
    </row>
    <row r="1516" s="3" customFormat="1" spans="1:15">
      <c r="A1516" s="2">
        <v>1515</v>
      </c>
      <c r="C1516" s="3" t="s">
        <v>7654</v>
      </c>
      <c r="D1516" s="21" t="s">
        <v>7655</v>
      </c>
      <c r="E1516" s="20" t="s">
        <v>7656</v>
      </c>
      <c r="F1516" s="3">
        <v>49</v>
      </c>
      <c r="G1516" s="3" t="s">
        <v>7657</v>
      </c>
      <c r="J1516" s="20" t="s">
        <v>22</v>
      </c>
      <c r="K1516" s="60">
        <v>46041</v>
      </c>
      <c r="L1516" s="70" t="s">
        <v>23</v>
      </c>
      <c r="M1516" s="3" t="s">
        <v>24</v>
      </c>
      <c r="N1516" s="3" t="s">
        <v>7658</v>
      </c>
      <c r="O1516" s="3" t="s">
        <v>7659</v>
      </c>
    </row>
    <row r="1517" s="2" customFormat="1" spans="1:15">
      <c r="A1517" s="2">
        <v>1516</v>
      </c>
      <c r="C1517" s="2" t="s">
        <v>7660</v>
      </c>
      <c r="D1517" s="76" t="s">
        <v>7661</v>
      </c>
      <c r="E1517" s="2" t="s">
        <v>7662</v>
      </c>
      <c r="F1517" s="3">
        <v>28</v>
      </c>
      <c r="G1517" s="2" t="s">
        <v>21</v>
      </c>
      <c r="K1517" s="60">
        <v>46040</v>
      </c>
      <c r="L1517" s="97"/>
      <c r="M1517" s="3" t="s">
        <v>24</v>
      </c>
      <c r="N1517" s="2" t="s">
        <v>7663</v>
      </c>
      <c r="O1517" s="3" t="s">
        <v>7664</v>
      </c>
    </row>
    <row r="1518" s="3" customFormat="1" spans="1:15">
      <c r="A1518" s="2">
        <v>1517</v>
      </c>
      <c r="B1518" s="3"/>
      <c r="C1518" s="3" t="s">
        <v>7665</v>
      </c>
      <c r="D1518" s="21" t="s">
        <v>7666</v>
      </c>
      <c r="E1518" s="3" t="s">
        <v>7667</v>
      </c>
      <c r="F1518" s="3">
        <v>55</v>
      </c>
      <c r="G1518" s="3" t="s">
        <v>6010</v>
      </c>
      <c r="K1518" s="60">
        <v>45694</v>
      </c>
      <c r="L1518" s="20" t="s">
        <v>63</v>
      </c>
      <c r="N1518" s="3" t="s">
        <v>7668</v>
      </c>
      <c r="O1518" s="3" t="s">
        <v>7669</v>
      </c>
    </row>
    <row r="1519" s="2" customFormat="1" spans="1:15">
      <c r="A1519" s="2">
        <v>1518</v>
      </c>
      <c r="C1519" s="2" t="s">
        <v>7670</v>
      </c>
      <c r="D1519" s="76" t="s">
        <v>7671</v>
      </c>
      <c r="E1519" s="2" t="s">
        <v>7672</v>
      </c>
      <c r="F1519" s="3">
        <v>30</v>
      </c>
      <c r="G1519" s="2" t="s">
        <v>21</v>
      </c>
      <c r="I1519" s="2" t="s">
        <v>312</v>
      </c>
      <c r="J1519" s="3" t="s">
        <v>22</v>
      </c>
      <c r="K1519" s="60">
        <v>45672</v>
      </c>
      <c r="L1519" s="70" t="s">
        <v>23</v>
      </c>
      <c r="M1519" s="3" t="s">
        <v>24</v>
      </c>
      <c r="N1519" s="2" t="s">
        <v>7673</v>
      </c>
      <c r="O1519" s="3" t="s">
        <v>7674</v>
      </c>
    </row>
    <row r="1520" s="3" customFormat="1" spans="1:15">
      <c r="A1520" s="2">
        <v>1519</v>
      </c>
      <c r="B1520" s="21"/>
      <c r="C1520" s="3" t="s">
        <v>7675</v>
      </c>
      <c r="D1520" s="21" t="s">
        <v>7676</v>
      </c>
      <c r="E1520" s="3" t="s">
        <v>6671</v>
      </c>
      <c r="F1520" s="3">
        <v>69</v>
      </c>
      <c r="G1520" s="20" t="s">
        <v>7677</v>
      </c>
      <c r="K1520" s="60">
        <v>45640</v>
      </c>
      <c r="N1520" s="3" t="s">
        <v>7678</v>
      </c>
      <c r="O1520" s="3" t="s">
        <v>7679</v>
      </c>
    </row>
    <row r="1521" s="3" customFormat="1" spans="1:15">
      <c r="A1521" s="2">
        <v>1520</v>
      </c>
      <c r="B1521" s="3" t="s">
        <v>7680</v>
      </c>
      <c r="C1521" s="3" t="s">
        <v>7681</v>
      </c>
      <c r="D1521" s="21" t="s">
        <v>7680</v>
      </c>
      <c r="E1521" s="3" t="s">
        <v>7682</v>
      </c>
      <c r="F1521" s="3">
        <v>45</v>
      </c>
      <c r="G1521" s="3" t="s">
        <v>7683</v>
      </c>
      <c r="K1521" s="60">
        <v>46058</v>
      </c>
      <c r="N1521" s="3" t="s">
        <v>7684</v>
      </c>
      <c r="O1521" s="3" t="s">
        <v>7685</v>
      </c>
    </row>
    <row r="1522" s="4" customFormat="1" spans="1:15">
      <c r="A1522" s="2">
        <v>1521</v>
      </c>
      <c r="B1522" s="4" t="s">
        <v>7686</v>
      </c>
      <c r="C1522" s="4" t="s">
        <v>7687</v>
      </c>
      <c r="D1522" s="4" t="s">
        <v>7686</v>
      </c>
      <c r="E1522" s="4" t="s">
        <v>7688</v>
      </c>
      <c r="F1522" s="4">
        <v>45</v>
      </c>
      <c r="G1522" s="3" t="s">
        <v>21</v>
      </c>
      <c r="J1522" s="25" t="s">
        <v>22</v>
      </c>
      <c r="K1522" s="56">
        <v>46107</v>
      </c>
      <c r="L1522" s="24" t="s">
        <v>3716</v>
      </c>
      <c r="M1522" s="24"/>
      <c r="N1522" s="4" t="s">
        <v>7689</v>
      </c>
      <c r="O1522" s="4" t="s">
        <v>7690</v>
      </c>
    </row>
    <row r="1523" s="5" customFormat="1" spans="1:15">
      <c r="A1523" s="2">
        <v>1522</v>
      </c>
      <c r="B1523" s="76"/>
      <c r="C1523" s="2" t="s">
        <v>7691</v>
      </c>
      <c r="D1523" s="76" t="s">
        <v>7692</v>
      </c>
      <c r="E1523" s="5" t="s">
        <v>7693</v>
      </c>
      <c r="F1523" s="3">
        <v>49.8</v>
      </c>
      <c r="G1523" s="2" t="s">
        <v>1770</v>
      </c>
      <c r="H1523" s="2"/>
      <c r="I1523" s="2"/>
      <c r="J1523" s="2"/>
      <c r="K1523" s="60">
        <v>45309</v>
      </c>
      <c r="L1523" s="3" t="s">
        <v>63</v>
      </c>
      <c r="M1523" s="3" t="s">
        <v>24</v>
      </c>
      <c r="N1523" s="76" t="s">
        <v>7694</v>
      </c>
      <c r="O1523" s="3" t="s">
        <v>7695</v>
      </c>
    </row>
    <row r="1524" s="3" customFormat="1" spans="1:15">
      <c r="A1524" s="2">
        <v>1523</v>
      </c>
      <c r="C1524" s="3" t="s">
        <v>7696</v>
      </c>
      <c r="D1524" s="21" t="s">
        <v>7697</v>
      </c>
      <c r="E1524" s="3" t="s">
        <v>7698</v>
      </c>
      <c r="F1524" s="3">
        <v>47</v>
      </c>
      <c r="G1524" s="3" t="s">
        <v>7699</v>
      </c>
      <c r="K1524" s="60">
        <v>45898</v>
      </c>
      <c r="M1524" s="3" t="s">
        <v>24</v>
      </c>
      <c r="N1524" s="3" t="s">
        <v>7700</v>
      </c>
      <c r="O1524" s="3" t="s">
        <v>7701</v>
      </c>
    </row>
    <row r="1525" s="5" customFormat="1" ht="14.25" spans="1:15">
      <c r="A1525" s="2">
        <v>1524</v>
      </c>
      <c r="B1525" s="2"/>
      <c r="C1525" s="18" t="s">
        <v>7702</v>
      </c>
      <c r="D1525" s="76"/>
      <c r="E1525" s="2"/>
      <c r="F1525" s="3"/>
      <c r="G1525" s="2"/>
      <c r="H1525" s="2"/>
      <c r="I1525" s="2"/>
      <c r="J1525" s="2"/>
      <c r="K1525" s="60"/>
      <c r="L1525" s="2"/>
      <c r="M1525" s="3"/>
      <c r="N1525" s="2"/>
      <c r="O1525" s="3"/>
    </row>
    <row r="1526" s="3" customFormat="1" spans="1:15">
      <c r="A1526" s="2">
        <v>1525</v>
      </c>
      <c r="B1526" s="3"/>
      <c r="C1526" s="3" t="s">
        <v>7703</v>
      </c>
      <c r="D1526" s="21" t="s">
        <v>7704</v>
      </c>
      <c r="E1526" s="3" t="s">
        <v>7705</v>
      </c>
      <c r="F1526" s="3">
        <v>55</v>
      </c>
      <c r="G1526" s="20" t="s">
        <v>7706</v>
      </c>
      <c r="H1526" s="20"/>
      <c r="I1526" s="20"/>
      <c r="J1526" s="20"/>
      <c r="K1526" s="60">
        <v>45754</v>
      </c>
      <c r="L1526" s="20" t="s">
        <v>63</v>
      </c>
      <c r="M1526" s="20"/>
      <c r="N1526" s="3" t="s">
        <v>7707</v>
      </c>
      <c r="O1526" s="3" t="s">
        <v>7708</v>
      </c>
    </row>
    <row r="1527" s="3" customFormat="1" spans="1:15">
      <c r="A1527" s="2">
        <v>1526</v>
      </c>
      <c r="C1527" s="3" t="s">
        <v>7709</v>
      </c>
      <c r="D1527" s="21" t="s">
        <v>7710</v>
      </c>
      <c r="E1527" s="3" t="s">
        <v>7711</v>
      </c>
      <c r="F1527" s="3">
        <v>39</v>
      </c>
      <c r="G1527" s="3" t="s">
        <v>7712</v>
      </c>
      <c r="K1527" s="60">
        <v>46055</v>
      </c>
      <c r="M1527" s="3" t="s">
        <v>24</v>
      </c>
      <c r="N1527" s="3" t="s">
        <v>7713</v>
      </c>
      <c r="O1527" s="3" t="s">
        <v>7714</v>
      </c>
    </row>
    <row r="1528" s="3" customFormat="1" spans="1:15">
      <c r="A1528" s="2">
        <v>1527</v>
      </c>
      <c r="B1528" s="3" t="s">
        <v>7715</v>
      </c>
      <c r="C1528" s="3" t="s">
        <v>7716</v>
      </c>
      <c r="D1528" s="3" t="s">
        <v>7715</v>
      </c>
      <c r="E1528" s="3" t="s">
        <v>7717</v>
      </c>
      <c r="F1528" s="3">
        <v>45</v>
      </c>
      <c r="G1528" s="3" t="s">
        <v>1058</v>
      </c>
      <c r="K1528" s="60">
        <v>46055</v>
      </c>
      <c r="L1528" s="3"/>
      <c r="M1528" s="3"/>
      <c r="N1528" s="3" t="s">
        <v>7718</v>
      </c>
      <c r="O1528" s="3" t="s">
        <v>7719</v>
      </c>
    </row>
    <row r="1529" s="3" customFormat="1" spans="1:15">
      <c r="A1529" s="2">
        <v>1528</v>
      </c>
      <c r="B1529" s="21"/>
      <c r="C1529" s="3" t="s">
        <v>7716</v>
      </c>
      <c r="D1529" s="21" t="s">
        <v>7720</v>
      </c>
      <c r="E1529" s="3" t="s">
        <v>7721</v>
      </c>
      <c r="F1529" s="3">
        <v>30</v>
      </c>
      <c r="G1529" s="3" t="s">
        <v>7722</v>
      </c>
      <c r="K1529" s="60">
        <v>45804</v>
      </c>
      <c r="L1529" s="70" t="s">
        <v>63</v>
      </c>
      <c r="N1529" s="3" t="s">
        <v>7723</v>
      </c>
      <c r="O1529" s="3" t="s">
        <v>7724</v>
      </c>
    </row>
    <row r="1530" s="3" customFormat="1" spans="1:15">
      <c r="A1530" s="2">
        <v>1529</v>
      </c>
      <c r="B1530" s="21"/>
      <c r="C1530" s="3" t="s">
        <v>7716</v>
      </c>
      <c r="D1530" s="21" t="s">
        <v>7725</v>
      </c>
      <c r="E1530" s="3" t="s">
        <v>7726</v>
      </c>
      <c r="F1530" s="3">
        <v>54</v>
      </c>
      <c r="K1530" s="60">
        <v>46064</v>
      </c>
      <c r="L1530" s="3"/>
      <c r="N1530" s="3" t="s">
        <v>7727</v>
      </c>
      <c r="O1530" s="3" t="s">
        <v>7728</v>
      </c>
    </row>
    <row r="1531" s="3" customFormat="1" spans="1:15">
      <c r="A1531" s="2">
        <v>1530</v>
      </c>
      <c r="C1531" s="3" t="s">
        <v>7716</v>
      </c>
      <c r="D1531" s="21" t="s">
        <v>7729</v>
      </c>
      <c r="E1531" s="3" t="s">
        <v>7730</v>
      </c>
      <c r="F1531" s="3">
        <v>34.9</v>
      </c>
      <c r="G1531" s="3" t="s">
        <v>21</v>
      </c>
      <c r="K1531" s="60">
        <v>45803</v>
      </c>
      <c r="L1531" s="60"/>
      <c r="M1531" s="3" t="s">
        <v>24</v>
      </c>
      <c r="N1531" s="3" t="s">
        <v>7731</v>
      </c>
      <c r="O1531" s="3" t="s">
        <v>7732</v>
      </c>
    </row>
    <row r="1532" s="3" customFormat="1" spans="1:15">
      <c r="A1532" s="2">
        <v>1531</v>
      </c>
      <c r="B1532" s="21"/>
      <c r="C1532" s="3" t="s">
        <v>7716</v>
      </c>
      <c r="D1532" s="21" t="s">
        <v>7733</v>
      </c>
      <c r="E1532" s="20" t="s">
        <v>7734</v>
      </c>
      <c r="F1532" s="3">
        <v>45</v>
      </c>
      <c r="G1532" s="3" t="s">
        <v>7735</v>
      </c>
      <c r="K1532" s="60">
        <v>46038</v>
      </c>
      <c r="L1532" s="70" t="s">
        <v>63</v>
      </c>
      <c r="N1532" s="3" t="s">
        <v>7736</v>
      </c>
      <c r="O1532" s="3" t="s">
        <v>7737</v>
      </c>
    </row>
    <row r="1533" s="5" customFormat="1" spans="1:15">
      <c r="A1533" s="2">
        <v>1532</v>
      </c>
      <c r="B1533" s="2"/>
      <c r="C1533" s="2" t="s">
        <v>7716</v>
      </c>
      <c r="D1533" s="76" t="s">
        <v>7738</v>
      </c>
      <c r="E1533" s="2" t="s">
        <v>7739</v>
      </c>
      <c r="F1533" s="3">
        <v>49</v>
      </c>
      <c r="G1533" s="2" t="s">
        <v>21</v>
      </c>
      <c r="H1533" s="2"/>
      <c r="I1533" s="2"/>
      <c r="J1533" s="2"/>
      <c r="K1533" s="60">
        <v>45534</v>
      </c>
      <c r="L1533" s="97"/>
      <c r="M1533" s="3" t="s">
        <v>24</v>
      </c>
      <c r="N1533" s="2" t="s">
        <v>7740</v>
      </c>
      <c r="O1533" s="3" t="s">
        <v>7741</v>
      </c>
    </row>
    <row r="1534" s="16" customFormat="1" spans="1:15">
      <c r="A1534" s="2">
        <v>1533</v>
      </c>
      <c r="B1534" s="68"/>
      <c r="C1534" s="5" t="s">
        <v>7742</v>
      </c>
      <c r="D1534" s="68" t="s">
        <v>7743</v>
      </c>
      <c r="E1534" s="68" t="s">
        <v>7744</v>
      </c>
      <c r="F1534" s="3">
        <v>37</v>
      </c>
      <c r="G1534" s="2" t="s">
        <v>21</v>
      </c>
      <c r="H1534" s="5"/>
      <c r="I1534" s="5"/>
      <c r="J1534" s="5"/>
      <c r="K1534" s="60">
        <v>46038</v>
      </c>
      <c r="L1534" s="23" t="s">
        <v>143</v>
      </c>
      <c r="M1534" s="3" t="s">
        <v>24</v>
      </c>
      <c r="N1534" s="5" t="s">
        <v>7745</v>
      </c>
      <c r="O1534" s="3" t="s">
        <v>7746</v>
      </c>
    </row>
    <row r="1535" s="16" customFormat="1" spans="1:15">
      <c r="A1535" s="2">
        <v>1534</v>
      </c>
      <c r="B1535" s="61"/>
      <c r="C1535" s="61" t="s">
        <v>7716</v>
      </c>
      <c r="D1535" s="96" t="s">
        <v>7747</v>
      </c>
      <c r="E1535" s="61" t="s">
        <v>6825</v>
      </c>
      <c r="F1535" s="3">
        <v>39</v>
      </c>
      <c r="G1535" s="3" t="s">
        <v>21</v>
      </c>
      <c r="H1535" s="61"/>
      <c r="I1535" s="61"/>
      <c r="J1535" s="61"/>
      <c r="K1535" s="60">
        <v>45867</v>
      </c>
      <c r="L1535" s="61"/>
      <c r="M1535" s="3" t="s">
        <v>24</v>
      </c>
      <c r="N1535" s="96" t="s">
        <v>7748</v>
      </c>
      <c r="O1535" s="3" t="s">
        <v>7749</v>
      </c>
    </row>
    <row r="1536" s="16" customFormat="1" spans="1:15">
      <c r="A1536" s="2">
        <v>1535</v>
      </c>
      <c r="B1536" s="61"/>
      <c r="C1536" s="61" t="s">
        <v>7750</v>
      </c>
      <c r="D1536" s="96" t="s">
        <v>7751</v>
      </c>
      <c r="E1536" s="61" t="s">
        <v>7752</v>
      </c>
      <c r="F1536" s="3">
        <v>29.8</v>
      </c>
      <c r="G1536" s="61" t="s">
        <v>7753</v>
      </c>
      <c r="H1536" s="61"/>
      <c r="I1536" s="61"/>
      <c r="J1536" s="61"/>
      <c r="K1536" s="60">
        <v>44424</v>
      </c>
      <c r="L1536" s="61"/>
      <c r="M1536" s="3" t="s">
        <v>24</v>
      </c>
      <c r="N1536" s="96" t="s">
        <v>7754</v>
      </c>
      <c r="O1536" s="3" t="s">
        <v>7755</v>
      </c>
    </row>
    <row r="1537" s="3" customFormat="1" spans="1:15">
      <c r="A1537" s="2">
        <v>1536</v>
      </c>
      <c r="B1537" s="3" t="s">
        <v>7756</v>
      </c>
      <c r="C1537" s="3" t="s">
        <v>7757</v>
      </c>
      <c r="D1537" s="3" t="s">
        <v>7756</v>
      </c>
      <c r="E1537" s="3" t="s">
        <v>7758</v>
      </c>
      <c r="F1537" s="3">
        <v>49.8</v>
      </c>
      <c r="G1537" s="20" t="s">
        <v>7759</v>
      </c>
      <c r="K1537" s="60">
        <v>45867</v>
      </c>
      <c r="L1537" s="20" t="s">
        <v>1837</v>
      </c>
      <c r="N1537" s="3" t="s">
        <v>7760</v>
      </c>
      <c r="O1537" s="3" t="s">
        <v>7761</v>
      </c>
    </row>
    <row r="1538" s="3" customFormat="1" spans="1:15">
      <c r="A1538" s="2">
        <v>1537</v>
      </c>
      <c r="B1538" s="3"/>
      <c r="C1538" s="3" t="s">
        <v>7762</v>
      </c>
      <c r="D1538" s="3" t="s">
        <v>7763</v>
      </c>
      <c r="E1538" s="3" t="s">
        <v>7764</v>
      </c>
      <c r="F1538" s="3">
        <v>49</v>
      </c>
      <c r="G1538" s="3" t="s">
        <v>7765</v>
      </c>
      <c r="K1538" s="60">
        <v>45477</v>
      </c>
      <c r="L1538" s="20" t="s">
        <v>63</v>
      </c>
      <c r="N1538" s="3" t="s">
        <v>7766</v>
      </c>
      <c r="O1538" s="3" t="s">
        <v>7767</v>
      </c>
    </row>
    <row r="1539" s="4" customFormat="1" spans="1:15">
      <c r="A1539" s="2">
        <v>1538</v>
      </c>
      <c r="B1539" s="4" t="s">
        <v>7768</v>
      </c>
      <c r="C1539" s="4" t="s">
        <v>7769</v>
      </c>
      <c r="D1539" s="22" t="s">
        <v>7768</v>
      </c>
      <c r="E1539" s="4" t="s">
        <v>7770</v>
      </c>
      <c r="F1539" s="3">
        <v>59</v>
      </c>
      <c r="G1539" s="4" t="s">
        <v>7771</v>
      </c>
      <c r="H1539" s="4"/>
      <c r="I1539" s="4"/>
      <c r="J1539" s="4"/>
      <c r="K1539" s="60">
        <v>46017</v>
      </c>
      <c r="L1539" s="4"/>
      <c r="M1539" s="4"/>
      <c r="N1539" s="4" t="s">
        <v>7772</v>
      </c>
      <c r="O1539" s="4" t="s">
        <v>7773</v>
      </c>
    </row>
    <row r="1540" s="3" customFormat="1" spans="1:15">
      <c r="A1540" s="2">
        <v>1539</v>
      </c>
      <c r="B1540" s="3" t="s">
        <v>7774</v>
      </c>
      <c r="C1540" s="3" t="s">
        <v>7757</v>
      </c>
      <c r="D1540" s="21" t="s">
        <v>7774</v>
      </c>
      <c r="E1540" s="3" t="s">
        <v>7775</v>
      </c>
      <c r="F1540" s="3">
        <v>47</v>
      </c>
      <c r="G1540" s="20" t="s">
        <v>7776</v>
      </c>
      <c r="H1540" s="20"/>
      <c r="I1540" s="20"/>
      <c r="J1540" s="20"/>
      <c r="K1540" s="60">
        <v>45866</v>
      </c>
      <c r="N1540" s="3" t="s">
        <v>7777</v>
      </c>
      <c r="O1540" s="3" t="s">
        <v>7778</v>
      </c>
    </row>
    <row r="1541" s="63" customFormat="1" spans="1:15">
      <c r="A1541" s="2">
        <v>1540</v>
      </c>
      <c r="C1541" s="63" t="s">
        <v>7779</v>
      </c>
      <c r="D1541" s="95" t="s">
        <v>7780</v>
      </c>
      <c r="E1541" s="95" t="s">
        <v>7781</v>
      </c>
      <c r="F1541" s="3">
        <v>49</v>
      </c>
      <c r="G1541" s="3" t="s">
        <v>21</v>
      </c>
      <c r="K1541" s="60">
        <v>46064</v>
      </c>
      <c r="L1541" s="95"/>
      <c r="M1541" s="3" t="s">
        <v>24</v>
      </c>
      <c r="N1541" s="95" t="s">
        <v>7782</v>
      </c>
      <c r="O1541" s="3" t="s">
        <v>7783</v>
      </c>
    </row>
    <row r="1542" s="3" customFormat="1" spans="1:15">
      <c r="A1542" s="2">
        <v>1541</v>
      </c>
      <c r="C1542" s="3" t="s">
        <v>7784</v>
      </c>
      <c r="D1542" s="21" t="s">
        <v>7785</v>
      </c>
      <c r="E1542" s="20" t="s">
        <v>7786</v>
      </c>
      <c r="F1542" s="3">
        <v>49.8</v>
      </c>
      <c r="G1542" s="63" t="s">
        <v>21</v>
      </c>
      <c r="K1542" s="60">
        <v>46049</v>
      </c>
      <c r="N1542" s="3" t="s">
        <v>7787</v>
      </c>
      <c r="O1542" s="3" t="s">
        <v>7788</v>
      </c>
    </row>
    <row r="1543" s="3" customFormat="1" spans="1:15">
      <c r="A1543" s="2">
        <v>1542</v>
      </c>
      <c r="C1543" s="3" t="s">
        <v>7789</v>
      </c>
      <c r="D1543" s="21" t="s">
        <v>7790</v>
      </c>
      <c r="E1543" s="20" t="s">
        <v>7786</v>
      </c>
      <c r="F1543" s="3">
        <v>39.8</v>
      </c>
      <c r="G1543" s="63" t="s">
        <v>21</v>
      </c>
      <c r="K1543" s="60">
        <v>44922</v>
      </c>
      <c r="N1543" s="3" t="s">
        <v>7791</v>
      </c>
      <c r="O1543" s="3" t="s">
        <v>7792</v>
      </c>
    </row>
    <row r="1544" s="3" customFormat="1" spans="1:15">
      <c r="A1544" s="2">
        <v>1543</v>
      </c>
      <c r="C1544" s="3" t="s">
        <v>7793</v>
      </c>
      <c r="D1544" s="21" t="s">
        <v>7794</v>
      </c>
      <c r="E1544" s="3" t="s">
        <v>7795</v>
      </c>
      <c r="F1544" s="3">
        <v>39.8</v>
      </c>
      <c r="G1544" s="3" t="s">
        <v>7796</v>
      </c>
      <c r="K1544" s="60">
        <v>45881</v>
      </c>
      <c r="L1544" s="62" t="s">
        <v>7797</v>
      </c>
      <c r="M1544" s="3" t="s">
        <v>24</v>
      </c>
      <c r="N1544" s="3" t="s">
        <v>7798</v>
      </c>
      <c r="O1544" s="3" t="s">
        <v>7799</v>
      </c>
    </row>
    <row r="1545" s="52" customFormat="1" spans="1:15">
      <c r="A1545" s="2">
        <v>1544</v>
      </c>
      <c r="C1545" s="52" t="s">
        <v>7800</v>
      </c>
      <c r="D1545" s="87" t="s">
        <v>7801</v>
      </c>
      <c r="E1545" s="88" t="s">
        <v>7802</v>
      </c>
      <c r="F1545" s="3">
        <v>49.8</v>
      </c>
      <c r="G1545" s="88" t="s">
        <v>21</v>
      </c>
      <c r="K1545" s="60">
        <v>45880</v>
      </c>
      <c r="L1545" s="108" t="s">
        <v>2988</v>
      </c>
      <c r="M1545" s="70"/>
      <c r="N1545" s="88" t="s">
        <v>7803</v>
      </c>
      <c r="O1545" s="3" t="s">
        <v>7804</v>
      </c>
    </row>
    <row r="1546" s="52" customFormat="1" spans="1:15">
      <c r="A1546" s="2">
        <v>1545</v>
      </c>
      <c r="C1546" s="52" t="s">
        <v>7805</v>
      </c>
      <c r="D1546" s="87" t="s">
        <v>7806</v>
      </c>
      <c r="E1546" s="52" t="s">
        <v>7807</v>
      </c>
      <c r="F1546" s="3">
        <v>27</v>
      </c>
      <c r="G1546" s="88" t="s">
        <v>62</v>
      </c>
      <c r="K1546" s="60">
        <v>46014</v>
      </c>
      <c r="L1546" s="108" t="s">
        <v>2988</v>
      </c>
      <c r="M1546" s="70"/>
      <c r="N1546" s="88" t="s">
        <v>7808</v>
      </c>
      <c r="O1546" s="3" t="s">
        <v>7809</v>
      </c>
    </row>
    <row r="1547" s="3" customFormat="1" spans="1:15">
      <c r="A1547" s="2">
        <v>1546</v>
      </c>
      <c r="B1547" s="21"/>
      <c r="C1547" s="88" t="s">
        <v>7810</v>
      </c>
      <c r="D1547" s="21" t="s">
        <v>7811</v>
      </c>
      <c r="E1547" s="20" t="s">
        <v>7812</v>
      </c>
      <c r="F1547" s="3">
        <v>49</v>
      </c>
      <c r="G1547" s="3" t="s">
        <v>7642</v>
      </c>
      <c r="K1547" s="60">
        <v>46041</v>
      </c>
      <c r="L1547" s="62" t="s">
        <v>2988</v>
      </c>
      <c r="N1547" s="3" t="s">
        <v>7813</v>
      </c>
      <c r="O1547" s="3" t="s">
        <v>7814</v>
      </c>
    </row>
    <row r="1548" s="3" customFormat="1" spans="1:15">
      <c r="A1548" s="2">
        <v>1547</v>
      </c>
      <c r="C1548" s="3" t="s">
        <v>7815</v>
      </c>
      <c r="D1548" s="21" t="s">
        <v>7816</v>
      </c>
      <c r="E1548" s="3" t="s">
        <v>7817</v>
      </c>
      <c r="F1548" s="3">
        <v>39</v>
      </c>
      <c r="G1548" s="63" t="s">
        <v>21</v>
      </c>
      <c r="K1548" s="60">
        <v>46051</v>
      </c>
      <c r="L1548" s="62" t="s">
        <v>6388</v>
      </c>
      <c r="N1548" s="3" t="s">
        <v>7818</v>
      </c>
      <c r="O1548" s="3" t="s">
        <v>7819</v>
      </c>
    </row>
    <row r="1549" s="3" customFormat="1" ht="14" customHeight="1" spans="1:15">
      <c r="A1549" s="2">
        <v>1548</v>
      </c>
      <c r="B1549" s="3"/>
      <c r="C1549" s="3" t="s">
        <v>7820</v>
      </c>
      <c r="D1549" s="21" t="s">
        <v>7821</v>
      </c>
      <c r="E1549" s="3" t="s">
        <v>7822</v>
      </c>
      <c r="F1549" s="3">
        <v>59</v>
      </c>
      <c r="G1549" s="63" t="s">
        <v>21</v>
      </c>
      <c r="K1549" s="60">
        <v>45274</v>
      </c>
      <c r="L1549" s="62" t="s">
        <v>6388</v>
      </c>
      <c r="M1549" s="62"/>
      <c r="N1549" s="3" t="s">
        <v>7823</v>
      </c>
      <c r="O1549" s="3" t="s">
        <v>7824</v>
      </c>
    </row>
    <row r="1550" s="3" customFormat="1" spans="1:15">
      <c r="A1550" s="2">
        <v>1549</v>
      </c>
      <c r="C1550" s="3" t="s">
        <v>7825</v>
      </c>
      <c r="D1550" s="21" t="s">
        <v>7826</v>
      </c>
      <c r="E1550" s="3" t="s">
        <v>7827</v>
      </c>
      <c r="F1550" s="3">
        <v>45</v>
      </c>
      <c r="G1550" s="63" t="s">
        <v>21</v>
      </c>
      <c r="J1550" s="52"/>
      <c r="K1550" s="60">
        <v>46044</v>
      </c>
      <c r="L1550" s="107" t="s">
        <v>2988</v>
      </c>
      <c r="M1550" s="62"/>
      <c r="N1550" s="3" t="s">
        <v>7828</v>
      </c>
      <c r="O1550" s="3" t="s">
        <v>7829</v>
      </c>
    </row>
    <row r="1551" s="3" customFormat="1" ht="14" customHeight="1" spans="1:15">
      <c r="A1551" s="2">
        <v>1550</v>
      </c>
      <c r="B1551" s="3"/>
      <c r="C1551" s="3" t="s">
        <v>7830</v>
      </c>
      <c r="D1551" s="21" t="s">
        <v>7831</v>
      </c>
      <c r="E1551" s="3" t="s">
        <v>7832</v>
      </c>
      <c r="F1551" s="3">
        <v>59</v>
      </c>
      <c r="K1551" s="60">
        <v>45607</v>
      </c>
      <c r="L1551" s="62" t="s">
        <v>6388</v>
      </c>
      <c r="M1551" s="62"/>
      <c r="N1551" s="3" t="s">
        <v>7833</v>
      </c>
      <c r="O1551" s="3" t="s">
        <v>7834</v>
      </c>
    </row>
    <row r="1552" s="3" customFormat="1" spans="1:15">
      <c r="A1552" s="2">
        <v>1551</v>
      </c>
      <c r="B1552" s="3"/>
      <c r="C1552" s="3" t="s">
        <v>7835</v>
      </c>
      <c r="D1552" s="21" t="s">
        <v>7836</v>
      </c>
      <c r="E1552" s="3" t="s">
        <v>7837</v>
      </c>
      <c r="F1552" s="3">
        <v>37</v>
      </c>
      <c r="G1552" s="3" t="s">
        <v>62</v>
      </c>
      <c r="K1552" s="60">
        <v>46064</v>
      </c>
      <c r="L1552" s="20" t="s">
        <v>63</v>
      </c>
      <c r="M1552" s="20"/>
      <c r="N1552" s="3" t="s">
        <v>7838</v>
      </c>
      <c r="O1552" s="3" t="s">
        <v>7839</v>
      </c>
    </row>
    <row r="1553" s="3" customFormat="1" ht="14" customHeight="1" spans="1:15">
      <c r="A1553" s="2">
        <v>1552</v>
      </c>
      <c r="B1553" s="3"/>
      <c r="C1553" s="3" t="s">
        <v>7840</v>
      </c>
      <c r="D1553" s="21" t="s">
        <v>7841</v>
      </c>
      <c r="E1553" s="3" t="s">
        <v>7842</v>
      </c>
      <c r="F1553" s="3">
        <v>37</v>
      </c>
      <c r="G1553" s="63" t="s">
        <v>21</v>
      </c>
      <c r="K1553" s="60">
        <v>46079</v>
      </c>
      <c r="N1553" s="3" t="s">
        <v>7843</v>
      </c>
      <c r="O1553" s="3" t="s">
        <v>7844</v>
      </c>
    </row>
    <row r="1554" s="4" customFormat="1" spans="1:15">
      <c r="A1554" s="2">
        <v>1553</v>
      </c>
      <c r="B1554" s="4" t="s">
        <v>7845</v>
      </c>
      <c r="C1554" s="4" t="s">
        <v>7846</v>
      </c>
      <c r="D1554" s="4" t="s">
        <v>7845</v>
      </c>
      <c r="E1554" s="4" t="s">
        <v>7847</v>
      </c>
      <c r="F1554" s="4">
        <v>49.8</v>
      </c>
      <c r="G1554" s="4" t="s">
        <v>7848</v>
      </c>
      <c r="K1554" s="56">
        <v>46112</v>
      </c>
      <c r="N1554" s="4" t="s">
        <v>7849</v>
      </c>
      <c r="O1554" s="4" t="s">
        <v>7850</v>
      </c>
    </row>
    <row r="1555" s="5" customFormat="1" spans="1:15">
      <c r="A1555" s="2">
        <v>1554</v>
      </c>
      <c r="B1555" s="68"/>
      <c r="C1555" s="5" t="s">
        <v>7846</v>
      </c>
      <c r="D1555" s="68" t="s">
        <v>7851</v>
      </c>
      <c r="E1555" s="20" t="s">
        <v>7852</v>
      </c>
      <c r="F1555" s="3">
        <v>55</v>
      </c>
      <c r="G1555" s="3" t="s">
        <v>21</v>
      </c>
      <c r="I1555" s="2" t="s">
        <v>312</v>
      </c>
      <c r="J1555" s="3" t="s">
        <v>22</v>
      </c>
      <c r="K1555" s="60">
        <v>46055</v>
      </c>
      <c r="L1555" s="70" t="s">
        <v>23</v>
      </c>
      <c r="M1555" s="3" t="s">
        <v>24</v>
      </c>
      <c r="N1555" s="5" t="s">
        <v>7853</v>
      </c>
      <c r="O1555" s="3" t="s">
        <v>7854</v>
      </c>
    </row>
    <row r="1556" s="4" customFormat="1" spans="1:15">
      <c r="A1556" s="2">
        <v>1555</v>
      </c>
      <c r="B1556" s="4" t="s">
        <v>7855</v>
      </c>
      <c r="C1556" s="4" t="s">
        <v>7856</v>
      </c>
      <c r="D1556" s="22" t="s">
        <v>7855</v>
      </c>
      <c r="E1556" s="25" t="s">
        <v>7857</v>
      </c>
      <c r="F1556" s="3">
        <v>45</v>
      </c>
      <c r="G1556" s="4" t="s">
        <v>5859</v>
      </c>
      <c r="H1556" s="4"/>
      <c r="I1556" s="4"/>
      <c r="J1556" s="4"/>
      <c r="K1556" s="60">
        <v>46034</v>
      </c>
      <c r="L1556" s="25" t="s">
        <v>2699</v>
      </c>
      <c r="M1556" s="4"/>
      <c r="N1556" s="4" t="s">
        <v>7858</v>
      </c>
      <c r="O1556" s="4" t="s">
        <v>7859</v>
      </c>
    </row>
    <row r="1557" s="3" customFormat="1" spans="1:15">
      <c r="A1557" s="2">
        <v>1556</v>
      </c>
      <c r="C1557" s="3" t="s">
        <v>7860</v>
      </c>
      <c r="D1557" s="21" t="s">
        <v>7861</v>
      </c>
      <c r="E1557" s="3" t="s">
        <v>7862</v>
      </c>
      <c r="F1557" s="3">
        <v>79</v>
      </c>
      <c r="G1557" s="63" t="s">
        <v>21</v>
      </c>
      <c r="K1557" s="60">
        <v>45469</v>
      </c>
      <c r="N1557" s="3" t="s">
        <v>7863</v>
      </c>
      <c r="O1557" s="3" t="s">
        <v>7864</v>
      </c>
    </row>
    <row r="1558" s="3" customFormat="1" spans="1:15">
      <c r="A1558" s="2">
        <v>1557</v>
      </c>
      <c r="C1558" s="3" t="s">
        <v>7865</v>
      </c>
      <c r="D1558" s="21" t="s">
        <v>7866</v>
      </c>
      <c r="E1558" s="3" t="s">
        <v>7867</v>
      </c>
      <c r="F1558" s="3">
        <v>42</v>
      </c>
      <c r="G1558" s="63" t="s">
        <v>21</v>
      </c>
      <c r="J1558" s="3" t="s">
        <v>22</v>
      </c>
      <c r="K1558" s="60">
        <v>46013</v>
      </c>
      <c r="L1558" s="70" t="s">
        <v>23</v>
      </c>
      <c r="M1558" s="3" t="s">
        <v>24</v>
      </c>
      <c r="N1558" s="3" t="s">
        <v>7868</v>
      </c>
      <c r="O1558" s="3" t="s">
        <v>7869</v>
      </c>
    </row>
    <row r="1559" s="3" customFormat="1" spans="1:15">
      <c r="A1559" s="2">
        <v>1558</v>
      </c>
      <c r="C1559" s="3" t="s">
        <v>7870</v>
      </c>
      <c r="D1559" s="21" t="s">
        <v>7871</v>
      </c>
      <c r="E1559" s="3" t="s">
        <v>7867</v>
      </c>
      <c r="F1559" s="3">
        <v>47</v>
      </c>
      <c r="G1559" s="63" t="s">
        <v>21</v>
      </c>
      <c r="J1559" s="3" t="s">
        <v>22</v>
      </c>
      <c r="K1559" s="60">
        <v>46055</v>
      </c>
      <c r="L1559" s="70" t="s">
        <v>23</v>
      </c>
      <c r="M1559" s="3" t="s">
        <v>24</v>
      </c>
      <c r="N1559" s="3" t="s">
        <v>7872</v>
      </c>
      <c r="O1559" s="3" t="s">
        <v>7873</v>
      </c>
    </row>
    <row r="1560" s="3" customFormat="1" spans="1:15">
      <c r="A1560" s="2">
        <v>1559</v>
      </c>
      <c r="C1560" s="3" t="s">
        <v>7874</v>
      </c>
      <c r="D1560" s="21" t="s">
        <v>7875</v>
      </c>
      <c r="E1560" s="3" t="s">
        <v>7876</v>
      </c>
      <c r="F1560" s="3">
        <v>39.8</v>
      </c>
      <c r="G1560" s="63" t="s">
        <v>21</v>
      </c>
      <c r="K1560" s="60">
        <v>45488</v>
      </c>
      <c r="L1560" s="3" t="s">
        <v>7877</v>
      </c>
      <c r="M1560" s="3" t="s">
        <v>24</v>
      </c>
      <c r="N1560" s="3" t="s">
        <v>7878</v>
      </c>
      <c r="O1560" s="3" t="s">
        <v>7879</v>
      </c>
    </row>
    <row r="1561" s="52" customFormat="1" spans="1:15">
      <c r="A1561" s="2">
        <v>1560</v>
      </c>
      <c r="C1561" s="52" t="s">
        <v>7880</v>
      </c>
      <c r="D1561" s="87" t="s">
        <v>7881</v>
      </c>
      <c r="E1561" s="52" t="s">
        <v>2326</v>
      </c>
      <c r="F1561" s="3">
        <v>54</v>
      </c>
      <c r="G1561" s="88" t="s">
        <v>5672</v>
      </c>
      <c r="K1561" s="60">
        <v>45803</v>
      </c>
      <c r="L1561" s="98" t="s">
        <v>63</v>
      </c>
      <c r="M1561" s="70"/>
      <c r="N1561" s="88" t="s">
        <v>7882</v>
      </c>
      <c r="O1561" s="3" t="s">
        <v>7883</v>
      </c>
    </row>
    <row r="1562" s="3" customFormat="1" spans="1:15">
      <c r="A1562" s="2">
        <v>1561</v>
      </c>
      <c r="B1562" s="3"/>
      <c r="C1562" s="3" t="s">
        <v>7884</v>
      </c>
      <c r="D1562" s="3" t="s">
        <v>7885</v>
      </c>
      <c r="E1562" s="3" t="s">
        <v>7886</v>
      </c>
      <c r="F1562" s="3">
        <v>75</v>
      </c>
      <c r="G1562" s="20" t="s">
        <v>7887</v>
      </c>
      <c r="K1562" s="60">
        <v>46059</v>
      </c>
      <c r="L1562" s="20" t="s">
        <v>63</v>
      </c>
      <c r="N1562" s="3" t="s">
        <v>7888</v>
      </c>
      <c r="O1562" s="3" t="s">
        <v>7889</v>
      </c>
    </row>
    <row r="1563" s="3" customFormat="1" spans="1:15">
      <c r="A1563" s="2">
        <v>1562</v>
      </c>
      <c r="B1563" s="3" t="s">
        <v>7890</v>
      </c>
      <c r="C1563" s="3" t="s">
        <v>7884</v>
      </c>
      <c r="D1563" s="3" t="s">
        <v>7890</v>
      </c>
      <c r="E1563" s="3" t="s">
        <v>7891</v>
      </c>
      <c r="F1563" s="3">
        <v>69.8</v>
      </c>
      <c r="G1563" s="3" t="s">
        <v>7892</v>
      </c>
      <c r="K1563" s="60">
        <v>45737</v>
      </c>
      <c r="L1563" s="3"/>
      <c r="M1563" s="3"/>
      <c r="N1563" s="3" t="s">
        <v>7893</v>
      </c>
      <c r="O1563" s="3" t="s">
        <v>7894</v>
      </c>
    </row>
    <row r="1564" s="27" customFormat="1" spans="1:15">
      <c r="A1564" s="2">
        <v>1563</v>
      </c>
      <c r="B1564" s="57" t="s">
        <v>7895</v>
      </c>
      <c r="C1564" s="27" t="s">
        <v>7896</v>
      </c>
      <c r="D1564" s="57" t="s">
        <v>7895</v>
      </c>
      <c r="E1564" s="27" t="s">
        <v>7897</v>
      </c>
      <c r="F1564" s="3">
        <v>42</v>
      </c>
      <c r="G1564" s="27" t="s">
        <v>1292</v>
      </c>
      <c r="K1564" s="60">
        <v>45993</v>
      </c>
      <c r="L1564" s="27"/>
      <c r="N1564" s="27" t="s">
        <v>7898</v>
      </c>
      <c r="O1564" s="27" t="s">
        <v>7899</v>
      </c>
    </row>
    <row r="1565" s="27" customFormat="1" spans="1:15">
      <c r="A1565" s="2">
        <v>1564</v>
      </c>
      <c r="B1565" s="57" t="s">
        <v>7900</v>
      </c>
      <c r="C1565" s="27" t="s">
        <v>7901</v>
      </c>
      <c r="D1565" s="57" t="s">
        <v>7900</v>
      </c>
      <c r="E1565" s="27" t="s">
        <v>7902</v>
      </c>
      <c r="F1565" s="3">
        <v>38</v>
      </c>
      <c r="G1565" s="58" t="s">
        <v>857</v>
      </c>
      <c r="H1565" s="58"/>
      <c r="I1565" s="58"/>
      <c r="J1565" s="58"/>
      <c r="K1565" s="60">
        <v>45985</v>
      </c>
      <c r="L1565" s="27"/>
      <c r="N1565" s="27" t="s">
        <v>7903</v>
      </c>
      <c r="O1565" s="27" t="s">
        <v>7904</v>
      </c>
    </row>
    <row r="1566" s="2" customFormat="1" spans="1:15">
      <c r="A1566" s="2">
        <v>1565</v>
      </c>
      <c r="B1566" s="5"/>
      <c r="C1566" s="5" t="s">
        <v>7905</v>
      </c>
      <c r="D1566" s="68" t="s">
        <v>7906</v>
      </c>
      <c r="E1566" s="5" t="s">
        <v>3574</v>
      </c>
      <c r="F1566" s="3">
        <v>39.8</v>
      </c>
      <c r="G1566" s="20" t="s">
        <v>21</v>
      </c>
      <c r="H1566" s="20"/>
      <c r="I1566" s="20"/>
      <c r="J1566" s="20"/>
      <c r="K1566" s="60">
        <v>46057</v>
      </c>
      <c r="L1566" s="5"/>
      <c r="M1566" s="3" t="s">
        <v>24</v>
      </c>
      <c r="N1566" s="5" t="s">
        <v>7907</v>
      </c>
      <c r="O1566" s="3" t="s">
        <v>7908</v>
      </c>
    </row>
    <row r="1567" s="5" customFormat="1" spans="1:15">
      <c r="A1567" s="2">
        <v>1566</v>
      </c>
      <c r="B1567" s="95"/>
      <c r="C1567" s="5" t="s">
        <v>7909</v>
      </c>
      <c r="D1567" s="68" t="s">
        <v>7910</v>
      </c>
      <c r="E1567" s="20" t="s">
        <v>7911</v>
      </c>
      <c r="F1567" s="3">
        <v>30</v>
      </c>
      <c r="G1567" s="67" t="s">
        <v>21</v>
      </c>
      <c r="H1567" s="63"/>
      <c r="I1567" s="63"/>
      <c r="J1567" s="63"/>
      <c r="K1567" s="60">
        <v>46057</v>
      </c>
      <c r="L1567" s="63"/>
      <c r="M1567" s="3" t="s">
        <v>24</v>
      </c>
      <c r="N1567" s="5" t="s">
        <v>7912</v>
      </c>
      <c r="O1567" s="3" t="s">
        <v>7913</v>
      </c>
    </row>
    <row r="1568" s="3" customFormat="1" spans="1:15">
      <c r="A1568" s="2">
        <v>1567</v>
      </c>
      <c r="B1568" s="3" t="s">
        <v>7914</v>
      </c>
      <c r="C1568" s="3" t="s">
        <v>7915</v>
      </c>
      <c r="D1568" s="3" t="s">
        <v>7914</v>
      </c>
      <c r="E1568" s="3" t="s">
        <v>7916</v>
      </c>
      <c r="F1568" s="3">
        <v>59.8</v>
      </c>
      <c r="G1568" s="3" t="s">
        <v>7917</v>
      </c>
      <c r="H1568" s="3"/>
      <c r="I1568" s="3"/>
      <c r="J1568" s="20" t="s">
        <v>22</v>
      </c>
      <c r="K1568" s="60">
        <v>46078</v>
      </c>
      <c r="L1568" s="70" t="s">
        <v>23</v>
      </c>
      <c r="M1568" s="3" t="s">
        <v>7918</v>
      </c>
      <c r="N1568" s="3" t="s">
        <v>7919</v>
      </c>
      <c r="O1568" s="3" t="s">
        <v>7920</v>
      </c>
    </row>
    <row r="1569" s="52" customFormat="1" spans="1:15">
      <c r="A1569" s="2">
        <v>1568</v>
      </c>
      <c r="C1569" s="52" t="s">
        <v>7921</v>
      </c>
      <c r="D1569" s="87" t="s">
        <v>7922</v>
      </c>
      <c r="E1569" s="52" t="s">
        <v>7923</v>
      </c>
      <c r="F1569" s="3">
        <v>39</v>
      </c>
      <c r="G1569" s="88" t="s">
        <v>62</v>
      </c>
      <c r="K1569" s="60">
        <v>45864</v>
      </c>
      <c r="L1569" s="98" t="s">
        <v>63</v>
      </c>
      <c r="M1569" s="70"/>
      <c r="N1569" s="88" t="s">
        <v>7924</v>
      </c>
      <c r="O1569" s="3" t="s">
        <v>7925</v>
      </c>
    </row>
    <row r="1570" s="3" customFormat="1" spans="1:15">
      <c r="A1570" s="2">
        <v>1569</v>
      </c>
      <c r="C1570" s="3" t="s">
        <v>7926</v>
      </c>
      <c r="D1570" s="21" t="s">
        <v>7927</v>
      </c>
      <c r="E1570" s="3" t="s">
        <v>7928</v>
      </c>
      <c r="F1570" s="3">
        <v>35</v>
      </c>
      <c r="G1570" s="3" t="s">
        <v>62</v>
      </c>
      <c r="K1570" s="60">
        <v>44781</v>
      </c>
      <c r="L1570" s="3" t="s">
        <v>63</v>
      </c>
      <c r="N1570" s="3" t="s">
        <v>7929</v>
      </c>
      <c r="O1570" s="3" t="s">
        <v>7930</v>
      </c>
    </row>
    <row r="1571" s="3" customFormat="1" spans="1:15">
      <c r="A1571" s="2">
        <v>1570</v>
      </c>
      <c r="C1571" s="3" t="s">
        <v>7931</v>
      </c>
      <c r="D1571" s="21" t="s">
        <v>7932</v>
      </c>
      <c r="E1571" s="3" t="s">
        <v>7933</v>
      </c>
      <c r="F1571" s="3">
        <v>45</v>
      </c>
      <c r="G1571" s="3" t="s">
        <v>62</v>
      </c>
      <c r="I1571" s="20" t="s">
        <v>312</v>
      </c>
      <c r="J1571" s="3" t="s">
        <v>22</v>
      </c>
      <c r="K1571" s="60">
        <v>46062</v>
      </c>
      <c r="L1571" s="70" t="s">
        <v>23</v>
      </c>
      <c r="N1571" s="3" t="s">
        <v>7934</v>
      </c>
      <c r="O1571" s="3" t="s">
        <v>7935</v>
      </c>
    </row>
    <row r="1572" s="3" customFormat="1" spans="1:15">
      <c r="A1572" s="2">
        <v>1571</v>
      </c>
      <c r="C1572" s="3" t="s">
        <v>7936</v>
      </c>
      <c r="D1572" s="21" t="s">
        <v>7937</v>
      </c>
      <c r="E1572" s="3" t="s">
        <v>7938</v>
      </c>
      <c r="F1572" s="3">
        <v>49.8</v>
      </c>
      <c r="G1572" s="3" t="s">
        <v>304</v>
      </c>
      <c r="K1572" s="60">
        <v>46026</v>
      </c>
      <c r="L1572" s="70" t="s">
        <v>63</v>
      </c>
      <c r="N1572" s="3" t="s">
        <v>7939</v>
      </c>
      <c r="O1572" s="3" t="s">
        <v>7940</v>
      </c>
    </row>
    <row r="1573" s="3" customFormat="1" spans="1:15">
      <c r="A1573" s="2">
        <v>1572</v>
      </c>
      <c r="B1573" s="3"/>
      <c r="C1573" s="3" t="s">
        <v>7936</v>
      </c>
      <c r="D1573" s="21" t="s">
        <v>7941</v>
      </c>
      <c r="E1573" s="3" t="s">
        <v>7942</v>
      </c>
      <c r="F1573" s="3">
        <v>39.8</v>
      </c>
      <c r="G1573" s="3" t="s">
        <v>7943</v>
      </c>
      <c r="K1573" s="60">
        <v>45659</v>
      </c>
      <c r="L1573" s="3"/>
      <c r="N1573" s="3" t="s">
        <v>7944</v>
      </c>
      <c r="O1573" s="3" t="s">
        <v>7945</v>
      </c>
    </row>
    <row r="1574" s="4" customFormat="1" spans="1:15">
      <c r="A1574" s="2">
        <v>1573</v>
      </c>
      <c r="B1574" s="4" t="s">
        <v>7946</v>
      </c>
      <c r="C1574" s="4" t="s">
        <v>7947</v>
      </c>
      <c r="D1574" s="22" t="s">
        <v>7946</v>
      </c>
      <c r="E1574" s="4" t="s">
        <v>7948</v>
      </c>
      <c r="F1574" s="3">
        <v>49</v>
      </c>
      <c r="G1574" s="4" t="s">
        <v>7949</v>
      </c>
      <c r="J1574" s="25" t="s">
        <v>22</v>
      </c>
      <c r="K1574" s="60">
        <v>46050</v>
      </c>
      <c r="L1574" s="70" t="s">
        <v>23</v>
      </c>
      <c r="N1574" s="4" t="s">
        <v>7950</v>
      </c>
      <c r="O1574" s="4" t="s">
        <v>7951</v>
      </c>
    </row>
    <row r="1575" s="3" customFormat="1" spans="1:15">
      <c r="A1575" s="2">
        <v>1574</v>
      </c>
      <c r="C1575" s="3" t="s">
        <v>7952</v>
      </c>
      <c r="D1575" s="21" t="s">
        <v>7953</v>
      </c>
      <c r="E1575" s="3" t="s">
        <v>7954</v>
      </c>
      <c r="F1575" s="3">
        <v>39.9</v>
      </c>
      <c r="G1575" s="3" t="s">
        <v>21</v>
      </c>
      <c r="K1575" s="60">
        <v>46010</v>
      </c>
      <c r="M1575" s="3" t="s">
        <v>24</v>
      </c>
      <c r="N1575" s="3" t="s">
        <v>7955</v>
      </c>
      <c r="O1575" s="3" t="s">
        <v>7956</v>
      </c>
    </row>
    <row r="1576" s="4" customFormat="1" spans="1:15">
      <c r="A1576" s="2">
        <v>1575</v>
      </c>
      <c r="B1576" s="4" t="s">
        <v>7957</v>
      </c>
      <c r="C1576" s="4" t="s">
        <v>7958</v>
      </c>
      <c r="D1576" s="22" t="s">
        <v>7957</v>
      </c>
      <c r="E1576" s="4" t="s">
        <v>7959</v>
      </c>
      <c r="F1576" s="3">
        <v>62</v>
      </c>
      <c r="G1576" s="4" t="s">
        <v>7960</v>
      </c>
      <c r="H1576" s="4"/>
      <c r="I1576" s="4"/>
      <c r="J1576" s="4"/>
      <c r="K1576" s="60">
        <v>46041</v>
      </c>
      <c r="L1576" s="4"/>
      <c r="M1576" s="4"/>
      <c r="N1576" s="4" t="s">
        <v>7961</v>
      </c>
      <c r="O1576" s="4" t="s">
        <v>7962</v>
      </c>
    </row>
    <row r="1577" s="4" customFormat="1" spans="1:15">
      <c r="A1577" s="2">
        <v>1576</v>
      </c>
      <c r="B1577" s="4" t="s">
        <v>7963</v>
      </c>
      <c r="C1577" s="4" t="s">
        <v>7958</v>
      </c>
      <c r="D1577" s="22" t="s">
        <v>7963</v>
      </c>
      <c r="E1577" s="4" t="s">
        <v>7964</v>
      </c>
      <c r="F1577" s="3">
        <v>49.8</v>
      </c>
      <c r="G1577" s="4" t="s">
        <v>7965</v>
      </c>
      <c r="K1577" s="60">
        <v>46017</v>
      </c>
      <c r="N1577" s="4" t="s">
        <v>7966</v>
      </c>
      <c r="O1577" s="4" t="s">
        <v>7967</v>
      </c>
    </row>
    <row r="1578" s="3" customFormat="1" spans="1:15">
      <c r="A1578" s="2">
        <v>1577</v>
      </c>
      <c r="C1578" s="3" t="s">
        <v>7968</v>
      </c>
      <c r="D1578" s="21" t="s">
        <v>7969</v>
      </c>
      <c r="E1578" s="3" t="s">
        <v>7970</v>
      </c>
      <c r="F1578" s="3">
        <v>45</v>
      </c>
      <c r="G1578" s="3" t="s">
        <v>7971</v>
      </c>
      <c r="J1578" s="3" t="s">
        <v>22</v>
      </c>
      <c r="K1578" s="60">
        <v>46056</v>
      </c>
      <c r="L1578" s="70" t="s">
        <v>23</v>
      </c>
      <c r="M1578" s="3" t="s">
        <v>24</v>
      </c>
      <c r="N1578" s="3" t="s">
        <v>7972</v>
      </c>
      <c r="O1578" s="3" t="s">
        <v>7973</v>
      </c>
    </row>
    <row r="1579" s="2" customFormat="1" spans="1:15">
      <c r="A1579" s="2">
        <v>1578</v>
      </c>
      <c r="C1579" s="2" t="s">
        <v>7974</v>
      </c>
      <c r="D1579" s="76" t="s">
        <v>7975</v>
      </c>
      <c r="E1579" s="2" t="s">
        <v>7976</v>
      </c>
      <c r="F1579" s="3">
        <v>45</v>
      </c>
      <c r="G1579" s="2" t="s">
        <v>21</v>
      </c>
      <c r="K1579" s="60">
        <v>44955</v>
      </c>
      <c r="M1579" s="3" t="s">
        <v>24</v>
      </c>
      <c r="N1579" s="2" t="s">
        <v>7977</v>
      </c>
      <c r="O1579" s="3" t="s">
        <v>7978</v>
      </c>
    </row>
    <row r="1580" s="3" customFormat="1" spans="1:15">
      <c r="A1580" s="2">
        <v>1579</v>
      </c>
      <c r="B1580" s="21"/>
      <c r="C1580" s="3" t="s">
        <v>7968</v>
      </c>
      <c r="D1580" s="21" t="s">
        <v>7979</v>
      </c>
      <c r="E1580" s="20" t="s">
        <v>7980</v>
      </c>
      <c r="F1580" s="3">
        <v>55</v>
      </c>
      <c r="G1580" s="3" t="s">
        <v>7981</v>
      </c>
      <c r="K1580" s="60">
        <v>46000</v>
      </c>
      <c r="N1580" s="3" t="s">
        <v>7982</v>
      </c>
      <c r="O1580" s="3" t="s">
        <v>7983</v>
      </c>
    </row>
    <row r="1581" s="3" customFormat="1" spans="1:15">
      <c r="A1581" s="2">
        <v>1580</v>
      </c>
      <c r="C1581" s="3" t="s">
        <v>7984</v>
      </c>
      <c r="D1581" s="21" t="s">
        <v>7985</v>
      </c>
      <c r="E1581" s="3" t="s">
        <v>7986</v>
      </c>
      <c r="F1581" s="3">
        <v>49</v>
      </c>
      <c r="G1581" s="3" t="s">
        <v>7987</v>
      </c>
      <c r="K1581" s="60">
        <v>46063</v>
      </c>
      <c r="L1581" s="3" t="s">
        <v>63</v>
      </c>
      <c r="N1581" s="3" t="s">
        <v>7988</v>
      </c>
      <c r="O1581" s="3" t="s">
        <v>7989</v>
      </c>
    </row>
    <row r="1582" s="3" customFormat="1" spans="1:15">
      <c r="A1582" s="2">
        <v>1581</v>
      </c>
      <c r="B1582" s="3" t="s">
        <v>7990</v>
      </c>
      <c r="C1582" s="3" t="s">
        <v>7991</v>
      </c>
      <c r="D1582" s="3" t="s">
        <v>7990</v>
      </c>
      <c r="E1582" s="3" t="s">
        <v>7992</v>
      </c>
      <c r="F1582" s="3">
        <v>47</v>
      </c>
      <c r="G1582" s="3" t="s">
        <v>1058</v>
      </c>
      <c r="K1582" s="60">
        <v>46078</v>
      </c>
      <c r="L1582" s="3"/>
      <c r="M1582" s="3"/>
      <c r="N1582" s="3" t="s">
        <v>7993</v>
      </c>
      <c r="O1582" s="3" t="s">
        <v>7994</v>
      </c>
    </row>
    <row r="1583" s="4" customFormat="1" spans="1:15">
      <c r="A1583" s="2">
        <v>1582</v>
      </c>
      <c r="B1583" s="4" t="s">
        <v>7995</v>
      </c>
      <c r="C1583" s="4" t="s">
        <v>7996</v>
      </c>
      <c r="D1583" s="22" t="s">
        <v>7995</v>
      </c>
      <c r="E1583" s="25" t="s">
        <v>7997</v>
      </c>
      <c r="F1583" s="3">
        <v>45</v>
      </c>
      <c r="G1583" s="4" t="s">
        <v>7998</v>
      </c>
      <c r="H1583" s="4"/>
      <c r="I1583" s="4"/>
      <c r="J1583" s="4"/>
      <c r="K1583" s="60">
        <v>46021</v>
      </c>
      <c r="L1583" s="4"/>
      <c r="M1583" s="4"/>
      <c r="N1583" s="4" t="s">
        <v>7999</v>
      </c>
      <c r="O1583" s="4" t="s">
        <v>8000</v>
      </c>
    </row>
    <row r="1584" s="2" customFormat="1" spans="1:15">
      <c r="A1584" s="2">
        <v>1583</v>
      </c>
      <c r="C1584" s="2" t="s">
        <v>7996</v>
      </c>
      <c r="D1584" s="76" t="s">
        <v>8001</v>
      </c>
      <c r="E1584" s="2" t="s">
        <v>8002</v>
      </c>
      <c r="F1584" s="3">
        <v>44</v>
      </c>
      <c r="G1584" s="2" t="s">
        <v>62</v>
      </c>
      <c r="K1584" s="60">
        <v>45895</v>
      </c>
      <c r="L1584" s="3" t="s">
        <v>63</v>
      </c>
      <c r="M1584" s="3" t="s">
        <v>24</v>
      </c>
      <c r="N1584" s="2" t="s">
        <v>8003</v>
      </c>
      <c r="O1584" s="3" t="s">
        <v>8004</v>
      </c>
    </row>
    <row r="1585" s="52" customFormat="1" spans="1:15">
      <c r="A1585" s="2">
        <v>1584</v>
      </c>
      <c r="C1585" s="52" t="s">
        <v>8005</v>
      </c>
      <c r="D1585" s="87" t="s">
        <v>8006</v>
      </c>
      <c r="E1585" s="88" t="s">
        <v>8007</v>
      </c>
      <c r="F1585" s="3">
        <v>45</v>
      </c>
      <c r="G1585" s="3" t="s">
        <v>21</v>
      </c>
      <c r="H1585" s="88" t="s">
        <v>96</v>
      </c>
      <c r="I1585" s="2" t="s">
        <v>312</v>
      </c>
      <c r="J1585" s="3" t="s">
        <v>22</v>
      </c>
      <c r="K1585" s="60">
        <v>45908</v>
      </c>
      <c r="L1585" s="70" t="s">
        <v>23</v>
      </c>
      <c r="M1585" s="3" t="s">
        <v>24</v>
      </c>
      <c r="N1585" s="52" t="s">
        <v>8008</v>
      </c>
      <c r="O1585" s="3" t="s">
        <v>8009</v>
      </c>
    </row>
    <row r="1586" s="2" customFormat="1" spans="1:15">
      <c r="A1586" s="2">
        <v>1585</v>
      </c>
      <c r="B1586" s="2" t="s">
        <v>8010</v>
      </c>
      <c r="C1586" s="2" t="s">
        <v>8011</v>
      </c>
      <c r="D1586" s="2" t="s">
        <v>8010</v>
      </c>
      <c r="E1586" s="2" t="s">
        <v>8012</v>
      </c>
      <c r="F1586" s="3">
        <v>52.8</v>
      </c>
      <c r="G1586" s="2" t="s">
        <v>21</v>
      </c>
      <c r="H1586" s="2"/>
      <c r="I1586" s="2"/>
      <c r="J1586" s="2"/>
      <c r="K1586" s="60">
        <v>45719</v>
      </c>
      <c r="L1586" s="2" t="s">
        <v>8013</v>
      </c>
      <c r="M1586" s="2"/>
      <c r="N1586" s="2" t="s">
        <v>8014</v>
      </c>
      <c r="O1586" s="2" t="s">
        <v>8015</v>
      </c>
    </row>
    <row r="1587" s="3" customFormat="1" spans="1:15">
      <c r="A1587" s="2">
        <v>1586</v>
      </c>
      <c r="B1587" s="3" t="s">
        <v>8016</v>
      </c>
      <c r="C1587" s="3" t="s">
        <v>8017</v>
      </c>
      <c r="D1587" s="3" t="s">
        <v>8016</v>
      </c>
      <c r="E1587" s="3" t="s">
        <v>8018</v>
      </c>
      <c r="F1587" s="3">
        <v>45</v>
      </c>
      <c r="G1587" s="3" t="s">
        <v>2982</v>
      </c>
      <c r="K1587" s="60">
        <v>46064</v>
      </c>
      <c r="L1587" s="3"/>
      <c r="M1587" s="3"/>
      <c r="N1587" s="3" t="s">
        <v>8019</v>
      </c>
      <c r="O1587" s="3" t="s">
        <v>8020</v>
      </c>
    </row>
    <row r="1588" s="3" customFormat="1" spans="1:15">
      <c r="A1588" s="2">
        <v>1587</v>
      </c>
      <c r="B1588" s="21" t="s">
        <v>8021</v>
      </c>
      <c r="C1588" s="3" t="s">
        <v>8022</v>
      </c>
      <c r="D1588" s="3" t="s">
        <v>8021</v>
      </c>
      <c r="E1588" s="3" t="s">
        <v>8023</v>
      </c>
      <c r="F1588" s="3">
        <v>29.8</v>
      </c>
      <c r="G1588" s="63" t="s">
        <v>21</v>
      </c>
      <c r="K1588" s="60">
        <v>45821</v>
      </c>
      <c r="N1588" s="3" t="s">
        <v>8024</v>
      </c>
      <c r="O1588" s="62" t="s">
        <v>8025</v>
      </c>
    </row>
    <row r="1589" s="52" customFormat="1" spans="1:15">
      <c r="A1589" s="2">
        <v>1588</v>
      </c>
      <c r="C1589" s="52" t="s">
        <v>8022</v>
      </c>
      <c r="D1589" s="87" t="s">
        <v>8026</v>
      </c>
      <c r="E1589" s="52" t="s">
        <v>8027</v>
      </c>
      <c r="F1589" s="3">
        <v>29</v>
      </c>
      <c r="G1589" s="3" t="s">
        <v>21</v>
      </c>
      <c r="K1589" s="60">
        <v>45876</v>
      </c>
      <c r="L1589" s="70"/>
      <c r="M1589" s="3" t="s">
        <v>24</v>
      </c>
      <c r="N1589" s="52" t="s">
        <v>8028</v>
      </c>
      <c r="O1589" s="3" t="s">
        <v>8029</v>
      </c>
    </row>
    <row r="1590" s="5" customFormat="1" spans="1:15">
      <c r="A1590" s="2">
        <v>1589</v>
      </c>
      <c r="B1590" s="68"/>
      <c r="C1590" s="5" t="s">
        <v>8030</v>
      </c>
      <c r="D1590" s="76" t="s">
        <v>8031</v>
      </c>
      <c r="E1590" s="68" t="s">
        <v>8032</v>
      </c>
      <c r="F1590" s="3">
        <v>49.8</v>
      </c>
      <c r="G1590" s="2" t="s">
        <v>21</v>
      </c>
      <c r="H1590" s="20" t="s">
        <v>96</v>
      </c>
      <c r="I1590" s="2" t="s">
        <v>312</v>
      </c>
      <c r="J1590" s="3" t="s">
        <v>22</v>
      </c>
      <c r="K1590" s="60">
        <v>46078</v>
      </c>
      <c r="L1590" s="70" t="s">
        <v>23</v>
      </c>
      <c r="M1590" s="3" t="s">
        <v>24</v>
      </c>
      <c r="N1590" s="5" t="s">
        <v>8033</v>
      </c>
      <c r="O1590" s="3" t="s">
        <v>8034</v>
      </c>
    </row>
    <row r="1591" s="3" customFormat="1" spans="1:15">
      <c r="A1591" s="2">
        <v>1590</v>
      </c>
      <c r="C1591" s="3" t="s">
        <v>8035</v>
      </c>
      <c r="D1591" s="21" t="s">
        <v>8036</v>
      </c>
      <c r="E1591" s="3" t="s">
        <v>8037</v>
      </c>
      <c r="F1591" s="3">
        <v>42</v>
      </c>
      <c r="G1591" s="3" t="s">
        <v>4043</v>
      </c>
      <c r="K1591" s="60">
        <v>45890</v>
      </c>
      <c r="L1591" s="3" t="s">
        <v>63</v>
      </c>
      <c r="M1591" s="3" t="s">
        <v>24</v>
      </c>
      <c r="N1591" s="3" t="s">
        <v>8038</v>
      </c>
      <c r="O1591" s="3" t="s">
        <v>8039</v>
      </c>
    </row>
    <row r="1592" s="3" customFormat="1" spans="1:15">
      <c r="A1592" s="2">
        <v>1591</v>
      </c>
      <c r="B1592" s="21"/>
      <c r="C1592" s="3" t="s">
        <v>8040</v>
      </c>
      <c r="D1592" s="21" t="s">
        <v>8041</v>
      </c>
      <c r="E1592" s="3" t="s">
        <v>8042</v>
      </c>
      <c r="F1592" s="3">
        <v>49.8</v>
      </c>
      <c r="G1592" s="63" t="s">
        <v>21</v>
      </c>
      <c r="K1592" s="60">
        <v>46043</v>
      </c>
      <c r="N1592" s="3" t="s">
        <v>8043</v>
      </c>
      <c r="O1592" s="3" t="s">
        <v>8044</v>
      </c>
    </row>
    <row r="1593" s="3" customFormat="1" spans="1:15">
      <c r="A1593" s="2">
        <v>1592</v>
      </c>
      <c r="C1593" s="3" t="s">
        <v>8045</v>
      </c>
      <c r="D1593" s="21" t="s">
        <v>8046</v>
      </c>
      <c r="E1593" s="3" t="s">
        <v>8047</v>
      </c>
      <c r="F1593" s="3">
        <v>49.8</v>
      </c>
      <c r="G1593" s="3" t="s">
        <v>21</v>
      </c>
      <c r="K1593" s="60">
        <v>46043</v>
      </c>
      <c r="M1593" s="3" t="s">
        <v>24</v>
      </c>
      <c r="N1593" s="3" t="s">
        <v>8048</v>
      </c>
      <c r="O1593" s="3" t="s">
        <v>8049</v>
      </c>
    </row>
    <row r="1594" s="3" customFormat="1" spans="1:15">
      <c r="A1594" s="2">
        <v>1593</v>
      </c>
      <c r="C1594" s="3" t="s">
        <v>8050</v>
      </c>
      <c r="D1594" s="21" t="s">
        <v>8051</v>
      </c>
      <c r="E1594" s="3" t="s">
        <v>8052</v>
      </c>
      <c r="F1594" s="3">
        <v>59</v>
      </c>
      <c r="G1594" s="3" t="s">
        <v>21</v>
      </c>
      <c r="J1594" s="52"/>
      <c r="K1594" s="60">
        <v>45012</v>
      </c>
      <c r="L1594" s="71"/>
      <c r="N1594" s="3" t="s">
        <v>8053</v>
      </c>
      <c r="O1594" s="3" t="s">
        <v>8054</v>
      </c>
    </row>
    <row r="1595" s="3" customFormat="1" spans="1:15">
      <c r="A1595" s="2">
        <v>1594</v>
      </c>
      <c r="B1595" s="3" t="s">
        <v>8055</v>
      </c>
      <c r="C1595" s="3" t="s">
        <v>8056</v>
      </c>
      <c r="D1595" s="21" t="s">
        <v>8055</v>
      </c>
      <c r="E1595" s="20" t="s">
        <v>8057</v>
      </c>
      <c r="F1595" s="3">
        <v>59</v>
      </c>
      <c r="G1595" s="2" t="s">
        <v>1770</v>
      </c>
      <c r="K1595" s="60">
        <v>46011</v>
      </c>
      <c r="L1595" s="3" t="s">
        <v>63</v>
      </c>
      <c r="N1595" s="3" t="s">
        <v>8058</v>
      </c>
      <c r="O1595" s="3" t="s">
        <v>8059</v>
      </c>
    </row>
    <row r="1596" s="3" customFormat="1" spans="1:15">
      <c r="A1596" s="2">
        <v>1595</v>
      </c>
      <c r="B1596" s="21" t="s">
        <v>8060</v>
      </c>
      <c r="C1596" s="3" t="s">
        <v>8061</v>
      </c>
      <c r="D1596" s="21" t="s">
        <v>8060</v>
      </c>
      <c r="E1596" s="3" t="s">
        <v>8062</v>
      </c>
      <c r="F1596" s="3">
        <v>49.8</v>
      </c>
      <c r="G1596" s="3" t="s">
        <v>8063</v>
      </c>
      <c r="H1596" s="3"/>
      <c r="I1596" s="3"/>
      <c r="J1596" s="62" t="s">
        <v>22</v>
      </c>
      <c r="K1596" s="60">
        <v>46078</v>
      </c>
      <c r="L1596" s="70" t="s">
        <v>23</v>
      </c>
      <c r="M1596" s="3" t="s">
        <v>8064</v>
      </c>
      <c r="N1596" s="3" t="s">
        <v>8065</v>
      </c>
      <c r="O1596" s="3" t="s">
        <v>8066</v>
      </c>
    </row>
    <row r="1597" s="3" customFormat="1" spans="1:15">
      <c r="A1597" s="2">
        <v>1596</v>
      </c>
      <c r="B1597" s="5"/>
      <c r="C1597" s="5" t="s">
        <v>8067</v>
      </c>
      <c r="D1597" s="68" t="s">
        <v>8068</v>
      </c>
      <c r="E1597" s="5" t="s">
        <v>3222</v>
      </c>
      <c r="F1597" s="3">
        <v>59.8</v>
      </c>
      <c r="G1597" s="5" t="s">
        <v>4243</v>
      </c>
      <c r="K1597" s="60">
        <v>46062</v>
      </c>
      <c r="N1597" s="5" t="s">
        <v>8069</v>
      </c>
      <c r="O1597" s="5" t="s">
        <v>8070</v>
      </c>
    </row>
    <row r="1598" s="5" customFormat="1" spans="1:15">
      <c r="A1598" s="2">
        <v>1597</v>
      </c>
      <c r="B1598" s="68"/>
      <c r="C1598" s="5" t="s">
        <v>8071</v>
      </c>
      <c r="D1598" s="68" t="s">
        <v>8072</v>
      </c>
      <c r="E1598" s="5" t="s">
        <v>8073</v>
      </c>
      <c r="F1598" s="3">
        <v>39.9</v>
      </c>
      <c r="G1598" s="5" t="s">
        <v>8074</v>
      </c>
      <c r="K1598" s="60">
        <v>45693</v>
      </c>
      <c r="M1598" s="3" t="s">
        <v>24</v>
      </c>
      <c r="N1598" s="5" t="s">
        <v>8075</v>
      </c>
      <c r="O1598" s="3" t="s">
        <v>8076</v>
      </c>
    </row>
    <row r="1599" s="4" customFormat="1" spans="1:15">
      <c r="A1599" s="2">
        <v>1598</v>
      </c>
      <c r="B1599" s="4" t="s">
        <v>8077</v>
      </c>
      <c r="C1599" s="4" t="s">
        <v>8078</v>
      </c>
      <c r="D1599" s="22" t="s">
        <v>8077</v>
      </c>
      <c r="E1599" s="4" t="s">
        <v>8079</v>
      </c>
      <c r="F1599" s="3">
        <v>49</v>
      </c>
      <c r="G1599" s="4" t="s">
        <v>8080</v>
      </c>
      <c r="H1599" s="4"/>
      <c r="I1599" s="4"/>
      <c r="J1599" s="4"/>
      <c r="K1599" s="60">
        <v>46008</v>
      </c>
      <c r="L1599" s="4"/>
      <c r="M1599" s="4"/>
      <c r="N1599" s="4" t="s">
        <v>8081</v>
      </c>
      <c r="O1599" s="4" t="s">
        <v>8082</v>
      </c>
    </row>
    <row r="1600" s="2" customFormat="1" spans="1:15">
      <c r="A1600" s="2">
        <v>1599</v>
      </c>
      <c r="B1600" s="2" t="s">
        <v>8083</v>
      </c>
      <c r="C1600" s="2" t="s">
        <v>8084</v>
      </c>
      <c r="D1600" s="2" t="s">
        <v>8083</v>
      </c>
      <c r="E1600" s="2" t="s">
        <v>8085</v>
      </c>
      <c r="F1600" s="3">
        <v>38</v>
      </c>
      <c r="G1600" s="2" t="s">
        <v>21</v>
      </c>
      <c r="H1600" s="2"/>
      <c r="I1600" s="2"/>
      <c r="J1600" s="2"/>
      <c r="K1600" s="60">
        <v>46034</v>
      </c>
      <c r="L1600" s="2"/>
      <c r="M1600" s="2"/>
      <c r="N1600" s="2" t="s">
        <v>8086</v>
      </c>
      <c r="O1600" s="2" t="s">
        <v>8087</v>
      </c>
    </row>
    <row r="1601" s="3" customFormat="1" spans="1:15">
      <c r="A1601" s="2">
        <v>1600</v>
      </c>
      <c r="B1601" s="3"/>
      <c r="C1601" s="3" t="s">
        <v>8088</v>
      </c>
      <c r="D1601" s="21" t="s">
        <v>8089</v>
      </c>
      <c r="E1601" s="3" t="s">
        <v>8090</v>
      </c>
      <c r="F1601" s="3">
        <v>79</v>
      </c>
      <c r="G1601" s="3" t="s">
        <v>8091</v>
      </c>
      <c r="K1601" s="60">
        <v>46034</v>
      </c>
      <c r="N1601" s="3" t="s">
        <v>8092</v>
      </c>
      <c r="O1601" s="3" t="s">
        <v>8093</v>
      </c>
    </row>
    <row r="1602" s="52" customFormat="1" spans="1:15">
      <c r="A1602" s="2">
        <v>1601</v>
      </c>
      <c r="B1602" s="52" t="s">
        <v>8094</v>
      </c>
      <c r="C1602" s="52" t="s">
        <v>8095</v>
      </c>
      <c r="D1602" s="87" t="s">
        <v>8094</v>
      </c>
      <c r="E1602" s="52" t="s">
        <v>8096</v>
      </c>
      <c r="F1602" s="3">
        <v>65</v>
      </c>
      <c r="G1602" s="52" t="s">
        <v>1058</v>
      </c>
      <c r="K1602" s="60">
        <v>46059</v>
      </c>
      <c r="N1602" s="52" t="s">
        <v>8097</v>
      </c>
      <c r="O1602" s="52" t="s">
        <v>8098</v>
      </c>
    </row>
    <row r="1603" s="3" customFormat="1" spans="1:15">
      <c r="A1603" s="2">
        <v>1602</v>
      </c>
      <c r="B1603" s="21" t="s">
        <v>8099</v>
      </c>
      <c r="C1603" s="62" t="s">
        <v>8100</v>
      </c>
      <c r="D1603" s="3" t="s">
        <v>8099</v>
      </c>
      <c r="E1603" s="3" t="s">
        <v>8101</v>
      </c>
      <c r="F1603" s="3">
        <v>39</v>
      </c>
      <c r="G1603" s="3" t="s">
        <v>193</v>
      </c>
      <c r="K1603" s="60">
        <v>45762</v>
      </c>
      <c r="N1603" s="3" t="s">
        <v>8102</v>
      </c>
      <c r="O1603" s="62" t="s">
        <v>8103</v>
      </c>
    </row>
    <row r="1604" s="5" customFormat="1" spans="1:15">
      <c r="A1604" s="2">
        <v>1603</v>
      </c>
      <c r="B1604" s="76"/>
      <c r="C1604" s="2" t="s">
        <v>8104</v>
      </c>
      <c r="D1604" s="76" t="s">
        <v>8105</v>
      </c>
      <c r="E1604" s="5" t="s">
        <v>8106</v>
      </c>
      <c r="F1604" s="3">
        <v>35</v>
      </c>
      <c r="G1604" s="5" t="s">
        <v>21</v>
      </c>
      <c r="H1604" s="2"/>
      <c r="I1604" s="2"/>
      <c r="J1604" s="2"/>
      <c r="K1604" s="60">
        <v>45518</v>
      </c>
      <c r="L1604" s="2"/>
      <c r="M1604" s="3" t="s">
        <v>24</v>
      </c>
      <c r="N1604" s="76" t="s">
        <v>8107</v>
      </c>
      <c r="O1604" s="3" t="s">
        <v>8108</v>
      </c>
    </row>
    <row r="1605" s="3" customFormat="1" spans="1:15">
      <c r="A1605" s="2">
        <v>1604</v>
      </c>
      <c r="C1605" s="3" t="s">
        <v>8109</v>
      </c>
      <c r="D1605" s="21" t="s">
        <v>8110</v>
      </c>
      <c r="E1605" s="20" t="s">
        <v>8111</v>
      </c>
      <c r="F1605" s="3">
        <v>35</v>
      </c>
      <c r="G1605" s="3" t="s">
        <v>8112</v>
      </c>
      <c r="K1605" s="60">
        <v>44886</v>
      </c>
      <c r="L1605" s="20" t="s">
        <v>3270</v>
      </c>
      <c r="N1605" s="3" t="s">
        <v>8113</v>
      </c>
      <c r="O1605" s="3" t="s">
        <v>8114</v>
      </c>
    </row>
    <row r="1606" s="3" customFormat="1" spans="1:15">
      <c r="A1606" s="2">
        <v>1605</v>
      </c>
      <c r="B1606" s="21"/>
      <c r="C1606" s="3" t="s">
        <v>8115</v>
      </c>
      <c r="D1606" s="21" t="s">
        <v>8116</v>
      </c>
      <c r="E1606" s="20" t="s">
        <v>8117</v>
      </c>
      <c r="F1606" s="3">
        <v>49.8</v>
      </c>
      <c r="G1606" s="3" t="s">
        <v>1727</v>
      </c>
      <c r="K1606" s="60">
        <v>45289</v>
      </c>
      <c r="L1606" s="70" t="s">
        <v>63</v>
      </c>
      <c r="M1606" s="3" t="s">
        <v>8118</v>
      </c>
      <c r="N1606" s="3" t="s">
        <v>8119</v>
      </c>
      <c r="O1606" s="3" t="s">
        <v>8120</v>
      </c>
    </row>
    <row r="1607" s="3" customFormat="1" spans="1:15">
      <c r="A1607" s="2">
        <v>1606</v>
      </c>
      <c r="B1607" s="21"/>
      <c r="C1607" s="3" t="s">
        <v>8121</v>
      </c>
      <c r="D1607" s="21" t="s">
        <v>8122</v>
      </c>
      <c r="E1607" s="3" t="s">
        <v>8123</v>
      </c>
      <c r="F1607" s="3">
        <v>89</v>
      </c>
      <c r="G1607" s="3" t="s">
        <v>62</v>
      </c>
      <c r="K1607" s="60">
        <v>45681</v>
      </c>
      <c r="L1607" s="3" t="s">
        <v>63</v>
      </c>
      <c r="N1607" s="3" t="s">
        <v>8124</v>
      </c>
      <c r="O1607" s="3" t="s">
        <v>8125</v>
      </c>
    </row>
    <row r="1608" s="3" customFormat="1" spans="1:15">
      <c r="A1608" s="2">
        <v>1607</v>
      </c>
      <c r="B1608" s="21"/>
      <c r="C1608" s="3" t="s">
        <v>8126</v>
      </c>
      <c r="D1608" s="3" t="s">
        <v>8127</v>
      </c>
      <c r="E1608" s="3" t="s">
        <v>8128</v>
      </c>
      <c r="F1608" s="3">
        <v>69.8</v>
      </c>
      <c r="G1608" s="3" t="s">
        <v>193</v>
      </c>
      <c r="K1608" s="60">
        <v>46043</v>
      </c>
      <c r="N1608" s="3" t="s">
        <v>8129</v>
      </c>
      <c r="O1608" s="62" t="s">
        <v>8130</v>
      </c>
    </row>
    <row r="1609" s="3" customFormat="1" spans="1:15">
      <c r="A1609" s="2">
        <v>1608</v>
      </c>
      <c r="B1609" s="3" t="s">
        <v>8131</v>
      </c>
      <c r="C1609" s="3" t="s">
        <v>8132</v>
      </c>
      <c r="D1609" s="3" t="s">
        <v>8131</v>
      </c>
      <c r="E1609" s="3" t="s">
        <v>8133</v>
      </c>
      <c r="F1609" s="3">
        <v>49</v>
      </c>
      <c r="G1609" s="3" t="s">
        <v>21</v>
      </c>
      <c r="K1609" s="60">
        <v>45764</v>
      </c>
      <c r="L1609" s="3"/>
      <c r="M1609" s="3"/>
      <c r="N1609" s="3" t="s">
        <v>8134</v>
      </c>
      <c r="O1609" s="3" t="s">
        <v>8135</v>
      </c>
    </row>
    <row r="1610" s="3" customFormat="1" spans="1:15">
      <c r="A1610" s="2">
        <v>1609</v>
      </c>
      <c r="B1610" s="3" t="s">
        <v>8136</v>
      </c>
      <c r="C1610" s="3" t="s">
        <v>8132</v>
      </c>
      <c r="D1610" s="3" t="s">
        <v>8136</v>
      </c>
      <c r="E1610" s="3" t="s">
        <v>8137</v>
      </c>
      <c r="F1610" s="3">
        <v>47</v>
      </c>
      <c r="G1610" s="3" t="s">
        <v>1058</v>
      </c>
      <c r="K1610" s="60">
        <v>45737</v>
      </c>
      <c r="L1610" s="3"/>
      <c r="M1610" s="3"/>
      <c r="N1610" s="3" t="s">
        <v>8138</v>
      </c>
      <c r="O1610" s="3" t="s">
        <v>8139</v>
      </c>
    </row>
    <row r="1611" s="2" customFormat="1" spans="1:15">
      <c r="A1611" s="2">
        <v>1610</v>
      </c>
      <c r="B1611" s="76"/>
      <c r="C1611" s="2" t="s">
        <v>8140</v>
      </c>
      <c r="D1611" s="76" t="s">
        <v>8141</v>
      </c>
      <c r="E1611" s="2" t="s">
        <v>8142</v>
      </c>
      <c r="F1611" s="3">
        <v>35</v>
      </c>
      <c r="G1611" s="2" t="s">
        <v>21</v>
      </c>
      <c r="K1611" s="60">
        <v>45661</v>
      </c>
      <c r="L1611" s="2" t="s">
        <v>117</v>
      </c>
      <c r="M1611" s="3" t="s">
        <v>24</v>
      </c>
      <c r="N1611" s="2" t="s">
        <v>8143</v>
      </c>
      <c r="O1611" s="3" t="s">
        <v>8144</v>
      </c>
    </row>
    <row r="1612" s="3" customFormat="1" spans="1:15">
      <c r="A1612" s="2">
        <v>1611</v>
      </c>
      <c r="C1612" s="3" t="s">
        <v>8145</v>
      </c>
      <c r="D1612" s="21" t="s">
        <v>8146</v>
      </c>
      <c r="E1612" s="3" t="s">
        <v>8147</v>
      </c>
      <c r="F1612" s="3">
        <v>45</v>
      </c>
      <c r="G1612" s="3" t="s">
        <v>8148</v>
      </c>
      <c r="K1612" s="60">
        <v>46059</v>
      </c>
      <c r="L1612" s="3" t="s">
        <v>63</v>
      </c>
      <c r="M1612" s="3" t="s">
        <v>24</v>
      </c>
      <c r="N1612" s="3" t="s">
        <v>8149</v>
      </c>
      <c r="O1612" s="3" t="s">
        <v>8150</v>
      </c>
    </row>
    <row r="1613" s="5" customFormat="1" spans="1:15">
      <c r="A1613" s="2">
        <v>1612</v>
      </c>
      <c r="C1613" s="5" t="s">
        <v>8151</v>
      </c>
      <c r="D1613" s="68" t="s">
        <v>8152</v>
      </c>
      <c r="E1613" s="5" t="s">
        <v>8153</v>
      </c>
      <c r="F1613" s="3">
        <v>48.9</v>
      </c>
      <c r="G1613" s="3" t="s">
        <v>21</v>
      </c>
      <c r="K1613" s="60">
        <v>45664</v>
      </c>
      <c r="M1613" s="3" t="s">
        <v>24</v>
      </c>
      <c r="N1613" s="5" t="s">
        <v>8154</v>
      </c>
      <c r="O1613" s="3" t="s">
        <v>8155</v>
      </c>
    </row>
    <row r="1614" s="3" customFormat="1" spans="1:15">
      <c r="A1614" s="2">
        <v>1613</v>
      </c>
      <c r="B1614" s="68"/>
      <c r="C1614" s="5" t="s">
        <v>8156</v>
      </c>
      <c r="D1614" s="68" t="s">
        <v>8157</v>
      </c>
      <c r="E1614" s="5" t="s">
        <v>8158</v>
      </c>
      <c r="F1614" s="3">
        <v>35</v>
      </c>
      <c r="G1614" s="63" t="s">
        <v>21</v>
      </c>
      <c r="K1614" s="60">
        <v>45363</v>
      </c>
      <c r="N1614" s="5" t="s">
        <v>8159</v>
      </c>
      <c r="O1614" s="5" t="s">
        <v>8160</v>
      </c>
    </row>
    <row r="1615" s="3" customFormat="1" spans="1:15">
      <c r="A1615" s="2">
        <v>1614</v>
      </c>
      <c r="B1615" s="3" t="s">
        <v>8161</v>
      </c>
      <c r="C1615" s="3" t="s">
        <v>8162</v>
      </c>
      <c r="D1615" s="3" t="s">
        <v>8161</v>
      </c>
      <c r="E1615" s="3" t="s">
        <v>8163</v>
      </c>
      <c r="F1615" s="3">
        <v>29.8</v>
      </c>
      <c r="G1615" s="3" t="s">
        <v>8164</v>
      </c>
      <c r="K1615" s="60">
        <v>46057</v>
      </c>
      <c r="N1615" s="3" t="s">
        <v>8165</v>
      </c>
      <c r="O1615" s="3" t="s">
        <v>8166</v>
      </c>
    </row>
    <row r="1616" s="3" customFormat="1" spans="1:15">
      <c r="A1616" s="2">
        <v>1615</v>
      </c>
      <c r="B1616" s="3" t="s">
        <v>8167</v>
      </c>
      <c r="C1616" s="3" t="s">
        <v>8168</v>
      </c>
      <c r="D1616" s="3" t="s">
        <v>8167</v>
      </c>
      <c r="E1616" s="3" t="s">
        <v>8169</v>
      </c>
      <c r="F1616" s="3">
        <v>49</v>
      </c>
      <c r="G1616" s="3" t="s">
        <v>8170</v>
      </c>
      <c r="H1616" s="3"/>
      <c r="I1616" s="3"/>
      <c r="J1616" s="3"/>
      <c r="K1616" s="60">
        <v>45804</v>
      </c>
      <c r="L1616" s="3"/>
      <c r="M1616" s="3"/>
      <c r="N1616" s="3" t="s">
        <v>8171</v>
      </c>
      <c r="O1616" s="3" t="s">
        <v>8172</v>
      </c>
    </row>
    <row r="1617" s="3" customFormat="1" spans="1:15">
      <c r="A1617" s="2">
        <v>1616</v>
      </c>
      <c r="B1617" s="3" t="s">
        <v>8173</v>
      </c>
      <c r="C1617" s="3" t="s">
        <v>8174</v>
      </c>
      <c r="D1617" s="21" t="s">
        <v>8173</v>
      </c>
      <c r="E1617" s="3" t="s">
        <v>8175</v>
      </c>
      <c r="F1617" s="3">
        <v>59.8</v>
      </c>
      <c r="G1617" s="3" t="s">
        <v>193</v>
      </c>
      <c r="K1617" s="60">
        <v>46063</v>
      </c>
      <c r="L1617" s="20" t="s">
        <v>63</v>
      </c>
      <c r="N1617" s="3" t="s">
        <v>8176</v>
      </c>
      <c r="O1617" s="3" t="s">
        <v>8177</v>
      </c>
    </row>
    <row r="1618" s="2" customFormat="1" spans="1:15">
      <c r="A1618" s="2">
        <v>1617</v>
      </c>
      <c r="B1618" s="5"/>
      <c r="C1618" s="5" t="s">
        <v>8178</v>
      </c>
      <c r="D1618" s="68" t="s">
        <v>8179</v>
      </c>
      <c r="E1618" s="5" t="s">
        <v>8180</v>
      </c>
      <c r="F1618" s="3">
        <v>39.8</v>
      </c>
      <c r="G1618" s="20" t="s">
        <v>8181</v>
      </c>
      <c r="H1618" s="20"/>
      <c r="I1618" s="20"/>
      <c r="J1618" s="20"/>
      <c r="K1618" s="60">
        <v>46041</v>
      </c>
      <c r="L1618" s="5"/>
      <c r="M1618" s="3" t="s">
        <v>24</v>
      </c>
      <c r="N1618" s="5" t="s">
        <v>8182</v>
      </c>
      <c r="O1618" s="3" t="s">
        <v>8183</v>
      </c>
    </row>
    <row r="1619" s="3" customFormat="1" spans="1:15">
      <c r="A1619" s="2">
        <v>1618</v>
      </c>
      <c r="B1619" s="21"/>
      <c r="C1619" s="3" t="s">
        <v>8184</v>
      </c>
      <c r="D1619" s="21" t="s">
        <v>8185</v>
      </c>
      <c r="E1619" s="3" t="s">
        <v>8186</v>
      </c>
      <c r="F1619" s="3">
        <v>59</v>
      </c>
      <c r="G1619" s="3" t="s">
        <v>21</v>
      </c>
      <c r="K1619" s="60">
        <v>46044</v>
      </c>
      <c r="N1619" s="3" t="s">
        <v>8187</v>
      </c>
      <c r="O1619" s="3" t="s">
        <v>8188</v>
      </c>
    </row>
    <row r="1620" s="3" customFormat="1" spans="1:15">
      <c r="A1620" s="2">
        <v>1619</v>
      </c>
      <c r="B1620" s="3" t="s">
        <v>8189</v>
      </c>
      <c r="C1620" s="3" t="s">
        <v>8190</v>
      </c>
      <c r="D1620" s="3" t="s">
        <v>8189</v>
      </c>
      <c r="E1620" s="3" t="s">
        <v>8191</v>
      </c>
      <c r="F1620" s="3">
        <v>59</v>
      </c>
      <c r="K1620" s="60">
        <v>45944</v>
      </c>
      <c r="L1620" s="3"/>
      <c r="N1620" s="3" t="s">
        <v>8192</v>
      </c>
      <c r="O1620" s="3" t="s">
        <v>8193</v>
      </c>
    </row>
    <row r="1621" s="4" customFormat="1" spans="1:15">
      <c r="A1621" s="2">
        <v>1620</v>
      </c>
      <c r="B1621" s="4" t="s">
        <v>8194</v>
      </c>
      <c r="C1621" s="4" t="s">
        <v>8195</v>
      </c>
      <c r="D1621" s="4" t="s">
        <v>8194</v>
      </c>
      <c r="E1621" s="4" t="s">
        <v>8196</v>
      </c>
      <c r="F1621" s="4">
        <v>55</v>
      </c>
      <c r="G1621" s="4" t="s">
        <v>8197</v>
      </c>
      <c r="K1621" s="56">
        <v>46115</v>
      </c>
      <c r="N1621" s="4" t="s">
        <v>8198</v>
      </c>
      <c r="O1621" s="4" t="s">
        <v>8199</v>
      </c>
    </row>
    <row r="1622" s="3" customFormat="1" spans="1:15">
      <c r="A1622" s="2">
        <v>1621</v>
      </c>
      <c r="B1622" s="3" t="s">
        <v>8200</v>
      </c>
      <c r="C1622" s="3" t="s">
        <v>8201</v>
      </c>
      <c r="D1622" s="21" t="s">
        <v>8200</v>
      </c>
      <c r="E1622" s="3" t="s">
        <v>8202</v>
      </c>
      <c r="F1622" s="3">
        <v>49.8</v>
      </c>
      <c r="G1622" s="3" t="s">
        <v>62</v>
      </c>
      <c r="H1622" s="3"/>
      <c r="I1622" s="3"/>
      <c r="J1622" s="3"/>
      <c r="K1622" s="60">
        <v>46006</v>
      </c>
      <c r="L1622" s="3" t="s">
        <v>63</v>
      </c>
      <c r="M1622" s="3"/>
      <c r="N1622" s="3" t="s">
        <v>8203</v>
      </c>
      <c r="O1622" s="3" t="s">
        <v>8204</v>
      </c>
    </row>
    <row r="1623" s="3" customFormat="1" spans="1:15">
      <c r="A1623" s="2">
        <v>1622</v>
      </c>
      <c r="B1623" s="21"/>
      <c r="C1623" s="3" t="s">
        <v>8205</v>
      </c>
      <c r="D1623" s="21" t="s">
        <v>8206</v>
      </c>
      <c r="E1623" s="3" t="s">
        <v>8207</v>
      </c>
      <c r="F1623" s="3">
        <v>59</v>
      </c>
      <c r="G1623" s="3" t="s">
        <v>318</v>
      </c>
      <c r="K1623" s="60">
        <v>46057</v>
      </c>
      <c r="L1623" s="70" t="s">
        <v>63</v>
      </c>
      <c r="N1623" s="3" t="s">
        <v>8208</v>
      </c>
      <c r="O1623" s="3" t="s">
        <v>8209</v>
      </c>
    </row>
    <row r="1624" s="3" customFormat="1" spans="1:15">
      <c r="A1624" s="2">
        <v>1623</v>
      </c>
      <c r="B1624" s="21"/>
      <c r="C1624" s="3" t="s">
        <v>8210</v>
      </c>
      <c r="D1624" s="21" t="s">
        <v>8211</v>
      </c>
      <c r="E1624" s="3" t="s">
        <v>8212</v>
      </c>
      <c r="F1624" s="3">
        <v>39.8</v>
      </c>
      <c r="G1624" s="3" t="s">
        <v>8213</v>
      </c>
      <c r="K1624" s="60">
        <v>46055</v>
      </c>
      <c r="L1624" s="3"/>
      <c r="N1624" s="3" t="s">
        <v>8214</v>
      </c>
      <c r="O1624" s="3" t="s">
        <v>8215</v>
      </c>
    </row>
    <row r="1625" s="3" customFormat="1" spans="1:15">
      <c r="A1625" s="2">
        <v>1624</v>
      </c>
      <c r="B1625" s="5"/>
      <c r="C1625" s="5" t="s">
        <v>8216</v>
      </c>
      <c r="D1625" s="68" t="s">
        <v>8217</v>
      </c>
      <c r="E1625" s="20" t="s">
        <v>8218</v>
      </c>
      <c r="F1625" s="3">
        <v>49.8</v>
      </c>
      <c r="G1625" s="20" t="s">
        <v>8219</v>
      </c>
      <c r="H1625" s="20"/>
      <c r="I1625" s="20"/>
      <c r="J1625" s="20"/>
      <c r="K1625" s="60">
        <v>46062</v>
      </c>
      <c r="L1625" s="5" t="s">
        <v>63</v>
      </c>
      <c r="M1625" s="5"/>
      <c r="N1625" s="5" t="s">
        <v>8220</v>
      </c>
      <c r="O1625" s="5" t="s">
        <v>8221</v>
      </c>
    </row>
    <row r="1626" s="3" customFormat="1" spans="1:15">
      <c r="A1626" s="2">
        <v>1625</v>
      </c>
      <c r="B1626" s="21"/>
      <c r="C1626" s="3" t="s">
        <v>8222</v>
      </c>
      <c r="D1626" s="21" t="s">
        <v>8223</v>
      </c>
      <c r="E1626" s="3" t="s">
        <v>8224</v>
      </c>
      <c r="F1626" s="3">
        <v>42</v>
      </c>
      <c r="G1626" s="3" t="s">
        <v>21</v>
      </c>
      <c r="K1626" s="60">
        <v>45107</v>
      </c>
      <c r="N1626" s="3" t="s">
        <v>8225</v>
      </c>
      <c r="O1626" s="3" t="s">
        <v>8226</v>
      </c>
    </row>
    <row r="1627" s="3" customFormat="1" spans="1:15">
      <c r="A1627" s="2">
        <v>1626</v>
      </c>
      <c r="B1627" s="21"/>
      <c r="C1627" s="3" t="s">
        <v>8227</v>
      </c>
      <c r="D1627" s="21" t="s">
        <v>8228</v>
      </c>
      <c r="E1627" s="20" t="s">
        <v>8229</v>
      </c>
      <c r="F1627" s="3">
        <v>49</v>
      </c>
      <c r="G1627" s="3" t="s">
        <v>62</v>
      </c>
      <c r="K1627" s="60">
        <v>46078</v>
      </c>
      <c r="L1627" s="3" t="s">
        <v>8230</v>
      </c>
      <c r="N1627" s="3" t="s">
        <v>8231</v>
      </c>
      <c r="O1627" s="3" t="s">
        <v>8232</v>
      </c>
    </row>
    <row r="1628" s="52" customFormat="1" spans="1:15">
      <c r="A1628" s="2">
        <v>1627</v>
      </c>
      <c r="C1628" s="52" t="s">
        <v>8227</v>
      </c>
      <c r="D1628" s="87" t="s">
        <v>8233</v>
      </c>
      <c r="E1628" s="52" t="s">
        <v>8234</v>
      </c>
      <c r="F1628" s="3">
        <v>45.8</v>
      </c>
      <c r="G1628" s="52" t="s">
        <v>8235</v>
      </c>
      <c r="K1628" s="60">
        <v>46057</v>
      </c>
      <c r="L1628" s="3" t="s">
        <v>3321</v>
      </c>
      <c r="M1628" s="3" t="s">
        <v>24</v>
      </c>
      <c r="N1628" s="52" t="s">
        <v>8236</v>
      </c>
      <c r="O1628" s="3" t="s">
        <v>8237</v>
      </c>
    </row>
    <row r="1629" s="52" customFormat="1" spans="1:15">
      <c r="A1629" s="2">
        <v>1628</v>
      </c>
      <c r="C1629" s="52" t="s">
        <v>8238</v>
      </c>
      <c r="D1629" s="87" t="s">
        <v>8239</v>
      </c>
      <c r="E1629" s="52" t="s">
        <v>8240</v>
      </c>
      <c r="F1629" s="3">
        <v>49</v>
      </c>
      <c r="G1629" s="52" t="s">
        <v>21</v>
      </c>
      <c r="J1629" s="3" t="s">
        <v>22</v>
      </c>
      <c r="K1629" s="60">
        <v>46013</v>
      </c>
      <c r="L1629" s="70" t="s">
        <v>23</v>
      </c>
      <c r="M1629" s="3" t="s">
        <v>24</v>
      </c>
      <c r="N1629" s="52" t="s">
        <v>8241</v>
      </c>
      <c r="O1629" s="3" t="s">
        <v>8242</v>
      </c>
    </row>
    <row r="1630" s="2" customFormat="1" spans="1:15">
      <c r="A1630" s="2">
        <v>1629</v>
      </c>
      <c r="B1630" s="17"/>
      <c r="C1630" s="92" t="s">
        <v>8243</v>
      </c>
      <c r="D1630" s="17" t="s">
        <v>8244</v>
      </c>
      <c r="E1630" s="92" t="s">
        <v>3974</v>
      </c>
      <c r="F1630" s="3">
        <v>45</v>
      </c>
      <c r="G1630" s="3" t="s">
        <v>21</v>
      </c>
      <c r="H1630" s="17"/>
      <c r="I1630" s="17"/>
      <c r="J1630" s="17"/>
      <c r="K1630" s="60">
        <v>45665</v>
      </c>
      <c r="L1630" s="92"/>
      <c r="M1630" s="3" t="s">
        <v>24</v>
      </c>
      <c r="N1630" s="17" t="s">
        <v>8245</v>
      </c>
      <c r="O1630" s="3" t="s">
        <v>8246</v>
      </c>
    </row>
    <row r="1631" s="2" customFormat="1" spans="1:15">
      <c r="A1631" s="2">
        <v>1630</v>
      </c>
      <c r="B1631" s="5"/>
      <c r="C1631" s="5" t="s">
        <v>8247</v>
      </c>
      <c r="D1631" s="68" t="s">
        <v>8248</v>
      </c>
      <c r="E1631" s="20" t="s">
        <v>8249</v>
      </c>
      <c r="F1631" s="3">
        <v>45</v>
      </c>
      <c r="G1631" s="20" t="s">
        <v>8250</v>
      </c>
      <c r="H1631" s="5"/>
      <c r="I1631" s="5"/>
      <c r="J1631" s="3" t="s">
        <v>22</v>
      </c>
      <c r="K1631" s="60">
        <v>46002</v>
      </c>
      <c r="L1631" s="70" t="s">
        <v>23</v>
      </c>
      <c r="M1631" s="3" t="s">
        <v>24</v>
      </c>
      <c r="N1631" s="5" t="s">
        <v>8251</v>
      </c>
      <c r="O1631" s="3" t="s">
        <v>8252</v>
      </c>
    </row>
    <row r="1632" s="3" customFormat="1" spans="1:15">
      <c r="A1632" s="2">
        <v>1631</v>
      </c>
      <c r="B1632" s="21"/>
      <c r="C1632" s="3" t="s">
        <v>8253</v>
      </c>
      <c r="D1632" s="21" t="s">
        <v>8254</v>
      </c>
      <c r="E1632" s="3" t="s">
        <v>8255</v>
      </c>
      <c r="F1632" s="3">
        <v>59.8</v>
      </c>
      <c r="G1632" s="20" t="s">
        <v>8256</v>
      </c>
      <c r="K1632" s="60">
        <v>45877</v>
      </c>
      <c r="N1632" s="3" t="s">
        <v>8257</v>
      </c>
      <c r="O1632" s="3" t="s">
        <v>8258</v>
      </c>
    </row>
    <row r="1633" s="5" customFormat="1" spans="1:15">
      <c r="A1633" s="2">
        <v>1632</v>
      </c>
      <c r="B1633" s="76"/>
      <c r="C1633" s="2" t="s">
        <v>8259</v>
      </c>
      <c r="D1633" s="76" t="s">
        <v>8260</v>
      </c>
      <c r="E1633" s="2" t="s">
        <v>8261</v>
      </c>
      <c r="F1633" s="3">
        <v>35</v>
      </c>
      <c r="G1633" s="5" t="s">
        <v>21</v>
      </c>
      <c r="H1633" s="16"/>
      <c r="I1633" s="16"/>
      <c r="J1633" s="16"/>
      <c r="K1633" s="60">
        <v>46057</v>
      </c>
      <c r="L1633" s="16"/>
      <c r="M1633" s="3" t="s">
        <v>24</v>
      </c>
      <c r="N1633" s="76" t="s">
        <v>8262</v>
      </c>
      <c r="O1633" s="3" t="s">
        <v>8263</v>
      </c>
    </row>
    <row r="1634" s="2" customFormat="1" spans="1:15">
      <c r="A1634" s="2">
        <v>1633</v>
      </c>
      <c r="B1634" s="5"/>
      <c r="C1634" s="5" t="s">
        <v>8264</v>
      </c>
      <c r="D1634" s="68" t="s">
        <v>8265</v>
      </c>
      <c r="E1634" s="5" t="s">
        <v>8266</v>
      </c>
      <c r="F1634" s="3">
        <v>45</v>
      </c>
      <c r="G1634" s="3" t="s">
        <v>21</v>
      </c>
      <c r="H1634" s="5"/>
      <c r="I1634" s="5"/>
      <c r="J1634" s="5"/>
      <c r="K1634" s="60">
        <v>46029</v>
      </c>
      <c r="L1634" s="5"/>
      <c r="M1634" s="3" t="s">
        <v>24</v>
      </c>
      <c r="N1634" s="5" t="s">
        <v>8267</v>
      </c>
      <c r="O1634" s="3" t="s">
        <v>8268</v>
      </c>
    </row>
    <row r="1635" s="3" customFormat="1" spans="1:15">
      <c r="A1635" s="2">
        <v>1634</v>
      </c>
      <c r="C1635" s="3" t="s">
        <v>8269</v>
      </c>
      <c r="D1635" s="21" t="s">
        <v>8270</v>
      </c>
      <c r="E1635" s="3" t="s">
        <v>6033</v>
      </c>
      <c r="F1635" s="3">
        <v>54</v>
      </c>
      <c r="G1635" s="3" t="s">
        <v>3542</v>
      </c>
      <c r="K1635" s="60">
        <v>46078</v>
      </c>
      <c r="M1635" s="3" t="s">
        <v>24</v>
      </c>
      <c r="N1635" s="3" t="s">
        <v>8271</v>
      </c>
      <c r="O1635" s="3" t="s">
        <v>8272</v>
      </c>
    </row>
    <row r="1636" s="52" customFormat="1" spans="1:15">
      <c r="A1636" s="2">
        <v>1635</v>
      </c>
      <c r="C1636" s="52" t="s">
        <v>8273</v>
      </c>
      <c r="D1636" s="87" t="s">
        <v>8274</v>
      </c>
      <c r="E1636" s="52" t="s">
        <v>8275</v>
      </c>
      <c r="F1636" s="3">
        <v>57</v>
      </c>
      <c r="G1636" s="52" t="s">
        <v>8276</v>
      </c>
      <c r="K1636" s="60">
        <v>45856</v>
      </c>
      <c r="L1636" s="70"/>
      <c r="M1636" s="3" t="s">
        <v>24</v>
      </c>
      <c r="N1636" s="52" t="s">
        <v>8277</v>
      </c>
      <c r="O1636" s="3" t="s">
        <v>8278</v>
      </c>
    </row>
    <row r="1637" s="3" customFormat="1" spans="1:15">
      <c r="A1637" s="2">
        <v>1636</v>
      </c>
      <c r="C1637" s="3" t="s">
        <v>8279</v>
      </c>
      <c r="D1637" s="21" t="s">
        <v>8280</v>
      </c>
      <c r="E1637" s="3" t="s">
        <v>8281</v>
      </c>
      <c r="F1637" s="3">
        <v>29.9</v>
      </c>
      <c r="G1637" s="3" t="s">
        <v>21</v>
      </c>
      <c r="K1637" s="60">
        <v>45845</v>
      </c>
      <c r="N1637" s="3" t="s">
        <v>8282</v>
      </c>
      <c r="O1637" s="3" t="s">
        <v>8283</v>
      </c>
    </row>
    <row r="1638" s="3" customFormat="1" spans="1:15">
      <c r="A1638" s="2">
        <v>1637</v>
      </c>
      <c r="C1638" s="3" t="s">
        <v>8284</v>
      </c>
      <c r="D1638" s="21" t="s">
        <v>8285</v>
      </c>
      <c r="E1638" s="3" t="s">
        <v>8286</v>
      </c>
      <c r="F1638" s="3">
        <v>49</v>
      </c>
      <c r="G1638" s="3" t="s">
        <v>1292</v>
      </c>
      <c r="K1638" s="60">
        <v>44910</v>
      </c>
      <c r="L1638" s="62" t="s">
        <v>2988</v>
      </c>
      <c r="N1638" s="3" t="s">
        <v>8287</v>
      </c>
      <c r="O1638" s="3" t="s">
        <v>8288</v>
      </c>
    </row>
    <row r="1639" s="3" customFormat="1" spans="1:15">
      <c r="A1639" s="2">
        <v>1638</v>
      </c>
      <c r="B1639" s="21"/>
      <c r="C1639" s="3" t="s">
        <v>8289</v>
      </c>
      <c r="D1639" s="21" t="s">
        <v>8290</v>
      </c>
      <c r="E1639" s="20" t="s">
        <v>8291</v>
      </c>
      <c r="F1639" s="3">
        <v>65</v>
      </c>
      <c r="G1639" s="3" t="s">
        <v>8292</v>
      </c>
      <c r="H1639" s="20" t="s">
        <v>96</v>
      </c>
      <c r="J1639" s="20" t="s">
        <v>22</v>
      </c>
      <c r="K1639" s="60">
        <v>46064</v>
      </c>
      <c r="L1639" s="70" t="s">
        <v>23</v>
      </c>
      <c r="N1639" s="3" t="s">
        <v>8293</v>
      </c>
      <c r="O1639" s="3" t="s">
        <v>8294</v>
      </c>
    </row>
    <row r="1640" s="2" customFormat="1" spans="1:15">
      <c r="A1640" s="2">
        <v>1639</v>
      </c>
      <c r="C1640" s="2" t="s">
        <v>8295</v>
      </c>
      <c r="D1640" s="76" t="s">
        <v>8296</v>
      </c>
      <c r="E1640" s="2" t="s">
        <v>4998</v>
      </c>
      <c r="F1640" s="3">
        <v>35</v>
      </c>
      <c r="G1640" s="2" t="s">
        <v>21</v>
      </c>
      <c r="H1640" s="2" t="s">
        <v>96</v>
      </c>
      <c r="K1640" s="60">
        <v>45880</v>
      </c>
      <c r="L1640" s="2" t="s">
        <v>381</v>
      </c>
      <c r="M1640" s="3" t="s">
        <v>8297</v>
      </c>
      <c r="N1640" s="2" t="s">
        <v>8298</v>
      </c>
      <c r="O1640" s="3" t="s">
        <v>8299</v>
      </c>
    </row>
    <row r="1641" s="2" customFormat="1" spans="1:15">
      <c r="A1641" s="2">
        <v>1640</v>
      </c>
      <c r="B1641" s="16"/>
      <c r="C1641" s="2" t="s">
        <v>8300</v>
      </c>
      <c r="D1641" s="76" t="s">
        <v>8301</v>
      </c>
      <c r="E1641" s="2" t="s">
        <v>8302</v>
      </c>
      <c r="F1641" s="3">
        <v>29.8</v>
      </c>
      <c r="G1641" s="2" t="s">
        <v>21</v>
      </c>
      <c r="H1641" s="16"/>
      <c r="I1641" s="16"/>
      <c r="J1641" s="16"/>
      <c r="K1641" s="60">
        <v>46043</v>
      </c>
      <c r="M1641" s="3" t="s">
        <v>24</v>
      </c>
      <c r="N1641" s="2" t="s">
        <v>8303</v>
      </c>
      <c r="O1641" s="3" t="s">
        <v>8304</v>
      </c>
    </row>
    <row r="1642" s="63" customFormat="1" spans="1:15">
      <c r="A1642" s="2">
        <v>1641</v>
      </c>
      <c r="C1642" s="63" t="s">
        <v>8305</v>
      </c>
      <c r="D1642" s="95" t="s">
        <v>8306</v>
      </c>
      <c r="E1642" s="95" t="s">
        <v>8307</v>
      </c>
      <c r="F1642" s="3">
        <v>39.8</v>
      </c>
      <c r="G1642" s="3" t="s">
        <v>21</v>
      </c>
      <c r="K1642" s="60">
        <v>46063</v>
      </c>
      <c r="L1642" s="95" t="s">
        <v>24</v>
      </c>
      <c r="M1642" s="3" t="s">
        <v>24</v>
      </c>
      <c r="N1642" s="95" t="s">
        <v>8308</v>
      </c>
      <c r="O1642" s="3" t="s">
        <v>8309</v>
      </c>
    </row>
    <row r="1643" s="3" customFormat="1" spans="1:15">
      <c r="A1643" s="2">
        <v>1642</v>
      </c>
      <c r="C1643" s="3" t="s">
        <v>8310</v>
      </c>
      <c r="D1643" s="21" t="s">
        <v>8311</v>
      </c>
      <c r="E1643" s="20" t="s">
        <v>8312</v>
      </c>
      <c r="F1643" s="3">
        <v>39.8</v>
      </c>
      <c r="G1643" s="63" t="s">
        <v>21</v>
      </c>
      <c r="J1643" s="52"/>
      <c r="K1643" s="60">
        <v>45007</v>
      </c>
      <c r="L1643" s="71"/>
      <c r="N1643" s="3" t="s">
        <v>8313</v>
      </c>
      <c r="O1643" s="3" t="s">
        <v>8314</v>
      </c>
    </row>
    <row r="1644" s="2" customFormat="1" ht="14.25" spans="1:15">
      <c r="A1644" s="2">
        <v>1643</v>
      </c>
      <c r="C1644" s="18" t="s">
        <v>8315</v>
      </c>
      <c r="D1644" s="76"/>
      <c r="F1644" s="3"/>
      <c r="K1644" s="60"/>
      <c r="M1644" s="3"/>
      <c r="O1644" s="3"/>
    </row>
    <row r="1645" s="3" customFormat="1" spans="1:15">
      <c r="A1645" s="2">
        <v>1644</v>
      </c>
      <c r="C1645" s="3" t="s">
        <v>8316</v>
      </c>
      <c r="D1645" s="21" t="s">
        <v>8317</v>
      </c>
      <c r="E1645" s="62" t="s">
        <v>8318</v>
      </c>
      <c r="F1645" s="3">
        <v>59.5</v>
      </c>
      <c r="G1645" s="20" t="s">
        <v>737</v>
      </c>
      <c r="K1645" s="60">
        <v>45866</v>
      </c>
      <c r="L1645" s="62" t="s">
        <v>2988</v>
      </c>
      <c r="N1645" s="3" t="s">
        <v>8319</v>
      </c>
      <c r="O1645" s="3" t="s">
        <v>8320</v>
      </c>
    </row>
    <row r="1646" s="3" customFormat="1" spans="1:15">
      <c r="A1646" s="2">
        <v>1645</v>
      </c>
      <c r="B1646" s="21"/>
      <c r="C1646" s="62" t="s">
        <v>8321</v>
      </c>
      <c r="D1646" s="21" t="s">
        <v>8322</v>
      </c>
      <c r="E1646" s="3" t="s">
        <v>8323</v>
      </c>
      <c r="F1646" s="3">
        <v>49.9</v>
      </c>
      <c r="G1646" s="63" t="s">
        <v>21</v>
      </c>
      <c r="K1646" s="60">
        <v>46048</v>
      </c>
      <c r="L1646" s="62" t="s">
        <v>2988</v>
      </c>
      <c r="N1646" s="3" t="s">
        <v>8324</v>
      </c>
      <c r="O1646" s="3" t="s">
        <v>8325</v>
      </c>
    </row>
    <row r="1647" s="3" customFormat="1" spans="1:15">
      <c r="A1647" s="2">
        <v>1646</v>
      </c>
      <c r="B1647" s="3" t="s">
        <v>8326</v>
      </c>
      <c r="C1647" s="3" t="s">
        <v>8327</v>
      </c>
      <c r="D1647" s="3" t="s">
        <v>8326</v>
      </c>
      <c r="E1647" s="3" t="s">
        <v>8328</v>
      </c>
      <c r="F1647" s="3">
        <v>43</v>
      </c>
      <c r="G1647" s="3" t="s">
        <v>62</v>
      </c>
      <c r="K1647" s="60">
        <v>46046</v>
      </c>
      <c r="L1647" s="3"/>
      <c r="N1647" s="3" t="s">
        <v>8329</v>
      </c>
      <c r="O1647" s="3" t="s">
        <v>8330</v>
      </c>
    </row>
    <row r="1648" s="3" customFormat="1" spans="1:15">
      <c r="A1648" s="2">
        <v>1647</v>
      </c>
      <c r="B1648" s="21"/>
      <c r="C1648" s="3" t="s">
        <v>8331</v>
      </c>
      <c r="D1648" s="3" t="s">
        <v>8332</v>
      </c>
      <c r="E1648" s="3" t="s">
        <v>8333</v>
      </c>
      <c r="F1648" s="3">
        <v>49</v>
      </c>
      <c r="G1648" s="63" t="s">
        <v>21</v>
      </c>
      <c r="K1648" s="60">
        <v>46050</v>
      </c>
      <c r="N1648" s="3" t="s">
        <v>8334</v>
      </c>
      <c r="O1648" s="62" t="s">
        <v>8335</v>
      </c>
    </row>
    <row r="1649" s="3" customFormat="1" spans="1:15">
      <c r="A1649" s="2">
        <v>1648</v>
      </c>
      <c r="C1649" s="3" t="s">
        <v>8331</v>
      </c>
      <c r="D1649" s="21" t="s">
        <v>8336</v>
      </c>
      <c r="E1649" s="3" t="s">
        <v>8337</v>
      </c>
      <c r="F1649" s="3">
        <v>42</v>
      </c>
      <c r="G1649" s="3" t="s">
        <v>21</v>
      </c>
      <c r="K1649" s="60">
        <v>45513</v>
      </c>
      <c r="N1649" s="3" t="s">
        <v>8338</v>
      </c>
      <c r="O1649" s="3" t="s">
        <v>8339</v>
      </c>
    </row>
    <row r="1650" s="52" customFormat="1" spans="1:15">
      <c r="A1650" s="2">
        <v>1649</v>
      </c>
      <c r="C1650" s="52" t="s">
        <v>8331</v>
      </c>
      <c r="D1650" s="87" t="s">
        <v>8340</v>
      </c>
      <c r="E1650" s="52" t="s">
        <v>7079</v>
      </c>
      <c r="F1650" s="3">
        <v>35</v>
      </c>
      <c r="G1650" s="52" t="s">
        <v>62</v>
      </c>
      <c r="K1650" s="60">
        <v>46010</v>
      </c>
      <c r="L1650" s="3" t="s">
        <v>63</v>
      </c>
      <c r="M1650" s="3" t="s">
        <v>24</v>
      </c>
      <c r="N1650" s="52" t="s">
        <v>8341</v>
      </c>
      <c r="O1650" s="3" t="s">
        <v>8342</v>
      </c>
    </row>
    <row r="1651" s="3" customFormat="1" spans="1:15">
      <c r="A1651" s="2">
        <v>1650</v>
      </c>
      <c r="B1651" s="3" t="s">
        <v>8343</v>
      </c>
      <c r="C1651" s="3" t="s">
        <v>8344</v>
      </c>
      <c r="D1651" s="3" t="s">
        <v>8343</v>
      </c>
      <c r="E1651" s="3" t="s">
        <v>5739</v>
      </c>
      <c r="F1651" s="3">
        <v>55</v>
      </c>
      <c r="G1651" s="20" t="s">
        <v>6010</v>
      </c>
      <c r="H1651" s="20"/>
      <c r="I1651" s="20"/>
      <c r="J1651" s="20"/>
      <c r="K1651" s="60">
        <v>45904</v>
      </c>
      <c r="L1651" s="3"/>
      <c r="M1651" s="3" t="s">
        <v>8345</v>
      </c>
      <c r="N1651" s="3" t="s">
        <v>8346</v>
      </c>
      <c r="O1651" s="3" t="s">
        <v>8347</v>
      </c>
    </row>
    <row r="1652" s="52" customFormat="1" spans="1:15">
      <c r="A1652" s="2">
        <v>1651</v>
      </c>
      <c r="C1652" s="52" t="s">
        <v>8331</v>
      </c>
      <c r="D1652" s="87" t="s">
        <v>8348</v>
      </c>
      <c r="E1652" s="52" t="s">
        <v>8349</v>
      </c>
      <c r="F1652" s="3">
        <v>49.8</v>
      </c>
      <c r="G1652" s="52" t="s">
        <v>21</v>
      </c>
      <c r="K1652" s="60">
        <v>46008</v>
      </c>
      <c r="L1652" s="70" t="s">
        <v>909</v>
      </c>
      <c r="M1652" s="3" t="s">
        <v>24</v>
      </c>
      <c r="N1652" s="52" t="s">
        <v>8350</v>
      </c>
      <c r="O1652" s="3" t="s">
        <v>8351</v>
      </c>
    </row>
    <row r="1653" s="3" customFormat="1" spans="1:15">
      <c r="A1653" s="2">
        <v>1652</v>
      </c>
      <c r="B1653" s="3" t="s">
        <v>8352</v>
      </c>
      <c r="C1653" s="3" t="s">
        <v>8353</v>
      </c>
      <c r="D1653" s="21" t="s">
        <v>8352</v>
      </c>
      <c r="E1653" s="20" t="s">
        <v>8354</v>
      </c>
      <c r="F1653" s="3">
        <v>49.8</v>
      </c>
      <c r="G1653" s="3" t="s">
        <v>62</v>
      </c>
      <c r="K1653" s="60">
        <v>46041</v>
      </c>
      <c r="N1653" s="3" t="s">
        <v>8355</v>
      </c>
      <c r="O1653" s="3" t="s">
        <v>8356</v>
      </c>
    </row>
    <row r="1654" s="3" customFormat="1" spans="1:15">
      <c r="A1654" s="2">
        <v>1653</v>
      </c>
      <c r="B1654" s="3" t="s">
        <v>8357</v>
      </c>
      <c r="C1654" s="3" t="s">
        <v>8358</v>
      </c>
      <c r="D1654" s="21" t="s">
        <v>8357</v>
      </c>
      <c r="E1654" s="3" t="s">
        <v>8359</v>
      </c>
      <c r="F1654" s="3">
        <v>43</v>
      </c>
      <c r="G1654" s="3" t="s">
        <v>1058</v>
      </c>
      <c r="K1654" s="60">
        <v>46046</v>
      </c>
      <c r="L1654" s="20" t="s">
        <v>63</v>
      </c>
      <c r="N1654" s="3" t="s">
        <v>8360</v>
      </c>
      <c r="O1654" s="3" t="s">
        <v>8361</v>
      </c>
    </row>
    <row r="1655" s="3" customFormat="1" spans="1:15">
      <c r="A1655" s="2">
        <v>1654</v>
      </c>
      <c r="B1655" s="21" t="s">
        <v>8362</v>
      </c>
      <c r="C1655" s="3" t="s">
        <v>8363</v>
      </c>
      <c r="D1655" s="21" t="s">
        <v>8362</v>
      </c>
      <c r="E1655" s="3" t="s">
        <v>8364</v>
      </c>
      <c r="F1655" s="3">
        <v>55</v>
      </c>
      <c r="G1655" s="3" t="s">
        <v>62</v>
      </c>
      <c r="K1655" s="60">
        <v>45889</v>
      </c>
      <c r="L1655" s="3"/>
      <c r="N1655" s="3" t="s">
        <v>8365</v>
      </c>
      <c r="O1655" s="62" t="s">
        <v>8366</v>
      </c>
    </row>
    <row r="1656" s="3" customFormat="1" spans="1:15">
      <c r="A1656" s="2">
        <v>1655</v>
      </c>
      <c r="C1656" s="3" t="s">
        <v>8367</v>
      </c>
      <c r="D1656" s="21" t="s">
        <v>8368</v>
      </c>
      <c r="E1656" s="3" t="s">
        <v>8369</v>
      </c>
      <c r="F1656" s="3">
        <v>59.8</v>
      </c>
      <c r="G1656" s="3" t="s">
        <v>62</v>
      </c>
      <c r="J1656" s="20" t="s">
        <v>22</v>
      </c>
      <c r="K1656" s="60">
        <v>46063</v>
      </c>
      <c r="L1656" s="70" t="s">
        <v>23</v>
      </c>
      <c r="M1656" s="3" t="s">
        <v>8370</v>
      </c>
      <c r="N1656" s="3" t="s">
        <v>8371</v>
      </c>
      <c r="O1656" s="3" t="s">
        <v>8372</v>
      </c>
    </row>
    <row r="1657" s="3" customFormat="1" spans="1:15">
      <c r="A1657" s="2">
        <v>1656</v>
      </c>
      <c r="C1657" s="3" t="s">
        <v>8373</v>
      </c>
      <c r="D1657" s="21" t="s">
        <v>8374</v>
      </c>
      <c r="E1657" s="20" t="s">
        <v>8375</v>
      </c>
      <c r="F1657" s="3">
        <v>49</v>
      </c>
      <c r="G1657" s="3" t="s">
        <v>8376</v>
      </c>
      <c r="K1657" s="60">
        <v>46056</v>
      </c>
      <c r="M1657" s="3" t="s">
        <v>24</v>
      </c>
      <c r="N1657" s="3" t="s">
        <v>8377</v>
      </c>
      <c r="O1657" s="3" t="s">
        <v>8378</v>
      </c>
    </row>
    <row r="1658" s="4" customFormat="1" spans="1:15">
      <c r="A1658" s="2">
        <v>1657</v>
      </c>
      <c r="B1658" s="4" t="s">
        <v>8379</v>
      </c>
      <c r="C1658" s="4" t="s">
        <v>8380</v>
      </c>
      <c r="D1658" s="22" t="s">
        <v>8379</v>
      </c>
      <c r="E1658" s="4" t="s">
        <v>8381</v>
      </c>
      <c r="F1658" s="3">
        <v>49.8</v>
      </c>
      <c r="G1658" s="4" t="s">
        <v>8382</v>
      </c>
      <c r="K1658" s="60">
        <v>46037</v>
      </c>
      <c r="N1658" s="4" t="s">
        <v>8383</v>
      </c>
      <c r="O1658" s="4" t="s">
        <v>8384</v>
      </c>
    </row>
    <row r="1659" s="3" customFormat="1" spans="1:15">
      <c r="A1659" s="2">
        <v>1658</v>
      </c>
      <c r="B1659" s="3"/>
      <c r="C1659" s="3" t="s">
        <v>8385</v>
      </c>
      <c r="D1659" s="3" t="s">
        <v>8386</v>
      </c>
      <c r="E1659" s="3" t="s">
        <v>8387</v>
      </c>
      <c r="F1659" s="3">
        <v>37</v>
      </c>
      <c r="G1659" s="3" t="s">
        <v>8388</v>
      </c>
      <c r="K1659" s="60">
        <v>45650</v>
      </c>
      <c r="L1659" s="20" t="s">
        <v>63</v>
      </c>
      <c r="N1659" s="3" t="s">
        <v>8389</v>
      </c>
      <c r="O1659" s="3" t="s">
        <v>8390</v>
      </c>
    </row>
    <row r="1660" s="3" customFormat="1" spans="1:15">
      <c r="A1660" s="2">
        <v>1659</v>
      </c>
      <c r="B1660" s="3"/>
      <c r="C1660" s="3" t="s">
        <v>8391</v>
      </c>
      <c r="D1660" s="21" t="s">
        <v>8392</v>
      </c>
      <c r="E1660" s="20" t="s">
        <v>8393</v>
      </c>
      <c r="F1660" s="3">
        <v>49.8</v>
      </c>
      <c r="G1660" s="3" t="s">
        <v>62</v>
      </c>
      <c r="K1660" s="60">
        <v>45282</v>
      </c>
      <c r="L1660" s="20" t="s">
        <v>63</v>
      </c>
      <c r="M1660" s="20"/>
      <c r="N1660" s="3" t="s">
        <v>8394</v>
      </c>
      <c r="O1660" s="3" t="s">
        <v>8395</v>
      </c>
    </row>
    <row r="1661" s="3" customFormat="1" spans="1:15">
      <c r="A1661" s="2">
        <v>1660</v>
      </c>
      <c r="B1661" s="3"/>
      <c r="C1661" s="3" t="s">
        <v>8396</v>
      </c>
      <c r="D1661" s="21" t="s">
        <v>8397</v>
      </c>
      <c r="E1661" s="3" t="s">
        <v>8393</v>
      </c>
      <c r="F1661" s="3">
        <v>49.8</v>
      </c>
      <c r="G1661" s="3" t="s">
        <v>62</v>
      </c>
      <c r="J1661" s="20" t="s">
        <v>22</v>
      </c>
      <c r="K1661" s="60">
        <v>46063</v>
      </c>
      <c r="L1661" s="70" t="s">
        <v>23</v>
      </c>
      <c r="N1661" s="3" t="s">
        <v>8398</v>
      </c>
      <c r="O1661" s="3" t="s">
        <v>8399</v>
      </c>
    </row>
    <row r="1662" s="3" customFormat="1" spans="1:15">
      <c r="A1662" s="2">
        <v>1661</v>
      </c>
      <c r="B1662" s="3"/>
      <c r="C1662" s="3" t="s">
        <v>8400</v>
      </c>
      <c r="D1662" s="21" t="s">
        <v>8401</v>
      </c>
      <c r="E1662" s="3" t="s">
        <v>8402</v>
      </c>
      <c r="F1662" s="3">
        <v>59.8</v>
      </c>
      <c r="G1662" s="3" t="s">
        <v>8403</v>
      </c>
      <c r="K1662" s="60">
        <v>45238</v>
      </c>
      <c r="N1662" s="3" t="s">
        <v>8404</v>
      </c>
      <c r="O1662" s="3" t="s">
        <v>8405</v>
      </c>
    </row>
    <row r="1663" s="3" customFormat="1" spans="1:15">
      <c r="A1663" s="2">
        <v>1662</v>
      </c>
      <c r="B1663" s="21"/>
      <c r="C1663" s="3" t="s">
        <v>8406</v>
      </c>
      <c r="D1663" s="21" t="s">
        <v>8407</v>
      </c>
      <c r="E1663" s="20" t="s">
        <v>8408</v>
      </c>
      <c r="F1663" s="3">
        <v>45</v>
      </c>
      <c r="G1663" s="3" t="s">
        <v>8409</v>
      </c>
      <c r="K1663" s="60">
        <v>44690</v>
      </c>
      <c r="N1663" s="3" t="s">
        <v>8410</v>
      </c>
      <c r="O1663" s="3" t="s">
        <v>8411</v>
      </c>
    </row>
    <row r="1664" s="3" customFormat="1" spans="1:15">
      <c r="A1664" s="2">
        <v>1663</v>
      </c>
      <c r="C1664" s="3" t="s">
        <v>8412</v>
      </c>
      <c r="D1664" s="21" t="s">
        <v>8413</v>
      </c>
      <c r="E1664" s="20" t="s">
        <v>8375</v>
      </c>
      <c r="F1664" s="3">
        <v>69</v>
      </c>
      <c r="G1664" s="3" t="s">
        <v>3086</v>
      </c>
      <c r="K1664" s="60">
        <v>45817</v>
      </c>
      <c r="L1664" s="60"/>
      <c r="M1664" s="3" t="s">
        <v>24</v>
      </c>
      <c r="N1664" s="3" t="s">
        <v>8414</v>
      </c>
      <c r="O1664" s="3" t="s">
        <v>8415</v>
      </c>
    </row>
    <row r="1665" s="3" customFormat="1" spans="1:15">
      <c r="A1665" s="2">
        <v>1664</v>
      </c>
      <c r="B1665" s="21"/>
      <c r="C1665" s="3" t="s">
        <v>8416</v>
      </c>
      <c r="D1665" s="21" t="s">
        <v>8417</v>
      </c>
      <c r="E1665" s="3" t="s">
        <v>8418</v>
      </c>
      <c r="F1665" s="3">
        <v>69</v>
      </c>
      <c r="G1665" s="63" t="s">
        <v>21</v>
      </c>
      <c r="K1665" s="60">
        <v>44848</v>
      </c>
      <c r="N1665" s="3" t="s">
        <v>8419</v>
      </c>
      <c r="O1665" s="3" t="s">
        <v>8420</v>
      </c>
    </row>
    <row r="1666" s="3" customFormat="1" spans="1:15">
      <c r="A1666" s="2">
        <v>1665</v>
      </c>
      <c r="C1666" s="3" t="s">
        <v>8421</v>
      </c>
      <c r="D1666" s="21" t="s">
        <v>8422</v>
      </c>
      <c r="E1666" s="3" t="s">
        <v>8423</v>
      </c>
      <c r="F1666" s="3">
        <v>49</v>
      </c>
      <c r="G1666" s="3" t="s">
        <v>3086</v>
      </c>
      <c r="K1666" s="60">
        <v>44574</v>
      </c>
      <c r="M1666" s="3" t="s">
        <v>24</v>
      </c>
      <c r="N1666" s="3" t="s">
        <v>8424</v>
      </c>
      <c r="O1666" s="3" t="s">
        <v>8425</v>
      </c>
    </row>
    <row r="1667" s="3" customFormat="1" spans="1:15">
      <c r="A1667" s="2">
        <v>1666</v>
      </c>
      <c r="B1667" s="21"/>
      <c r="C1667" s="3" t="s">
        <v>8426</v>
      </c>
      <c r="D1667" s="21" t="s">
        <v>8427</v>
      </c>
      <c r="E1667" s="20" t="s">
        <v>8428</v>
      </c>
      <c r="F1667" s="3">
        <v>53</v>
      </c>
      <c r="G1667" s="3" t="s">
        <v>8429</v>
      </c>
      <c r="K1667" s="60">
        <v>46078</v>
      </c>
      <c r="N1667" s="3" t="s">
        <v>8430</v>
      </c>
      <c r="O1667" s="3" t="s">
        <v>8431</v>
      </c>
    </row>
    <row r="1668" s="3" customFormat="1" spans="1:15">
      <c r="A1668" s="2">
        <v>1667</v>
      </c>
      <c r="B1668" s="3" t="s">
        <v>8432</v>
      </c>
      <c r="C1668" s="3" t="s">
        <v>8433</v>
      </c>
      <c r="D1668" s="21" t="s">
        <v>8432</v>
      </c>
      <c r="E1668" s="3" t="s">
        <v>8434</v>
      </c>
      <c r="F1668" s="3">
        <v>49</v>
      </c>
      <c r="G1668" s="3" t="s">
        <v>8435</v>
      </c>
      <c r="K1668" s="60">
        <v>46063</v>
      </c>
      <c r="L1668" s="3" t="s">
        <v>63</v>
      </c>
      <c r="M1668" s="3"/>
      <c r="N1668" s="3" t="s">
        <v>8436</v>
      </c>
      <c r="O1668" s="3" t="s">
        <v>8437</v>
      </c>
    </row>
    <row r="1669" s="63" customFormat="1" spans="1:15">
      <c r="A1669" s="2">
        <v>1668</v>
      </c>
      <c r="B1669" s="63"/>
      <c r="C1669" s="63" t="s">
        <v>8438</v>
      </c>
      <c r="D1669" s="95" t="s">
        <v>8439</v>
      </c>
      <c r="E1669" s="95" t="s">
        <v>8440</v>
      </c>
      <c r="F1669" s="3">
        <v>39.8</v>
      </c>
      <c r="G1669" s="3" t="s">
        <v>21</v>
      </c>
      <c r="H1669" s="63"/>
      <c r="I1669" s="63"/>
      <c r="J1669" s="63"/>
      <c r="K1669" s="60">
        <v>45698</v>
      </c>
      <c r="L1669" s="95" t="s">
        <v>8441</v>
      </c>
      <c r="M1669" s="3" t="s">
        <v>24</v>
      </c>
      <c r="N1669" s="95" t="s">
        <v>8442</v>
      </c>
      <c r="O1669" s="3" t="s">
        <v>8443</v>
      </c>
    </row>
    <row r="1670" s="3" customFormat="1" spans="1:15">
      <c r="A1670" s="2">
        <v>1669</v>
      </c>
      <c r="C1670" s="3" t="s">
        <v>8444</v>
      </c>
      <c r="D1670" s="21" t="s">
        <v>8445</v>
      </c>
      <c r="E1670" s="3" t="s">
        <v>8446</v>
      </c>
      <c r="F1670" s="3">
        <v>56</v>
      </c>
      <c r="G1670" s="3" t="s">
        <v>62</v>
      </c>
      <c r="K1670" s="60">
        <v>46053</v>
      </c>
      <c r="L1670" s="3" t="s">
        <v>63</v>
      </c>
      <c r="N1670" s="3" t="s">
        <v>8447</v>
      </c>
      <c r="O1670" s="3" t="s">
        <v>8448</v>
      </c>
    </row>
    <row r="1671" s="3" customFormat="1" spans="1:15">
      <c r="A1671" s="2">
        <v>1670</v>
      </c>
      <c r="B1671" s="3" t="s">
        <v>8449</v>
      </c>
      <c r="C1671" s="3" t="s">
        <v>8450</v>
      </c>
      <c r="D1671" s="3" t="s">
        <v>8449</v>
      </c>
      <c r="E1671" s="3" t="s">
        <v>8451</v>
      </c>
      <c r="F1671" s="3">
        <v>45</v>
      </c>
      <c r="G1671" s="3" t="s">
        <v>1727</v>
      </c>
      <c r="K1671" s="60">
        <v>45839</v>
      </c>
      <c r="N1671" s="3" t="s">
        <v>8452</v>
      </c>
      <c r="O1671" s="3" t="s">
        <v>8453</v>
      </c>
    </row>
    <row r="1672" s="3" customFormat="1" spans="1:15">
      <c r="A1672" s="2">
        <v>1671</v>
      </c>
      <c r="C1672" s="3" t="s">
        <v>8454</v>
      </c>
      <c r="D1672" s="21" t="s">
        <v>8455</v>
      </c>
      <c r="E1672" s="20" t="s">
        <v>8456</v>
      </c>
      <c r="F1672" s="3">
        <v>46</v>
      </c>
      <c r="G1672" s="3" t="s">
        <v>8457</v>
      </c>
      <c r="K1672" s="60">
        <v>46078</v>
      </c>
      <c r="L1672" s="3" t="s">
        <v>63</v>
      </c>
      <c r="M1672" s="3" t="s">
        <v>8458</v>
      </c>
      <c r="N1672" s="3" t="s">
        <v>8459</v>
      </c>
      <c r="O1672" s="3" t="s">
        <v>8460</v>
      </c>
    </row>
    <row r="1673" s="3" customFormat="1" spans="1:15">
      <c r="A1673" s="2">
        <v>1672</v>
      </c>
      <c r="C1673" s="3" t="s">
        <v>8461</v>
      </c>
      <c r="D1673" s="21" t="s">
        <v>8462</v>
      </c>
      <c r="E1673" s="20" t="s">
        <v>8375</v>
      </c>
      <c r="F1673" s="3">
        <v>45</v>
      </c>
      <c r="G1673" s="3" t="s">
        <v>21</v>
      </c>
      <c r="K1673" s="60">
        <v>45107</v>
      </c>
      <c r="N1673" s="3" t="s">
        <v>8463</v>
      </c>
      <c r="O1673" s="3" t="s">
        <v>8464</v>
      </c>
    </row>
    <row r="1674" s="3" customFormat="1" spans="1:15">
      <c r="A1674" s="2">
        <v>1673</v>
      </c>
      <c r="C1674" s="3" t="s">
        <v>8465</v>
      </c>
      <c r="D1674" s="21" t="s">
        <v>8466</v>
      </c>
      <c r="E1674" s="3" t="s">
        <v>8467</v>
      </c>
      <c r="F1674" s="3">
        <v>65</v>
      </c>
      <c r="G1674" s="3" t="s">
        <v>8468</v>
      </c>
      <c r="K1674" s="60">
        <v>46064</v>
      </c>
      <c r="N1674" s="3" t="s">
        <v>8469</v>
      </c>
      <c r="O1674" s="3" t="s">
        <v>8470</v>
      </c>
    </row>
    <row r="1675" s="5" customFormat="1" spans="1:15">
      <c r="A1675" s="2">
        <v>1674</v>
      </c>
      <c r="C1675" s="5" t="s">
        <v>8471</v>
      </c>
      <c r="D1675" s="68" t="s">
        <v>8472</v>
      </c>
      <c r="E1675" s="20" t="s">
        <v>8123</v>
      </c>
      <c r="F1675" s="3">
        <v>69.8</v>
      </c>
      <c r="G1675" s="20" t="s">
        <v>4882</v>
      </c>
      <c r="K1675" s="60">
        <v>46056</v>
      </c>
      <c r="L1675" s="3" t="s">
        <v>63</v>
      </c>
      <c r="M1675" s="3" t="s">
        <v>24</v>
      </c>
      <c r="N1675" s="5" t="s">
        <v>8473</v>
      </c>
      <c r="O1675" s="3" t="s">
        <v>8474</v>
      </c>
    </row>
    <row r="1676" s="52" customFormat="1" spans="1:15">
      <c r="A1676" s="2">
        <v>1675</v>
      </c>
      <c r="B1676" s="52" t="s">
        <v>8475</v>
      </c>
      <c r="C1676" s="52" t="s">
        <v>8476</v>
      </c>
      <c r="D1676" s="52" t="s">
        <v>8475</v>
      </c>
      <c r="E1676" s="52" t="s">
        <v>8477</v>
      </c>
      <c r="F1676" s="3">
        <v>65</v>
      </c>
      <c r="G1676" s="52" t="s">
        <v>8478</v>
      </c>
      <c r="K1676" s="60">
        <v>46036</v>
      </c>
      <c r="L1676" s="67" t="s">
        <v>63</v>
      </c>
      <c r="N1676" s="52" t="s">
        <v>8479</v>
      </c>
      <c r="O1676" s="52" t="s">
        <v>8480</v>
      </c>
    </row>
    <row r="1677" s="3" customFormat="1" spans="1:15">
      <c r="A1677" s="2">
        <v>1676</v>
      </c>
      <c r="C1677" s="3" t="s">
        <v>8481</v>
      </c>
      <c r="D1677" s="21" t="s">
        <v>8482</v>
      </c>
      <c r="E1677" s="20" t="s">
        <v>8375</v>
      </c>
      <c r="F1677" s="3">
        <v>49</v>
      </c>
      <c r="G1677" s="3" t="s">
        <v>21</v>
      </c>
      <c r="K1677" s="60">
        <v>45315</v>
      </c>
      <c r="L1677" s="60"/>
      <c r="M1677" s="3" t="s">
        <v>24</v>
      </c>
      <c r="N1677" s="3" t="s">
        <v>8483</v>
      </c>
      <c r="O1677" s="3" t="s">
        <v>8484</v>
      </c>
    </row>
    <row r="1678" s="3" customFormat="1" spans="1:15">
      <c r="A1678" s="2">
        <v>1677</v>
      </c>
      <c r="C1678" s="3" t="s">
        <v>8485</v>
      </c>
      <c r="D1678" s="21" t="s">
        <v>8486</v>
      </c>
      <c r="E1678" s="3" t="s">
        <v>8369</v>
      </c>
      <c r="F1678" s="3">
        <v>52</v>
      </c>
      <c r="G1678" s="3" t="s">
        <v>62</v>
      </c>
      <c r="K1678" s="60">
        <v>45880</v>
      </c>
      <c r="L1678" s="20" t="s">
        <v>63</v>
      </c>
      <c r="N1678" s="3" t="s">
        <v>8487</v>
      </c>
      <c r="O1678" s="3" t="s">
        <v>8488</v>
      </c>
    </row>
    <row r="1679" s="5" customFormat="1" spans="1:15">
      <c r="A1679" s="2">
        <v>1678</v>
      </c>
      <c r="C1679" s="5" t="s">
        <v>8489</v>
      </c>
      <c r="D1679" s="68" t="s">
        <v>8490</v>
      </c>
      <c r="E1679" s="5" t="s">
        <v>8491</v>
      </c>
      <c r="F1679" s="3">
        <v>49.8</v>
      </c>
      <c r="G1679" s="3" t="s">
        <v>21</v>
      </c>
      <c r="K1679" s="60">
        <v>45807</v>
      </c>
      <c r="M1679" s="3" t="s">
        <v>24</v>
      </c>
      <c r="N1679" s="5" t="s">
        <v>8492</v>
      </c>
      <c r="O1679" s="3" t="s">
        <v>8493</v>
      </c>
    </row>
    <row r="1680" s="3" customFormat="1" spans="1:15">
      <c r="A1680" s="2">
        <v>1679</v>
      </c>
      <c r="B1680" s="3"/>
      <c r="C1680" s="3" t="s">
        <v>8494</v>
      </c>
      <c r="D1680" s="21" t="s">
        <v>8495</v>
      </c>
      <c r="E1680" s="3" t="s">
        <v>8496</v>
      </c>
      <c r="F1680" s="3">
        <v>45</v>
      </c>
      <c r="G1680" s="3" t="s">
        <v>21</v>
      </c>
      <c r="K1680" s="60">
        <v>45531</v>
      </c>
      <c r="N1680" s="3" t="s">
        <v>8497</v>
      </c>
      <c r="O1680" s="3" t="s">
        <v>8498</v>
      </c>
    </row>
    <row r="1681" s="3" customFormat="1" spans="1:15">
      <c r="A1681" s="2">
        <v>1680</v>
      </c>
      <c r="B1681" s="3" t="s">
        <v>8499</v>
      </c>
      <c r="C1681" s="3" t="s">
        <v>8500</v>
      </c>
      <c r="D1681" s="3" t="s">
        <v>8499</v>
      </c>
      <c r="E1681" s="3" t="s">
        <v>8501</v>
      </c>
      <c r="F1681" s="3">
        <v>49.8</v>
      </c>
      <c r="G1681" s="3" t="s">
        <v>8502</v>
      </c>
      <c r="K1681" s="60">
        <v>45852</v>
      </c>
      <c r="L1681" s="20" t="s">
        <v>63</v>
      </c>
      <c r="N1681" s="3" t="s">
        <v>8503</v>
      </c>
      <c r="O1681" s="3" t="s">
        <v>8504</v>
      </c>
    </row>
    <row r="1682" s="3" customFormat="1" spans="1:15">
      <c r="A1682" s="2">
        <v>1681</v>
      </c>
      <c r="B1682" s="68"/>
      <c r="C1682" s="5" t="s">
        <v>8505</v>
      </c>
      <c r="D1682" s="68" t="s">
        <v>8506</v>
      </c>
      <c r="E1682" s="5" t="s">
        <v>8507</v>
      </c>
      <c r="F1682" s="3">
        <v>69.9</v>
      </c>
      <c r="G1682" s="5" t="s">
        <v>8508</v>
      </c>
      <c r="K1682" s="60">
        <v>46045</v>
      </c>
      <c r="N1682" s="5" t="s">
        <v>8509</v>
      </c>
      <c r="O1682" s="5" t="s">
        <v>8510</v>
      </c>
    </row>
    <row r="1683" s="3" customFormat="1" spans="1:15">
      <c r="A1683" s="2">
        <v>1682</v>
      </c>
      <c r="C1683" s="3" t="s">
        <v>8511</v>
      </c>
      <c r="D1683" s="21" t="s">
        <v>8512</v>
      </c>
      <c r="E1683" s="3" t="s">
        <v>8513</v>
      </c>
      <c r="F1683" s="3">
        <v>47</v>
      </c>
      <c r="G1683" s="20" t="s">
        <v>8514</v>
      </c>
      <c r="K1683" s="60">
        <v>46051</v>
      </c>
      <c r="L1683" s="20" t="s">
        <v>63</v>
      </c>
      <c r="N1683" s="3" t="s">
        <v>8515</v>
      </c>
      <c r="O1683" s="62" t="s">
        <v>8516</v>
      </c>
    </row>
    <row r="1684" s="3" customFormat="1" spans="1:15">
      <c r="A1684" s="2">
        <v>1683</v>
      </c>
      <c r="B1684" s="3" t="s">
        <v>8517</v>
      </c>
      <c r="C1684" s="3" t="s">
        <v>8518</v>
      </c>
      <c r="D1684" s="3" t="s">
        <v>8517</v>
      </c>
      <c r="E1684" s="3" t="s">
        <v>8519</v>
      </c>
      <c r="F1684" s="3">
        <v>47</v>
      </c>
      <c r="G1684" s="3" t="s">
        <v>1058</v>
      </c>
      <c r="K1684" s="60">
        <v>46016</v>
      </c>
      <c r="L1684" s="3"/>
      <c r="N1684" s="3" t="s">
        <v>8520</v>
      </c>
      <c r="O1684" s="3" t="s">
        <v>8521</v>
      </c>
    </row>
    <row r="1685" s="3" customFormat="1" spans="1:15">
      <c r="A1685" s="2">
        <v>1684</v>
      </c>
      <c r="B1685" s="3" t="s">
        <v>8522</v>
      </c>
      <c r="C1685" s="3" t="s">
        <v>8523</v>
      </c>
      <c r="D1685" s="21" t="s">
        <v>8522</v>
      </c>
      <c r="E1685" s="3" t="s">
        <v>8524</v>
      </c>
      <c r="F1685" s="3">
        <v>47</v>
      </c>
      <c r="G1685" s="3" t="s">
        <v>1058</v>
      </c>
      <c r="K1685" s="60">
        <v>45887</v>
      </c>
      <c r="L1685" s="3" t="s">
        <v>63</v>
      </c>
      <c r="N1685" s="3" t="s">
        <v>8525</v>
      </c>
      <c r="O1685" s="3" t="s">
        <v>8526</v>
      </c>
    </row>
    <row r="1686" s="3" customFormat="1" spans="1:15">
      <c r="A1686" s="2">
        <v>1685</v>
      </c>
      <c r="B1686" s="3" t="s">
        <v>8527</v>
      </c>
      <c r="C1686" s="3" t="s">
        <v>8528</v>
      </c>
      <c r="D1686" s="3" t="s">
        <v>8527</v>
      </c>
      <c r="E1686" s="3" t="s">
        <v>8529</v>
      </c>
      <c r="F1686" s="3">
        <v>49.8</v>
      </c>
      <c r="G1686" s="3" t="s">
        <v>62</v>
      </c>
      <c r="K1686" s="60">
        <v>45926</v>
      </c>
      <c r="N1686" s="3" t="s">
        <v>8530</v>
      </c>
      <c r="O1686" s="3" t="s">
        <v>8531</v>
      </c>
    </row>
    <row r="1687" s="3" customFormat="1" spans="1:15">
      <c r="A1687" s="2">
        <v>1686</v>
      </c>
      <c r="C1687" s="3" t="s">
        <v>8532</v>
      </c>
      <c r="D1687" s="21" t="s">
        <v>8533</v>
      </c>
      <c r="E1687" s="3" t="s">
        <v>8534</v>
      </c>
      <c r="F1687" s="3">
        <v>99</v>
      </c>
      <c r="G1687" s="3" t="s">
        <v>62</v>
      </c>
      <c r="K1687" s="60">
        <v>45854</v>
      </c>
      <c r="L1687" s="20" t="s">
        <v>63</v>
      </c>
      <c r="N1687" s="3" t="s">
        <v>8535</v>
      </c>
      <c r="O1687" s="3" t="s">
        <v>8536</v>
      </c>
    </row>
    <row r="1688" s="3" customFormat="1" spans="1:15">
      <c r="A1688" s="2">
        <v>1687</v>
      </c>
      <c r="B1688" s="21"/>
      <c r="C1688" s="3" t="s">
        <v>8537</v>
      </c>
      <c r="D1688" s="21" t="s">
        <v>8538</v>
      </c>
      <c r="E1688" s="20" t="s">
        <v>8539</v>
      </c>
      <c r="F1688" s="3">
        <v>43.5</v>
      </c>
      <c r="G1688" s="63" t="s">
        <v>21</v>
      </c>
      <c r="J1688" s="20" t="s">
        <v>22</v>
      </c>
      <c r="K1688" s="60">
        <v>46043</v>
      </c>
      <c r="L1688" s="70" t="s">
        <v>23</v>
      </c>
      <c r="M1688" s="20"/>
      <c r="N1688" s="3" t="s">
        <v>8540</v>
      </c>
      <c r="O1688" s="3" t="s">
        <v>8541</v>
      </c>
    </row>
    <row r="1689" s="63" customFormat="1" spans="1:15">
      <c r="A1689" s="2">
        <v>1688</v>
      </c>
      <c r="C1689" s="63" t="s">
        <v>8542</v>
      </c>
      <c r="D1689" s="95" t="s">
        <v>8543</v>
      </c>
      <c r="E1689" s="95" t="s">
        <v>8544</v>
      </c>
      <c r="F1689" s="3">
        <v>42</v>
      </c>
      <c r="G1689" s="63" t="s">
        <v>8545</v>
      </c>
      <c r="K1689" s="60">
        <v>46064</v>
      </c>
      <c r="L1689" s="95"/>
      <c r="M1689" s="3" t="s">
        <v>24</v>
      </c>
      <c r="N1689" s="95" t="s">
        <v>8546</v>
      </c>
      <c r="O1689" s="3" t="s">
        <v>8547</v>
      </c>
    </row>
    <row r="1690" s="3" customFormat="1" spans="1:15">
      <c r="A1690" s="2">
        <v>1689</v>
      </c>
      <c r="B1690" s="3" t="s">
        <v>8548</v>
      </c>
      <c r="C1690" s="3" t="s">
        <v>8549</v>
      </c>
      <c r="D1690" s="3" t="s">
        <v>8548</v>
      </c>
      <c r="E1690" s="3" t="s">
        <v>8550</v>
      </c>
      <c r="F1690" s="3">
        <v>55</v>
      </c>
      <c r="G1690" s="3" t="s">
        <v>7677</v>
      </c>
      <c r="K1690" s="60">
        <v>45813</v>
      </c>
      <c r="L1690" s="3"/>
      <c r="M1690" s="3"/>
      <c r="N1690" s="3" t="s">
        <v>8551</v>
      </c>
      <c r="O1690" s="3" t="s">
        <v>8552</v>
      </c>
    </row>
    <row r="1691" s="3" customFormat="1" spans="1:15">
      <c r="A1691" s="2">
        <v>1690</v>
      </c>
      <c r="C1691" s="3" t="s">
        <v>8553</v>
      </c>
      <c r="D1691" s="21" t="s">
        <v>8554</v>
      </c>
      <c r="E1691" s="3" t="s">
        <v>8555</v>
      </c>
      <c r="F1691" s="3">
        <v>65</v>
      </c>
      <c r="G1691" s="63" t="s">
        <v>21</v>
      </c>
      <c r="J1691" s="52"/>
      <c r="K1691" s="60">
        <v>45561</v>
      </c>
      <c r="L1691" s="71"/>
      <c r="N1691" s="3" t="s">
        <v>8556</v>
      </c>
      <c r="O1691" s="3" t="s">
        <v>8557</v>
      </c>
    </row>
    <row r="1692" s="3" customFormat="1" spans="1:15">
      <c r="A1692" s="2">
        <v>1691</v>
      </c>
      <c r="B1692" s="3" t="s">
        <v>8558</v>
      </c>
      <c r="C1692" s="3" t="s">
        <v>8559</v>
      </c>
      <c r="D1692" s="3" t="s">
        <v>8558</v>
      </c>
      <c r="E1692" s="3" t="s">
        <v>8560</v>
      </c>
      <c r="F1692" s="3">
        <v>48</v>
      </c>
      <c r="G1692" s="3" t="s">
        <v>62</v>
      </c>
      <c r="K1692" s="60">
        <v>46048</v>
      </c>
      <c r="L1692" s="3"/>
      <c r="N1692" s="3" t="s">
        <v>8561</v>
      </c>
      <c r="O1692" s="3" t="s">
        <v>8562</v>
      </c>
    </row>
    <row r="1693" s="3" customFormat="1" spans="1:15">
      <c r="A1693" s="2">
        <v>1692</v>
      </c>
      <c r="B1693" s="3" t="s">
        <v>8563</v>
      </c>
      <c r="C1693" s="3" t="s">
        <v>8564</v>
      </c>
      <c r="D1693" s="3" t="s">
        <v>8563</v>
      </c>
      <c r="E1693" s="3" t="s">
        <v>8565</v>
      </c>
      <c r="F1693" s="3">
        <v>47</v>
      </c>
      <c r="G1693" s="3" t="s">
        <v>1058</v>
      </c>
      <c r="K1693" s="60">
        <v>46062</v>
      </c>
      <c r="L1693" s="3"/>
      <c r="N1693" s="3" t="s">
        <v>8566</v>
      </c>
      <c r="O1693" s="3" t="s">
        <v>8567</v>
      </c>
    </row>
    <row r="1694" s="3" customFormat="1" spans="1:15">
      <c r="A1694" s="2">
        <v>1693</v>
      </c>
      <c r="B1694" s="5"/>
      <c r="C1694" s="5" t="s">
        <v>8568</v>
      </c>
      <c r="D1694" s="68" t="s">
        <v>8569</v>
      </c>
      <c r="E1694" s="20" t="s">
        <v>8570</v>
      </c>
      <c r="F1694" s="3">
        <v>55</v>
      </c>
      <c r="G1694" s="5" t="s">
        <v>8571</v>
      </c>
      <c r="K1694" s="60">
        <v>46051</v>
      </c>
      <c r="L1694" s="20" t="s">
        <v>2988</v>
      </c>
      <c r="M1694" s="20"/>
      <c r="N1694" s="5" t="s">
        <v>8572</v>
      </c>
      <c r="O1694" s="5" t="s">
        <v>8573</v>
      </c>
    </row>
    <row r="1695" s="3" customFormat="1" spans="1:15">
      <c r="A1695" s="2">
        <v>1694</v>
      </c>
      <c r="B1695" s="5"/>
      <c r="C1695" s="5" t="s">
        <v>8574</v>
      </c>
      <c r="D1695" s="68" t="s">
        <v>8575</v>
      </c>
      <c r="E1695" s="20" t="s">
        <v>8576</v>
      </c>
      <c r="F1695" s="3">
        <v>49.8</v>
      </c>
      <c r="G1695" s="20" t="s">
        <v>8577</v>
      </c>
      <c r="H1695" s="20"/>
      <c r="I1695" s="20"/>
      <c r="J1695" s="20"/>
      <c r="K1695" s="60">
        <v>45885</v>
      </c>
      <c r="L1695" s="20" t="s">
        <v>2988</v>
      </c>
      <c r="M1695" s="20"/>
      <c r="N1695" s="5" t="s">
        <v>8578</v>
      </c>
      <c r="O1695" s="5" t="s">
        <v>8579</v>
      </c>
    </row>
    <row r="1696" s="4" customFormat="1" spans="1:15">
      <c r="A1696" s="2">
        <v>1695</v>
      </c>
      <c r="B1696" s="22" t="s">
        <v>8580</v>
      </c>
      <c r="C1696" s="24" t="s">
        <v>8581</v>
      </c>
      <c r="D1696" s="22" t="s">
        <v>8580</v>
      </c>
      <c r="E1696" s="4" t="s">
        <v>8582</v>
      </c>
      <c r="F1696" s="3">
        <v>49.8</v>
      </c>
      <c r="G1696" s="4" t="s">
        <v>8583</v>
      </c>
      <c r="H1696" s="4"/>
      <c r="I1696" s="4"/>
      <c r="J1696" s="24" t="s">
        <v>22</v>
      </c>
      <c r="K1696" s="60">
        <v>46060</v>
      </c>
      <c r="L1696" s="4" t="s">
        <v>23</v>
      </c>
      <c r="M1696" s="4"/>
      <c r="N1696" s="4" t="s">
        <v>8584</v>
      </c>
      <c r="O1696" s="4" t="s">
        <v>8585</v>
      </c>
    </row>
    <row r="1697" s="5" customFormat="1" spans="1:15">
      <c r="A1697" s="2">
        <v>1696</v>
      </c>
      <c r="C1697" s="5" t="s">
        <v>8586</v>
      </c>
      <c r="D1697" s="68" t="s">
        <v>8587</v>
      </c>
      <c r="E1697" s="5" t="s">
        <v>8588</v>
      </c>
      <c r="F1697" s="3">
        <v>49</v>
      </c>
      <c r="G1697" s="5" t="s">
        <v>8589</v>
      </c>
      <c r="K1697" s="60">
        <v>45860</v>
      </c>
      <c r="M1697" s="3" t="s">
        <v>24</v>
      </c>
      <c r="N1697" s="5" t="s">
        <v>8590</v>
      </c>
      <c r="O1697" s="3" t="s">
        <v>8591</v>
      </c>
    </row>
    <row r="1698" s="27" customFormat="1" spans="1:15">
      <c r="A1698" s="2">
        <v>1697</v>
      </c>
      <c r="B1698" s="57" t="s">
        <v>8592</v>
      </c>
      <c r="C1698" s="27" t="s">
        <v>8593</v>
      </c>
      <c r="D1698" s="57" t="s">
        <v>8592</v>
      </c>
      <c r="E1698" s="27" t="s">
        <v>8594</v>
      </c>
      <c r="F1698" s="3">
        <v>39.8</v>
      </c>
      <c r="G1698" s="58" t="s">
        <v>227</v>
      </c>
      <c r="H1698" s="58"/>
      <c r="I1698" s="58"/>
      <c r="J1698" s="58"/>
      <c r="K1698" s="60">
        <v>45993</v>
      </c>
      <c r="N1698" s="27" t="s">
        <v>8595</v>
      </c>
      <c r="O1698" s="27" t="s">
        <v>8596</v>
      </c>
    </row>
    <row r="1699" s="3" customFormat="1" spans="1:15">
      <c r="A1699" s="2">
        <v>1698</v>
      </c>
      <c r="B1699" s="68"/>
      <c r="C1699" s="5" t="s">
        <v>8597</v>
      </c>
      <c r="D1699" s="68" t="s">
        <v>8598</v>
      </c>
      <c r="E1699" s="5" t="s">
        <v>8599</v>
      </c>
      <c r="F1699" s="3">
        <v>99</v>
      </c>
      <c r="G1699" s="5" t="s">
        <v>193</v>
      </c>
      <c r="K1699" s="60">
        <v>46057</v>
      </c>
      <c r="L1699" s="20" t="s">
        <v>63</v>
      </c>
      <c r="N1699" s="5" t="s">
        <v>8600</v>
      </c>
      <c r="O1699" s="5" t="s">
        <v>8601</v>
      </c>
    </row>
    <row r="1700" s="3" customFormat="1" spans="1:15">
      <c r="A1700" s="2">
        <v>1699</v>
      </c>
      <c r="C1700" s="3" t="s">
        <v>8602</v>
      </c>
      <c r="D1700" s="21" t="s">
        <v>8603</v>
      </c>
      <c r="E1700" s="3" t="s">
        <v>8604</v>
      </c>
      <c r="F1700" s="3">
        <v>45</v>
      </c>
      <c r="G1700" s="3" t="s">
        <v>21</v>
      </c>
      <c r="K1700" s="60">
        <v>46028</v>
      </c>
      <c r="N1700" s="3" t="s">
        <v>8605</v>
      </c>
      <c r="O1700" s="3" t="s">
        <v>8606</v>
      </c>
    </row>
    <row r="1701" s="3" customFormat="1" spans="1:15">
      <c r="A1701" s="2">
        <v>1700</v>
      </c>
      <c r="B1701" s="3"/>
      <c r="C1701" s="3" t="s">
        <v>8607</v>
      </c>
      <c r="D1701" s="21" t="s">
        <v>8608</v>
      </c>
      <c r="E1701" s="3" t="s">
        <v>8609</v>
      </c>
      <c r="F1701" s="3">
        <v>49</v>
      </c>
      <c r="G1701" s="3" t="s">
        <v>8610</v>
      </c>
      <c r="K1701" s="60">
        <v>45558</v>
      </c>
      <c r="L1701" s="3" t="s">
        <v>63</v>
      </c>
      <c r="N1701" s="3" t="s">
        <v>8611</v>
      </c>
      <c r="O1701" s="3" t="s">
        <v>8612</v>
      </c>
    </row>
    <row r="1702" s="2" customFormat="1" spans="1:15">
      <c r="A1702" s="2">
        <v>1701</v>
      </c>
      <c r="B1702" s="68"/>
      <c r="C1702" s="5" t="s">
        <v>8613</v>
      </c>
      <c r="D1702" s="68" t="s">
        <v>8614</v>
      </c>
      <c r="E1702" s="20" t="s">
        <v>8615</v>
      </c>
      <c r="F1702" s="3">
        <v>47</v>
      </c>
      <c r="G1702" s="5" t="s">
        <v>21</v>
      </c>
      <c r="H1702" s="5"/>
      <c r="I1702" s="2" t="s">
        <v>312</v>
      </c>
      <c r="J1702" s="3" t="s">
        <v>22</v>
      </c>
      <c r="K1702" s="60">
        <v>46039</v>
      </c>
      <c r="L1702" s="70" t="s">
        <v>23</v>
      </c>
      <c r="M1702" s="3" t="s">
        <v>8616</v>
      </c>
      <c r="N1702" s="5" t="s">
        <v>8617</v>
      </c>
      <c r="O1702" s="3" t="s">
        <v>8618</v>
      </c>
    </row>
    <row r="1703" s="3" customFormat="1" spans="1:15">
      <c r="A1703" s="2">
        <v>1702</v>
      </c>
      <c r="B1703" s="5"/>
      <c r="C1703" s="5" t="s">
        <v>8619</v>
      </c>
      <c r="D1703" s="68" t="s">
        <v>8620</v>
      </c>
      <c r="E1703" s="5" t="s">
        <v>8621</v>
      </c>
      <c r="F1703" s="3">
        <v>49.8</v>
      </c>
      <c r="G1703" s="63" t="s">
        <v>21</v>
      </c>
      <c r="K1703" s="60">
        <v>46006</v>
      </c>
      <c r="L1703" s="5"/>
      <c r="N1703" s="5" t="s">
        <v>8622</v>
      </c>
      <c r="O1703" s="5" t="s">
        <v>8623</v>
      </c>
    </row>
    <row r="1704" s="3" customFormat="1" spans="1:15">
      <c r="A1704" s="2">
        <v>1703</v>
      </c>
      <c r="B1704" s="3" t="s">
        <v>8624</v>
      </c>
      <c r="C1704" s="3" t="s">
        <v>8625</v>
      </c>
      <c r="D1704" s="3" t="s">
        <v>8624</v>
      </c>
      <c r="E1704" s="3" t="s">
        <v>8626</v>
      </c>
      <c r="F1704" s="3">
        <v>48</v>
      </c>
      <c r="G1704" s="3" t="s">
        <v>227</v>
      </c>
      <c r="K1704" s="60">
        <v>45953</v>
      </c>
      <c r="L1704" s="3"/>
      <c r="N1704" s="3" t="s">
        <v>8627</v>
      </c>
      <c r="O1704" s="3" t="s">
        <v>8628</v>
      </c>
    </row>
    <row r="1705" s="3" customFormat="1" spans="1:15">
      <c r="A1705" s="2">
        <v>1704</v>
      </c>
      <c r="C1705" s="3" t="s">
        <v>8629</v>
      </c>
      <c r="D1705" s="21" t="s">
        <v>8630</v>
      </c>
      <c r="E1705" s="3" t="s">
        <v>8491</v>
      </c>
      <c r="F1705" s="3">
        <v>49.8</v>
      </c>
      <c r="G1705" s="3" t="s">
        <v>21</v>
      </c>
      <c r="K1705" s="60">
        <v>46044</v>
      </c>
      <c r="M1705" s="3" t="s">
        <v>24</v>
      </c>
      <c r="N1705" s="3" t="s">
        <v>8631</v>
      </c>
      <c r="O1705" s="3" t="s">
        <v>8632</v>
      </c>
    </row>
    <row r="1706" s="4" customFormat="1" spans="1:15">
      <c r="A1706" s="2">
        <v>1705</v>
      </c>
      <c r="B1706" s="4" t="s">
        <v>8633</v>
      </c>
      <c r="C1706" s="4" t="s">
        <v>8634</v>
      </c>
      <c r="D1706" s="22" t="s">
        <v>8633</v>
      </c>
      <c r="E1706" s="25" t="s">
        <v>8635</v>
      </c>
      <c r="F1706" s="3">
        <v>69.8</v>
      </c>
      <c r="G1706" s="4" t="s">
        <v>8636</v>
      </c>
      <c r="K1706" s="60">
        <v>46050</v>
      </c>
      <c r="N1706" s="4" t="s">
        <v>8637</v>
      </c>
      <c r="O1706" s="4" t="s">
        <v>8638</v>
      </c>
    </row>
    <row r="1707" s="3" customFormat="1" spans="1:15">
      <c r="A1707" s="2">
        <v>1706</v>
      </c>
      <c r="B1707" s="21"/>
      <c r="C1707" s="3" t="s">
        <v>8639</v>
      </c>
      <c r="D1707" s="21" t="s">
        <v>8640</v>
      </c>
      <c r="E1707" s="62" t="s">
        <v>8641</v>
      </c>
      <c r="F1707" s="3">
        <v>45</v>
      </c>
      <c r="G1707" s="3" t="s">
        <v>8642</v>
      </c>
      <c r="K1707" s="60">
        <v>46062</v>
      </c>
      <c r="L1707" s="62" t="s">
        <v>2988</v>
      </c>
      <c r="N1707" s="3" t="s">
        <v>8643</v>
      </c>
      <c r="O1707" s="3" t="s">
        <v>8644</v>
      </c>
    </row>
    <row r="1708" s="3" customFormat="1" spans="1:15">
      <c r="A1708" s="2">
        <v>1707</v>
      </c>
      <c r="C1708" s="3" t="s">
        <v>8645</v>
      </c>
      <c r="D1708" s="21" t="s">
        <v>8646</v>
      </c>
      <c r="E1708" s="20" t="s">
        <v>8647</v>
      </c>
      <c r="F1708" s="3">
        <v>53</v>
      </c>
      <c r="G1708" s="3" t="s">
        <v>62</v>
      </c>
      <c r="K1708" s="60">
        <v>46029</v>
      </c>
      <c r="L1708" s="20" t="s">
        <v>63</v>
      </c>
      <c r="N1708" s="3" t="s">
        <v>8648</v>
      </c>
      <c r="O1708" s="3" t="s">
        <v>8649</v>
      </c>
    </row>
    <row r="1709" s="27" customFormat="1" spans="1:15">
      <c r="A1709" s="2">
        <v>1708</v>
      </c>
      <c r="B1709" s="57" t="s">
        <v>8650</v>
      </c>
      <c r="C1709" s="27" t="s">
        <v>8651</v>
      </c>
      <c r="D1709" s="57" t="s">
        <v>8650</v>
      </c>
      <c r="E1709" s="27" t="s">
        <v>8652</v>
      </c>
      <c r="F1709" s="3">
        <v>68</v>
      </c>
      <c r="G1709" s="27" t="s">
        <v>8653</v>
      </c>
      <c r="K1709" s="60">
        <v>46078</v>
      </c>
      <c r="L1709" s="27"/>
      <c r="N1709" s="27" t="s">
        <v>8654</v>
      </c>
      <c r="O1709" s="27" t="s">
        <v>8655</v>
      </c>
    </row>
    <row r="1710" s="3" customFormat="1" spans="1:15">
      <c r="A1710" s="2">
        <v>1709</v>
      </c>
      <c r="B1710" s="21" t="s">
        <v>8656</v>
      </c>
      <c r="C1710" s="3" t="s">
        <v>8657</v>
      </c>
      <c r="D1710" s="21" t="s">
        <v>8656</v>
      </c>
      <c r="E1710" s="3" t="s">
        <v>8658</v>
      </c>
      <c r="F1710" s="3">
        <v>69</v>
      </c>
      <c r="K1710" s="60">
        <v>45861</v>
      </c>
      <c r="L1710" s="3"/>
      <c r="N1710" s="3" t="s">
        <v>8659</v>
      </c>
      <c r="O1710" s="3" t="s">
        <v>8660</v>
      </c>
    </row>
    <row r="1711" s="3" customFormat="1" spans="1:15">
      <c r="A1711" s="2">
        <v>1710</v>
      </c>
      <c r="B1711" s="3" t="s">
        <v>8661</v>
      </c>
      <c r="C1711" s="3" t="s">
        <v>8657</v>
      </c>
      <c r="D1711" s="3" t="s">
        <v>8661</v>
      </c>
      <c r="E1711" s="3" t="s">
        <v>8662</v>
      </c>
      <c r="F1711" s="3">
        <v>49</v>
      </c>
      <c r="G1711" s="3" t="s">
        <v>21</v>
      </c>
      <c r="K1711" s="60">
        <v>46044</v>
      </c>
      <c r="L1711" s="3" t="s">
        <v>8663</v>
      </c>
      <c r="N1711" s="3" t="s">
        <v>8664</v>
      </c>
      <c r="O1711" s="3" t="s">
        <v>8665</v>
      </c>
    </row>
    <row r="1712" s="3" customFormat="1" spans="1:15">
      <c r="A1712" s="2">
        <v>1711</v>
      </c>
      <c r="B1712" s="5"/>
      <c r="C1712" s="5" t="s">
        <v>8657</v>
      </c>
      <c r="D1712" s="68" t="s">
        <v>8666</v>
      </c>
      <c r="E1712" s="5" t="s">
        <v>8667</v>
      </c>
      <c r="F1712" s="3">
        <v>57</v>
      </c>
      <c r="G1712" s="20" t="s">
        <v>8668</v>
      </c>
      <c r="H1712" s="20"/>
      <c r="I1712" s="20"/>
      <c r="J1712" s="20"/>
      <c r="K1712" s="60">
        <v>45890</v>
      </c>
      <c r="N1712" s="5" t="s">
        <v>8669</v>
      </c>
      <c r="O1712" s="5" t="s">
        <v>8670</v>
      </c>
    </row>
    <row r="1713" s="3" customFormat="1" spans="1:15">
      <c r="A1713" s="2">
        <v>1712</v>
      </c>
      <c r="C1713" s="3" t="s">
        <v>8671</v>
      </c>
      <c r="D1713" s="21" t="s">
        <v>8672</v>
      </c>
      <c r="E1713" s="3" t="s">
        <v>8673</v>
      </c>
      <c r="F1713" s="3">
        <v>79</v>
      </c>
      <c r="G1713" s="3" t="s">
        <v>62</v>
      </c>
      <c r="J1713" s="20" t="s">
        <v>22</v>
      </c>
      <c r="K1713" s="60">
        <v>46064</v>
      </c>
      <c r="L1713" s="70" t="s">
        <v>23</v>
      </c>
      <c r="M1713" s="20"/>
      <c r="N1713" s="3" t="s">
        <v>8674</v>
      </c>
      <c r="O1713" s="3" t="s">
        <v>8675</v>
      </c>
    </row>
    <row r="1714" s="3" customFormat="1" spans="1:15">
      <c r="A1714" s="2">
        <v>1713</v>
      </c>
      <c r="C1714" s="3" t="s">
        <v>8676</v>
      </c>
      <c r="D1714" s="21" t="s">
        <v>8677</v>
      </c>
      <c r="E1714" s="3" t="s">
        <v>8678</v>
      </c>
      <c r="F1714" s="3">
        <v>59</v>
      </c>
      <c r="G1714" s="3" t="s">
        <v>62</v>
      </c>
      <c r="J1714" s="52"/>
      <c r="K1714" s="60">
        <v>46006</v>
      </c>
      <c r="L1714" s="99" t="s">
        <v>63</v>
      </c>
      <c r="M1714" s="20"/>
      <c r="N1714" s="3" t="s">
        <v>8679</v>
      </c>
      <c r="O1714" s="3" t="s">
        <v>8680</v>
      </c>
    </row>
    <row r="1715" s="2" customFormat="1" ht="14.25" spans="1:15">
      <c r="A1715" s="2">
        <v>1714</v>
      </c>
      <c r="C1715" s="18" t="s">
        <v>8681</v>
      </c>
      <c r="D1715" s="76"/>
      <c r="F1715" s="3"/>
      <c r="K1715" s="60"/>
      <c r="M1715" s="3"/>
      <c r="O1715" s="3"/>
    </row>
    <row r="1716" s="3" customFormat="1" spans="1:15">
      <c r="A1716" s="2">
        <v>1715</v>
      </c>
      <c r="B1716" s="3" t="s">
        <v>8682</v>
      </c>
      <c r="C1716" s="3" t="s">
        <v>8683</v>
      </c>
      <c r="D1716" s="21" t="s">
        <v>8682</v>
      </c>
      <c r="E1716" s="3" t="s">
        <v>8684</v>
      </c>
      <c r="F1716" s="3">
        <v>59</v>
      </c>
      <c r="G1716" s="3" t="s">
        <v>4729</v>
      </c>
      <c r="K1716" s="60">
        <v>45878</v>
      </c>
      <c r="L1716" s="20" t="s">
        <v>63</v>
      </c>
      <c r="N1716" s="3" t="s">
        <v>8685</v>
      </c>
      <c r="O1716" s="3" t="s">
        <v>8686</v>
      </c>
    </row>
    <row r="1717" s="2" customFormat="1" spans="1:15">
      <c r="A1717" s="2">
        <v>1716</v>
      </c>
      <c r="B1717" s="2" t="s">
        <v>8687</v>
      </c>
      <c r="C1717" s="2" t="s">
        <v>8688</v>
      </c>
      <c r="D1717" s="2" t="s">
        <v>8687</v>
      </c>
      <c r="E1717" s="2" t="s">
        <v>8689</v>
      </c>
      <c r="F1717" s="3">
        <v>39</v>
      </c>
      <c r="G1717" s="2" t="s">
        <v>21</v>
      </c>
      <c r="H1717" s="2"/>
      <c r="I1717" s="2"/>
      <c r="J1717" s="2"/>
      <c r="K1717" s="60">
        <v>46043</v>
      </c>
      <c r="L1717" s="2"/>
      <c r="M1717" s="2"/>
      <c r="N1717" s="2" t="s">
        <v>8690</v>
      </c>
      <c r="O1717" s="2" t="s">
        <v>8691</v>
      </c>
    </row>
    <row r="1718" s="27" customFormat="1" spans="1:15">
      <c r="A1718" s="2">
        <v>1717</v>
      </c>
      <c r="B1718" s="57" t="s">
        <v>8692</v>
      </c>
      <c r="C1718" s="27" t="s">
        <v>8693</v>
      </c>
      <c r="D1718" s="57" t="s">
        <v>8692</v>
      </c>
      <c r="E1718" s="58" t="s">
        <v>8694</v>
      </c>
      <c r="F1718" s="3">
        <v>59.8</v>
      </c>
      <c r="K1718" s="60">
        <v>46000</v>
      </c>
      <c r="N1718" s="27" t="s">
        <v>8695</v>
      </c>
      <c r="O1718" s="27" t="s">
        <v>8696</v>
      </c>
    </row>
    <row r="1719" s="3" customFormat="1" spans="1:15">
      <c r="A1719" s="2">
        <v>1718</v>
      </c>
      <c r="B1719" s="3"/>
      <c r="C1719" s="3" t="s">
        <v>8697</v>
      </c>
      <c r="D1719" s="21" t="s">
        <v>8698</v>
      </c>
      <c r="E1719" s="3" t="s">
        <v>8699</v>
      </c>
      <c r="F1719" s="3">
        <v>49.8</v>
      </c>
      <c r="G1719" s="3" t="s">
        <v>62</v>
      </c>
      <c r="K1719" s="60">
        <v>45668</v>
      </c>
      <c r="L1719" s="20" t="s">
        <v>63</v>
      </c>
      <c r="N1719" s="3" t="s">
        <v>8700</v>
      </c>
      <c r="O1719" s="3" t="s">
        <v>8701</v>
      </c>
    </row>
    <row r="1720" s="3" customFormat="1" spans="1:15">
      <c r="A1720" s="2">
        <v>1719</v>
      </c>
      <c r="B1720" s="21"/>
      <c r="C1720" s="3" t="s">
        <v>8702</v>
      </c>
      <c r="D1720" s="21" t="s">
        <v>8703</v>
      </c>
      <c r="E1720" s="20" t="s">
        <v>8704</v>
      </c>
      <c r="F1720" s="3">
        <v>49.8</v>
      </c>
      <c r="G1720" s="3" t="s">
        <v>8705</v>
      </c>
      <c r="K1720" s="60">
        <v>46063</v>
      </c>
      <c r="N1720" s="3" t="s">
        <v>8706</v>
      </c>
      <c r="O1720" s="3" t="s">
        <v>8707</v>
      </c>
    </row>
    <row r="1721" s="3" customFormat="1" spans="1:15">
      <c r="A1721" s="2">
        <v>1720</v>
      </c>
      <c r="B1721" s="3" t="s">
        <v>8708</v>
      </c>
      <c r="C1721" s="3" t="s">
        <v>8702</v>
      </c>
      <c r="D1721" s="21" t="s">
        <v>8708</v>
      </c>
      <c r="E1721" s="3" t="s">
        <v>8709</v>
      </c>
      <c r="F1721" s="3">
        <v>49</v>
      </c>
      <c r="G1721" s="20" t="s">
        <v>8710</v>
      </c>
      <c r="H1721" s="20"/>
      <c r="I1721" s="20"/>
      <c r="J1721" s="20"/>
      <c r="K1721" s="60">
        <v>46062</v>
      </c>
      <c r="L1721" s="3" t="s">
        <v>4195</v>
      </c>
      <c r="M1721" s="20"/>
      <c r="N1721" s="3" t="s">
        <v>8711</v>
      </c>
      <c r="O1721" s="3" t="s">
        <v>8712</v>
      </c>
    </row>
    <row r="1722" s="3" customFormat="1" spans="1:15">
      <c r="A1722" s="2">
        <v>1721</v>
      </c>
      <c r="B1722" s="3" t="s">
        <v>8713</v>
      </c>
      <c r="C1722" s="3" t="s">
        <v>8714</v>
      </c>
      <c r="D1722" s="21" t="s">
        <v>8713</v>
      </c>
      <c r="E1722" s="3" t="s">
        <v>8715</v>
      </c>
      <c r="F1722" s="3">
        <v>49.8</v>
      </c>
      <c r="G1722" s="3" t="s">
        <v>8716</v>
      </c>
      <c r="K1722" s="60">
        <v>46049</v>
      </c>
      <c r="L1722" s="20" t="s">
        <v>63</v>
      </c>
      <c r="M1722" s="20"/>
      <c r="N1722" s="3" t="s">
        <v>8717</v>
      </c>
      <c r="O1722" s="3" t="s">
        <v>8718</v>
      </c>
    </row>
    <row r="1723" s="4" customFormat="1" spans="1:15">
      <c r="A1723" s="2">
        <v>1722</v>
      </c>
      <c r="B1723" s="4" t="s">
        <v>8719</v>
      </c>
      <c r="C1723" s="4" t="s">
        <v>8720</v>
      </c>
      <c r="D1723" s="22" t="s">
        <v>8719</v>
      </c>
      <c r="E1723" s="4" t="s">
        <v>8721</v>
      </c>
      <c r="F1723" s="3">
        <v>49</v>
      </c>
      <c r="G1723" s="4" t="s">
        <v>62</v>
      </c>
      <c r="K1723" s="60">
        <v>46021</v>
      </c>
      <c r="L1723" s="4"/>
      <c r="M1723" s="4"/>
      <c r="N1723" s="4" t="s">
        <v>8722</v>
      </c>
      <c r="O1723" s="4" t="s">
        <v>8723</v>
      </c>
    </row>
    <row r="1724" s="4" customFormat="1" spans="1:15">
      <c r="A1724" s="2">
        <v>1723</v>
      </c>
      <c r="B1724" s="4" t="s">
        <v>8724</v>
      </c>
      <c r="C1724" s="4" t="s">
        <v>8725</v>
      </c>
      <c r="D1724" s="4" t="s">
        <v>8724</v>
      </c>
      <c r="E1724" s="4" t="s">
        <v>8726</v>
      </c>
      <c r="F1724" s="4">
        <v>55</v>
      </c>
      <c r="G1724" s="4" t="s">
        <v>8727</v>
      </c>
      <c r="K1724" s="56">
        <v>46115</v>
      </c>
      <c r="N1724" s="4" t="s">
        <v>8728</v>
      </c>
      <c r="O1724" s="4" t="s">
        <v>8729</v>
      </c>
    </row>
    <row r="1725" s="3" customFormat="1" spans="1:15">
      <c r="A1725" s="2">
        <v>1724</v>
      </c>
      <c r="B1725" s="3" t="s">
        <v>8730</v>
      </c>
      <c r="C1725" s="3" t="s">
        <v>8731</v>
      </c>
      <c r="D1725" s="3" t="s">
        <v>8730</v>
      </c>
      <c r="E1725" s="3" t="s">
        <v>8732</v>
      </c>
      <c r="F1725" s="3">
        <v>65</v>
      </c>
      <c r="G1725" s="3" t="s">
        <v>8733</v>
      </c>
      <c r="K1725" s="60">
        <v>45894</v>
      </c>
      <c r="L1725" s="20" t="s">
        <v>63</v>
      </c>
      <c r="N1725" s="3" t="s">
        <v>8734</v>
      </c>
      <c r="O1725" s="3" t="s">
        <v>8735</v>
      </c>
    </row>
    <row r="1726" s="27" customFormat="1" spans="1:15">
      <c r="A1726" s="2">
        <v>1725</v>
      </c>
      <c r="B1726" s="57" t="s">
        <v>8736</v>
      </c>
      <c r="C1726" s="27" t="s">
        <v>8737</v>
      </c>
      <c r="D1726" s="57" t="s">
        <v>8736</v>
      </c>
      <c r="E1726" s="58" t="s">
        <v>8738</v>
      </c>
      <c r="F1726" s="3">
        <v>59.8</v>
      </c>
      <c r="G1726" s="27" t="s">
        <v>8636</v>
      </c>
      <c r="K1726" s="60">
        <v>46000</v>
      </c>
      <c r="L1726" s="27"/>
      <c r="N1726" s="27" t="s">
        <v>8739</v>
      </c>
      <c r="O1726" s="27" t="s">
        <v>8740</v>
      </c>
    </row>
    <row r="1727" s="3" customFormat="1" spans="1:15">
      <c r="A1727" s="2">
        <v>1726</v>
      </c>
      <c r="C1727" s="3" t="s">
        <v>8741</v>
      </c>
      <c r="D1727" s="21" t="s">
        <v>8742</v>
      </c>
      <c r="E1727" s="3" t="s">
        <v>8743</v>
      </c>
      <c r="F1727" s="3">
        <v>47</v>
      </c>
      <c r="G1727" s="3" t="s">
        <v>62</v>
      </c>
      <c r="K1727" s="60">
        <v>46058</v>
      </c>
      <c r="L1727" s="3" t="s">
        <v>63</v>
      </c>
      <c r="N1727" s="3" t="s">
        <v>8744</v>
      </c>
      <c r="O1727" s="3" t="s">
        <v>8745</v>
      </c>
    </row>
    <row r="1728" s="3" customFormat="1" spans="1:15">
      <c r="A1728" s="2">
        <v>1727</v>
      </c>
      <c r="B1728" s="5"/>
      <c r="C1728" s="5" t="s">
        <v>8746</v>
      </c>
      <c r="D1728" s="68" t="s">
        <v>8747</v>
      </c>
      <c r="E1728" s="20" t="s">
        <v>8748</v>
      </c>
      <c r="F1728" s="3">
        <v>55</v>
      </c>
      <c r="G1728" s="20" t="s">
        <v>8749</v>
      </c>
      <c r="H1728" s="20"/>
      <c r="I1728" s="20"/>
      <c r="J1728" s="20"/>
      <c r="K1728" s="60">
        <v>45890</v>
      </c>
      <c r="N1728" s="5" t="s">
        <v>8750</v>
      </c>
      <c r="O1728" s="5" t="s">
        <v>8751</v>
      </c>
    </row>
    <row r="1729" s="2" customFormat="1" spans="1:15">
      <c r="A1729" s="2">
        <v>1728</v>
      </c>
      <c r="B1729" s="2"/>
      <c r="C1729" s="2" t="s">
        <v>8752</v>
      </c>
      <c r="D1729" s="2" t="s">
        <v>8753</v>
      </c>
      <c r="E1729" s="2" t="s">
        <v>8754</v>
      </c>
      <c r="F1729" s="3">
        <v>49.8</v>
      </c>
      <c r="G1729" s="2" t="s">
        <v>21</v>
      </c>
      <c r="H1729" s="2"/>
      <c r="I1729" s="2"/>
      <c r="J1729" s="2"/>
      <c r="K1729" s="60">
        <v>45706</v>
      </c>
      <c r="L1729" s="2"/>
      <c r="M1729" s="2"/>
      <c r="N1729" s="2" t="s">
        <v>8755</v>
      </c>
      <c r="O1729" s="2" t="s">
        <v>8756</v>
      </c>
    </row>
    <row r="1730" s="3" customFormat="1" spans="1:15">
      <c r="A1730" s="2">
        <v>1729</v>
      </c>
      <c r="B1730" s="3"/>
      <c r="C1730" s="3" t="s">
        <v>8757</v>
      </c>
      <c r="D1730" s="3" t="s">
        <v>8758</v>
      </c>
      <c r="E1730" s="20" t="s">
        <v>8759</v>
      </c>
      <c r="F1730" s="3">
        <v>45</v>
      </c>
      <c r="G1730" s="63" t="s">
        <v>21</v>
      </c>
      <c r="H1730" s="3"/>
      <c r="I1730" s="3"/>
      <c r="J1730" s="3"/>
      <c r="K1730" s="60">
        <v>45625</v>
      </c>
      <c r="L1730" s="3"/>
      <c r="N1730" s="3" t="s">
        <v>8760</v>
      </c>
      <c r="O1730" s="3" t="s">
        <v>8761</v>
      </c>
    </row>
    <row r="1731" s="2" customFormat="1" ht="14.25" spans="1:15">
      <c r="A1731" s="2">
        <v>1730</v>
      </c>
      <c r="C1731" s="18" t="s">
        <v>8762</v>
      </c>
      <c r="D1731" s="76"/>
      <c r="F1731" s="3"/>
      <c r="K1731" s="60"/>
      <c r="M1731" s="3"/>
      <c r="O1731" s="3"/>
    </row>
    <row r="1732" s="5" customFormat="1" spans="1:15">
      <c r="A1732" s="2">
        <v>1731</v>
      </c>
      <c r="C1732" s="5" t="s">
        <v>8763</v>
      </c>
      <c r="D1732" s="68" t="s">
        <v>8764</v>
      </c>
      <c r="E1732" s="20" t="s">
        <v>8765</v>
      </c>
      <c r="F1732" s="3">
        <v>49.8</v>
      </c>
      <c r="G1732" s="5" t="s">
        <v>8766</v>
      </c>
      <c r="K1732" s="60">
        <v>45650</v>
      </c>
      <c r="L1732" s="3" t="s">
        <v>63</v>
      </c>
      <c r="M1732" s="3" t="s">
        <v>24</v>
      </c>
      <c r="N1732" s="5" t="s">
        <v>8767</v>
      </c>
      <c r="O1732" s="3" t="s">
        <v>8768</v>
      </c>
    </row>
    <row r="1733" s="5" customFormat="1" spans="1:15">
      <c r="A1733" s="2">
        <v>1732</v>
      </c>
      <c r="B1733" s="68"/>
      <c r="C1733" s="5" t="s">
        <v>8769</v>
      </c>
      <c r="D1733" s="68" t="s">
        <v>8770</v>
      </c>
      <c r="E1733" s="68" t="s">
        <v>8771</v>
      </c>
      <c r="F1733" s="3">
        <v>39.8</v>
      </c>
      <c r="G1733" s="20" t="s">
        <v>21</v>
      </c>
      <c r="H1733" s="20"/>
      <c r="I1733" s="20"/>
      <c r="J1733" s="20"/>
      <c r="K1733" s="60">
        <v>46014</v>
      </c>
      <c r="L1733" s="68"/>
      <c r="M1733" s="3" t="s">
        <v>8772</v>
      </c>
      <c r="N1733" s="5" t="s">
        <v>8773</v>
      </c>
      <c r="O1733" s="3" t="s">
        <v>8774</v>
      </c>
    </row>
    <row r="1734" s="3" customFormat="1" spans="1:15">
      <c r="A1734" s="2">
        <v>1733</v>
      </c>
      <c r="B1734" s="3" t="s">
        <v>8775</v>
      </c>
      <c r="C1734" s="3" t="s">
        <v>8776</v>
      </c>
      <c r="D1734" s="21" t="s">
        <v>8775</v>
      </c>
      <c r="E1734" s="3" t="s">
        <v>8777</v>
      </c>
      <c r="F1734" s="3">
        <v>55</v>
      </c>
      <c r="G1734" s="3" t="s">
        <v>1515</v>
      </c>
      <c r="I1734" s="2" t="s">
        <v>312</v>
      </c>
      <c r="J1734" s="20" t="s">
        <v>22</v>
      </c>
      <c r="K1734" s="60">
        <v>46034</v>
      </c>
      <c r="L1734" s="70" t="s">
        <v>23</v>
      </c>
      <c r="N1734" s="3" t="s">
        <v>8778</v>
      </c>
      <c r="O1734" s="3" t="s">
        <v>8779</v>
      </c>
    </row>
    <row r="1735" s="4" customFormat="1" spans="1:15">
      <c r="A1735" s="2">
        <v>1734</v>
      </c>
      <c r="B1735" s="4" t="s">
        <v>8780</v>
      </c>
      <c r="C1735" s="4" t="s">
        <v>8781</v>
      </c>
      <c r="D1735" s="22" t="s">
        <v>8780</v>
      </c>
      <c r="E1735" s="4" t="s">
        <v>8782</v>
      </c>
      <c r="F1735" s="3">
        <v>59.8</v>
      </c>
      <c r="G1735" s="4" t="s">
        <v>21</v>
      </c>
      <c r="K1735" s="60">
        <v>46002</v>
      </c>
      <c r="L1735" s="4"/>
      <c r="N1735" s="4" t="s">
        <v>8783</v>
      </c>
      <c r="O1735" s="4" t="s">
        <v>8784</v>
      </c>
    </row>
    <row r="1736" s="3" customFormat="1" spans="1:15">
      <c r="A1736" s="2">
        <v>1735</v>
      </c>
      <c r="B1736" s="3" t="s">
        <v>8785</v>
      </c>
      <c r="C1736" s="3" t="s">
        <v>8781</v>
      </c>
      <c r="D1736" s="21" t="s">
        <v>8785</v>
      </c>
      <c r="E1736" s="3" t="s">
        <v>8786</v>
      </c>
      <c r="F1736" s="3">
        <v>42.8</v>
      </c>
      <c r="G1736" s="3" t="s">
        <v>1058</v>
      </c>
      <c r="J1736" s="20" t="s">
        <v>22</v>
      </c>
      <c r="K1736" s="60">
        <v>45958</v>
      </c>
      <c r="L1736" s="70" t="s">
        <v>23</v>
      </c>
      <c r="N1736" s="3" t="s">
        <v>8787</v>
      </c>
      <c r="O1736" s="3" t="s">
        <v>8788</v>
      </c>
    </row>
    <row r="1737" s="3" customFormat="1" spans="1:15">
      <c r="A1737" s="2">
        <v>1736</v>
      </c>
      <c r="B1737" s="3" t="s">
        <v>8789</v>
      </c>
      <c r="C1737" s="3" t="s">
        <v>8781</v>
      </c>
      <c r="D1737" s="3" t="s">
        <v>8789</v>
      </c>
      <c r="E1737" s="3" t="s">
        <v>8790</v>
      </c>
      <c r="F1737" s="3">
        <v>36</v>
      </c>
      <c r="G1737" s="3" t="s">
        <v>62</v>
      </c>
      <c r="K1737" s="60">
        <v>46007</v>
      </c>
      <c r="L1737" s="20" t="s">
        <v>63</v>
      </c>
      <c r="N1737" s="3" t="s">
        <v>8791</v>
      </c>
      <c r="O1737" s="3" t="s">
        <v>8792</v>
      </c>
    </row>
    <row r="1738" s="3" customFormat="1" spans="1:15">
      <c r="A1738" s="2">
        <v>1737</v>
      </c>
      <c r="B1738" s="3"/>
      <c r="C1738" s="3" t="s">
        <v>8781</v>
      </c>
      <c r="D1738" s="21" t="s">
        <v>8793</v>
      </c>
      <c r="E1738" s="20" t="s">
        <v>8794</v>
      </c>
      <c r="F1738" s="3">
        <v>49</v>
      </c>
      <c r="G1738" s="3" t="s">
        <v>21</v>
      </c>
      <c r="J1738" s="20" t="s">
        <v>22</v>
      </c>
      <c r="K1738" s="60">
        <v>45696</v>
      </c>
      <c r="L1738" s="70" t="s">
        <v>23</v>
      </c>
      <c r="N1738" s="3" t="s">
        <v>8795</v>
      </c>
      <c r="O1738" s="3" t="s">
        <v>8796</v>
      </c>
    </row>
    <row r="1739" s="3" customFormat="1" spans="1:15">
      <c r="A1739" s="2">
        <v>1738</v>
      </c>
      <c r="B1739" s="21"/>
      <c r="C1739" s="3" t="s">
        <v>8781</v>
      </c>
      <c r="D1739" s="21" t="s">
        <v>8797</v>
      </c>
      <c r="E1739" s="20" t="s">
        <v>8798</v>
      </c>
      <c r="F1739" s="3">
        <v>59.8</v>
      </c>
      <c r="G1739" s="3" t="s">
        <v>8799</v>
      </c>
      <c r="K1739" s="60">
        <v>45854</v>
      </c>
      <c r="N1739" s="3" t="s">
        <v>8800</v>
      </c>
      <c r="O1739" s="3" t="s">
        <v>8801</v>
      </c>
    </row>
    <row r="1740" s="3" customFormat="1" spans="1:15">
      <c r="A1740" s="2">
        <v>1739</v>
      </c>
      <c r="C1740" s="3" t="s">
        <v>8781</v>
      </c>
      <c r="D1740" s="21" t="s">
        <v>8802</v>
      </c>
      <c r="E1740" s="20" t="s">
        <v>8803</v>
      </c>
      <c r="F1740" s="3">
        <v>49.8</v>
      </c>
      <c r="G1740" s="3" t="s">
        <v>8804</v>
      </c>
      <c r="K1740" s="60">
        <v>45493</v>
      </c>
      <c r="L1740" s="3" t="s">
        <v>63</v>
      </c>
      <c r="N1740" s="3" t="s">
        <v>8805</v>
      </c>
      <c r="O1740" s="3" t="s">
        <v>8806</v>
      </c>
    </row>
    <row r="1741" s="3" customFormat="1" spans="1:15">
      <c r="A1741" s="2">
        <v>1740</v>
      </c>
      <c r="C1741" s="3" t="s">
        <v>8781</v>
      </c>
      <c r="D1741" s="21" t="s">
        <v>8807</v>
      </c>
      <c r="E1741" s="20" t="s">
        <v>8808</v>
      </c>
      <c r="F1741" s="3">
        <v>49.8</v>
      </c>
      <c r="G1741" s="3" t="s">
        <v>8809</v>
      </c>
      <c r="K1741" s="60">
        <v>45674</v>
      </c>
      <c r="L1741" s="20" t="s">
        <v>63</v>
      </c>
      <c r="N1741" s="3" t="s">
        <v>8810</v>
      </c>
      <c r="O1741" s="3" t="s">
        <v>8811</v>
      </c>
    </row>
    <row r="1742" s="3" customFormat="1" spans="1:15">
      <c r="A1742" s="2">
        <v>1741</v>
      </c>
      <c r="B1742" s="3" t="s">
        <v>8812</v>
      </c>
      <c r="C1742" s="3" t="s">
        <v>8813</v>
      </c>
      <c r="D1742" s="3" t="s">
        <v>8812</v>
      </c>
      <c r="E1742" s="3" t="s">
        <v>8814</v>
      </c>
      <c r="F1742" s="3">
        <v>59.8</v>
      </c>
      <c r="G1742" s="3" t="s">
        <v>8815</v>
      </c>
      <c r="H1742" s="60"/>
      <c r="I1742" s="2" t="s">
        <v>312</v>
      </c>
      <c r="J1742" s="105" t="s">
        <v>22</v>
      </c>
      <c r="K1742" s="60">
        <v>46039</v>
      </c>
      <c r="L1742" s="70" t="s">
        <v>23</v>
      </c>
      <c r="M1742" s="3" t="s">
        <v>8816</v>
      </c>
      <c r="N1742" s="3" t="s">
        <v>8817</v>
      </c>
      <c r="O1742" s="3" t="s">
        <v>8818</v>
      </c>
    </row>
    <row r="1743" s="3" customFormat="1" spans="1:15">
      <c r="A1743" s="2">
        <v>1742</v>
      </c>
      <c r="C1743" s="3" t="s">
        <v>8813</v>
      </c>
      <c r="D1743" s="21" t="s">
        <v>8819</v>
      </c>
      <c r="E1743" s="20" t="s">
        <v>8820</v>
      </c>
      <c r="F1743" s="3">
        <v>49.9</v>
      </c>
      <c r="G1743" s="3" t="s">
        <v>8821</v>
      </c>
      <c r="J1743" s="20" t="s">
        <v>22</v>
      </c>
      <c r="K1743" s="60">
        <v>45663</v>
      </c>
      <c r="L1743" s="70" t="s">
        <v>23</v>
      </c>
      <c r="N1743" s="3" t="s">
        <v>8822</v>
      </c>
      <c r="O1743" s="3" t="s">
        <v>8823</v>
      </c>
    </row>
    <row r="1744" s="3" customFormat="1" spans="1:15">
      <c r="A1744" s="2">
        <v>1743</v>
      </c>
      <c r="C1744" s="3" t="s">
        <v>8781</v>
      </c>
      <c r="D1744" s="21" t="s">
        <v>8824</v>
      </c>
      <c r="E1744" s="3" t="s">
        <v>8825</v>
      </c>
      <c r="F1744" s="3">
        <v>51</v>
      </c>
      <c r="G1744" s="63" t="s">
        <v>21</v>
      </c>
      <c r="K1744" s="60">
        <v>45348</v>
      </c>
      <c r="N1744" s="3" t="s">
        <v>8826</v>
      </c>
      <c r="O1744" s="3" t="s">
        <v>8827</v>
      </c>
    </row>
    <row r="1745" s="3" customFormat="1" spans="1:15">
      <c r="A1745" s="2">
        <v>1744</v>
      </c>
      <c r="B1745" s="3"/>
      <c r="C1745" s="3" t="s">
        <v>8781</v>
      </c>
      <c r="D1745" s="3" t="s">
        <v>8828</v>
      </c>
      <c r="E1745" s="3" t="s">
        <v>8829</v>
      </c>
      <c r="F1745" s="3">
        <v>48</v>
      </c>
      <c r="G1745" s="3" t="s">
        <v>3304</v>
      </c>
      <c r="K1745" s="60">
        <v>46042</v>
      </c>
      <c r="L1745" s="20" t="s">
        <v>63</v>
      </c>
      <c r="N1745" s="3" t="s">
        <v>8830</v>
      </c>
      <c r="O1745" s="3" t="s">
        <v>8831</v>
      </c>
    </row>
    <row r="1746" s="3" customFormat="1" spans="1:15">
      <c r="A1746" s="2">
        <v>1745</v>
      </c>
      <c r="B1746" s="3" t="s">
        <v>8832</v>
      </c>
      <c r="C1746" s="3" t="s">
        <v>8813</v>
      </c>
      <c r="D1746" s="3" t="s">
        <v>8832</v>
      </c>
      <c r="E1746" s="3" t="s">
        <v>8833</v>
      </c>
      <c r="F1746" s="3">
        <v>59.9</v>
      </c>
      <c r="G1746" s="20" t="s">
        <v>8834</v>
      </c>
      <c r="J1746" s="20" t="s">
        <v>22</v>
      </c>
      <c r="K1746" s="60">
        <v>46053</v>
      </c>
      <c r="L1746" s="70" t="s">
        <v>23</v>
      </c>
      <c r="N1746" s="3" t="s">
        <v>8835</v>
      </c>
      <c r="O1746" s="3" t="s">
        <v>8836</v>
      </c>
    </row>
    <row r="1747" s="3" customFormat="1" spans="1:15">
      <c r="A1747" s="2">
        <v>1746</v>
      </c>
      <c r="B1747" s="3"/>
      <c r="C1747" s="3" t="s">
        <v>8813</v>
      </c>
      <c r="D1747" s="3" t="s">
        <v>8837</v>
      </c>
      <c r="E1747" s="3" t="s">
        <v>8838</v>
      </c>
      <c r="F1747" s="3">
        <v>45</v>
      </c>
      <c r="G1747" s="3" t="s">
        <v>5278</v>
      </c>
      <c r="H1747" s="3"/>
      <c r="I1747" s="3"/>
      <c r="J1747" s="3"/>
      <c r="K1747" s="60">
        <v>45625</v>
      </c>
      <c r="L1747" s="3" t="s">
        <v>63</v>
      </c>
      <c r="M1747" s="3"/>
      <c r="N1747" s="3" t="s">
        <v>8839</v>
      </c>
      <c r="O1747" s="3" t="s">
        <v>8840</v>
      </c>
    </row>
    <row r="1748" s="3" customFormat="1" spans="1:15">
      <c r="A1748" s="2">
        <v>1747</v>
      </c>
      <c r="B1748" s="3"/>
      <c r="C1748" s="3" t="s">
        <v>8841</v>
      </c>
      <c r="D1748" s="3" t="s">
        <v>8842</v>
      </c>
      <c r="E1748" s="3" t="s">
        <v>8843</v>
      </c>
      <c r="F1748" s="3">
        <v>43</v>
      </c>
      <c r="G1748" s="3" t="s">
        <v>62</v>
      </c>
      <c r="H1748" s="3"/>
      <c r="I1748" s="3"/>
      <c r="J1748" s="3"/>
      <c r="K1748" s="60">
        <v>45603</v>
      </c>
      <c r="L1748" s="3" t="s">
        <v>63</v>
      </c>
      <c r="M1748" s="3"/>
      <c r="N1748" s="3" t="s">
        <v>8844</v>
      </c>
      <c r="O1748" s="3" t="s">
        <v>8845</v>
      </c>
    </row>
    <row r="1749" s="2" customFormat="1" spans="1:15">
      <c r="A1749" s="2">
        <v>1748</v>
      </c>
      <c r="B1749" s="17"/>
      <c r="C1749" s="92" t="s">
        <v>8846</v>
      </c>
      <c r="D1749" s="17" t="s">
        <v>8847</v>
      </c>
      <c r="E1749" s="92" t="s">
        <v>8848</v>
      </c>
      <c r="F1749" s="3">
        <v>48</v>
      </c>
      <c r="G1749" s="3" t="s">
        <v>21</v>
      </c>
      <c r="H1749" s="17"/>
      <c r="I1749" s="17"/>
      <c r="J1749" s="17"/>
      <c r="K1749" s="60">
        <v>45812</v>
      </c>
      <c r="L1749" s="60" t="s">
        <v>909</v>
      </c>
      <c r="M1749" s="3" t="s">
        <v>8849</v>
      </c>
      <c r="N1749" s="96" t="s">
        <v>8850</v>
      </c>
      <c r="O1749" s="3" t="s">
        <v>8851</v>
      </c>
    </row>
    <row r="1750" s="2" customFormat="1" spans="1:15">
      <c r="A1750" s="2">
        <v>1749</v>
      </c>
      <c r="C1750" s="2" t="s">
        <v>8781</v>
      </c>
      <c r="D1750" s="76" t="s">
        <v>8852</v>
      </c>
      <c r="E1750" s="2" t="s">
        <v>8853</v>
      </c>
      <c r="F1750" s="3">
        <v>59.8</v>
      </c>
      <c r="G1750" s="2" t="s">
        <v>8854</v>
      </c>
      <c r="K1750" s="60">
        <v>44767</v>
      </c>
      <c r="M1750" s="3" t="s">
        <v>24</v>
      </c>
      <c r="N1750" s="2" t="s">
        <v>8855</v>
      </c>
      <c r="O1750" s="3" t="s">
        <v>8856</v>
      </c>
    </row>
    <row r="1751" s="3" customFormat="1" spans="1:15">
      <c r="A1751" s="2">
        <v>1750</v>
      </c>
      <c r="B1751" s="3" t="s">
        <v>8857</v>
      </c>
      <c r="C1751" s="3" t="s">
        <v>8858</v>
      </c>
      <c r="D1751" s="3" t="s">
        <v>8857</v>
      </c>
      <c r="E1751" s="3" t="s">
        <v>8859</v>
      </c>
      <c r="F1751" s="3">
        <v>45</v>
      </c>
      <c r="G1751" s="3" t="s">
        <v>8860</v>
      </c>
      <c r="J1751" s="20" t="s">
        <v>22</v>
      </c>
      <c r="K1751" s="60">
        <v>46062</v>
      </c>
      <c r="L1751" s="70" t="s">
        <v>23</v>
      </c>
      <c r="M1751" s="3" t="s">
        <v>8861</v>
      </c>
      <c r="N1751" s="3" t="s">
        <v>8862</v>
      </c>
      <c r="O1751" s="3" t="s">
        <v>8863</v>
      </c>
    </row>
    <row r="1752" s="3" customFormat="1" spans="1:15">
      <c r="A1752" s="2">
        <v>1751</v>
      </c>
      <c r="C1752" s="3" t="s">
        <v>8864</v>
      </c>
      <c r="D1752" s="21" t="s">
        <v>8865</v>
      </c>
      <c r="E1752" s="3" t="s">
        <v>8866</v>
      </c>
      <c r="F1752" s="3">
        <v>54</v>
      </c>
      <c r="G1752" s="3" t="s">
        <v>62</v>
      </c>
      <c r="J1752" s="20" t="s">
        <v>22</v>
      </c>
      <c r="K1752" s="60">
        <v>46062</v>
      </c>
      <c r="L1752" s="70" t="s">
        <v>23</v>
      </c>
      <c r="N1752" s="3" t="s">
        <v>8867</v>
      </c>
      <c r="O1752" s="3" t="s">
        <v>8868</v>
      </c>
    </row>
    <row r="1753" s="3" customFormat="1" spans="1:15">
      <c r="A1753" s="2">
        <v>1752</v>
      </c>
      <c r="B1753" s="3" t="s">
        <v>8869</v>
      </c>
      <c r="C1753" s="3" t="s">
        <v>8870</v>
      </c>
      <c r="D1753" s="21" t="s">
        <v>8869</v>
      </c>
      <c r="E1753" s="3" t="s">
        <v>8871</v>
      </c>
      <c r="F1753" s="3">
        <v>59.8</v>
      </c>
      <c r="G1753" s="63" t="s">
        <v>21</v>
      </c>
      <c r="J1753" s="20" t="s">
        <v>22</v>
      </c>
      <c r="K1753" s="60">
        <v>46078</v>
      </c>
      <c r="L1753" s="70" t="s">
        <v>23</v>
      </c>
      <c r="N1753" s="3" t="s">
        <v>8872</v>
      </c>
      <c r="O1753" s="3" t="s">
        <v>8873</v>
      </c>
    </row>
    <row r="1754" s="3" customFormat="1" spans="1:15">
      <c r="A1754" s="2">
        <v>1753</v>
      </c>
      <c r="C1754" s="3" t="s">
        <v>8874</v>
      </c>
      <c r="D1754" s="21" t="s">
        <v>8875</v>
      </c>
      <c r="E1754" s="3" t="s">
        <v>8876</v>
      </c>
      <c r="F1754" s="3">
        <v>49.8</v>
      </c>
      <c r="G1754" s="3" t="s">
        <v>62</v>
      </c>
      <c r="K1754" s="60">
        <v>45895</v>
      </c>
      <c r="L1754" s="20" t="s">
        <v>63</v>
      </c>
      <c r="N1754" s="3" t="s">
        <v>8877</v>
      </c>
      <c r="O1754" s="3" t="s">
        <v>8878</v>
      </c>
    </row>
    <row r="1755" s="3" customFormat="1" spans="1:15">
      <c r="A1755" s="2">
        <v>1754</v>
      </c>
      <c r="B1755" s="3" t="s">
        <v>8879</v>
      </c>
      <c r="C1755" s="3" t="s">
        <v>8880</v>
      </c>
      <c r="D1755" s="21" t="s">
        <v>8879</v>
      </c>
      <c r="E1755" s="3" t="s">
        <v>8881</v>
      </c>
      <c r="F1755" s="3">
        <v>45</v>
      </c>
      <c r="G1755" s="3" t="s">
        <v>5210</v>
      </c>
      <c r="J1755" s="20" t="s">
        <v>22</v>
      </c>
      <c r="K1755" s="60">
        <v>46063</v>
      </c>
      <c r="L1755" s="70" t="s">
        <v>23</v>
      </c>
      <c r="N1755" s="3" t="s">
        <v>8882</v>
      </c>
      <c r="O1755" s="3" t="s">
        <v>8883</v>
      </c>
    </row>
    <row r="1756" s="3" customFormat="1" spans="1:15">
      <c r="A1756" s="2">
        <v>1755</v>
      </c>
      <c r="B1756" s="3" t="s">
        <v>8884</v>
      </c>
      <c r="C1756" s="3" t="s">
        <v>8885</v>
      </c>
      <c r="D1756" s="21" t="s">
        <v>8884</v>
      </c>
      <c r="E1756" s="3" t="s">
        <v>8886</v>
      </c>
      <c r="F1756" s="3">
        <v>57</v>
      </c>
      <c r="G1756" s="2" t="s">
        <v>21</v>
      </c>
      <c r="J1756" s="20" t="s">
        <v>22</v>
      </c>
      <c r="K1756" s="60">
        <v>46010</v>
      </c>
      <c r="L1756" s="70" t="s">
        <v>23</v>
      </c>
      <c r="M1756" s="3" t="s">
        <v>8887</v>
      </c>
      <c r="N1756" s="3" t="s">
        <v>8888</v>
      </c>
      <c r="O1756" s="3" t="s">
        <v>8889</v>
      </c>
    </row>
    <row r="1757" s="2" customFormat="1" spans="1:15">
      <c r="A1757" s="2">
        <v>1756</v>
      </c>
      <c r="C1757" s="2" t="s">
        <v>8890</v>
      </c>
      <c r="D1757" s="76" t="s">
        <v>8891</v>
      </c>
      <c r="E1757" s="2" t="s">
        <v>8892</v>
      </c>
      <c r="F1757" s="3">
        <v>42</v>
      </c>
      <c r="G1757" s="2" t="s">
        <v>21</v>
      </c>
      <c r="H1757" s="2" t="s">
        <v>96</v>
      </c>
      <c r="K1757" s="60">
        <v>45677</v>
      </c>
      <c r="L1757" s="2" t="s">
        <v>381</v>
      </c>
      <c r="M1757" s="3" t="s">
        <v>24</v>
      </c>
      <c r="N1757" s="2" t="s">
        <v>8893</v>
      </c>
      <c r="O1757" s="3" t="s">
        <v>8894</v>
      </c>
    </row>
    <row r="1758" s="5" customFormat="1" spans="1:15">
      <c r="A1758" s="2">
        <v>1757</v>
      </c>
      <c r="B1758" s="68"/>
      <c r="C1758" s="5" t="s">
        <v>8895</v>
      </c>
      <c r="D1758" s="68" t="s">
        <v>8896</v>
      </c>
      <c r="E1758" s="68" t="s">
        <v>8897</v>
      </c>
      <c r="F1758" s="3">
        <v>55</v>
      </c>
      <c r="G1758" s="3" t="s">
        <v>21</v>
      </c>
      <c r="H1758" s="20" t="s">
        <v>96</v>
      </c>
      <c r="I1758" s="20"/>
      <c r="J1758" s="3" t="s">
        <v>22</v>
      </c>
      <c r="K1758" s="60">
        <v>46006</v>
      </c>
      <c r="L1758" s="70" t="s">
        <v>23</v>
      </c>
      <c r="M1758" s="3" t="s">
        <v>8898</v>
      </c>
      <c r="N1758" s="5" t="s">
        <v>8899</v>
      </c>
      <c r="O1758" s="3" t="s">
        <v>8900</v>
      </c>
    </row>
    <row r="1759" s="3" customFormat="1" spans="1:15">
      <c r="A1759" s="2">
        <v>1758</v>
      </c>
      <c r="B1759" s="3" t="s">
        <v>8901</v>
      </c>
      <c r="C1759" s="3" t="s">
        <v>8902</v>
      </c>
      <c r="D1759" s="21" t="s">
        <v>8901</v>
      </c>
      <c r="E1759" s="3" t="s">
        <v>8903</v>
      </c>
      <c r="F1759" s="3">
        <v>53</v>
      </c>
      <c r="G1759" s="3" t="s">
        <v>62</v>
      </c>
      <c r="J1759" s="20" t="s">
        <v>22</v>
      </c>
      <c r="K1759" s="60">
        <v>45805</v>
      </c>
      <c r="L1759" s="70" t="s">
        <v>23</v>
      </c>
      <c r="N1759" s="3" t="s">
        <v>8904</v>
      </c>
      <c r="O1759" s="3" t="s">
        <v>8905</v>
      </c>
    </row>
    <row r="1760" s="3" customFormat="1" spans="1:15">
      <c r="A1760" s="2">
        <v>1759</v>
      </c>
      <c r="C1760" s="3" t="s">
        <v>8885</v>
      </c>
      <c r="D1760" s="21" t="s">
        <v>8906</v>
      </c>
      <c r="E1760" s="3" t="s">
        <v>8907</v>
      </c>
      <c r="F1760" s="3">
        <v>49.5</v>
      </c>
      <c r="G1760" s="3" t="s">
        <v>8908</v>
      </c>
      <c r="K1760" s="60">
        <v>46063</v>
      </c>
      <c r="L1760" s="60"/>
      <c r="M1760" s="3" t="s">
        <v>24</v>
      </c>
      <c r="N1760" s="3" t="s">
        <v>8909</v>
      </c>
      <c r="O1760" s="3" t="s">
        <v>8910</v>
      </c>
    </row>
    <row r="1761" s="2" customFormat="1" spans="1:15">
      <c r="A1761" s="2">
        <v>1760</v>
      </c>
      <c r="C1761" s="2" t="s">
        <v>8911</v>
      </c>
      <c r="D1761" s="76" t="s">
        <v>8912</v>
      </c>
      <c r="E1761" s="2" t="s">
        <v>8913</v>
      </c>
      <c r="F1761" s="3">
        <v>54.8</v>
      </c>
      <c r="G1761" s="2" t="s">
        <v>21</v>
      </c>
      <c r="K1761" s="60">
        <v>45834</v>
      </c>
      <c r="L1761" s="16" t="s">
        <v>8914</v>
      </c>
      <c r="M1761" s="3" t="s">
        <v>24</v>
      </c>
      <c r="N1761" s="2" t="s">
        <v>8915</v>
      </c>
      <c r="O1761" s="3" t="s">
        <v>8916</v>
      </c>
    </row>
    <row r="1762" s="2" customFormat="1" spans="1:15">
      <c r="A1762" s="2">
        <v>1761</v>
      </c>
      <c r="C1762" s="2" t="s">
        <v>8890</v>
      </c>
      <c r="D1762" s="76" t="s">
        <v>8917</v>
      </c>
      <c r="E1762" s="2" t="s">
        <v>8918</v>
      </c>
      <c r="F1762" s="3">
        <v>49</v>
      </c>
      <c r="G1762" s="2" t="s">
        <v>21</v>
      </c>
      <c r="K1762" s="60">
        <v>45516</v>
      </c>
      <c r="L1762" s="2" t="s">
        <v>442</v>
      </c>
      <c r="M1762" s="3" t="s">
        <v>24</v>
      </c>
      <c r="N1762" s="2" t="s">
        <v>8919</v>
      </c>
      <c r="O1762" s="3" t="s">
        <v>8920</v>
      </c>
    </row>
    <row r="1763" s="4" customFormat="1" spans="1:15">
      <c r="A1763" s="2">
        <v>1762</v>
      </c>
      <c r="B1763" s="4" t="s">
        <v>8921</v>
      </c>
      <c r="C1763" s="4" t="s">
        <v>8922</v>
      </c>
      <c r="D1763" s="22" t="s">
        <v>8921</v>
      </c>
      <c r="E1763" s="4" t="s">
        <v>8923</v>
      </c>
      <c r="F1763" s="3">
        <v>55</v>
      </c>
      <c r="G1763" s="4" t="s">
        <v>8924</v>
      </c>
      <c r="K1763" s="60">
        <v>46003</v>
      </c>
      <c r="N1763" s="4" t="s">
        <v>8925</v>
      </c>
      <c r="O1763" s="4" t="s">
        <v>8926</v>
      </c>
    </row>
    <row r="1764" s="3" customFormat="1" spans="1:15">
      <c r="A1764" s="2">
        <v>1763</v>
      </c>
      <c r="C1764" s="3" t="s">
        <v>8927</v>
      </c>
      <c r="D1764" s="21" t="s">
        <v>8928</v>
      </c>
      <c r="E1764" s="3" t="s">
        <v>8929</v>
      </c>
      <c r="F1764" s="3">
        <v>55</v>
      </c>
      <c r="K1764" s="60">
        <v>46040</v>
      </c>
      <c r="M1764" s="3" t="s">
        <v>24</v>
      </c>
      <c r="N1764" s="3" t="s">
        <v>8930</v>
      </c>
      <c r="O1764" s="3" t="s">
        <v>8931</v>
      </c>
    </row>
    <row r="1765" s="3" customFormat="1" spans="1:15">
      <c r="A1765" s="2">
        <v>1764</v>
      </c>
      <c r="B1765" s="21"/>
      <c r="C1765" s="62" t="s">
        <v>8932</v>
      </c>
      <c r="D1765" s="21" t="s">
        <v>8933</v>
      </c>
      <c r="E1765" s="3" t="s">
        <v>8934</v>
      </c>
      <c r="F1765" s="3">
        <v>49.9</v>
      </c>
      <c r="G1765" s="62" t="s">
        <v>8935</v>
      </c>
      <c r="H1765" s="62" t="s">
        <v>96</v>
      </c>
      <c r="I1765" s="88"/>
      <c r="J1765" s="3" t="s">
        <v>22</v>
      </c>
      <c r="K1765" s="60">
        <v>46009</v>
      </c>
      <c r="L1765" s="70" t="s">
        <v>23</v>
      </c>
      <c r="M1765" s="3" t="s">
        <v>8936</v>
      </c>
      <c r="N1765" s="3" t="s">
        <v>8937</v>
      </c>
      <c r="O1765" s="3" t="s">
        <v>8938</v>
      </c>
    </row>
    <row r="1766" s="2" customFormat="1" spans="1:15">
      <c r="A1766" s="2">
        <v>1765</v>
      </c>
      <c r="B1766" s="68"/>
      <c r="C1766" s="5" t="s">
        <v>8939</v>
      </c>
      <c r="D1766" s="68" t="s">
        <v>8940</v>
      </c>
      <c r="E1766" s="5" t="s">
        <v>8941</v>
      </c>
      <c r="F1766" s="3">
        <v>58</v>
      </c>
      <c r="G1766" s="20" t="s">
        <v>21</v>
      </c>
      <c r="H1766" s="5"/>
      <c r="I1766" s="5"/>
      <c r="J1766" s="5"/>
      <c r="K1766" s="60">
        <v>45475</v>
      </c>
      <c r="L1766" s="5" t="s">
        <v>117</v>
      </c>
      <c r="M1766" s="3" t="s">
        <v>24</v>
      </c>
      <c r="N1766" s="5" t="s">
        <v>8942</v>
      </c>
      <c r="O1766" s="3" t="s">
        <v>8943</v>
      </c>
    </row>
    <row r="1767" s="2" customFormat="1" ht="14.25" spans="1:15">
      <c r="A1767" s="2">
        <v>1766</v>
      </c>
      <c r="C1767" s="18" t="s">
        <v>8944</v>
      </c>
      <c r="D1767" s="76"/>
      <c r="F1767" s="3"/>
      <c r="K1767" s="60"/>
      <c r="M1767" s="3"/>
      <c r="O1767" s="3"/>
    </row>
    <row r="1768" s="2" customFormat="1" ht="14.25" spans="1:15">
      <c r="A1768" s="2">
        <v>1767</v>
      </c>
      <c r="C1768" s="18" t="s">
        <v>8945</v>
      </c>
      <c r="D1768" s="76"/>
      <c r="F1768" s="3"/>
      <c r="K1768" s="60"/>
      <c r="M1768" s="3"/>
      <c r="O1768" s="3"/>
    </row>
    <row r="1769" s="52" customFormat="1" spans="1:15">
      <c r="A1769" s="2">
        <v>1768</v>
      </c>
      <c r="C1769" s="52" t="s">
        <v>8946</v>
      </c>
      <c r="D1769" s="87" t="s">
        <v>8947</v>
      </c>
      <c r="E1769" s="52" t="s">
        <v>8948</v>
      </c>
      <c r="F1769" s="3">
        <v>45</v>
      </c>
      <c r="G1769" s="52" t="s">
        <v>8949</v>
      </c>
      <c r="K1769" s="60">
        <v>45910</v>
      </c>
      <c r="L1769" s="70" t="s">
        <v>63</v>
      </c>
      <c r="M1769" s="3" t="s">
        <v>24</v>
      </c>
      <c r="N1769" s="52" t="s">
        <v>8950</v>
      </c>
      <c r="O1769" s="3" t="s">
        <v>8951</v>
      </c>
    </row>
    <row r="1770" s="3" customFormat="1" spans="1:15">
      <c r="A1770" s="2">
        <v>1769</v>
      </c>
      <c r="B1770" s="3"/>
      <c r="C1770" s="3" t="s">
        <v>8952</v>
      </c>
      <c r="D1770" s="3" t="s">
        <v>8953</v>
      </c>
      <c r="E1770" s="3" t="s">
        <v>8954</v>
      </c>
      <c r="F1770" s="3">
        <v>46.8</v>
      </c>
      <c r="G1770" s="3" t="s">
        <v>1058</v>
      </c>
      <c r="K1770" s="60">
        <v>45701</v>
      </c>
      <c r="L1770" s="20" t="s">
        <v>63</v>
      </c>
      <c r="N1770" s="3" t="s">
        <v>8955</v>
      </c>
      <c r="O1770" s="3" t="s">
        <v>8956</v>
      </c>
    </row>
    <row r="1771" s="3" customFormat="1" spans="1:15">
      <c r="A1771" s="2">
        <v>1770</v>
      </c>
      <c r="B1771" s="3" t="s">
        <v>8957</v>
      </c>
      <c r="C1771" s="3" t="s">
        <v>8958</v>
      </c>
      <c r="D1771" s="3" t="s">
        <v>8957</v>
      </c>
      <c r="E1771" s="3" t="s">
        <v>8959</v>
      </c>
      <c r="F1771" s="3">
        <v>69</v>
      </c>
      <c r="G1771" s="3" t="s">
        <v>8960</v>
      </c>
      <c r="K1771" s="60">
        <v>46037</v>
      </c>
      <c r="L1771" s="62" t="s">
        <v>8961</v>
      </c>
      <c r="N1771" s="3" t="s">
        <v>8962</v>
      </c>
      <c r="O1771" s="3" t="s">
        <v>8963</v>
      </c>
    </row>
    <row r="1772" s="3" customFormat="1" spans="1:15">
      <c r="A1772" s="2">
        <v>1771</v>
      </c>
      <c r="B1772" s="21" t="s">
        <v>8964</v>
      </c>
      <c r="C1772" s="3" t="s">
        <v>8965</v>
      </c>
      <c r="D1772" s="21" t="s">
        <v>8964</v>
      </c>
      <c r="E1772" s="3" t="s">
        <v>8966</v>
      </c>
      <c r="F1772" s="3">
        <v>59.9</v>
      </c>
      <c r="G1772" s="3" t="s">
        <v>62</v>
      </c>
      <c r="H1772" s="3"/>
      <c r="I1772" s="3"/>
      <c r="J1772" s="3"/>
      <c r="K1772" s="60">
        <v>45849</v>
      </c>
      <c r="L1772" s="3"/>
      <c r="N1772" s="3" t="s">
        <v>8967</v>
      </c>
      <c r="O1772" s="3" t="s">
        <v>8968</v>
      </c>
    </row>
    <row r="1773" s="5" customFormat="1" spans="1:15">
      <c r="A1773" s="2">
        <v>1772</v>
      </c>
      <c r="B1773" s="95"/>
      <c r="C1773" s="5" t="s">
        <v>8969</v>
      </c>
      <c r="D1773" s="68" t="s">
        <v>8970</v>
      </c>
      <c r="E1773" s="20" t="s">
        <v>8971</v>
      </c>
      <c r="F1773" s="3">
        <v>39.8</v>
      </c>
      <c r="G1773" s="20" t="s">
        <v>21</v>
      </c>
      <c r="H1773" s="63"/>
      <c r="I1773" s="63"/>
      <c r="J1773" s="63"/>
      <c r="K1773" s="60">
        <v>45896</v>
      </c>
      <c r="M1773" s="3" t="s">
        <v>24</v>
      </c>
      <c r="N1773" s="5" t="s">
        <v>8972</v>
      </c>
      <c r="O1773" s="3" t="s">
        <v>8973</v>
      </c>
    </row>
    <row r="1774" s="5" customFormat="1" spans="1:15">
      <c r="A1774" s="2">
        <v>1773</v>
      </c>
      <c r="B1774" s="68"/>
      <c r="C1774" s="5" t="s">
        <v>8974</v>
      </c>
      <c r="D1774" s="68" t="s">
        <v>8975</v>
      </c>
      <c r="E1774" s="5" t="s">
        <v>704</v>
      </c>
      <c r="F1774" s="3">
        <v>29.8</v>
      </c>
      <c r="G1774" s="3" t="s">
        <v>21</v>
      </c>
      <c r="K1774" s="60">
        <v>46028</v>
      </c>
      <c r="M1774" s="3" t="s">
        <v>24</v>
      </c>
      <c r="N1774" s="5" t="s">
        <v>8976</v>
      </c>
      <c r="O1774" s="3" t="s">
        <v>8977</v>
      </c>
    </row>
    <row r="1775" s="3" customFormat="1" spans="1:15">
      <c r="A1775" s="2">
        <v>1774</v>
      </c>
      <c r="C1775" s="3" t="s">
        <v>8978</v>
      </c>
      <c r="D1775" s="21" t="s">
        <v>8979</v>
      </c>
      <c r="E1775" s="3" t="s">
        <v>8980</v>
      </c>
      <c r="F1775" s="3">
        <v>49.8</v>
      </c>
      <c r="G1775" s="3" t="s">
        <v>8981</v>
      </c>
      <c r="K1775" s="60">
        <v>46060</v>
      </c>
      <c r="N1775" s="3" t="s">
        <v>8982</v>
      </c>
      <c r="O1775" s="3" t="s">
        <v>8983</v>
      </c>
    </row>
    <row r="1776" s="2" customFormat="1" spans="1:15">
      <c r="A1776" s="2">
        <v>1775</v>
      </c>
      <c r="C1776" s="2" t="s">
        <v>8978</v>
      </c>
      <c r="D1776" s="76" t="s">
        <v>8984</v>
      </c>
      <c r="E1776" s="2" t="s">
        <v>6798</v>
      </c>
      <c r="F1776" s="3">
        <v>29.9</v>
      </c>
      <c r="G1776" s="2" t="s">
        <v>21</v>
      </c>
      <c r="K1776" s="60">
        <v>46007</v>
      </c>
      <c r="M1776" s="3" t="s">
        <v>24</v>
      </c>
      <c r="N1776" s="2" t="s">
        <v>8985</v>
      </c>
      <c r="O1776" s="3" t="s">
        <v>8986</v>
      </c>
    </row>
    <row r="1777" s="3" customFormat="1" spans="1:15">
      <c r="A1777" s="2">
        <v>1776</v>
      </c>
      <c r="B1777" s="3" t="s">
        <v>8987</v>
      </c>
      <c r="C1777" s="3" t="s">
        <v>8988</v>
      </c>
      <c r="D1777" s="3" t="s">
        <v>8987</v>
      </c>
      <c r="E1777" s="3" t="s">
        <v>8989</v>
      </c>
      <c r="F1777" s="3">
        <v>57.5</v>
      </c>
      <c r="G1777" s="3" t="s">
        <v>21</v>
      </c>
      <c r="H1777" s="3"/>
      <c r="I1777" s="3"/>
      <c r="J1777" s="3"/>
      <c r="K1777" s="60">
        <v>46051</v>
      </c>
      <c r="L1777" s="20" t="s">
        <v>63</v>
      </c>
      <c r="M1777" s="20"/>
      <c r="N1777" s="3" t="s">
        <v>8990</v>
      </c>
      <c r="O1777" s="3" t="s">
        <v>8991</v>
      </c>
    </row>
    <row r="1778" s="2" customFormat="1" spans="1:15">
      <c r="A1778" s="2">
        <v>1777</v>
      </c>
      <c r="B1778" s="16"/>
      <c r="C1778" s="2" t="s">
        <v>8992</v>
      </c>
      <c r="D1778" s="76" t="s">
        <v>8993</v>
      </c>
      <c r="E1778" s="2" t="s">
        <v>6908</v>
      </c>
      <c r="F1778" s="3">
        <v>44.8</v>
      </c>
      <c r="G1778" s="2" t="s">
        <v>21</v>
      </c>
      <c r="H1778" s="16" t="s">
        <v>96</v>
      </c>
      <c r="I1778" s="16"/>
      <c r="J1778" s="16"/>
      <c r="K1778" s="60">
        <v>45895</v>
      </c>
      <c r="L1778" s="16" t="s">
        <v>381</v>
      </c>
      <c r="M1778" s="3" t="s">
        <v>24</v>
      </c>
      <c r="N1778" s="2" t="s">
        <v>8994</v>
      </c>
      <c r="O1778" s="3" t="s">
        <v>8995</v>
      </c>
    </row>
    <row r="1779" s="3" customFormat="1" spans="1:15">
      <c r="A1779" s="2">
        <v>1778</v>
      </c>
      <c r="B1779" s="3"/>
      <c r="C1779" s="3" t="s">
        <v>8996</v>
      </c>
      <c r="D1779" s="3" t="s">
        <v>8997</v>
      </c>
      <c r="E1779" s="62" t="s">
        <v>8998</v>
      </c>
      <c r="F1779" s="3">
        <v>54.8</v>
      </c>
      <c r="G1779" s="3" t="s">
        <v>1058</v>
      </c>
      <c r="K1779" s="60">
        <v>45454</v>
      </c>
      <c r="L1779" s="20" t="s">
        <v>63</v>
      </c>
      <c r="M1779" s="20"/>
      <c r="N1779" s="3" t="s">
        <v>8999</v>
      </c>
      <c r="O1779" s="3" t="s">
        <v>9000</v>
      </c>
    </row>
    <row r="1780" s="16" customFormat="1" spans="1:15">
      <c r="A1780" s="2">
        <v>1779</v>
      </c>
      <c r="B1780" s="2"/>
      <c r="C1780" s="2" t="s">
        <v>8996</v>
      </c>
      <c r="D1780" s="76" t="s">
        <v>9001</v>
      </c>
      <c r="E1780" s="2" t="s">
        <v>9002</v>
      </c>
      <c r="F1780" s="3">
        <v>59.9</v>
      </c>
      <c r="G1780" s="2" t="s">
        <v>21</v>
      </c>
      <c r="H1780" s="2"/>
      <c r="I1780" s="2"/>
      <c r="J1780" s="2"/>
      <c r="K1780" s="60">
        <v>45838</v>
      </c>
      <c r="L1780" s="2"/>
      <c r="M1780" s="3" t="s">
        <v>24</v>
      </c>
      <c r="N1780" s="2" t="s">
        <v>9003</v>
      </c>
      <c r="O1780" s="3" t="s">
        <v>9004</v>
      </c>
    </row>
    <row r="1781" s="2" customFormat="1" spans="1:15">
      <c r="A1781" s="2">
        <v>1780</v>
      </c>
      <c r="B1781" s="16"/>
      <c r="C1781" s="2" t="s">
        <v>8996</v>
      </c>
      <c r="D1781" s="76" t="s">
        <v>9005</v>
      </c>
      <c r="E1781" s="2" t="s">
        <v>7302</v>
      </c>
      <c r="F1781" s="3">
        <v>49.8</v>
      </c>
      <c r="G1781" s="2" t="s">
        <v>21</v>
      </c>
      <c r="H1781" s="16"/>
      <c r="I1781" s="16"/>
      <c r="J1781" s="16"/>
      <c r="K1781" s="60">
        <v>44768</v>
      </c>
      <c r="L1781" s="16" t="s">
        <v>117</v>
      </c>
      <c r="M1781" s="3" t="s">
        <v>24</v>
      </c>
      <c r="N1781" s="2" t="s">
        <v>9006</v>
      </c>
      <c r="O1781" s="3" t="s">
        <v>9007</v>
      </c>
    </row>
    <row r="1782" s="3" customFormat="1" spans="1:15">
      <c r="A1782" s="2">
        <v>1781</v>
      </c>
      <c r="B1782" s="21"/>
      <c r="C1782" s="3" t="s">
        <v>9008</v>
      </c>
      <c r="D1782" s="21" t="s">
        <v>9009</v>
      </c>
      <c r="E1782" s="3" t="s">
        <v>581</v>
      </c>
      <c r="F1782" s="3">
        <v>59</v>
      </c>
      <c r="G1782" s="3" t="s">
        <v>4043</v>
      </c>
      <c r="H1782" s="3"/>
      <c r="I1782" s="3"/>
      <c r="J1782" s="3"/>
      <c r="K1782" s="60">
        <v>45323</v>
      </c>
      <c r="L1782" s="3"/>
      <c r="M1782" s="3"/>
      <c r="N1782" s="3" t="s">
        <v>9010</v>
      </c>
      <c r="O1782" s="3" t="s">
        <v>9011</v>
      </c>
    </row>
    <row r="1783" s="2" customFormat="1" spans="1:15">
      <c r="A1783" s="2">
        <v>1782</v>
      </c>
      <c r="B1783" s="68"/>
      <c r="C1783" s="20" t="s">
        <v>9012</v>
      </c>
      <c r="D1783" s="68" t="s">
        <v>9013</v>
      </c>
      <c r="E1783" s="5" t="s">
        <v>2740</v>
      </c>
      <c r="F1783" s="3">
        <v>57</v>
      </c>
      <c r="G1783" s="2" t="s">
        <v>21</v>
      </c>
      <c r="H1783" s="5"/>
      <c r="I1783" s="5"/>
      <c r="J1783" s="5"/>
      <c r="K1783" s="60">
        <v>45874</v>
      </c>
      <c r="L1783" s="5" t="s">
        <v>442</v>
      </c>
      <c r="M1783" s="3" t="s">
        <v>24</v>
      </c>
      <c r="N1783" s="5" t="s">
        <v>9014</v>
      </c>
      <c r="O1783" s="3" t="s">
        <v>9015</v>
      </c>
    </row>
    <row r="1784" s="2" customFormat="1" spans="1:15">
      <c r="A1784" s="2">
        <v>1783</v>
      </c>
      <c r="B1784" s="76"/>
      <c r="C1784" s="2" t="s">
        <v>9016</v>
      </c>
      <c r="D1784" s="76" t="s">
        <v>9017</v>
      </c>
      <c r="E1784" s="5" t="s">
        <v>9018</v>
      </c>
      <c r="F1784" s="3">
        <v>48</v>
      </c>
      <c r="G1784" s="5" t="s">
        <v>21</v>
      </c>
      <c r="K1784" s="60">
        <v>46041</v>
      </c>
      <c r="L1784" s="5" t="s">
        <v>117</v>
      </c>
      <c r="M1784" s="3" t="s">
        <v>24</v>
      </c>
      <c r="N1784" s="76" t="s">
        <v>9019</v>
      </c>
      <c r="O1784" s="3" t="s">
        <v>9020</v>
      </c>
    </row>
    <row r="1785" s="2" customFormat="1" spans="1:15">
      <c r="A1785" s="2">
        <v>1784</v>
      </c>
      <c r="B1785" s="79"/>
      <c r="C1785" s="61" t="s">
        <v>9021</v>
      </c>
      <c r="D1785" s="96" t="s">
        <v>9022</v>
      </c>
      <c r="E1785" s="61" t="s">
        <v>7165</v>
      </c>
      <c r="F1785" s="3">
        <v>49.8</v>
      </c>
      <c r="G1785" s="3" t="s">
        <v>21</v>
      </c>
      <c r="H1785" s="79" t="s">
        <v>96</v>
      </c>
      <c r="I1785" s="79"/>
      <c r="J1785" s="3" t="s">
        <v>22</v>
      </c>
      <c r="K1785" s="60">
        <v>46046</v>
      </c>
      <c r="L1785" s="60" t="s">
        <v>3633</v>
      </c>
      <c r="M1785" s="3"/>
      <c r="N1785" s="96" t="s">
        <v>9023</v>
      </c>
      <c r="O1785" s="3" t="s">
        <v>9024</v>
      </c>
    </row>
    <row r="1786" s="2" customFormat="1" spans="1:15">
      <c r="A1786" s="2">
        <v>1785</v>
      </c>
      <c r="C1786" s="2" t="s">
        <v>9025</v>
      </c>
      <c r="D1786" s="76" t="s">
        <v>9026</v>
      </c>
      <c r="E1786" s="2" t="s">
        <v>9027</v>
      </c>
      <c r="F1786" s="3">
        <v>34.8</v>
      </c>
      <c r="G1786" s="2" t="s">
        <v>21</v>
      </c>
      <c r="K1786" s="60">
        <v>45826</v>
      </c>
      <c r="M1786" s="3" t="s">
        <v>24</v>
      </c>
      <c r="N1786" s="2" t="s">
        <v>9028</v>
      </c>
      <c r="O1786" s="3" t="s">
        <v>9029</v>
      </c>
    </row>
    <row r="1787" s="2" customFormat="1" spans="1:15">
      <c r="A1787" s="2">
        <v>1786</v>
      </c>
      <c r="C1787" s="2" t="s">
        <v>9030</v>
      </c>
      <c r="D1787" s="76" t="s">
        <v>9031</v>
      </c>
      <c r="E1787" s="2" t="s">
        <v>9032</v>
      </c>
      <c r="F1787" s="3">
        <v>48</v>
      </c>
      <c r="G1787" s="2" t="s">
        <v>21</v>
      </c>
      <c r="K1787" s="60">
        <v>46057</v>
      </c>
      <c r="M1787" s="3" t="s">
        <v>24</v>
      </c>
      <c r="N1787" s="2" t="s">
        <v>9033</v>
      </c>
      <c r="O1787" s="3" t="s">
        <v>9034</v>
      </c>
    </row>
    <row r="1788" s="5" customFormat="1" spans="1:15">
      <c r="A1788" s="2">
        <v>1787</v>
      </c>
      <c r="B1788" s="95"/>
      <c r="C1788" s="20" t="s">
        <v>9035</v>
      </c>
      <c r="D1788" s="68" t="s">
        <v>9036</v>
      </c>
      <c r="E1788" s="20" t="s">
        <v>9037</v>
      </c>
      <c r="F1788" s="3">
        <v>39.8</v>
      </c>
      <c r="G1788" s="20" t="s">
        <v>21</v>
      </c>
      <c r="H1788" s="63"/>
      <c r="I1788" s="63"/>
      <c r="J1788" s="63"/>
      <c r="K1788" s="60">
        <v>46041</v>
      </c>
      <c r="L1788" s="63"/>
      <c r="M1788" s="3" t="s">
        <v>24</v>
      </c>
      <c r="N1788" s="5" t="s">
        <v>9038</v>
      </c>
      <c r="O1788" s="3" t="s">
        <v>9039</v>
      </c>
    </row>
    <row r="1789" s="5" customFormat="1" spans="1:15">
      <c r="A1789" s="2">
        <v>1788</v>
      </c>
      <c r="B1789" s="2"/>
      <c r="C1789" s="2" t="s">
        <v>9040</v>
      </c>
      <c r="D1789" s="76" t="s">
        <v>9041</v>
      </c>
      <c r="E1789" s="2" t="s">
        <v>9042</v>
      </c>
      <c r="F1789" s="3">
        <v>39.8</v>
      </c>
      <c r="G1789" s="2" t="s">
        <v>21</v>
      </c>
      <c r="H1789" s="2"/>
      <c r="I1789" s="2"/>
      <c r="J1789" s="2"/>
      <c r="K1789" s="60">
        <v>45861</v>
      </c>
      <c r="L1789" s="2"/>
      <c r="M1789" s="3" t="s">
        <v>24</v>
      </c>
      <c r="N1789" s="2" t="s">
        <v>9043</v>
      </c>
      <c r="O1789" s="3" t="s">
        <v>9044</v>
      </c>
    </row>
    <row r="1790" s="3" customFormat="1" spans="1:15">
      <c r="A1790" s="2">
        <v>1789</v>
      </c>
      <c r="B1790" s="3" t="s">
        <v>9045</v>
      </c>
      <c r="C1790" s="3" t="s">
        <v>9046</v>
      </c>
      <c r="D1790" s="21" t="s">
        <v>9045</v>
      </c>
      <c r="E1790" s="3" t="s">
        <v>9047</v>
      </c>
      <c r="F1790" s="3">
        <v>49</v>
      </c>
      <c r="G1790" s="3" t="s">
        <v>62</v>
      </c>
      <c r="K1790" s="60">
        <v>46051</v>
      </c>
      <c r="L1790" s="20" t="s">
        <v>63</v>
      </c>
      <c r="M1790" s="20"/>
      <c r="N1790" s="3" t="s">
        <v>9048</v>
      </c>
      <c r="O1790" s="3" t="s">
        <v>9049</v>
      </c>
    </row>
    <row r="1791" s="3" customFormat="1" spans="1:15">
      <c r="A1791" s="2">
        <v>1790</v>
      </c>
      <c r="B1791" s="3" t="s">
        <v>9050</v>
      </c>
      <c r="C1791" s="3" t="s">
        <v>9051</v>
      </c>
      <c r="D1791" s="3" t="s">
        <v>9050</v>
      </c>
      <c r="E1791" s="3" t="s">
        <v>9052</v>
      </c>
      <c r="F1791" s="3">
        <v>56.8</v>
      </c>
      <c r="G1791" s="3" t="s">
        <v>9053</v>
      </c>
      <c r="H1791" s="3"/>
      <c r="I1791" s="3"/>
      <c r="J1791" s="3"/>
      <c r="K1791" s="60">
        <v>45888</v>
      </c>
      <c r="L1791" s="3" t="s">
        <v>63</v>
      </c>
      <c r="M1791" s="3"/>
      <c r="N1791" s="3" t="s">
        <v>9054</v>
      </c>
      <c r="O1791" s="3" t="s">
        <v>9055</v>
      </c>
    </row>
    <row r="1792" s="2" customFormat="1" spans="1:15">
      <c r="A1792" s="2">
        <v>1791</v>
      </c>
      <c r="C1792" s="2" t="s">
        <v>9056</v>
      </c>
      <c r="D1792" s="76" t="s">
        <v>9057</v>
      </c>
      <c r="E1792" s="2" t="s">
        <v>9058</v>
      </c>
      <c r="F1792" s="3">
        <v>32</v>
      </c>
      <c r="G1792" s="2" t="s">
        <v>21</v>
      </c>
      <c r="K1792" s="60">
        <v>45456</v>
      </c>
      <c r="M1792" s="3" t="s">
        <v>24</v>
      </c>
      <c r="N1792" s="2" t="s">
        <v>9059</v>
      </c>
      <c r="O1792" s="3" t="s">
        <v>9060</v>
      </c>
    </row>
    <row r="1793" s="2" customFormat="1" spans="1:15">
      <c r="A1793" s="2">
        <v>1792</v>
      </c>
      <c r="B1793" s="85"/>
      <c r="C1793" s="2" t="s">
        <v>9061</v>
      </c>
      <c r="D1793" s="76" t="s">
        <v>9062</v>
      </c>
      <c r="E1793" s="5" t="s">
        <v>9063</v>
      </c>
      <c r="F1793" s="3">
        <v>39</v>
      </c>
      <c r="G1793" s="3" t="s">
        <v>21</v>
      </c>
      <c r="H1793" s="16"/>
      <c r="I1793" s="16"/>
      <c r="J1793" s="16"/>
      <c r="K1793" s="60">
        <v>46040</v>
      </c>
      <c r="L1793" s="16"/>
      <c r="M1793" s="3" t="s">
        <v>24</v>
      </c>
      <c r="N1793" s="2" t="s">
        <v>9064</v>
      </c>
      <c r="O1793" s="3" t="s">
        <v>9065</v>
      </c>
    </row>
    <row r="1794" s="2" customFormat="1" spans="1:15">
      <c r="A1794" s="2">
        <v>1793</v>
      </c>
      <c r="C1794" s="2" t="s">
        <v>9066</v>
      </c>
      <c r="D1794" s="76" t="s">
        <v>9067</v>
      </c>
      <c r="E1794" s="2" t="s">
        <v>9068</v>
      </c>
      <c r="F1794" s="3">
        <v>37</v>
      </c>
      <c r="G1794" s="3" t="s">
        <v>21</v>
      </c>
      <c r="H1794" s="2" t="s">
        <v>96</v>
      </c>
      <c r="K1794" s="60">
        <v>46078</v>
      </c>
      <c r="L1794" s="2" t="s">
        <v>381</v>
      </c>
      <c r="M1794" s="3" t="s">
        <v>24</v>
      </c>
      <c r="N1794" s="2" t="s">
        <v>9069</v>
      </c>
      <c r="O1794" s="3" t="s">
        <v>9070</v>
      </c>
    </row>
    <row r="1795" s="3" customFormat="1" spans="1:15">
      <c r="A1795" s="2">
        <v>1794</v>
      </c>
      <c r="B1795" s="3"/>
      <c r="C1795" s="3" t="s">
        <v>9071</v>
      </c>
      <c r="D1795" s="3" t="s">
        <v>9072</v>
      </c>
      <c r="E1795" s="3" t="s">
        <v>8966</v>
      </c>
      <c r="F1795" s="3">
        <v>54</v>
      </c>
      <c r="G1795" s="3" t="s">
        <v>1058</v>
      </c>
      <c r="K1795" s="60">
        <v>45623</v>
      </c>
      <c r="L1795" s="20" t="s">
        <v>63</v>
      </c>
      <c r="M1795" s="20"/>
      <c r="N1795" s="3" t="s">
        <v>9073</v>
      </c>
      <c r="O1795" s="3" t="s">
        <v>9074</v>
      </c>
    </row>
    <row r="1796" s="52" customFormat="1" spans="1:15">
      <c r="A1796" s="2">
        <v>1795</v>
      </c>
      <c r="C1796" s="52" t="s">
        <v>9075</v>
      </c>
      <c r="D1796" s="87" t="s">
        <v>9076</v>
      </c>
      <c r="E1796" s="52" t="s">
        <v>9077</v>
      </c>
      <c r="F1796" s="3">
        <v>49.9</v>
      </c>
      <c r="G1796" s="88" t="s">
        <v>9078</v>
      </c>
      <c r="H1796" s="88" t="s">
        <v>96</v>
      </c>
      <c r="I1796" s="88"/>
      <c r="J1796" s="3" t="s">
        <v>22</v>
      </c>
      <c r="K1796" s="60">
        <v>46058</v>
      </c>
      <c r="L1796" s="70" t="s">
        <v>23</v>
      </c>
      <c r="M1796" s="3" t="s">
        <v>9079</v>
      </c>
      <c r="N1796" s="88" t="s">
        <v>9080</v>
      </c>
      <c r="O1796" s="3" t="s">
        <v>9081</v>
      </c>
    </row>
    <row r="1797" s="5" customFormat="1" ht="14.25" spans="1:15">
      <c r="A1797" s="2">
        <v>1796</v>
      </c>
      <c r="B1797" s="2"/>
      <c r="C1797" s="18" t="s">
        <v>9082</v>
      </c>
      <c r="D1797" s="76"/>
      <c r="E1797" s="2"/>
      <c r="F1797" s="3"/>
      <c r="G1797" s="2"/>
      <c r="H1797" s="2"/>
      <c r="I1797" s="2"/>
      <c r="J1797" s="2"/>
      <c r="K1797" s="60"/>
      <c r="L1797" s="2"/>
      <c r="M1797" s="3"/>
      <c r="N1797" s="2"/>
      <c r="O1797" s="3"/>
    </row>
    <row r="1798" s="3" customFormat="1" spans="1:15">
      <c r="A1798" s="2">
        <v>1797</v>
      </c>
      <c r="C1798" s="3" t="s">
        <v>9083</v>
      </c>
      <c r="D1798" s="21" t="s">
        <v>9084</v>
      </c>
      <c r="E1798" s="3" t="s">
        <v>9085</v>
      </c>
      <c r="F1798" s="3">
        <v>39.9</v>
      </c>
      <c r="G1798" s="3" t="s">
        <v>62</v>
      </c>
      <c r="K1798" s="60">
        <v>45902</v>
      </c>
      <c r="L1798" s="62" t="s">
        <v>2988</v>
      </c>
      <c r="N1798" s="3" t="s">
        <v>9086</v>
      </c>
      <c r="O1798" s="3" t="s">
        <v>9087</v>
      </c>
    </row>
    <row r="1799" s="3" customFormat="1" spans="1:15">
      <c r="A1799" s="2">
        <v>1798</v>
      </c>
      <c r="B1799" s="21"/>
      <c r="C1799" s="3" t="s">
        <v>9088</v>
      </c>
      <c r="D1799" s="21" t="s">
        <v>9089</v>
      </c>
      <c r="E1799" s="3" t="s">
        <v>9090</v>
      </c>
      <c r="F1799" s="3">
        <v>39</v>
      </c>
      <c r="G1799" s="62" t="s">
        <v>9091</v>
      </c>
      <c r="K1799" s="60">
        <v>46055</v>
      </c>
      <c r="L1799" s="70" t="s">
        <v>63</v>
      </c>
      <c r="N1799" s="3" t="s">
        <v>9092</v>
      </c>
      <c r="O1799" s="3" t="s">
        <v>9093</v>
      </c>
    </row>
    <row r="1800" s="3" customFormat="1" spans="1:15">
      <c r="A1800" s="2">
        <v>1799</v>
      </c>
      <c r="C1800" s="3" t="s">
        <v>9094</v>
      </c>
      <c r="D1800" s="21" t="s">
        <v>9095</v>
      </c>
      <c r="E1800" s="3" t="s">
        <v>9096</v>
      </c>
      <c r="F1800" s="3">
        <v>49.9</v>
      </c>
      <c r="G1800" s="3" t="s">
        <v>9097</v>
      </c>
      <c r="K1800" s="60">
        <v>45716</v>
      </c>
      <c r="L1800" s="3" t="s">
        <v>63</v>
      </c>
      <c r="N1800" s="3" t="s">
        <v>9098</v>
      </c>
      <c r="O1800" s="3" t="s">
        <v>9099</v>
      </c>
    </row>
    <row r="1801" s="52" customFormat="1" spans="1:15">
      <c r="A1801" s="2">
        <v>1800</v>
      </c>
      <c r="C1801" s="52" t="s">
        <v>9100</v>
      </c>
      <c r="D1801" s="87" t="s">
        <v>9101</v>
      </c>
      <c r="E1801" s="52" t="s">
        <v>9102</v>
      </c>
      <c r="F1801" s="3">
        <v>49</v>
      </c>
      <c r="G1801" s="52" t="s">
        <v>892</v>
      </c>
      <c r="K1801" s="60">
        <v>46051</v>
      </c>
      <c r="L1801" s="70"/>
      <c r="M1801" s="3" t="s">
        <v>24</v>
      </c>
      <c r="N1801" s="52" t="s">
        <v>9103</v>
      </c>
      <c r="O1801" s="3" t="s">
        <v>9104</v>
      </c>
    </row>
    <row r="1802" s="2" customFormat="1" spans="1:15">
      <c r="A1802" s="2">
        <v>1801</v>
      </c>
      <c r="B1802" s="68"/>
      <c r="C1802" s="5" t="s">
        <v>9105</v>
      </c>
      <c r="D1802" s="68" t="s">
        <v>9106</v>
      </c>
      <c r="E1802" s="5" t="s">
        <v>9107</v>
      </c>
      <c r="F1802" s="3">
        <v>49</v>
      </c>
      <c r="G1802" s="3" t="s">
        <v>21</v>
      </c>
      <c r="H1802" s="5"/>
      <c r="I1802" s="5"/>
      <c r="J1802" s="5"/>
      <c r="K1802" s="60">
        <v>45999</v>
      </c>
      <c r="L1802" s="5"/>
      <c r="M1802" s="3" t="s">
        <v>24</v>
      </c>
      <c r="N1802" s="5" t="s">
        <v>9108</v>
      </c>
      <c r="O1802" s="3" t="s">
        <v>9109</v>
      </c>
    </row>
    <row r="1803" s="2" customFormat="1" spans="1:15">
      <c r="A1803" s="2">
        <v>1802</v>
      </c>
      <c r="B1803" s="76"/>
      <c r="C1803" s="2" t="s">
        <v>9110</v>
      </c>
      <c r="D1803" s="76" t="s">
        <v>9111</v>
      </c>
      <c r="E1803" s="5" t="s">
        <v>9112</v>
      </c>
      <c r="F1803" s="3">
        <v>39.8</v>
      </c>
      <c r="G1803" s="3" t="s">
        <v>21</v>
      </c>
      <c r="K1803" s="60">
        <v>46044</v>
      </c>
      <c r="M1803" s="3" t="s">
        <v>24</v>
      </c>
      <c r="N1803" s="2" t="s">
        <v>9113</v>
      </c>
      <c r="O1803" s="3" t="s">
        <v>9114</v>
      </c>
    </row>
    <row r="1804" s="2" customFormat="1" spans="1:15">
      <c r="A1804" s="2">
        <v>1803</v>
      </c>
      <c r="C1804" s="5" t="s">
        <v>9115</v>
      </c>
      <c r="D1804" s="76" t="s">
        <v>9116</v>
      </c>
      <c r="E1804" s="5" t="s">
        <v>9117</v>
      </c>
      <c r="F1804" s="3">
        <v>39.8</v>
      </c>
      <c r="G1804" s="5" t="s">
        <v>21</v>
      </c>
      <c r="K1804" s="60">
        <v>46026</v>
      </c>
      <c r="M1804" s="3" t="s">
        <v>24</v>
      </c>
      <c r="N1804" s="76" t="s">
        <v>9118</v>
      </c>
      <c r="O1804" s="3" t="s">
        <v>9119</v>
      </c>
    </row>
    <row r="1805" s="2" customFormat="1" spans="1:15">
      <c r="A1805" s="2">
        <v>1804</v>
      </c>
      <c r="C1805" s="2" t="s">
        <v>9120</v>
      </c>
      <c r="D1805" s="76" t="s">
        <v>9121</v>
      </c>
      <c r="E1805" s="2" t="s">
        <v>9122</v>
      </c>
      <c r="F1805" s="3">
        <v>45</v>
      </c>
      <c r="G1805" s="2" t="s">
        <v>21</v>
      </c>
      <c r="K1805" s="60">
        <v>45868</v>
      </c>
      <c r="M1805" s="3" t="s">
        <v>24</v>
      </c>
      <c r="N1805" s="2" t="s">
        <v>9123</v>
      </c>
      <c r="O1805" s="3" t="s">
        <v>9124</v>
      </c>
    </row>
    <row r="1806" s="2" customFormat="1" spans="1:15">
      <c r="A1806" s="2">
        <v>1805</v>
      </c>
      <c r="C1806" s="2" t="s">
        <v>9125</v>
      </c>
      <c r="D1806" s="76" t="s">
        <v>9126</v>
      </c>
      <c r="E1806" s="2" t="s">
        <v>9127</v>
      </c>
      <c r="F1806" s="3">
        <v>45</v>
      </c>
      <c r="G1806" s="2" t="s">
        <v>21</v>
      </c>
      <c r="K1806" s="60">
        <v>45512</v>
      </c>
      <c r="M1806" s="3" t="s">
        <v>24</v>
      </c>
      <c r="N1806" s="2" t="s">
        <v>9128</v>
      </c>
      <c r="O1806" s="3" t="s">
        <v>9129</v>
      </c>
    </row>
    <row r="1807" s="3" customFormat="1" spans="1:15">
      <c r="A1807" s="2">
        <v>1806</v>
      </c>
      <c r="C1807" s="3" t="s">
        <v>9130</v>
      </c>
      <c r="D1807" s="21" t="s">
        <v>9131</v>
      </c>
      <c r="E1807" s="20" t="s">
        <v>9132</v>
      </c>
      <c r="F1807" s="3">
        <v>49</v>
      </c>
      <c r="G1807" s="3" t="s">
        <v>9133</v>
      </c>
      <c r="H1807" s="20" t="s">
        <v>96</v>
      </c>
      <c r="K1807" s="60">
        <v>46064</v>
      </c>
      <c r="L1807" s="3" t="s">
        <v>97</v>
      </c>
      <c r="N1807" s="3" t="s">
        <v>9134</v>
      </c>
      <c r="O1807" s="3" t="s">
        <v>9135</v>
      </c>
    </row>
    <row r="1808" s="3" customFormat="1" spans="1:15">
      <c r="A1808" s="2">
        <v>1807</v>
      </c>
      <c r="B1808" s="21" t="s">
        <v>9136</v>
      </c>
      <c r="C1808" s="3" t="s">
        <v>9137</v>
      </c>
      <c r="D1808" s="21" t="s">
        <v>9136</v>
      </c>
      <c r="E1808" s="3" t="s">
        <v>9138</v>
      </c>
      <c r="F1808" s="3">
        <v>45</v>
      </c>
      <c r="G1808" s="3" t="s">
        <v>62</v>
      </c>
      <c r="H1808" s="3"/>
      <c r="K1808" s="60">
        <v>45882</v>
      </c>
      <c r="N1808" s="3" t="s">
        <v>9139</v>
      </c>
      <c r="O1808" s="3" t="s">
        <v>9140</v>
      </c>
    </row>
    <row r="1809" s="3" customFormat="1" spans="1:15">
      <c r="A1809" s="2">
        <v>1808</v>
      </c>
      <c r="B1809" s="21" t="s">
        <v>9141</v>
      </c>
      <c r="C1809" s="3" t="s">
        <v>9137</v>
      </c>
      <c r="D1809" s="21" t="s">
        <v>9141</v>
      </c>
      <c r="E1809" s="3" t="s">
        <v>9142</v>
      </c>
      <c r="F1809" s="3">
        <v>69</v>
      </c>
      <c r="G1809" s="3" t="s">
        <v>9143</v>
      </c>
      <c r="H1809" s="3"/>
      <c r="I1809" s="3"/>
      <c r="K1809" s="60">
        <v>46078</v>
      </c>
      <c r="N1809" s="3" t="s">
        <v>9144</v>
      </c>
      <c r="O1809" s="3" t="s">
        <v>9145</v>
      </c>
    </row>
    <row r="1810" s="5" customFormat="1" spans="1:15">
      <c r="A1810" s="2">
        <v>1809</v>
      </c>
      <c r="B1810" s="95"/>
      <c r="C1810" s="5" t="s">
        <v>9146</v>
      </c>
      <c r="D1810" s="68" t="s">
        <v>9147</v>
      </c>
      <c r="E1810" s="20" t="s">
        <v>9148</v>
      </c>
      <c r="F1810" s="3">
        <v>49.8</v>
      </c>
      <c r="G1810" s="3" t="s">
        <v>21</v>
      </c>
      <c r="H1810" s="63"/>
      <c r="I1810" s="63"/>
      <c r="J1810" s="3" t="s">
        <v>22</v>
      </c>
      <c r="K1810" s="60">
        <v>46059</v>
      </c>
      <c r="L1810" s="60" t="s">
        <v>2299</v>
      </c>
      <c r="M1810" s="3" t="s">
        <v>24</v>
      </c>
      <c r="N1810" s="5" t="s">
        <v>9149</v>
      </c>
      <c r="O1810" s="3" t="s">
        <v>9150</v>
      </c>
    </row>
    <row r="1811" s="5" customFormat="1" ht="14.25" spans="1:15">
      <c r="A1811" s="2">
        <v>1810</v>
      </c>
      <c r="B1811" s="2"/>
      <c r="C1811" s="18" t="s">
        <v>9151</v>
      </c>
      <c r="D1811" s="76"/>
      <c r="E1811" s="2"/>
      <c r="F1811" s="3"/>
      <c r="G1811" s="2"/>
      <c r="H1811" s="2"/>
      <c r="I1811" s="2"/>
      <c r="J1811" s="2"/>
      <c r="K1811" s="60"/>
      <c r="L1811" s="2"/>
      <c r="M1811" s="3"/>
      <c r="N1811" s="2"/>
      <c r="O1811" s="3"/>
    </row>
    <row r="1812" s="2" customFormat="1" spans="1:15">
      <c r="A1812" s="2">
        <v>1811</v>
      </c>
      <c r="C1812" s="2" t="s">
        <v>9152</v>
      </c>
      <c r="D1812" s="76" t="s">
        <v>9153</v>
      </c>
      <c r="E1812" s="2" t="s">
        <v>9154</v>
      </c>
      <c r="F1812" s="3">
        <v>45</v>
      </c>
      <c r="G1812" s="2" t="s">
        <v>21</v>
      </c>
      <c r="I1812" s="2" t="s">
        <v>312</v>
      </c>
      <c r="J1812" s="3" t="s">
        <v>22</v>
      </c>
      <c r="K1812" s="60">
        <v>45821</v>
      </c>
      <c r="L1812" s="70" t="s">
        <v>23</v>
      </c>
      <c r="M1812" s="3" t="s">
        <v>24</v>
      </c>
      <c r="N1812" s="2" t="s">
        <v>9155</v>
      </c>
      <c r="O1812" s="3" t="s">
        <v>9156</v>
      </c>
    </row>
    <row r="1813" s="2" customFormat="1" spans="1:15">
      <c r="A1813" s="2">
        <v>1812</v>
      </c>
      <c r="B1813" s="16"/>
      <c r="C1813" s="2" t="s">
        <v>9157</v>
      </c>
      <c r="D1813" s="76" t="s">
        <v>9158</v>
      </c>
      <c r="E1813" s="2" t="s">
        <v>9159</v>
      </c>
      <c r="F1813" s="3">
        <v>39.8</v>
      </c>
      <c r="G1813" s="2" t="s">
        <v>21</v>
      </c>
      <c r="H1813" s="16"/>
      <c r="I1813" s="16"/>
      <c r="J1813" s="16"/>
      <c r="K1813" s="60">
        <v>45850</v>
      </c>
      <c r="M1813" s="3" t="s">
        <v>24</v>
      </c>
      <c r="N1813" s="2" t="s">
        <v>9160</v>
      </c>
      <c r="O1813" s="3" t="s">
        <v>9161</v>
      </c>
    </row>
    <row r="1814" s="2" customFormat="1" spans="1:15">
      <c r="A1814" s="2">
        <v>1813</v>
      </c>
      <c r="B1814" s="16"/>
      <c r="C1814" s="2" t="s">
        <v>9162</v>
      </c>
      <c r="D1814" s="76" t="s">
        <v>9163</v>
      </c>
      <c r="E1814" s="2" t="s">
        <v>9164</v>
      </c>
      <c r="F1814" s="3">
        <v>45</v>
      </c>
      <c r="G1814" s="2" t="s">
        <v>21</v>
      </c>
      <c r="H1814" s="16" t="s">
        <v>96</v>
      </c>
      <c r="I1814" s="16"/>
      <c r="J1814" s="16"/>
      <c r="K1814" s="60">
        <v>45908</v>
      </c>
      <c r="L1814" s="2" t="s">
        <v>381</v>
      </c>
      <c r="M1814" s="3" t="s">
        <v>24</v>
      </c>
      <c r="N1814" s="2" t="s">
        <v>9165</v>
      </c>
      <c r="O1814" s="3" t="s">
        <v>9166</v>
      </c>
    </row>
    <row r="1815" s="3" customFormat="1" spans="1:15">
      <c r="A1815" s="2">
        <v>1814</v>
      </c>
      <c r="B1815" s="21" t="s">
        <v>9167</v>
      </c>
      <c r="C1815" s="3" t="s">
        <v>9168</v>
      </c>
      <c r="D1815" s="21" t="s">
        <v>9167</v>
      </c>
      <c r="E1815" s="3" t="s">
        <v>9169</v>
      </c>
      <c r="F1815" s="3">
        <v>59</v>
      </c>
      <c r="G1815" s="3" t="s">
        <v>9170</v>
      </c>
      <c r="H1815" s="3"/>
      <c r="I1815" s="3"/>
      <c r="J1815" s="3"/>
      <c r="K1815" s="60">
        <v>45856</v>
      </c>
      <c r="L1815" s="3" t="s">
        <v>9171</v>
      </c>
      <c r="M1815" s="3"/>
      <c r="N1815" s="3" t="s">
        <v>9172</v>
      </c>
      <c r="O1815" s="3" t="s">
        <v>9173</v>
      </c>
    </row>
    <row r="1816" s="52" customFormat="1" spans="1:15">
      <c r="A1816" s="2">
        <v>1815</v>
      </c>
      <c r="C1816" s="52" t="s">
        <v>9174</v>
      </c>
      <c r="D1816" s="87" t="s">
        <v>9175</v>
      </c>
      <c r="E1816" s="52" t="s">
        <v>9176</v>
      </c>
      <c r="F1816" s="3">
        <v>59.8</v>
      </c>
      <c r="G1816" s="52" t="s">
        <v>4043</v>
      </c>
      <c r="H1816" s="88" t="s">
        <v>96</v>
      </c>
      <c r="I1816" s="88"/>
      <c r="J1816" s="3" t="s">
        <v>22</v>
      </c>
      <c r="K1816" s="60">
        <v>46056</v>
      </c>
      <c r="L1816" s="70" t="s">
        <v>23</v>
      </c>
      <c r="M1816" s="3" t="s">
        <v>9177</v>
      </c>
      <c r="N1816" s="52" t="s">
        <v>9178</v>
      </c>
      <c r="O1816" s="3" t="s">
        <v>9179</v>
      </c>
    </row>
    <row r="1817" s="2" customFormat="1" spans="1:15">
      <c r="A1817" s="2">
        <v>1816</v>
      </c>
      <c r="C1817" s="2" t="s">
        <v>9180</v>
      </c>
      <c r="D1817" s="76" t="s">
        <v>9181</v>
      </c>
      <c r="E1817" s="2" t="s">
        <v>9182</v>
      </c>
      <c r="F1817" s="3">
        <v>49.8</v>
      </c>
      <c r="G1817" s="2" t="s">
        <v>21</v>
      </c>
      <c r="K1817" s="60">
        <v>45652</v>
      </c>
      <c r="L1817" s="2" t="s">
        <v>442</v>
      </c>
      <c r="M1817" s="3" t="s">
        <v>24</v>
      </c>
      <c r="N1817" s="2" t="s">
        <v>9183</v>
      </c>
      <c r="O1817" s="3" t="s">
        <v>9184</v>
      </c>
    </row>
    <row r="1818" s="2" customFormat="1" spans="1:15">
      <c r="A1818" s="2">
        <v>1817</v>
      </c>
      <c r="C1818" s="2" t="s">
        <v>9185</v>
      </c>
      <c r="D1818" s="76" t="s">
        <v>9186</v>
      </c>
      <c r="E1818" s="2" t="s">
        <v>9187</v>
      </c>
      <c r="F1818" s="3">
        <v>38</v>
      </c>
      <c r="G1818" s="2" t="s">
        <v>21</v>
      </c>
      <c r="H1818" s="16" t="s">
        <v>96</v>
      </c>
      <c r="I1818" s="16"/>
      <c r="J1818" s="16"/>
      <c r="K1818" s="60">
        <v>45516</v>
      </c>
      <c r="L1818" s="2" t="s">
        <v>381</v>
      </c>
      <c r="M1818" s="3" t="s">
        <v>24</v>
      </c>
      <c r="N1818" s="2" t="s">
        <v>9188</v>
      </c>
      <c r="O1818" s="3" t="s">
        <v>9189</v>
      </c>
    </row>
    <row r="1819" s="2" customFormat="1" spans="1:15">
      <c r="A1819" s="2">
        <v>1818</v>
      </c>
      <c r="C1819" s="2" t="s">
        <v>9190</v>
      </c>
      <c r="D1819" s="76" t="s">
        <v>9191</v>
      </c>
      <c r="E1819" s="2" t="s">
        <v>9192</v>
      </c>
      <c r="F1819" s="3">
        <v>44.8</v>
      </c>
      <c r="G1819" s="16"/>
      <c r="K1819" s="60">
        <v>45859</v>
      </c>
      <c r="M1819" s="3" t="s">
        <v>24</v>
      </c>
      <c r="N1819" s="2" t="s">
        <v>9193</v>
      </c>
      <c r="O1819" s="3" t="s">
        <v>9194</v>
      </c>
    </row>
    <row r="1820" s="2" customFormat="1" spans="1:15">
      <c r="A1820" s="2">
        <v>1819</v>
      </c>
      <c r="C1820" s="2" t="s">
        <v>9195</v>
      </c>
      <c r="D1820" s="76" t="s">
        <v>9196</v>
      </c>
      <c r="E1820" s="2" t="s">
        <v>9197</v>
      </c>
      <c r="F1820" s="3">
        <v>45</v>
      </c>
      <c r="G1820" s="2" t="s">
        <v>21</v>
      </c>
      <c r="K1820" s="60">
        <v>46051</v>
      </c>
      <c r="M1820" s="3" t="s">
        <v>24</v>
      </c>
      <c r="N1820" s="2" t="s">
        <v>9198</v>
      </c>
      <c r="O1820" s="3" t="s">
        <v>9199</v>
      </c>
    </row>
    <row r="1821" s="2" customFormat="1" spans="1:15">
      <c r="A1821" s="2">
        <v>1820</v>
      </c>
      <c r="C1821" s="2" t="s">
        <v>9200</v>
      </c>
      <c r="D1821" s="76" t="s">
        <v>9201</v>
      </c>
      <c r="E1821" s="2" t="s">
        <v>9202</v>
      </c>
      <c r="F1821" s="3">
        <v>49.8</v>
      </c>
      <c r="G1821" s="2" t="s">
        <v>21</v>
      </c>
      <c r="H1821" s="16" t="s">
        <v>96</v>
      </c>
      <c r="I1821" s="16"/>
      <c r="J1821" s="16"/>
      <c r="K1821" s="60">
        <v>45712</v>
      </c>
      <c r="L1821" s="2" t="s">
        <v>381</v>
      </c>
      <c r="M1821" s="3" t="s">
        <v>24</v>
      </c>
      <c r="N1821" s="2" t="s">
        <v>9203</v>
      </c>
      <c r="O1821" s="3" t="s">
        <v>9204</v>
      </c>
    </row>
    <row r="1822" s="2" customFormat="1" spans="1:15">
      <c r="A1822" s="2">
        <v>1821</v>
      </c>
      <c r="B1822" s="16"/>
      <c r="C1822" s="2" t="s">
        <v>9205</v>
      </c>
      <c r="D1822" s="76" t="s">
        <v>9206</v>
      </c>
      <c r="E1822" s="2" t="s">
        <v>9202</v>
      </c>
      <c r="F1822" s="3">
        <v>39.8</v>
      </c>
      <c r="G1822" s="2" t="s">
        <v>21</v>
      </c>
      <c r="K1822" s="60">
        <v>45859</v>
      </c>
      <c r="M1822" s="3" t="s">
        <v>24</v>
      </c>
      <c r="N1822" s="2" t="s">
        <v>9207</v>
      </c>
      <c r="O1822" s="3" t="s">
        <v>9208</v>
      </c>
    </row>
    <row r="1823" s="2" customFormat="1" spans="1:15">
      <c r="A1823" s="2">
        <v>1822</v>
      </c>
      <c r="C1823" s="2" t="s">
        <v>9209</v>
      </c>
      <c r="D1823" s="76" t="s">
        <v>9210</v>
      </c>
      <c r="E1823" s="2" t="s">
        <v>9211</v>
      </c>
      <c r="F1823" s="3">
        <v>45</v>
      </c>
      <c r="G1823" s="2" t="s">
        <v>21</v>
      </c>
      <c r="K1823" s="60">
        <v>46032</v>
      </c>
      <c r="M1823" s="3" t="s">
        <v>24</v>
      </c>
      <c r="N1823" s="2" t="s">
        <v>9212</v>
      </c>
      <c r="O1823" s="3" t="s">
        <v>9213</v>
      </c>
    </row>
    <row r="1824" s="2" customFormat="1" spans="1:15">
      <c r="A1824" s="2">
        <v>1823</v>
      </c>
      <c r="B1824" s="16"/>
      <c r="C1824" s="2" t="s">
        <v>9214</v>
      </c>
      <c r="D1824" s="76" t="s">
        <v>9215</v>
      </c>
      <c r="E1824" s="2" t="s">
        <v>9216</v>
      </c>
      <c r="F1824" s="3">
        <v>33</v>
      </c>
      <c r="G1824" s="2" t="s">
        <v>21</v>
      </c>
      <c r="H1824" s="16" t="s">
        <v>96</v>
      </c>
      <c r="I1824" s="16"/>
      <c r="J1824" s="16"/>
      <c r="K1824" s="60">
        <v>45888</v>
      </c>
      <c r="L1824" s="2" t="s">
        <v>381</v>
      </c>
      <c r="M1824" s="3" t="s">
        <v>24</v>
      </c>
      <c r="N1824" s="2" t="s">
        <v>9217</v>
      </c>
      <c r="O1824" s="3" t="s">
        <v>9218</v>
      </c>
    </row>
    <row r="1825" s="2" customFormat="1" spans="1:15">
      <c r="A1825" s="2">
        <v>1824</v>
      </c>
      <c r="C1825" s="2" t="s">
        <v>9219</v>
      </c>
      <c r="D1825" s="76" t="s">
        <v>9220</v>
      </c>
      <c r="E1825" s="2" t="s">
        <v>9221</v>
      </c>
      <c r="F1825" s="3">
        <v>55</v>
      </c>
      <c r="G1825" s="2" t="s">
        <v>21</v>
      </c>
      <c r="K1825" s="60">
        <v>45666</v>
      </c>
      <c r="M1825" s="3" t="s">
        <v>24</v>
      </c>
      <c r="N1825" s="2" t="s">
        <v>9222</v>
      </c>
      <c r="O1825" s="3" t="s">
        <v>9223</v>
      </c>
    </row>
    <row r="1826" s="2" customFormat="1" spans="1:15">
      <c r="A1826" s="2">
        <v>1825</v>
      </c>
      <c r="C1826" s="2" t="s">
        <v>9224</v>
      </c>
      <c r="D1826" s="76" t="s">
        <v>9225</v>
      </c>
      <c r="E1826" s="2" t="s">
        <v>9226</v>
      </c>
      <c r="F1826" s="3">
        <v>43</v>
      </c>
      <c r="G1826" s="2" t="s">
        <v>21</v>
      </c>
      <c r="K1826" s="60">
        <v>45505</v>
      </c>
      <c r="M1826" s="3" t="s">
        <v>24</v>
      </c>
      <c r="N1826" s="2" t="s">
        <v>9227</v>
      </c>
      <c r="O1826" s="3" t="s">
        <v>9228</v>
      </c>
    </row>
    <row r="1827" s="2" customFormat="1" spans="1:15">
      <c r="A1827" s="2">
        <v>1826</v>
      </c>
      <c r="B1827" s="95"/>
      <c r="C1827" s="5" t="s">
        <v>9229</v>
      </c>
      <c r="D1827" s="68" t="s">
        <v>9230</v>
      </c>
      <c r="E1827" s="5" t="s">
        <v>9231</v>
      </c>
      <c r="F1827" s="3">
        <v>29.8</v>
      </c>
      <c r="G1827" s="3" t="s">
        <v>21</v>
      </c>
      <c r="H1827" s="5"/>
      <c r="I1827" s="2" t="s">
        <v>312</v>
      </c>
      <c r="J1827" s="3" t="s">
        <v>22</v>
      </c>
      <c r="K1827" s="60">
        <v>46057</v>
      </c>
      <c r="L1827" s="70" t="s">
        <v>23</v>
      </c>
      <c r="M1827" s="3" t="s">
        <v>24</v>
      </c>
      <c r="N1827" s="5" t="s">
        <v>9232</v>
      </c>
      <c r="O1827" s="3" t="s">
        <v>9233</v>
      </c>
    </row>
    <row r="1828" s="16" customFormat="1" ht="14.25" spans="1:15">
      <c r="A1828" s="2">
        <v>1827</v>
      </c>
      <c r="C1828" s="18" t="s">
        <v>9234</v>
      </c>
      <c r="D1828" s="76"/>
      <c r="E1828" s="2"/>
      <c r="F1828" s="3"/>
      <c r="G1828" s="2"/>
      <c r="H1828" s="2"/>
      <c r="I1828" s="2"/>
      <c r="J1828" s="2"/>
      <c r="K1828" s="60"/>
      <c r="L1828" s="2"/>
      <c r="M1828" s="3"/>
      <c r="N1828" s="2"/>
      <c r="O1828" s="3"/>
    </row>
    <row r="1829" s="2" customFormat="1" ht="14.25" spans="1:15">
      <c r="A1829" s="2">
        <v>1828</v>
      </c>
      <c r="C1829" s="18" t="s">
        <v>9235</v>
      </c>
      <c r="D1829" s="76"/>
      <c r="F1829" s="3"/>
      <c r="K1829" s="60"/>
      <c r="M1829" s="3"/>
      <c r="O1829" s="3"/>
    </row>
    <row r="1830" s="2" customFormat="1" spans="1:15">
      <c r="A1830" s="2">
        <v>1829</v>
      </c>
      <c r="B1830" s="2" t="s">
        <v>9236</v>
      </c>
      <c r="C1830" s="2" t="s">
        <v>9237</v>
      </c>
      <c r="D1830" s="2" t="s">
        <v>9236</v>
      </c>
      <c r="E1830" s="2" t="s">
        <v>9238</v>
      </c>
      <c r="F1830" s="3">
        <v>69.9</v>
      </c>
      <c r="G1830" s="3" t="s">
        <v>9239</v>
      </c>
      <c r="H1830" s="2"/>
      <c r="I1830" s="2"/>
      <c r="J1830" s="3" t="s">
        <v>22</v>
      </c>
      <c r="K1830" s="60">
        <v>45906</v>
      </c>
      <c r="L1830" s="70" t="s">
        <v>23</v>
      </c>
      <c r="M1830" s="2"/>
      <c r="N1830" s="2" t="s">
        <v>9240</v>
      </c>
      <c r="O1830" s="2" t="s">
        <v>9241</v>
      </c>
    </row>
    <row r="1831" s="2" customFormat="1" spans="1:15">
      <c r="A1831" s="2">
        <v>1830</v>
      </c>
      <c r="B1831" s="17"/>
      <c r="C1831" s="92" t="s">
        <v>9242</v>
      </c>
      <c r="D1831" s="17" t="s">
        <v>9243</v>
      </c>
      <c r="E1831" s="92" t="s">
        <v>9244</v>
      </c>
      <c r="F1831" s="3">
        <v>35</v>
      </c>
      <c r="G1831" s="17"/>
      <c r="H1831" s="17"/>
      <c r="I1831" s="17"/>
      <c r="J1831" s="17"/>
      <c r="K1831" s="60">
        <v>45093</v>
      </c>
      <c r="L1831" s="92"/>
      <c r="M1831" s="3" t="s">
        <v>24</v>
      </c>
      <c r="N1831" s="96" t="s">
        <v>9245</v>
      </c>
      <c r="O1831" s="3" t="s">
        <v>9246</v>
      </c>
    </row>
    <row r="1832" s="5" customFormat="1" spans="1:15">
      <c r="A1832" s="2">
        <v>1831</v>
      </c>
      <c r="B1832" s="95"/>
      <c r="C1832" s="5" t="s">
        <v>9247</v>
      </c>
      <c r="D1832" s="68" t="s">
        <v>9248</v>
      </c>
      <c r="E1832" s="5" t="s">
        <v>9249</v>
      </c>
      <c r="F1832" s="3">
        <v>39.8</v>
      </c>
      <c r="G1832" s="20" t="s">
        <v>21</v>
      </c>
      <c r="H1832" s="63"/>
      <c r="I1832" s="63"/>
      <c r="J1832" s="63"/>
      <c r="K1832" s="60">
        <v>45817</v>
      </c>
      <c r="L1832" s="63"/>
      <c r="M1832" s="3" t="s">
        <v>24</v>
      </c>
      <c r="N1832" s="5" t="s">
        <v>9250</v>
      </c>
      <c r="O1832" s="3" t="s">
        <v>9251</v>
      </c>
    </row>
    <row r="1833" s="2" customFormat="1" spans="1:15">
      <c r="A1833" s="2">
        <v>1832</v>
      </c>
      <c r="B1833" s="68"/>
      <c r="C1833" s="5" t="s">
        <v>9247</v>
      </c>
      <c r="D1833" s="68" t="s">
        <v>9252</v>
      </c>
      <c r="E1833" s="5" t="s">
        <v>9253</v>
      </c>
      <c r="F1833" s="3">
        <v>39</v>
      </c>
      <c r="G1833" s="5" t="s">
        <v>3931</v>
      </c>
      <c r="H1833" s="5"/>
      <c r="I1833" s="5"/>
      <c r="J1833" s="5"/>
      <c r="K1833" s="60">
        <v>45845</v>
      </c>
      <c r="L1833" s="5"/>
      <c r="M1833" s="3" t="s">
        <v>24</v>
      </c>
      <c r="N1833" s="5" t="s">
        <v>9254</v>
      </c>
      <c r="O1833" s="3" t="s">
        <v>9255</v>
      </c>
    </row>
    <row r="1834" s="3" customFormat="1" spans="1:15">
      <c r="A1834" s="2">
        <v>1833</v>
      </c>
      <c r="C1834" s="3" t="s">
        <v>9256</v>
      </c>
      <c r="D1834" s="21" t="s">
        <v>9257</v>
      </c>
      <c r="E1834" s="3" t="s">
        <v>9258</v>
      </c>
      <c r="F1834" s="3">
        <v>59</v>
      </c>
      <c r="G1834" s="3" t="s">
        <v>9259</v>
      </c>
      <c r="K1834" s="60">
        <v>45845</v>
      </c>
      <c r="L1834" s="70" t="s">
        <v>63</v>
      </c>
      <c r="N1834" s="3" t="s">
        <v>9260</v>
      </c>
      <c r="O1834" s="3" t="s">
        <v>9261</v>
      </c>
    </row>
    <row r="1835" s="3" customFormat="1" spans="1:15">
      <c r="A1835" s="2">
        <v>1834</v>
      </c>
      <c r="B1835" s="3" t="s">
        <v>9262</v>
      </c>
      <c r="C1835" s="3" t="s">
        <v>9263</v>
      </c>
      <c r="D1835" s="21" t="s">
        <v>9262</v>
      </c>
      <c r="E1835" s="62" t="s">
        <v>9264</v>
      </c>
      <c r="F1835" s="3">
        <v>49.9</v>
      </c>
      <c r="G1835" s="3" t="s">
        <v>9265</v>
      </c>
      <c r="I1835" s="2" t="s">
        <v>312</v>
      </c>
      <c r="J1835" s="3" t="s">
        <v>22</v>
      </c>
      <c r="K1835" s="60">
        <v>46078</v>
      </c>
      <c r="L1835" s="70" t="s">
        <v>23</v>
      </c>
      <c r="N1835" s="3" t="s">
        <v>9266</v>
      </c>
      <c r="O1835" s="3" t="s">
        <v>9267</v>
      </c>
    </row>
    <row r="1836" s="3" customFormat="1" spans="1:15">
      <c r="A1836" s="2">
        <v>1835</v>
      </c>
      <c r="C1836" s="3" t="s">
        <v>9263</v>
      </c>
      <c r="D1836" s="21" t="s">
        <v>9268</v>
      </c>
      <c r="E1836" s="3" t="s">
        <v>9269</v>
      </c>
      <c r="F1836" s="3">
        <v>49.8</v>
      </c>
      <c r="G1836" s="3" t="s">
        <v>21</v>
      </c>
      <c r="K1836" s="60">
        <v>45161</v>
      </c>
      <c r="M1836" s="3" t="s">
        <v>24</v>
      </c>
      <c r="N1836" s="3" t="s">
        <v>9270</v>
      </c>
      <c r="O1836" s="3" t="s">
        <v>9271</v>
      </c>
    </row>
    <row r="1837" s="3" customFormat="1" spans="1:15">
      <c r="A1837" s="2">
        <v>1836</v>
      </c>
      <c r="B1837" s="5"/>
      <c r="C1837" s="5" t="s">
        <v>9272</v>
      </c>
      <c r="D1837" s="68" t="s">
        <v>9273</v>
      </c>
      <c r="E1837" s="5" t="s">
        <v>9274</v>
      </c>
      <c r="F1837" s="3">
        <v>45</v>
      </c>
      <c r="G1837" s="5" t="s">
        <v>62</v>
      </c>
      <c r="K1837" s="60">
        <v>46051</v>
      </c>
      <c r="L1837" s="5" t="s">
        <v>63</v>
      </c>
      <c r="M1837" s="5"/>
      <c r="N1837" s="5" t="s">
        <v>9275</v>
      </c>
      <c r="O1837" s="5" t="s">
        <v>9276</v>
      </c>
    </row>
    <row r="1838" s="52" customFormat="1" spans="1:15">
      <c r="A1838" s="2">
        <v>1837</v>
      </c>
      <c r="C1838" s="52" t="s">
        <v>9272</v>
      </c>
      <c r="D1838" s="87" t="s">
        <v>9277</v>
      </c>
      <c r="E1838" s="52" t="s">
        <v>9278</v>
      </c>
      <c r="F1838" s="3">
        <v>49</v>
      </c>
      <c r="G1838" s="52" t="s">
        <v>193</v>
      </c>
      <c r="K1838" s="60">
        <v>46000</v>
      </c>
      <c r="L1838" s="3" t="s">
        <v>63</v>
      </c>
      <c r="M1838" s="3" t="s">
        <v>24</v>
      </c>
      <c r="N1838" s="52" t="s">
        <v>9279</v>
      </c>
      <c r="O1838" s="3" t="s">
        <v>9280</v>
      </c>
    </row>
    <row r="1839" s="5" customFormat="1" spans="1:15">
      <c r="A1839" s="2">
        <v>1838</v>
      </c>
      <c r="C1839" s="5" t="s">
        <v>9272</v>
      </c>
      <c r="D1839" s="68" t="s">
        <v>9281</v>
      </c>
      <c r="E1839" s="20" t="s">
        <v>9282</v>
      </c>
      <c r="F1839" s="3">
        <v>49</v>
      </c>
      <c r="G1839" s="5" t="s">
        <v>193</v>
      </c>
      <c r="J1839" s="3" t="s">
        <v>22</v>
      </c>
      <c r="K1839" s="60">
        <v>46079</v>
      </c>
      <c r="L1839" s="70" t="s">
        <v>23</v>
      </c>
      <c r="M1839" s="3" t="s">
        <v>24</v>
      </c>
      <c r="N1839" s="5" t="s">
        <v>9283</v>
      </c>
      <c r="O1839" s="3" t="s">
        <v>9284</v>
      </c>
    </row>
    <row r="1840" s="5" customFormat="1" spans="1:15">
      <c r="A1840" s="2">
        <v>1839</v>
      </c>
      <c r="B1840" s="95"/>
      <c r="C1840" s="5" t="s">
        <v>9272</v>
      </c>
      <c r="D1840" s="68" t="s">
        <v>9285</v>
      </c>
      <c r="E1840" s="5" t="s">
        <v>9286</v>
      </c>
      <c r="F1840" s="3">
        <v>48</v>
      </c>
      <c r="G1840" s="20" t="s">
        <v>21</v>
      </c>
      <c r="H1840" s="63"/>
      <c r="I1840" s="2" t="s">
        <v>312</v>
      </c>
      <c r="J1840" s="3" t="s">
        <v>22</v>
      </c>
      <c r="K1840" s="60">
        <v>46003</v>
      </c>
      <c r="L1840" s="70" t="s">
        <v>23</v>
      </c>
      <c r="M1840" s="3" t="s">
        <v>24</v>
      </c>
      <c r="N1840" s="5" t="s">
        <v>9287</v>
      </c>
      <c r="O1840" s="3" t="s">
        <v>9288</v>
      </c>
    </row>
    <row r="1841" s="3" customFormat="1" spans="1:15">
      <c r="A1841" s="2">
        <v>1840</v>
      </c>
      <c r="C1841" s="3" t="s">
        <v>9272</v>
      </c>
      <c r="D1841" s="21" t="s">
        <v>9289</v>
      </c>
      <c r="E1841" s="3" t="s">
        <v>9290</v>
      </c>
      <c r="F1841" s="3">
        <v>32</v>
      </c>
      <c r="G1841" s="3" t="s">
        <v>9291</v>
      </c>
      <c r="K1841" s="60">
        <v>44613</v>
      </c>
      <c r="L1841" s="3" t="s">
        <v>63</v>
      </c>
      <c r="M1841" s="3" t="s">
        <v>24</v>
      </c>
      <c r="N1841" s="3" t="s">
        <v>9292</v>
      </c>
      <c r="O1841" s="21" t="s">
        <v>9293</v>
      </c>
    </row>
    <row r="1842" s="2" customFormat="1" spans="1:15">
      <c r="A1842" s="2">
        <v>1841</v>
      </c>
      <c r="B1842" s="76"/>
      <c r="C1842" s="2" t="s">
        <v>9272</v>
      </c>
      <c r="D1842" s="76" t="s">
        <v>9294</v>
      </c>
      <c r="E1842" s="2" t="s">
        <v>9295</v>
      </c>
      <c r="F1842" s="3">
        <v>39.8</v>
      </c>
      <c r="G1842" s="2" t="s">
        <v>1770</v>
      </c>
      <c r="K1842" s="60">
        <v>46063</v>
      </c>
      <c r="L1842" s="3" t="s">
        <v>63</v>
      </c>
      <c r="M1842" s="3" t="s">
        <v>24</v>
      </c>
      <c r="N1842" s="76" t="s">
        <v>9296</v>
      </c>
      <c r="O1842" s="3" t="s">
        <v>9297</v>
      </c>
    </row>
    <row r="1843" s="2" customFormat="1" spans="1:15">
      <c r="A1843" s="2">
        <v>1842</v>
      </c>
      <c r="B1843" s="76"/>
      <c r="C1843" s="2" t="s">
        <v>9272</v>
      </c>
      <c r="D1843" s="76" t="s">
        <v>9298</v>
      </c>
      <c r="E1843" s="5" t="s">
        <v>9299</v>
      </c>
      <c r="F1843" s="3">
        <v>45</v>
      </c>
      <c r="G1843" s="2" t="s">
        <v>1770</v>
      </c>
      <c r="K1843" s="60">
        <v>45653</v>
      </c>
      <c r="L1843" s="3" t="s">
        <v>63</v>
      </c>
      <c r="M1843" s="3" t="s">
        <v>24</v>
      </c>
      <c r="N1843" s="76" t="s">
        <v>9300</v>
      </c>
      <c r="O1843" s="3" t="s">
        <v>9301</v>
      </c>
    </row>
    <row r="1844" s="2" customFormat="1" spans="1:15">
      <c r="A1844" s="2">
        <v>1843</v>
      </c>
      <c r="B1844" s="76"/>
      <c r="C1844" s="2" t="s">
        <v>9302</v>
      </c>
      <c r="D1844" s="76" t="s">
        <v>9303</v>
      </c>
      <c r="E1844" s="5" t="s">
        <v>9304</v>
      </c>
      <c r="F1844" s="3">
        <v>49.5</v>
      </c>
      <c r="G1844" s="2" t="s">
        <v>9305</v>
      </c>
      <c r="J1844" s="20" t="s">
        <v>22</v>
      </c>
      <c r="K1844" s="60">
        <v>46043</v>
      </c>
      <c r="L1844" s="70" t="s">
        <v>23</v>
      </c>
      <c r="M1844" s="3" t="s">
        <v>24</v>
      </c>
      <c r="N1844" s="76" t="s">
        <v>9306</v>
      </c>
      <c r="O1844" s="3" t="s">
        <v>9307</v>
      </c>
    </row>
    <row r="1845" s="2" customFormat="1" spans="1:15">
      <c r="A1845" s="2">
        <v>1844</v>
      </c>
      <c r="C1845" s="2" t="s">
        <v>9272</v>
      </c>
      <c r="D1845" s="76" t="s">
        <v>9308</v>
      </c>
      <c r="E1845" s="2" t="s">
        <v>9309</v>
      </c>
      <c r="F1845" s="3">
        <v>29.8</v>
      </c>
      <c r="G1845" s="2" t="s">
        <v>21</v>
      </c>
      <c r="I1845" s="2" t="s">
        <v>312</v>
      </c>
      <c r="J1845" s="3" t="s">
        <v>22</v>
      </c>
      <c r="K1845" s="60">
        <v>45815</v>
      </c>
      <c r="L1845" s="70" t="s">
        <v>23</v>
      </c>
      <c r="M1845" s="3" t="s">
        <v>24</v>
      </c>
      <c r="N1845" s="2" t="s">
        <v>9310</v>
      </c>
      <c r="O1845" s="3" t="s">
        <v>9311</v>
      </c>
    </row>
    <row r="1846" s="2" customFormat="1" spans="1:15">
      <c r="A1846" s="2">
        <v>1845</v>
      </c>
      <c r="B1846" s="17"/>
      <c r="C1846" s="92" t="s">
        <v>9272</v>
      </c>
      <c r="D1846" s="17" t="s">
        <v>9312</v>
      </c>
      <c r="E1846" s="92" t="s">
        <v>9313</v>
      </c>
      <c r="F1846" s="3">
        <v>59.8</v>
      </c>
      <c r="G1846" s="3" t="s">
        <v>21</v>
      </c>
      <c r="H1846" s="101"/>
      <c r="I1846" s="101"/>
      <c r="J1846" s="101"/>
      <c r="K1846" s="60">
        <v>44964</v>
      </c>
      <c r="L1846" s="92"/>
      <c r="M1846" s="3" t="s">
        <v>24</v>
      </c>
      <c r="N1846" s="96" t="s">
        <v>9314</v>
      </c>
      <c r="O1846" s="3" t="s">
        <v>9315</v>
      </c>
    </row>
    <row r="1847" s="16" customFormat="1" spans="1:15">
      <c r="A1847" s="2">
        <v>1846</v>
      </c>
      <c r="B1847" s="2"/>
      <c r="C1847" s="2" t="s">
        <v>9263</v>
      </c>
      <c r="D1847" s="76" t="s">
        <v>9316</v>
      </c>
      <c r="E1847" s="2" t="s">
        <v>9313</v>
      </c>
      <c r="F1847" s="3">
        <v>59.8</v>
      </c>
      <c r="G1847" s="2" t="s">
        <v>21</v>
      </c>
      <c r="H1847" s="2" t="s">
        <v>96</v>
      </c>
      <c r="I1847" s="2"/>
      <c r="J1847" s="2"/>
      <c r="K1847" s="60">
        <v>45902</v>
      </c>
      <c r="L1847" s="2" t="s">
        <v>381</v>
      </c>
      <c r="M1847" s="3" t="s">
        <v>24</v>
      </c>
      <c r="N1847" s="2" t="s">
        <v>9317</v>
      </c>
      <c r="O1847" s="3" t="s">
        <v>9318</v>
      </c>
    </row>
    <row r="1848" s="63" customFormat="1" spans="1:15">
      <c r="A1848" s="2">
        <v>1847</v>
      </c>
      <c r="C1848" s="63" t="s">
        <v>9272</v>
      </c>
      <c r="D1848" s="95" t="s">
        <v>9319</v>
      </c>
      <c r="E1848" s="63" t="s">
        <v>9320</v>
      </c>
      <c r="F1848" s="3">
        <v>39</v>
      </c>
      <c r="G1848" s="63" t="s">
        <v>9291</v>
      </c>
      <c r="K1848" s="60">
        <v>45086</v>
      </c>
      <c r="L1848" s="3" t="s">
        <v>63</v>
      </c>
      <c r="M1848" s="3" t="s">
        <v>24</v>
      </c>
      <c r="N1848" s="95" t="s">
        <v>9321</v>
      </c>
      <c r="O1848" s="3" t="s">
        <v>9322</v>
      </c>
    </row>
    <row r="1849" s="3" customFormat="1" spans="1:15">
      <c r="A1849" s="2">
        <v>1848</v>
      </c>
      <c r="C1849" s="3" t="s">
        <v>9323</v>
      </c>
      <c r="D1849" s="21" t="s">
        <v>9324</v>
      </c>
      <c r="E1849" s="3" t="s">
        <v>9325</v>
      </c>
      <c r="F1849" s="3">
        <v>59.9</v>
      </c>
      <c r="G1849" s="3" t="s">
        <v>9326</v>
      </c>
      <c r="K1849" s="60">
        <v>46050</v>
      </c>
      <c r="L1849" s="70" t="s">
        <v>9327</v>
      </c>
      <c r="M1849" s="3" t="s">
        <v>24</v>
      </c>
      <c r="N1849" s="3" t="s">
        <v>9328</v>
      </c>
      <c r="O1849" s="3" t="s">
        <v>9329</v>
      </c>
    </row>
    <row r="1850" s="4" customFormat="1" spans="1:15">
      <c r="A1850" s="2">
        <v>1849</v>
      </c>
      <c r="B1850" s="4" t="s">
        <v>9330</v>
      </c>
      <c r="C1850" s="4" t="s">
        <v>9331</v>
      </c>
      <c r="D1850" s="22" t="s">
        <v>9330</v>
      </c>
      <c r="E1850" s="4" t="s">
        <v>9332</v>
      </c>
      <c r="F1850" s="3">
        <v>69.9</v>
      </c>
      <c r="G1850" s="4" t="s">
        <v>9333</v>
      </c>
      <c r="K1850" s="60">
        <v>46017</v>
      </c>
      <c r="L1850" s="4"/>
      <c r="N1850" s="4" t="s">
        <v>9334</v>
      </c>
      <c r="O1850" s="4" t="s">
        <v>9335</v>
      </c>
    </row>
    <row r="1851" s="3" customFormat="1" spans="1:15">
      <c r="A1851" s="2">
        <v>1850</v>
      </c>
      <c r="B1851" s="3" t="s">
        <v>9336</v>
      </c>
      <c r="C1851" s="3" t="s">
        <v>9331</v>
      </c>
      <c r="D1851" s="21" t="s">
        <v>9336</v>
      </c>
      <c r="E1851" s="3" t="s">
        <v>9337</v>
      </c>
      <c r="F1851" s="3">
        <v>58</v>
      </c>
      <c r="G1851" s="3" t="s">
        <v>9338</v>
      </c>
      <c r="K1851" s="60">
        <v>45929</v>
      </c>
      <c r="L1851" s="20" t="s">
        <v>63</v>
      </c>
      <c r="N1851" s="3" t="s">
        <v>9339</v>
      </c>
      <c r="O1851" s="3" t="s">
        <v>9340</v>
      </c>
    </row>
    <row r="1852" s="5" customFormat="1" spans="1:15">
      <c r="A1852" s="2">
        <v>1851</v>
      </c>
      <c r="B1852" s="2"/>
      <c r="C1852" s="2" t="s">
        <v>9341</v>
      </c>
      <c r="D1852" s="76" t="s">
        <v>9342</v>
      </c>
      <c r="E1852" s="2" t="s">
        <v>9343</v>
      </c>
      <c r="F1852" s="3">
        <v>44</v>
      </c>
      <c r="G1852" s="2" t="s">
        <v>21</v>
      </c>
      <c r="H1852" s="2"/>
      <c r="I1852" s="2" t="s">
        <v>312</v>
      </c>
      <c r="J1852" s="3" t="s">
        <v>22</v>
      </c>
      <c r="K1852" s="60">
        <v>46002</v>
      </c>
      <c r="L1852" s="70" t="s">
        <v>23</v>
      </c>
      <c r="M1852" s="3" t="s">
        <v>24</v>
      </c>
      <c r="N1852" s="2" t="s">
        <v>9344</v>
      </c>
      <c r="O1852" s="3" t="s">
        <v>9345</v>
      </c>
    </row>
    <row r="1853" s="5" customFormat="1" spans="1:15">
      <c r="A1853" s="2">
        <v>1852</v>
      </c>
      <c r="C1853" s="5" t="s">
        <v>9346</v>
      </c>
      <c r="D1853" s="68" t="s">
        <v>9347</v>
      </c>
      <c r="E1853" s="5" t="s">
        <v>9348</v>
      </c>
      <c r="F1853" s="3">
        <v>54.8</v>
      </c>
      <c r="G1853" s="3" t="s">
        <v>21</v>
      </c>
      <c r="K1853" s="60">
        <v>46026</v>
      </c>
      <c r="M1853" s="3" t="s">
        <v>24</v>
      </c>
      <c r="N1853" s="5" t="s">
        <v>9349</v>
      </c>
      <c r="O1853" s="3" t="s">
        <v>9350</v>
      </c>
    </row>
    <row r="1854" s="3" customFormat="1" spans="1:15">
      <c r="A1854" s="2">
        <v>1853</v>
      </c>
      <c r="B1854" s="3" t="s">
        <v>9351</v>
      </c>
      <c r="C1854" s="3" t="s">
        <v>9352</v>
      </c>
      <c r="D1854" s="3" t="s">
        <v>9351</v>
      </c>
      <c r="E1854" s="3" t="s">
        <v>9353</v>
      </c>
      <c r="F1854" s="3">
        <v>47</v>
      </c>
      <c r="G1854" s="3" t="s">
        <v>9354</v>
      </c>
      <c r="J1854" s="62" t="s">
        <v>22</v>
      </c>
      <c r="K1854" s="60">
        <v>46060</v>
      </c>
      <c r="L1854" s="3" t="s">
        <v>23</v>
      </c>
      <c r="M1854" s="3"/>
      <c r="N1854" s="3" t="s">
        <v>9355</v>
      </c>
      <c r="O1854" s="3" t="s">
        <v>9356</v>
      </c>
    </row>
    <row r="1855" s="2" customFormat="1" spans="1:15">
      <c r="A1855" s="2">
        <v>1854</v>
      </c>
      <c r="C1855" s="2" t="s">
        <v>9357</v>
      </c>
      <c r="D1855" s="76" t="s">
        <v>9358</v>
      </c>
      <c r="E1855" s="2" t="s">
        <v>9359</v>
      </c>
      <c r="F1855" s="3">
        <v>44.9</v>
      </c>
      <c r="G1855" s="2" t="s">
        <v>21</v>
      </c>
      <c r="K1855" s="60">
        <v>44792</v>
      </c>
      <c r="M1855" s="3" t="s">
        <v>24</v>
      </c>
      <c r="N1855" s="2" t="s">
        <v>9360</v>
      </c>
      <c r="O1855" s="3" t="s">
        <v>9361</v>
      </c>
    </row>
    <row r="1856" s="3" customFormat="1" spans="1:15">
      <c r="A1856" s="2">
        <v>1855</v>
      </c>
      <c r="B1856" s="3"/>
      <c r="C1856" s="3" t="s">
        <v>9362</v>
      </c>
      <c r="D1856" s="3" t="s">
        <v>9363</v>
      </c>
      <c r="E1856" s="3" t="s">
        <v>9364</v>
      </c>
      <c r="F1856" s="3">
        <v>59.9</v>
      </c>
      <c r="G1856" s="3" t="s">
        <v>9365</v>
      </c>
      <c r="K1856" s="60">
        <v>45583</v>
      </c>
      <c r="L1856" s="20" t="s">
        <v>63</v>
      </c>
      <c r="M1856" s="20"/>
      <c r="N1856" s="3" t="s">
        <v>9366</v>
      </c>
      <c r="O1856" s="3" t="s">
        <v>9367</v>
      </c>
    </row>
    <row r="1857" s="3" customFormat="1" spans="1:15">
      <c r="A1857" s="2">
        <v>1856</v>
      </c>
      <c r="B1857" s="3" t="s">
        <v>9368</v>
      </c>
      <c r="C1857" s="3" t="s">
        <v>9369</v>
      </c>
      <c r="D1857" s="3" t="s">
        <v>9368</v>
      </c>
      <c r="E1857" s="3" t="s">
        <v>9370</v>
      </c>
      <c r="F1857" s="3">
        <v>59.9</v>
      </c>
      <c r="G1857" s="3" t="s">
        <v>9365</v>
      </c>
      <c r="K1857" s="60">
        <v>46057</v>
      </c>
      <c r="L1857" s="20" t="s">
        <v>63</v>
      </c>
      <c r="M1857" s="20"/>
      <c r="N1857" s="3" t="s">
        <v>9371</v>
      </c>
      <c r="O1857" s="3" t="s">
        <v>9372</v>
      </c>
    </row>
    <row r="1858" s="3" customFormat="1" spans="1:15">
      <c r="A1858" s="2">
        <v>1857</v>
      </c>
      <c r="B1858" s="3"/>
      <c r="C1858" s="3" t="s">
        <v>9373</v>
      </c>
      <c r="D1858" s="21" t="s">
        <v>9374</v>
      </c>
      <c r="E1858" s="3" t="s">
        <v>9375</v>
      </c>
      <c r="F1858" s="3">
        <v>59</v>
      </c>
      <c r="G1858" s="3" t="s">
        <v>215</v>
      </c>
      <c r="K1858" s="60">
        <v>46056</v>
      </c>
      <c r="L1858" s="20" t="s">
        <v>1837</v>
      </c>
      <c r="M1858" s="20"/>
      <c r="N1858" s="3" t="s">
        <v>9376</v>
      </c>
      <c r="O1858" s="3" t="s">
        <v>9377</v>
      </c>
    </row>
    <row r="1859" s="3" customFormat="1" spans="1:15">
      <c r="A1859" s="2">
        <v>1858</v>
      </c>
      <c r="B1859" s="3" t="s">
        <v>9378</v>
      </c>
      <c r="C1859" s="3" t="s">
        <v>9379</v>
      </c>
      <c r="D1859" s="3" t="s">
        <v>9378</v>
      </c>
      <c r="E1859" s="3" t="s">
        <v>9380</v>
      </c>
      <c r="F1859" s="3">
        <v>38</v>
      </c>
      <c r="G1859" s="20" t="s">
        <v>9381</v>
      </c>
      <c r="K1859" s="60">
        <v>46056</v>
      </c>
      <c r="L1859" s="20" t="s">
        <v>8663</v>
      </c>
      <c r="N1859" s="3" t="s">
        <v>9382</v>
      </c>
      <c r="O1859" s="3" t="s">
        <v>9383</v>
      </c>
    </row>
    <row r="1860" s="3" customFormat="1" spans="1:15">
      <c r="A1860" s="2">
        <v>1859</v>
      </c>
      <c r="B1860" s="3" t="s">
        <v>9384</v>
      </c>
      <c r="C1860" s="3" t="s">
        <v>9385</v>
      </c>
      <c r="D1860" s="21" t="s">
        <v>9384</v>
      </c>
      <c r="E1860" s="20" t="s">
        <v>9386</v>
      </c>
      <c r="F1860" s="3">
        <v>47</v>
      </c>
      <c r="G1860" s="63" t="s">
        <v>21</v>
      </c>
      <c r="H1860" s="20" t="s">
        <v>96</v>
      </c>
      <c r="K1860" s="60">
        <v>46062</v>
      </c>
      <c r="L1860" s="62" t="s">
        <v>617</v>
      </c>
      <c r="M1860" s="62"/>
      <c r="N1860" s="3" t="s">
        <v>9387</v>
      </c>
      <c r="O1860" s="3" t="s">
        <v>9388</v>
      </c>
    </row>
    <row r="1861" s="3" customFormat="1" spans="1:15">
      <c r="A1861" s="2">
        <v>1860</v>
      </c>
      <c r="C1861" s="3" t="s">
        <v>9389</v>
      </c>
      <c r="D1861" s="21" t="s">
        <v>9390</v>
      </c>
      <c r="E1861" s="3" t="s">
        <v>9391</v>
      </c>
      <c r="F1861" s="3">
        <v>49.9</v>
      </c>
      <c r="G1861" s="3" t="s">
        <v>21</v>
      </c>
      <c r="K1861" s="60">
        <v>46059</v>
      </c>
      <c r="L1861" s="99" t="s">
        <v>9392</v>
      </c>
      <c r="M1861" s="3" t="s">
        <v>24</v>
      </c>
      <c r="N1861" s="3" t="s">
        <v>9393</v>
      </c>
      <c r="O1861" s="3" t="s">
        <v>9394</v>
      </c>
    </row>
    <row r="1862" s="3" customFormat="1" spans="1:15">
      <c r="A1862" s="2">
        <v>1861</v>
      </c>
      <c r="B1862" s="21" t="s">
        <v>9395</v>
      </c>
      <c r="C1862" s="3" t="s">
        <v>9396</v>
      </c>
      <c r="D1862" s="21" t="s">
        <v>9395</v>
      </c>
      <c r="E1862" s="3" t="s">
        <v>9397</v>
      </c>
      <c r="F1862" s="3">
        <v>59.9</v>
      </c>
      <c r="G1862" s="3" t="s">
        <v>9398</v>
      </c>
      <c r="H1862" s="3"/>
      <c r="K1862" s="60">
        <v>45824</v>
      </c>
      <c r="L1862" s="3"/>
      <c r="N1862" s="3" t="s">
        <v>9399</v>
      </c>
      <c r="O1862" s="3" t="s">
        <v>9400</v>
      </c>
    </row>
    <row r="1863" s="3" customFormat="1" spans="1:15">
      <c r="A1863" s="2">
        <v>1862</v>
      </c>
      <c r="B1863" s="3" t="s">
        <v>9401</v>
      </c>
      <c r="C1863" s="3" t="s">
        <v>9402</v>
      </c>
      <c r="D1863" s="21" t="s">
        <v>9401</v>
      </c>
      <c r="E1863" s="3" t="s">
        <v>9403</v>
      </c>
      <c r="F1863" s="3">
        <v>46</v>
      </c>
      <c r="G1863" s="3" t="s">
        <v>62</v>
      </c>
      <c r="H1863" s="63" t="s">
        <v>96</v>
      </c>
      <c r="I1863" s="2" t="s">
        <v>312</v>
      </c>
      <c r="J1863" s="3" t="s">
        <v>22</v>
      </c>
      <c r="K1863" s="60">
        <v>46050</v>
      </c>
      <c r="L1863" s="70" t="s">
        <v>23</v>
      </c>
      <c r="N1863" s="3" t="s">
        <v>9404</v>
      </c>
      <c r="O1863" s="3" t="s">
        <v>9405</v>
      </c>
    </row>
    <row r="1864" s="2" customFormat="1" spans="1:15">
      <c r="A1864" s="2">
        <v>1863</v>
      </c>
      <c r="B1864" s="5"/>
      <c r="C1864" s="5" t="s">
        <v>9406</v>
      </c>
      <c r="D1864" s="68" t="s">
        <v>9407</v>
      </c>
      <c r="E1864" s="5" t="s">
        <v>1831</v>
      </c>
      <c r="F1864" s="3">
        <v>49.8</v>
      </c>
      <c r="G1864" s="20" t="s">
        <v>9408</v>
      </c>
      <c r="H1864" s="5"/>
      <c r="I1864" s="5"/>
      <c r="J1864" s="5"/>
      <c r="K1864" s="60">
        <v>45918</v>
      </c>
      <c r="L1864" s="5"/>
      <c r="M1864" s="3" t="s">
        <v>24</v>
      </c>
      <c r="N1864" s="5" t="s">
        <v>9409</v>
      </c>
      <c r="O1864" s="3" t="s">
        <v>9410</v>
      </c>
    </row>
    <row r="1865" s="4" customFormat="1" spans="1:15">
      <c r="A1865" s="2">
        <v>1864</v>
      </c>
      <c r="B1865" s="4" t="s">
        <v>9411</v>
      </c>
      <c r="C1865" s="4" t="s">
        <v>9412</v>
      </c>
      <c r="D1865" s="22" t="s">
        <v>9411</v>
      </c>
      <c r="E1865" s="25" t="s">
        <v>9413</v>
      </c>
      <c r="F1865" s="3">
        <v>58</v>
      </c>
      <c r="G1865" s="4" t="s">
        <v>9414</v>
      </c>
      <c r="H1865" s="4"/>
      <c r="I1865" s="4"/>
      <c r="J1865" s="4"/>
      <c r="K1865" s="60">
        <v>46052</v>
      </c>
      <c r="L1865" s="4"/>
      <c r="M1865" s="4"/>
      <c r="N1865" s="4" t="s">
        <v>9415</v>
      </c>
      <c r="O1865" s="4" t="s">
        <v>9416</v>
      </c>
    </row>
    <row r="1866" s="5" customFormat="1" spans="1:15">
      <c r="A1866" s="2">
        <v>1865</v>
      </c>
      <c r="B1866" s="95"/>
      <c r="C1866" s="5" t="s">
        <v>9412</v>
      </c>
      <c r="D1866" s="68" t="s">
        <v>9417</v>
      </c>
      <c r="E1866" s="20" t="s">
        <v>9418</v>
      </c>
      <c r="F1866" s="3">
        <v>47</v>
      </c>
      <c r="G1866" s="20" t="s">
        <v>21</v>
      </c>
      <c r="H1866" s="63"/>
      <c r="I1866" s="63"/>
      <c r="J1866" s="63"/>
      <c r="K1866" s="60">
        <v>45927</v>
      </c>
      <c r="M1866" s="3" t="s">
        <v>24</v>
      </c>
      <c r="N1866" s="5" t="s">
        <v>9419</v>
      </c>
      <c r="O1866" s="3" t="s">
        <v>9420</v>
      </c>
    </row>
    <row r="1867" s="5" customFormat="1" spans="1:15">
      <c r="A1867" s="2">
        <v>1866</v>
      </c>
      <c r="B1867" s="68"/>
      <c r="C1867" s="5" t="s">
        <v>9421</v>
      </c>
      <c r="D1867" s="68" t="s">
        <v>9422</v>
      </c>
      <c r="E1867" s="20" t="s">
        <v>9423</v>
      </c>
      <c r="F1867" s="3">
        <v>37</v>
      </c>
      <c r="G1867" s="63" t="s">
        <v>21</v>
      </c>
      <c r="K1867" s="60">
        <v>46003</v>
      </c>
      <c r="M1867" s="3" t="s">
        <v>24</v>
      </c>
      <c r="N1867" s="5" t="s">
        <v>9424</v>
      </c>
      <c r="O1867" s="3" t="s">
        <v>9425</v>
      </c>
    </row>
    <row r="1868" s="2" customFormat="1" spans="1:15">
      <c r="A1868" s="2">
        <v>1867</v>
      </c>
      <c r="C1868" s="2" t="s">
        <v>9412</v>
      </c>
      <c r="D1868" s="76" t="s">
        <v>9426</v>
      </c>
      <c r="E1868" s="2" t="s">
        <v>9427</v>
      </c>
      <c r="F1868" s="3">
        <v>49.8</v>
      </c>
      <c r="G1868" s="2" t="s">
        <v>21</v>
      </c>
      <c r="H1868" s="2" t="s">
        <v>96</v>
      </c>
      <c r="K1868" s="60">
        <v>46058</v>
      </c>
      <c r="L1868" s="2" t="s">
        <v>381</v>
      </c>
      <c r="M1868" s="3" t="s">
        <v>24</v>
      </c>
      <c r="N1868" s="2" t="s">
        <v>9428</v>
      </c>
      <c r="O1868" s="3" t="s">
        <v>9429</v>
      </c>
    </row>
    <row r="1869" s="2" customFormat="1" spans="1:15">
      <c r="A1869" s="2">
        <v>1868</v>
      </c>
      <c r="C1869" s="2" t="s">
        <v>9430</v>
      </c>
      <c r="D1869" s="76" t="s">
        <v>9431</v>
      </c>
      <c r="E1869" s="2" t="s">
        <v>9432</v>
      </c>
      <c r="F1869" s="3">
        <v>28</v>
      </c>
      <c r="G1869" s="2" t="s">
        <v>21</v>
      </c>
      <c r="K1869" s="60">
        <v>45944</v>
      </c>
      <c r="M1869" s="3" t="s">
        <v>24</v>
      </c>
      <c r="N1869" s="2" t="s">
        <v>9433</v>
      </c>
      <c r="O1869" s="3" t="s">
        <v>9434</v>
      </c>
    </row>
    <row r="1870" s="52" customFormat="1" spans="1:15">
      <c r="A1870" s="2">
        <v>1869</v>
      </c>
      <c r="C1870" s="52" t="s">
        <v>9435</v>
      </c>
      <c r="D1870" s="87" t="s">
        <v>9436</v>
      </c>
      <c r="E1870" s="52" t="s">
        <v>9437</v>
      </c>
      <c r="F1870" s="3">
        <v>49.8</v>
      </c>
      <c r="G1870" s="52" t="s">
        <v>9438</v>
      </c>
      <c r="K1870" s="60">
        <v>45804</v>
      </c>
      <c r="L1870" s="70" t="s">
        <v>63</v>
      </c>
      <c r="M1870" s="3" t="s">
        <v>24</v>
      </c>
      <c r="N1870" s="52" t="s">
        <v>9439</v>
      </c>
      <c r="O1870" s="3" t="s">
        <v>9440</v>
      </c>
    </row>
    <row r="1871" s="52" customFormat="1" spans="1:15">
      <c r="A1871" s="2">
        <v>1870</v>
      </c>
      <c r="C1871" s="52" t="s">
        <v>9441</v>
      </c>
      <c r="D1871" s="87" t="s">
        <v>9442</v>
      </c>
      <c r="E1871" s="52" t="s">
        <v>9443</v>
      </c>
      <c r="F1871" s="3">
        <v>58.8</v>
      </c>
      <c r="G1871" s="3" t="s">
        <v>21</v>
      </c>
      <c r="K1871" s="60">
        <v>45917</v>
      </c>
      <c r="L1871" s="20" t="s">
        <v>63</v>
      </c>
      <c r="M1871" s="3" t="s">
        <v>24</v>
      </c>
      <c r="N1871" s="52" t="s">
        <v>9444</v>
      </c>
      <c r="O1871" s="3" t="s">
        <v>9445</v>
      </c>
    </row>
    <row r="1872" s="3" customFormat="1" spans="1:15">
      <c r="A1872" s="2">
        <v>1871</v>
      </c>
      <c r="C1872" s="3" t="s">
        <v>9446</v>
      </c>
      <c r="D1872" s="21" t="s">
        <v>9447</v>
      </c>
      <c r="E1872" s="3" t="s">
        <v>9448</v>
      </c>
      <c r="F1872" s="3">
        <v>69</v>
      </c>
      <c r="G1872" s="3" t="s">
        <v>9449</v>
      </c>
      <c r="K1872" s="60">
        <v>45127</v>
      </c>
      <c r="N1872" s="3" t="s">
        <v>9450</v>
      </c>
      <c r="O1872" s="3" t="s">
        <v>9451</v>
      </c>
    </row>
    <row r="1873" s="63" customFormat="1" spans="1:15">
      <c r="A1873" s="2">
        <v>1872</v>
      </c>
      <c r="C1873" s="63" t="s">
        <v>9452</v>
      </c>
      <c r="D1873" s="95" t="s">
        <v>9453</v>
      </c>
      <c r="E1873" s="95" t="s">
        <v>4573</v>
      </c>
      <c r="F1873" s="3">
        <v>55</v>
      </c>
      <c r="G1873" s="63" t="s">
        <v>9454</v>
      </c>
      <c r="J1873" s="3" t="s">
        <v>22</v>
      </c>
      <c r="K1873" s="60">
        <v>46062</v>
      </c>
      <c r="L1873" s="60" t="s">
        <v>23</v>
      </c>
      <c r="M1873" s="3" t="s">
        <v>24</v>
      </c>
      <c r="N1873" s="95" t="s">
        <v>9455</v>
      </c>
      <c r="O1873" s="3" t="s">
        <v>9456</v>
      </c>
    </row>
    <row r="1874" s="5" customFormat="1" spans="1:15">
      <c r="A1874" s="2">
        <v>1873</v>
      </c>
      <c r="B1874" s="16"/>
      <c r="C1874" s="2" t="s">
        <v>9457</v>
      </c>
      <c r="D1874" s="76" t="s">
        <v>9458</v>
      </c>
      <c r="E1874" s="2" t="s">
        <v>9459</v>
      </c>
      <c r="F1874" s="3">
        <v>48</v>
      </c>
      <c r="G1874" s="2" t="s">
        <v>21</v>
      </c>
      <c r="H1874" s="16"/>
      <c r="I1874" s="16"/>
      <c r="J1874" s="16"/>
      <c r="K1874" s="60">
        <v>46030</v>
      </c>
      <c r="L1874" s="16"/>
      <c r="M1874" s="3" t="s">
        <v>24</v>
      </c>
      <c r="N1874" s="2" t="s">
        <v>9460</v>
      </c>
      <c r="O1874" s="3" t="s">
        <v>9461</v>
      </c>
    </row>
    <row r="1875" s="3" customFormat="1" spans="1:15">
      <c r="A1875" s="2">
        <v>1874</v>
      </c>
      <c r="C1875" s="3" t="s">
        <v>9462</v>
      </c>
      <c r="D1875" s="21" t="s">
        <v>9463</v>
      </c>
      <c r="E1875" s="20" t="s">
        <v>9464</v>
      </c>
      <c r="F1875" s="3">
        <v>45</v>
      </c>
      <c r="G1875" s="2" t="s">
        <v>21</v>
      </c>
      <c r="K1875" s="60">
        <v>46028</v>
      </c>
      <c r="M1875" s="3" t="s">
        <v>24</v>
      </c>
      <c r="N1875" s="3" t="s">
        <v>9465</v>
      </c>
      <c r="O1875" s="3" t="s">
        <v>9466</v>
      </c>
    </row>
    <row r="1876" s="2" customFormat="1" spans="1:15">
      <c r="A1876" s="2">
        <v>1875</v>
      </c>
      <c r="B1876" s="68"/>
      <c r="C1876" s="5" t="s">
        <v>9467</v>
      </c>
      <c r="D1876" s="68" t="s">
        <v>9468</v>
      </c>
      <c r="E1876" s="68" t="s">
        <v>9469</v>
      </c>
      <c r="F1876" s="3">
        <v>43</v>
      </c>
      <c r="G1876" s="2" t="s">
        <v>21</v>
      </c>
      <c r="H1876" s="20" t="s">
        <v>96</v>
      </c>
      <c r="I1876" s="20"/>
      <c r="J1876" s="20"/>
      <c r="K1876" s="60">
        <v>45503</v>
      </c>
      <c r="L1876" s="20" t="s">
        <v>381</v>
      </c>
      <c r="M1876" s="3" t="s">
        <v>24</v>
      </c>
      <c r="N1876" s="5" t="s">
        <v>9470</v>
      </c>
      <c r="O1876" s="3" t="s">
        <v>9471</v>
      </c>
    </row>
    <row r="1877" s="5" customFormat="1" spans="1:15">
      <c r="A1877" s="2">
        <v>1876</v>
      </c>
      <c r="B1877" s="2"/>
      <c r="C1877" s="2" t="s">
        <v>9472</v>
      </c>
      <c r="D1877" s="76" t="s">
        <v>9473</v>
      </c>
      <c r="E1877" s="2" t="s">
        <v>9474</v>
      </c>
      <c r="F1877" s="3">
        <v>25</v>
      </c>
      <c r="G1877" s="2" t="s">
        <v>21</v>
      </c>
      <c r="H1877" s="2"/>
      <c r="I1877" s="2"/>
      <c r="J1877" s="2"/>
      <c r="K1877" s="60">
        <v>45891</v>
      </c>
      <c r="L1877" s="2"/>
      <c r="M1877" s="3" t="s">
        <v>24</v>
      </c>
      <c r="N1877" s="2" t="s">
        <v>9475</v>
      </c>
      <c r="O1877" s="3" t="s">
        <v>9476</v>
      </c>
    </row>
    <row r="1878" s="3" customFormat="1" spans="1:15">
      <c r="A1878" s="2">
        <v>1877</v>
      </c>
      <c r="B1878" s="3"/>
      <c r="C1878" s="3" t="s">
        <v>9477</v>
      </c>
      <c r="D1878" s="21" t="s">
        <v>9478</v>
      </c>
      <c r="E1878" s="20" t="s">
        <v>9479</v>
      </c>
      <c r="F1878" s="3">
        <v>58</v>
      </c>
      <c r="G1878" s="3" t="s">
        <v>9480</v>
      </c>
      <c r="K1878" s="60">
        <v>45282</v>
      </c>
      <c r="N1878" s="3" t="s">
        <v>9481</v>
      </c>
      <c r="O1878" s="3" t="s">
        <v>9482</v>
      </c>
    </row>
    <row r="1879" s="3" customFormat="1" spans="1:15">
      <c r="A1879" s="2">
        <v>1878</v>
      </c>
      <c r="B1879" s="3" t="s">
        <v>9483</v>
      </c>
      <c r="C1879" s="3" t="s">
        <v>9477</v>
      </c>
      <c r="D1879" s="21" t="s">
        <v>9483</v>
      </c>
      <c r="E1879" s="3" t="s">
        <v>9484</v>
      </c>
      <c r="F1879" s="3">
        <v>54</v>
      </c>
      <c r="G1879" s="3" t="s">
        <v>62</v>
      </c>
      <c r="K1879" s="60">
        <v>45881</v>
      </c>
      <c r="N1879" s="3" t="s">
        <v>9485</v>
      </c>
      <c r="O1879" s="3" t="s">
        <v>9486</v>
      </c>
    </row>
    <row r="1880" s="3" customFormat="1" spans="1:15">
      <c r="A1880" s="2">
        <v>1879</v>
      </c>
      <c r="C1880" s="3" t="s">
        <v>9477</v>
      </c>
      <c r="D1880" s="21" t="s">
        <v>9487</v>
      </c>
      <c r="E1880" s="3" t="s">
        <v>9488</v>
      </c>
      <c r="F1880" s="3">
        <v>54</v>
      </c>
      <c r="G1880" s="3" t="s">
        <v>1100</v>
      </c>
      <c r="K1880" s="60">
        <v>46079</v>
      </c>
      <c r="L1880" s="20" t="s">
        <v>63</v>
      </c>
      <c r="N1880" s="3" t="s">
        <v>9489</v>
      </c>
      <c r="O1880" s="3" t="s">
        <v>9490</v>
      </c>
    </row>
    <row r="1881" s="2" customFormat="1" spans="1:15">
      <c r="A1881" s="2">
        <v>1880</v>
      </c>
      <c r="B1881" s="85"/>
      <c r="C1881" s="2" t="s">
        <v>9491</v>
      </c>
      <c r="D1881" s="76" t="s">
        <v>9492</v>
      </c>
      <c r="E1881" s="2" t="s">
        <v>9493</v>
      </c>
      <c r="F1881" s="3">
        <v>39.8</v>
      </c>
      <c r="G1881" s="2" t="s">
        <v>1770</v>
      </c>
      <c r="H1881" s="16"/>
      <c r="I1881" s="16"/>
      <c r="J1881" s="16"/>
      <c r="K1881" s="60">
        <v>46063</v>
      </c>
      <c r="L1881" s="3" t="s">
        <v>63</v>
      </c>
      <c r="M1881" s="3" t="s">
        <v>24</v>
      </c>
      <c r="N1881" s="76" t="s">
        <v>9494</v>
      </c>
      <c r="O1881" s="3" t="s">
        <v>9495</v>
      </c>
    </row>
    <row r="1882" s="16" customFormat="1" spans="1:15">
      <c r="A1882" s="2">
        <v>1881</v>
      </c>
      <c r="B1882" s="76"/>
      <c r="C1882" s="2" t="s">
        <v>9496</v>
      </c>
      <c r="D1882" s="76" t="s">
        <v>9497</v>
      </c>
      <c r="E1882" s="2" t="s">
        <v>9498</v>
      </c>
      <c r="F1882" s="3">
        <v>39.8</v>
      </c>
      <c r="G1882" s="5" t="s">
        <v>21</v>
      </c>
      <c r="H1882" s="2"/>
      <c r="I1882" s="2"/>
      <c r="J1882" s="2"/>
      <c r="K1882" s="60">
        <v>46078</v>
      </c>
      <c r="L1882" s="2"/>
      <c r="M1882" s="3" t="s">
        <v>24</v>
      </c>
      <c r="N1882" s="2" t="s">
        <v>9499</v>
      </c>
      <c r="O1882" s="3" t="s">
        <v>9500</v>
      </c>
    </row>
    <row r="1883" s="5" customFormat="1" spans="1:15">
      <c r="A1883" s="2">
        <v>1882</v>
      </c>
      <c r="B1883" s="68"/>
      <c r="C1883" s="5" t="s">
        <v>9477</v>
      </c>
      <c r="D1883" s="68" t="s">
        <v>9501</v>
      </c>
      <c r="E1883" s="5" t="s">
        <v>9502</v>
      </c>
      <c r="F1883" s="3">
        <v>33</v>
      </c>
      <c r="G1883" s="20" t="s">
        <v>21</v>
      </c>
      <c r="K1883" s="60">
        <v>45868</v>
      </c>
      <c r="M1883" s="3" t="s">
        <v>24</v>
      </c>
      <c r="N1883" s="5" t="s">
        <v>9503</v>
      </c>
      <c r="O1883" s="3" t="s">
        <v>9504</v>
      </c>
    </row>
    <row r="1884" s="63" customFormat="1" spans="1:15">
      <c r="A1884" s="2">
        <v>1883</v>
      </c>
      <c r="C1884" s="63" t="s">
        <v>9477</v>
      </c>
      <c r="D1884" s="95" t="s">
        <v>9505</v>
      </c>
      <c r="E1884" s="95" t="s">
        <v>9506</v>
      </c>
      <c r="F1884" s="3">
        <v>45</v>
      </c>
      <c r="G1884" s="63" t="s">
        <v>9507</v>
      </c>
      <c r="K1884" s="60">
        <v>45699</v>
      </c>
      <c r="L1884" s="3" t="s">
        <v>63</v>
      </c>
      <c r="M1884" s="3" t="s">
        <v>24</v>
      </c>
      <c r="N1884" s="95" t="s">
        <v>9508</v>
      </c>
      <c r="O1884" s="3" t="s">
        <v>9509</v>
      </c>
    </row>
    <row r="1885" s="52" customFormat="1" spans="1:15">
      <c r="A1885" s="2">
        <v>1884</v>
      </c>
      <c r="C1885" s="52" t="s">
        <v>9477</v>
      </c>
      <c r="D1885" s="87" t="s">
        <v>9510</v>
      </c>
      <c r="E1885" s="52" t="s">
        <v>9511</v>
      </c>
      <c r="F1885" s="3">
        <v>48</v>
      </c>
      <c r="G1885" s="52" t="s">
        <v>9512</v>
      </c>
      <c r="K1885" s="60">
        <v>45807</v>
      </c>
      <c r="L1885" s="70"/>
      <c r="M1885" s="3" t="s">
        <v>9513</v>
      </c>
      <c r="N1885" s="52" t="s">
        <v>9514</v>
      </c>
      <c r="O1885" s="3" t="s">
        <v>9515</v>
      </c>
    </row>
    <row r="1886" s="3" customFormat="1" spans="1:15">
      <c r="A1886" s="2">
        <v>1885</v>
      </c>
      <c r="B1886" s="3"/>
      <c r="C1886" s="3" t="s">
        <v>9516</v>
      </c>
      <c r="D1886" s="3" t="s">
        <v>9517</v>
      </c>
      <c r="E1886" s="3" t="s">
        <v>2465</v>
      </c>
      <c r="F1886" s="3">
        <v>52</v>
      </c>
      <c r="G1886" s="3" t="s">
        <v>9518</v>
      </c>
      <c r="H1886" s="60"/>
      <c r="I1886" s="60"/>
      <c r="J1886" s="60"/>
      <c r="K1886" s="60">
        <v>45667</v>
      </c>
      <c r="L1886" s="20" t="s">
        <v>63</v>
      </c>
      <c r="M1886" s="20"/>
      <c r="N1886" s="3" t="s">
        <v>9519</v>
      </c>
      <c r="O1886" s="3" t="s">
        <v>9520</v>
      </c>
    </row>
    <row r="1887" s="3" customFormat="1" spans="1:15">
      <c r="A1887" s="2">
        <v>1886</v>
      </c>
      <c r="B1887" s="3"/>
      <c r="C1887" s="3" t="s">
        <v>9521</v>
      </c>
      <c r="D1887" s="21" t="s">
        <v>9522</v>
      </c>
      <c r="E1887" s="3" t="s">
        <v>9523</v>
      </c>
      <c r="F1887" s="3">
        <v>58</v>
      </c>
      <c r="G1887" s="3" t="s">
        <v>9518</v>
      </c>
      <c r="K1887" s="60">
        <v>45660</v>
      </c>
      <c r="L1887" s="62" t="s">
        <v>63</v>
      </c>
      <c r="M1887" s="3"/>
      <c r="N1887" s="3" t="s">
        <v>9524</v>
      </c>
      <c r="O1887" s="3" t="s">
        <v>9525</v>
      </c>
    </row>
    <row r="1888" s="3" customFormat="1" spans="1:15">
      <c r="A1888" s="2">
        <v>1887</v>
      </c>
      <c r="B1888" s="3" t="s">
        <v>9526</v>
      </c>
      <c r="C1888" s="3" t="s">
        <v>9527</v>
      </c>
      <c r="D1888" s="3" t="s">
        <v>9526</v>
      </c>
      <c r="E1888" s="3" t="s">
        <v>9528</v>
      </c>
      <c r="F1888" s="3">
        <v>65</v>
      </c>
      <c r="G1888" s="20" t="s">
        <v>9529</v>
      </c>
      <c r="K1888" s="60">
        <v>46056</v>
      </c>
      <c r="L1888" s="20" t="s">
        <v>1837</v>
      </c>
      <c r="N1888" s="3" t="s">
        <v>9530</v>
      </c>
      <c r="O1888" s="3" t="s">
        <v>9531</v>
      </c>
    </row>
    <row r="1889" s="52" customFormat="1" spans="1:15">
      <c r="A1889" s="2">
        <v>1888</v>
      </c>
      <c r="C1889" s="52" t="s">
        <v>9532</v>
      </c>
      <c r="D1889" s="87" t="s">
        <v>9533</v>
      </c>
      <c r="E1889" s="52" t="s">
        <v>9534</v>
      </c>
      <c r="F1889" s="3">
        <v>59</v>
      </c>
      <c r="G1889" s="52" t="s">
        <v>21</v>
      </c>
      <c r="K1889" s="60">
        <v>45891</v>
      </c>
      <c r="L1889" s="60" t="s">
        <v>9535</v>
      </c>
      <c r="M1889" s="3"/>
      <c r="N1889" s="52" t="s">
        <v>9536</v>
      </c>
      <c r="O1889" s="3" t="s">
        <v>9537</v>
      </c>
    </row>
    <row r="1890" s="2" customFormat="1" spans="1:15">
      <c r="A1890" s="2">
        <v>1889</v>
      </c>
      <c r="B1890" s="16"/>
      <c r="C1890" s="2" t="s">
        <v>9538</v>
      </c>
      <c r="D1890" s="76" t="s">
        <v>9539</v>
      </c>
      <c r="E1890" s="2" t="s">
        <v>9540</v>
      </c>
      <c r="F1890" s="3">
        <v>49</v>
      </c>
      <c r="G1890" s="2" t="s">
        <v>1770</v>
      </c>
      <c r="K1890" s="60">
        <v>45896</v>
      </c>
      <c r="L1890" s="3" t="s">
        <v>63</v>
      </c>
      <c r="M1890" s="3" t="s">
        <v>24</v>
      </c>
      <c r="N1890" s="2" t="s">
        <v>9541</v>
      </c>
      <c r="O1890" s="3" t="s">
        <v>9542</v>
      </c>
    </row>
    <row r="1891" s="5" customFormat="1" spans="1:15">
      <c r="A1891" s="2">
        <v>1890</v>
      </c>
      <c r="B1891" s="68"/>
      <c r="C1891" s="5" t="s">
        <v>9543</v>
      </c>
      <c r="D1891" s="68" t="s">
        <v>9544</v>
      </c>
      <c r="E1891" s="5" t="s">
        <v>9545</v>
      </c>
      <c r="F1891" s="3">
        <v>44.5</v>
      </c>
      <c r="G1891" s="5" t="s">
        <v>21</v>
      </c>
      <c r="K1891" s="60">
        <v>46078</v>
      </c>
      <c r="M1891" s="3" t="s">
        <v>24</v>
      </c>
      <c r="N1891" s="5" t="s">
        <v>9546</v>
      </c>
      <c r="O1891" s="3" t="s">
        <v>9547</v>
      </c>
    </row>
    <row r="1892" s="2" customFormat="1" spans="1:15">
      <c r="A1892" s="2">
        <v>1891</v>
      </c>
      <c r="B1892" s="76"/>
      <c r="C1892" s="2" t="s">
        <v>9543</v>
      </c>
      <c r="D1892" s="76" t="s">
        <v>9548</v>
      </c>
      <c r="E1892" s="2" t="s">
        <v>9549</v>
      </c>
      <c r="F1892" s="3">
        <v>24.8</v>
      </c>
      <c r="G1892" s="5" t="s">
        <v>21</v>
      </c>
      <c r="K1892" s="60">
        <v>45654</v>
      </c>
      <c r="L1892" s="5" t="s">
        <v>117</v>
      </c>
      <c r="M1892" s="3" t="s">
        <v>24</v>
      </c>
      <c r="N1892" s="76" t="s">
        <v>9550</v>
      </c>
      <c r="O1892" s="3" t="s">
        <v>9551</v>
      </c>
    </row>
    <row r="1893" s="52" customFormat="1" spans="1:15">
      <c r="A1893" s="2">
        <v>1892</v>
      </c>
      <c r="B1893" s="52" t="s">
        <v>9552</v>
      </c>
      <c r="C1893" s="52" t="s">
        <v>9553</v>
      </c>
      <c r="D1893" s="52" t="s">
        <v>9552</v>
      </c>
      <c r="E1893" s="52" t="s">
        <v>9554</v>
      </c>
      <c r="F1893" s="3">
        <v>79.9</v>
      </c>
      <c r="G1893" s="63" t="s">
        <v>21</v>
      </c>
      <c r="K1893" s="60">
        <v>45877</v>
      </c>
      <c r="L1893" s="67" t="s">
        <v>63</v>
      </c>
      <c r="N1893" s="52" t="s">
        <v>9555</v>
      </c>
      <c r="O1893" s="52" t="s">
        <v>9556</v>
      </c>
    </row>
    <row r="1894" s="3" customFormat="1" spans="1:15">
      <c r="A1894" s="2">
        <v>1893</v>
      </c>
      <c r="B1894" s="3" t="s">
        <v>9557</v>
      </c>
      <c r="C1894" s="3" t="s">
        <v>9558</v>
      </c>
      <c r="D1894" s="21" t="s">
        <v>9557</v>
      </c>
      <c r="E1894" s="3" t="s">
        <v>9559</v>
      </c>
      <c r="F1894" s="3">
        <v>59</v>
      </c>
      <c r="G1894" s="63" t="s">
        <v>21</v>
      </c>
      <c r="K1894" s="60">
        <v>46079</v>
      </c>
      <c r="N1894" s="3" t="s">
        <v>9560</v>
      </c>
      <c r="O1894" s="3" t="s">
        <v>9561</v>
      </c>
    </row>
    <row r="1895" s="2" customFormat="1" spans="1:15">
      <c r="A1895" s="2">
        <v>1894</v>
      </c>
      <c r="B1895" s="17"/>
      <c r="C1895" s="92" t="s">
        <v>9562</v>
      </c>
      <c r="D1895" s="17" t="s">
        <v>9563</v>
      </c>
      <c r="E1895" s="92" t="s">
        <v>9564</v>
      </c>
      <c r="F1895" s="3">
        <v>45</v>
      </c>
      <c r="G1895" s="2" t="s">
        <v>9565</v>
      </c>
      <c r="H1895" s="17"/>
      <c r="I1895" s="2" t="s">
        <v>312</v>
      </c>
      <c r="J1895" s="3" t="s">
        <v>22</v>
      </c>
      <c r="K1895" s="60">
        <v>46051</v>
      </c>
      <c r="L1895" s="70" t="s">
        <v>23</v>
      </c>
      <c r="M1895" s="3" t="s">
        <v>24</v>
      </c>
      <c r="N1895" s="96" t="s">
        <v>9566</v>
      </c>
      <c r="O1895" s="3" t="s">
        <v>9567</v>
      </c>
    </row>
    <row r="1896" s="2" customFormat="1" spans="1:15">
      <c r="A1896" s="2">
        <v>1895</v>
      </c>
      <c r="C1896" s="2" t="s">
        <v>9568</v>
      </c>
      <c r="D1896" s="76" t="s">
        <v>9569</v>
      </c>
      <c r="E1896" s="2" t="s">
        <v>9570</v>
      </c>
      <c r="F1896" s="3">
        <v>49</v>
      </c>
      <c r="G1896" s="2" t="s">
        <v>21</v>
      </c>
      <c r="H1896" s="2" t="s">
        <v>96</v>
      </c>
      <c r="J1896" s="3" t="s">
        <v>22</v>
      </c>
      <c r="K1896" s="60">
        <v>45506</v>
      </c>
      <c r="L1896" s="70" t="s">
        <v>23</v>
      </c>
      <c r="M1896" s="3" t="s">
        <v>24</v>
      </c>
      <c r="N1896" s="2" t="s">
        <v>9571</v>
      </c>
      <c r="O1896" s="3" t="s">
        <v>9572</v>
      </c>
    </row>
    <row r="1897" s="2" customFormat="1" spans="1:15">
      <c r="A1897" s="2">
        <v>1896</v>
      </c>
      <c r="B1897" s="76"/>
      <c r="C1897" s="2" t="s">
        <v>9573</v>
      </c>
      <c r="D1897" s="76" t="s">
        <v>9574</v>
      </c>
      <c r="E1897" s="5" t="s">
        <v>9575</v>
      </c>
      <c r="F1897" s="3">
        <v>45</v>
      </c>
      <c r="G1897" s="2" t="s">
        <v>304</v>
      </c>
      <c r="K1897" s="60">
        <v>46063</v>
      </c>
      <c r="L1897" s="70" t="s">
        <v>63</v>
      </c>
      <c r="M1897" s="3" t="s">
        <v>24</v>
      </c>
      <c r="N1897" s="76" t="s">
        <v>9576</v>
      </c>
      <c r="O1897" s="3" t="s">
        <v>9577</v>
      </c>
    </row>
    <row r="1898" s="3" customFormat="1" spans="1:15">
      <c r="A1898" s="2">
        <v>1897</v>
      </c>
      <c r="B1898" s="5"/>
      <c r="C1898" s="5" t="s">
        <v>9578</v>
      </c>
      <c r="D1898" s="68" t="s">
        <v>9579</v>
      </c>
      <c r="E1898" s="5" t="s">
        <v>9580</v>
      </c>
      <c r="F1898" s="3">
        <v>59</v>
      </c>
      <c r="G1898" s="63" t="s">
        <v>21</v>
      </c>
      <c r="J1898" s="20" t="s">
        <v>22</v>
      </c>
      <c r="K1898" s="60">
        <v>45868</v>
      </c>
      <c r="L1898" s="70" t="s">
        <v>23</v>
      </c>
      <c r="N1898" s="5" t="s">
        <v>9581</v>
      </c>
      <c r="O1898" s="5" t="s">
        <v>9582</v>
      </c>
    </row>
    <row r="1899" s="3" customFormat="1" spans="1:15">
      <c r="A1899" s="2">
        <v>1898</v>
      </c>
      <c r="C1899" s="3" t="s">
        <v>9583</v>
      </c>
      <c r="D1899" s="21" t="s">
        <v>9584</v>
      </c>
      <c r="E1899" s="3" t="s">
        <v>9585</v>
      </c>
      <c r="F1899" s="3">
        <v>54.8</v>
      </c>
      <c r="G1899" s="3" t="s">
        <v>9586</v>
      </c>
      <c r="K1899" s="60">
        <v>45282</v>
      </c>
      <c r="L1899" s="3" t="s">
        <v>4098</v>
      </c>
      <c r="N1899" s="3" t="s">
        <v>9587</v>
      </c>
      <c r="O1899" s="3" t="s">
        <v>9588</v>
      </c>
    </row>
    <row r="1900" s="2" customFormat="1" spans="1:15">
      <c r="A1900" s="2">
        <v>1899</v>
      </c>
      <c r="C1900" s="2" t="s">
        <v>9589</v>
      </c>
      <c r="D1900" s="76" t="s">
        <v>9590</v>
      </c>
      <c r="E1900" s="2" t="s">
        <v>9591</v>
      </c>
      <c r="F1900" s="3">
        <v>39</v>
      </c>
      <c r="G1900" s="2" t="s">
        <v>21</v>
      </c>
      <c r="K1900" s="60">
        <v>45874</v>
      </c>
      <c r="M1900" s="3" t="s">
        <v>24</v>
      </c>
      <c r="N1900" s="2" t="s">
        <v>9592</v>
      </c>
      <c r="O1900" s="3" t="s">
        <v>9593</v>
      </c>
    </row>
    <row r="1901" s="5" customFormat="1" spans="1:15">
      <c r="A1901" s="2">
        <v>1900</v>
      </c>
      <c r="B1901" s="85"/>
      <c r="C1901" s="2" t="s">
        <v>9589</v>
      </c>
      <c r="D1901" s="76" t="s">
        <v>9594</v>
      </c>
      <c r="E1901" s="5" t="s">
        <v>9595</v>
      </c>
      <c r="F1901" s="3">
        <v>39.5</v>
      </c>
      <c r="G1901" s="3" t="s">
        <v>21</v>
      </c>
      <c r="H1901" s="16"/>
      <c r="I1901" s="16"/>
      <c r="J1901" s="3" t="s">
        <v>22</v>
      </c>
      <c r="K1901" s="60">
        <v>46059</v>
      </c>
      <c r="L1901" s="60" t="s">
        <v>23</v>
      </c>
      <c r="M1901" s="3" t="s">
        <v>24</v>
      </c>
      <c r="N1901" s="76" t="s">
        <v>9596</v>
      </c>
      <c r="O1901" s="3" t="s">
        <v>9597</v>
      </c>
    </row>
    <row r="1902" s="2" customFormat="1" spans="1:15">
      <c r="A1902" s="2">
        <v>1901</v>
      </c>
      <c r="C1902" s="2" t="s">
        <v>9598</v>
      </c>
      <c r="D1902" s="76" t="s">
        <v>9599</v>
      </c>
      <c r="E1902" s="2" t="s">
        <v>9600</v>
      </c>
      <c r="F1902" s="3">
        <v>38</v>
      </c>
      <c r="G1902" s="2" t="s">
        <v>21</v>
      </c>
      <c r="K1902" s="60">
        <v>45681</v>
      </c>
      <c r="M1902" s="3" t="s">
        <v>24</v>
      </c>
      <c r="N1902" s="2" t="s">
        <v>9601</v>
      </c>
      <c r="O1902" s="3" t="s">
        <v>9602</v>
      </c>
    </row>
    <row r="1903" s="3" customFormat="1" spans="1:15">
      <c r="A1903" s="2">
        <v>1902</v>
      </c>
      <c r="B1903" s="21" t="s">
        <v>9603</v>
      </c>
      <c r="C1903" s="3" t="s">
        <v>9604</v>
      </c>
      <c r="D1903" s="21" t="s">
        <v>9603</v>
      </c>
      <c r="E1903" s="3" t="s">
        <v>9605</v>
      </c>
      <c r="F1903" s="3">
        <v>69.9</v>
      </c>
      <c r="G1903" s="3" t="s">
        <v>9606</v>
      </c>
      <c r="K1903" s="60">
        <v>45861</v>
      </c>
      <c r="N1903" s="3" t="s">
        <v>9607</v>
      </c>
      <c r="O1903" s="3" t="s">
        <v>9608</v>
      </c>
    </row>
    <row r="1904" s="3" customFormat="1" spans="1:15">
      <c r="A1904" s="2">
        <v>1903</v>
      </c>
      <c r="C1904" s="3" t="s">
        <v>9609</v>
      </c>
      <c r="D1904" s="21" t="s">
        <v>9610</v>
      </c>
      <c r="E1904" s="3" t="s">
        <v>9611</v>
      </c>
      <c r="F1904" s="3">
        <v>39.8</v>
      </c>
      <c r="G1904" s="3" t="s">
        <v>62</v>
      </c>
      <c r="K1904" s="60">
        <v>45112</v>
      </c>
      <c r="L1904" s="20" t="s">
        <v>63</v>
      </c>
      <c r="N1904" s="3" t="s">
        <v>9612</v>
      </c>
      <c r="O1904" s="3" t="s">
        <v>9613</v>
      </c>
    </row>
    <row r="1905" s="3" customFormat="1" spans="1:15">
      <c r="A1905" s="2">
        <v>1904</v>
      </c>
      <c r="C1905" s="3" t="s">
        <v>9609</v>
      </c>
      <c r="D1905" s="21" t="s">
        <v>9614</v>
      </c>
      <c r="E1905" s="20" t="s">
        <v>9615</v>
      </c>
      <c r="F1905" s="3">
        <v>59</v>
      </c>
      <c r="G1905" s="3" t="s">
        <v>62</v>
      </c>
      <c r="K1905" s="60">
        <v>46037</v>
      </c>
      <c r="L1905" s="3" t="s">
        <v>63</v>
      </c>
      <c r="M1905" s="3" t="s">
        <v>24</v>
      </c>
      <c r="N1905" s="3" t="s">
        <v>9616</v>
      </c>
      <c r="O1905" s="3" t="s">
        <v>9617</v>
      </c>
    </row>
    <row r="1906" s="5" customFormat="1" spans="1:15">
      <c r="A1906" s="2">
        <v>1905</v>
      </c>
      <c r="B1906" s="95"/>
      <c r="C1906" s="5" t="s">
        <v>9618</v>
      </c>
      <c r="D1906" s="68" t="s">
        <v>9619</v>
      </c>
      <c r="E1906" s="5" t="s">
        <v>9620</v>
      </c>
      <c r="F1906" s="3">
        <v>39</v>
      </c>
      <c r="G1906" s="20" t="s">
        <v>21</v>
      </c>
      <c r="H1906" s="63"/>
      <c r="I1906" s="63"/>
      <c r="J1906" s="63"/>
      <c r="K1906" s="60">
        <v>45672</v>
      </c>
      <c r="L1906" s="63"/>
      <c r="M1906" s="3" t="s">
        <v>24</v>
      </c>
      <c r="N1906" s="5" t="s">
        <v>9621</v>
      </c>
      <c r="O1906" s="3" t="s">
        <v>9622</v>
      </c>
    </row>
    <row r="1907" s="16" customFormat="1" spans="1:15">
      <c r="A1907" s="2">
        <v>1906</v>
      </c>
      <c r="B1907" s="2"/>
      <c r="C1907" s="2" t="s">
        <v>9623</v>
      </c>
      <c r="D1907" s="76" t="s">
        <v>9624</v>
      </c>
      <c r="E1907" s="2" t="s">
        <v>9625</v>
      </c>
      <c r="F1907" s="3">
        <v>35</v>
      </c>
      <c r="G1907" s="3" t="s">
        <v>21</v>
      </c>
      <c r="H1907" s="2"/>
      <c r="I1907" s="2"/>
      <c r="J1907" s="2"/>
      <c r="K1907" s="60">
        <v>43003</v>
      </c>
      <c r="L1907" s="97"/>
      <c r="M1907" s="3" t="s">
        <v>24</v>
      </c>
      <c r="N1907" s="2" t="s">
        <v>9626</v>
      </c>
      <c r="O1907" s="3" t="s">
        <v>9627</v>
      </c>
    </row>
    <row r="1908" s="3" customFormat="1" spans="1:15">
      <c r="A1908" s="2">
        <v>1907</v>
      </c>
      <c r="B1908" s="21" t="s">
        <v>9628</v>
      </c>
      <c r="C1908" s="3" t="s">
        <v>9629</v>
      </c>
      <c r="D1908" s="21" t="s">
        <v>9628</v>
      </c>
      <c r="E1908" s="3" t="s">
        <v>9630</v>
      </c>
      <c r="F1908" s="3">
        <v>49</v>
      </c>
      <c r="G1908" s="3" t="s">
        <v>62</v>
      </c>
      <c r="H1908" s="20" t="s">
        <v>96</v>
      </c>
      <c r="I1908" s="3"/>
      <c r="J1908" s="20" t="s">
        <v>22</v>
      </c>
      <c r="K1908" s="60">
        <v>45888</v>
      </c>
      <c r="L1908" s="3" t="s">
        <v>23</v>
      </c>
      <c r="M1908" s="3"/>
      <c r="N1908" s="3" t="s">
        <v>9631</v>
      </c>
      <c r="O1908" s="3" t="s">
        <v>9632</v>
      </c>
    </row>
    <row r="1909" s="2" customFormat="1" spans="1:15">
      <c r="A1909" s="2">
        <v>1908</v>
      </c>
      <c r="C1909" s="2" t="s">
        <v>9633</v>
      </c>
      <c r="D1909" s="76" t="s">
        <v>9634</v>
      </c>
      <c r="E1909" s="2" t="s">
        <v>9635</v>
      </c>
      <c r="F1909" s="3">
        <v>135</v>
      </c>
      <c r="K1909" s="60">
        <v>44777</v>
      </c>
      <c r="L1909" s="2" t="s">
        <v>9636</v>
      </c>
      <c r="M1909" s="3" t="s">
        <v>24</v>
      </c>
      <c r="N1909" s="2" t="s">
        <v>9637</v>
      </c>
      <c r="O1909" s="3" t="s">
        <v>9638</v>
      </c>
    </row>
    <row r="1910" s="2" customFormat="1" spans="1:15">
      <c r="A1910" s="2">
        <v>1909</v>
      </c>
      <c r="C1910" s="2" t="s">
        <v>9639</v>
      </c>
      <c r="D1910" s="76" t="s">
        <v>9640</v>
      </c>
      <c r="E1910" s="2" t="s">
        <v>9635</v>
      </c>
      <c r="F1910" s="3">
        <v>120</v>
      </c>
      <c r="G1910" s="2" t="s">
        <v>21</v>
      </c>
      <c r="K1910" s="60">
        <v>45706</v>
      </c>
      <c r="M1910" s="3" t="s">
        <v>24</v>
      </c>
      <c r="N1910" s="2" t="s">
        <v>9641</v>
      </c>
      <c r="O1910" s="3" t="s">
        <v>9642</v>
      </c>
    </row>
    <row r="1911" s="5" customFormat="1" spans="1:15">
      <c r="A1911" s="2">
        <v>1910</v>
      </c>
      <c r="B1911" s="2"/>
      <c r="C1911" s="2" t="s">
        <v>9643</v>
      </c>
      <c r="D1911" s="76" t="s">
        <v>9644</v>
      </c>
      <c r="E1911" s="2" t="s">
        <v>9645</v>
      </c>
      <c r="F1911" s="3">
        <v>150</v>
      </c>
      <c r="G1911" s="2"/>
      <c r="H1911" s="2"/>
      <c r="I1911" s="2"/>
      <c r="J1911" s="2"/>
      <c r="K1911" s="60">
        <v>44799</v>
      </c>
      <c r="L1911" s="2" t="s">
        <v>9636</v>
      </c>
      <c r="M1911" s="3" t="s">
        <v>24</v>
      </c>
      <c r="N1911" s="2" t="s">
        <v>9646</v>
      </c>
      <c r="O1911" s="3" t="s">
        <v>9647</v>
      </c>
    </row>
    <row r="1912" s="2" customFormat="1" spans="1:15">
      <c r="A1912" s="2">
        <v>1911</v>
      </c>
      <c r="B1912" s="63"/>
      <c r="C1912" s="63" t="s">
        <v>9648</v>
      </c>
      <c r="D1912" s="95" t="s">
        <v>9649</v>
      </c>
      <c r="E1912" s="63" t="s">
        <v>9650</v>
      </c>
      <c r="F1912" s="3">
        <v>49</v>
      </c>
      <c r="G1912" s="63" t="s">
        <v>9651</v>
      </c>
      <c r="H1912" s="63"/>
      <c r="I1912" s="63"/>
      <c r="J1912" s="3" t="s">
        <v>22</v>
      </c>
      <c r="K1912" s="60">
        <v>46058</v>
      </c>
      <c r="L1912" s="60" t="s">
        <v>23</v>
      </c>
      <c r="M1912" s="3" t="s">
        <v>24</v>
      </c>
      <c r="N1912" s="95" t="s">
        <v>9652</v>
      </c>
      <c r="O1912" s="3" t="s">
        <v>9653</v>
      </c>
    </row>
    <row r="1913" s="2" customFormat="1" spans="1:15">
      <c r="A1913" s="2">
        <v>1912</v>
      </c>
      <c r="B1913" s="16"/>
      <c r="C1913" s="2" t="s">
        <v>9654</v>
      </c>
      <c r="D1913" s="76" t="s">
        <v>9655</v>
      </c>
      <c r="E1913" s="2" t="s">
        <v>9656</v>
      </c>
      <c r="F1913" s="3">
        <v>49</v>
      </c>
      <c r="G1913" s="2" t="s">
        <v>21</v>
      </c>
      <c r="K1913" s="60">
        <v>46029</v>
      </c>
      <c r="L1913" s="2" t="s">
        <v>4098</v>
      </c>
      <c r="M1913" s="3" t="s">
        <v>24</v>
      </c>
      <c r="N1913" s="2" t="s">
        <v>9657</v>
      </c>
      <c r="O1913" s="3" t="s">
        <v>9658</v>
      </c>
    </row>
    <row r="1914" s="3" customFormat="1" spans="1:15">
      <c r="A1914" s="2">
        <v>1913</v>
      </c>
      <c r="B1914" s="3" t="s">
        <v>9659</v>
      </c>
      <c r="C1914" s="3" t="s">
        <v>9660</v>
      </c>
      <c r="D1914" s="21" t="s">
        <v>9659</v>
      </c>
      <c r="E1914" s="3" t="s">
        <v>9661</v>
      </c>
      <c r="F1914" s="3">
        <v>54</v>
      </c>
      <c r="G1914" s="20" t="s">
        <v>1058</v>
      </c>
      <c r="J1914" s="20" t="s">
        <v>22</v>
      </c>
      <c r="K1914" s="60">
        <v>46064</v>
      </c>
      <c r="L1914" s="70" t="s">
        <v>23</v>
      </c>
      <c r="N1914" s="3" t="s">
        <v>9662</v>
      </c>
      <c r="O1914" s="3" t="s">
        <v>9663</v>
      </c>
    </row>
    <row r="1915" s="3" customFormat="1" spans="1:15">
      <c r="A1915" s="2">
        <v>1914</v>
      </c>
      <c r="C1915" s="3" t="s">
        <v>9664</v>
      </c>
      <c r="D1915" s="21" t="s">
        <v>9665</v>
      </c>
      <c r="E1915" s="3" t="s">
        <v>9666</v>
      </c>
      <c r="F1915" s="3">
        <v>59.9</v>
      </c>
      <c r="G1915" s="3" t="s">
        <v>21</v>
      </c>
      <c r="K1915" s="60">
        <v>45680</v>
      </c>
      <c r="L1915" s="99" t="s">
        <v>9392</v>
      </c>
      <c r="M1915" s="3" t="s">
        <v>24</v>
      </c>
      <c r="N1915" s="3" t="s">
        <v>9667</v>
      </c>
      <c r="O1915" s="3" t="s">
        <v>9668</v>
      </c>
    </row>
    <row r="1916" s="3" customFormat="1" spans="1:15">
      <c r="A1916" s="2">
        <v>1915</v>
      </c>
      <c r="C1916" s="3" t="s">
        <v>9669</v>
      </c>
      <c r="D1916" s="21" t="s">
        <v>9670</v>
      </c>
      <c r="E1916" s="20" t="s">
        <v>9671</v>
      </c>
      <c r="F1916" s="3">
        <v>48</v>
      </c>
      <c r="G1916" s="3" t="s">
        <v>9672</v>
      </c>
      <c r="K1916" s="60">
        <v>45867</v>
      </c>
      <c r="L1916" s="3" t="s">
        <v>63</v>
      </c>
      <c r="M1916" s="3" t="s">
        <v>24</v>
      </c>
      <c r="N1916" s="3" t="s">
        <v>9673</v>
      </c>
      <c r="O1916" s="3" t="s">
        <v>9674</v>
      </c>
    </row>
    <row r="1917" s="3" customFormat="1" spans="1:15">
      <c r="A1917" s="2">
        <v>1916</v>
      </c>
      <c r="B1917" s="3"/>
      <c r="C1917" s="3" t="s">
        <v>9675</v>
      </c>
      <c r="D1917" s="3" t="s">
        <v>9676</v>
      </c>
      <c r="E1917" s="3" t="s">
        <v>9677</v>
      </c>
      <c r="F1917" s="3">
        <v>59.9</v>
      </c>
      <c r="G1917" s="3" t="s">
        <v>9678</v>
      </c>
      <c r="K1917" s="60">
        <v>45588</v>
      </c>
      <c r="L1917" s="3"/>
      <c r="M1917" s="3"/>
      <c r="N1917" s="3" t="s">
        <v>9679</v>
      </c>
      <c r="O1917" s="3" t="s">
        <v>9680</v>
      </c>
    </row>
    <row r="1918" s="3" customFormat="1" spans="1:15">
      <c r="A1918" s="2">
        <v>1917</v>
      </c>
      <c r="C1918" s="3" t="s">
        <v>9681</v>
      </c>
      <c r="D1918" s="21" t="s">
        <v>9682</v>
      </c>
      <c r="E1918" s="3" t="s">
        <v>9683</v>
      </c>
      <c r="F1918" s="3">
        <v>59.9</v>
      </c>
      <c r="G1918" s="3" t="s">
        <v>21</v>
      </c>
      <c r="K1918" s="60">
        <v>45870</v>
      </c>
      <c r="L1918" s="20"/>
      <c r="N1918" s="3" t="s">
        <v>9684</v>
      </c>
      <c r="O1918" s="3" t="s">
        <v>9685</v>
      </c>
    </row>
    <row r="1919" s="3" customFormat="1" spans="1:15">
      <c r="A1919" s="2">
        <v>1918</v>
      </c>
      <c r="B1919" s="21" t="s">
        <v>9686</v>
      </c>
      <c r="C1919" s="3" t="s">
        <v>9687</v>
      </c>
      <c r="D1919" s="21" t="s">
        <v>9686</v>
      </c>
      <c r="E1919" s="3" t="s">
        <v>9688</v>
      </c>
      <c r="F1919" s="3">
        <v>54.5</v>
      </c>
      <c r="G1919" s="3" t="s">
        <v>21</v>
      </c>
      <c r="H1919" s="3"/>
      <c r="I1919" s="3"/>
      <c r="J1919" s="3"/>
      <c r="K1919" s="60">
        <v>46064</v>
      </c>
      <c r="L1919" s="3"/>
      <c r="M1919" s="3"/>
      <c r="N1919" s="3" t="s">
        <v>9689</v>
      </c>
      <c r="O1919" s="3" t="s">
        <v>9690</v>
      </c>
    </row>
    <row r="1920" s="2" customFormat="1" spans="1:15">
      <c r="A1920" s="2">
        <v>1919</v>
      </c>
      <c r="C1920" s="2" t="s">
        <v>9681</v>
      </c>
      <c r="D1920" s="76" t="s">
        <v>9691</v>
      </c>
      <c r="E1920" s="2" t="s">
        <v>9692</v>
      </c>
      <c r="F1920" s="3">
        <v>29.8</v>
      </c>
      <c r="G1920" s="2" t="s">
        <v>21</v>
      </c>
      <c r="K1920" s="60">
        <v>45321</v>
      </c>
      <c r="M1920" s="3" t="s">
        <v>24</v>
      </c>
      <c r="N1920" s="2" t="s">
        <v>9693</v>
      </c>
      <c r="O1920" s="3" t="s">
        <v>9694</v>
      </c>
    </row>
    <row r="1921" s="2" customFormat="1" spans="1:15">
      <c r="A1921" s="2">
        <v>1920</v>
      </c>
      <c r="B1921" s="101"/>
      <c r="C1921" s="92" t="s">
        <v>9695</v>
      </c>
      <c r="D1921" s="17" t="s">
        <v>9696</v>
      </c>
      <c r="E1921" s="92" t="s">
        <v>9697</v>
      </c>
      <c r="F1921" s="3">
        <v>49</v>
      </c>
      <c r="G1921" s="3" t="s">
        <v>21</v>
      </c>
      <c r="H1921" s="101"/>
      <c r="I1921" s="101"/>
      <c r="J1921" s="101"/>
      <c r="K1921" s="60">
        <v>46017</v>
      </c>
      <c r="L1921" s="92"/>
      <c r="M1921" s="3" t="s">
        <v>24</v>
      </c>
      <c r="N1921" s="17" t="s">
        <v>9698</v>
      </c>
      <c r="O1921" s="3" t="s">
        <v>9699</v>
      </c>
    </row>
    <row r="1922" s="3" customFormat="1" spans="1:15">
      <c r="A1922" s="2">
        <v>1921</v>
      </c>
      <c r="B1922" s="3" t="s">
        <v>9700</v>
      </c>
      <c r="C1922" s="3" t="s">
        <v>9701</v>
      </c>
      <c r="D1922" s="3" t="s">
        <v>9700</v>
      </c>
      <c r="E1922" s="3" t="s">
        <v>9702</v>
      </c>
      <c r="F1922" s="3">
        <v>42</v>
      </c>
      <c r="G1922" s="3" t="s">
        <v>9703</v>
      </c>
      <c r="H1922" s="3"/>
      <c r="I1922" s="3"/>
      <c r="J1922" s="3"/>
      <c r="K1922" s="60">
        <v>46060</v>
      </c>
      <c r="L1922" s="3"/>
      <c r="M1922" s="3"/>
      <c r="N1922" s="3" t="s">
        <v>9704</v>
      </c>
      <c r="O1922" s="3" t="s">
        <v>9705</v>
      </c>
    </row>
    <row r="1923" s="3" customFormat="1" spans="1:15">
      <c r="A1923" s="2">
        <v>1922</v>
      </c>
      <c r="C1923" s="3" t="s">
        <v>9706</v>
      </c>
      <c r="D1923" s="21" t="s">
        <v>9707</v>
      </c>
      <c r="E1923" s="3" t="s">
        <v>9708</v>
      </c>
      <c r="F1923" s="3">
        <v>59</v>
      </c>
      <c r="G1923" s="3" t="s">
        <v>9709</v>
      </c>
      <c r="J1923" s="20" t="s">
        <v>22</v>
      </c>
      <c r="K1923" s="60">
        <v>46056</v>
      </c>
      <c r="L1923" s="70" t="s">
        <v>23</v>
      </c>
      <c r="N1923" s="3" t="s">
        <v>9710</v>
      </c>
      <c r="O1923" s="3" t="s">
        <v>9711</v>
      </c>
    </row>
    <row r="1924" s="3" customFormat="1" spans="1:15">
      <c r="A1924" s="2">
        <v>1923</v>
      </c>
      <c r="B1924" s="21"/>
      <c r="C1924" s="3" t="s">
        <v>9712</v>
      </c>
      <c r="D1924" s="21" t="s">
        <v>9713</v>
      </c>
      <c r="E1924" s="20" t="s">
        <v>9714</v>
      </c>
      <c r="F1924" s="3">
        <v>59.9</v>
      </c>
      <c r="G1924" s="63" t="s">
        <v>21</v>
      </c>
      <c r="K1924" s="60">
        <v>45695</v>
      </c>
      <c r="N1924" s="3" t="s">
        <v>9715</v>
      </c>
      <c r="O1924" s="3" t="s">
        <v>9716</v>
      </c>
    </row>
    <row r="1925" s="3" customFormat="1" spans="1:15">
      <c r="A1925" s="2">
        <v>1924</v>
      </c>
      <c r="B1925" s="21"/>
      <c r="C1925" s="3" t="s">
        <v>9717</v>
      </c>
      <c r="D1925" s="21" t="s">
        <v>9718</v>
      </c>
      <c r="E1925" s="3" t="s">
        <v>9719</v>
      </c>
      <c r="F1925" s="3">
        <v>69.9</v>
      </c>
      <c r="G1925" s="63" t="s">
        <v>21</v>
      </c>
      <c r="K1925" s="60">
        <v>45502</v>
      </c>
      <c r="N1925" s="3" t="s">
        <v>9720</v>
      </c>
      <c r="O1925" s="3" t="s">
        <v>9721</v>
      </c>
    </row>
    <row r="1926" s="2" customFormat="1" ht="14.25" spans="1:15">
      <c r="A1926" s="2">
        <v>1925</v>
      </c>
      <c r="C1926" s="18" t="s">
        <v>9722</v>
      </c>
      <c r="D1926" s="76"/>
      <c r="F1926" s="3"/>
      <c r="K1926" s="60"/>
      <c r="M1926" s="3"/>
      <c r="O1926" s="3"/>
    </row>
    <row r="1927" s="16" customFormat="1" spans="1:15">
      <c r="A1927" s="2">
        <v>1926</v>
      </c>
      <c r="B1927" s="2"/>
      <c r="C1927" s="2" t="s">
        <v>9723</v>
      </c>
      <c r="D1927" s="76" t="s">
        <v>9724</v>
      </c>
      <c r="E1927" s="2" t="s">
        <v>9725</v>
      </c>
      <c r="F1927" s="3">
        <v>44.9</v>
      </c>
      <c r="G1927" s="2" t="s">
        <v>9726</v>
      </c>
      <c r="H1927" s="2"/>
      <c r="I1927" s="2"/>
      <c r="J1927" s="3" t="s">
        <v>22</v>
      </c>
      <c r="K1927" s="60">
        <v>46000</v>
      </c>
      <c r="L1927" s="70" t="s">
        <v>23</v>
      </c>
      <c r="M1927" s="3" t="s">
        <v>24</v>
      </c>
      <c r="N1927" s="2" t="s">
        <v>9727</v>
      </c>
      <c r="O1927" s="3" t="s">
        <v>9728</v>
      </c>
    </row>
    <row r="1928" s="2" customFormat="1" spans="1:15">
      <c r="A1928" s="2">
        <v>1927</v>
      </c>
      <c r="C1928" s="2" t="s">
        <v>9729</v>
      </c>
      <c r="D1928" s="76" t="s">
        <v>9730</v>
      </c>
      <c r="E1928" s="2" t="s">
        <v>9731</v>
      </c>
      <c r="F1928" s="3">
        <v>29.8</v>
      </c>
      <c r="I1928" s="2" t="s">
        <v>312</v>
      </c>
      <c r="J1928" s="3" t="s">
        <v>22</v>
      </c>
      <c r="K1928" s="60">
        <v>45916</v>
      </c>
      <c r="L1928" s="70" t="s">
        <v>23</v>
      </c>
      <c r="M1928" s="3" t="s">
        <v>24</v>
      </c>
      <c r="N1928" s="2" t="s">
        <v>9732</v>
      </c>
      <c r="O1928" s="3" t="s">
        <v>9733</v>
      </c>
    </row>
    <row r="1929" s="27" customFormat="1" spans="1:15">
      <c r="A1929" s="2">
        <v>1928</v>
      </c>
      <c r="B1929" s="57" t="s">
        <v>9734</v>
      </c>
      <c r="C1929" s="27" t="s">
        <v>9735</v>
      </c>
      <c r="D1929" s="57" t="s">
        <v>9734</v>
      </c>
      <c r="E1929" s="27" t="s">
        <v>9736</v>
      </c>
      <c r="F1929" s="3">
        <v>49.8</v>
      </c>
      <c r="G1929" s="27" t="s">
        <v>9737</v>
      </c>
      <c r="K1929" s="60">
        <v>45973</v>
      </c>
      <c r="L1929" s="27"/>
      <c r="M1929" s="27"/>
      <c r="N1929" s="27" t="s">
        <v>9738</v>
      </c>
      <c r="O1929" s="27" t="s">
        <v>9739</v>
      </c>
    </row>
    <row r="1930" s="3" customFormat="1" spans="1:15">
      <c r="A1930" s="2">
        <v>1929</v>
      </c>
      <c r="B1930" s="3" t="s">
        <v>9740</v>
      </c>
      <c r="C1930" s="3" t="s">
        <v>9735</v>
      </c>
      <c r="D1930" s="3" t="s">
        <v>9740</v>
      </c>
      <c r="E1930" s="20" t="s">
        <v>9741</v>
      </c>
      <c r="F1930" s="3">
        <v>55</v>
      </c>
      <c r="G1930" s="3" t="s">
        <v>9742</v>
      </c>
      <c r="K1930" s="60">
        <v>46052</v>
      </c>
      <c r="L1930" s="3"/>
      <c r="M1930" s="3"/>
      <c r="N1930" s="3" t="s">
        <v>9743</v>
      </c>
      <c r="O1930" s="3" t="s">
        <v>9744</v>
      </c>
    </row>
    <row r="1931" s="3" customFormat="1" spans="1:15">
      <c r="A1931" s="2">
        <v>1930</v>
      </c>
      <c r="C1931" s="3" t="s">
        <v>9745</v>
      </c>
      <c r="D1931" s="21" t="s">
        <v>9746</v>
      </c>
      <c r="E1931" s="3" t="s">
        <v>9747</v>
      </c>
      <c r="F1931" s="3">
        <v>48</v>
      </c>
      <c r="G1931" s="20" t="s">
        <v>9748</v>
      </c>
      <c r="I1931" s="2" t="s">
        <v>312</v>
      </c>
      <c r="J1931" s="3" t="s">
        <v>22</v>
      </c>
      <c r="K1931" s="60">
        <v>46004</v>
      </c>
      <c r="L1931" s="70" t="s">
        <v>23</v>
      </c>
      <c r="M1931" s="3" t="s">
        <v>9749</v>
      </c>
      <c r="N1931" s="3" t="s">
        <v>9750</v>
      </c>
      <c r="O1931" s="3" t="s">
        <v>9751</v>
      </c>
    </row>
    <row r="1932" s="3" customFormat="1" spans="1:15">
      <c r="A1932" s="2">
        <v>1931</v>
      </c>
      <c r="B1932" s="3"/>
      <c r="C1932" s="3" t="s">
        <v>9735</v>
      </c>
      <c r="D1932" s="3" t="s">
        <v>9752</v>
      </c>
      <c r="E1932" s="3" t="s">
        <v>9753</v>
      </c>
      <c r="F1932" s="3">
        <v>45</v>
      </c>
      <c r="G1932" s="3" t="s">
        <v>9754</v>
      </c>
      <c r="K1932" s="60">
        <v>45496</v>
      </c>
      <c r="N1932" s="3" t="s">
        <v>9755</v>
      </c>
      <c r="O1932" s="3" t="s">
        <v>9756</v>
      </c>
    </row>
    <row r="1933" s="16" customFormat="1" spans="1:15">
      <c r="A1933" s="2">
        <v>1932</v>
      </c>
      <c r="B1933" s="76"/>
      <c r="C1933" s="2" t="s">
        <v>9735</v>
      </c>
      <c r="D1933" s="76" t="s">
        <v>9757</v>
      </c>
      <c r="E1933" s="5" t="s">
        <v>9758</v>
      </c>
      <c r="F1933" s="3">
        <v>49</v>
      </c>
      <c r="G1933" s="2" t="s">
        <v>5965</v>
      </c>
      <c r="H1933" s="2"/>
      <c r="I1933" s="2"/>
      <c r="J1933" s="2"/>
      <c r="K1933" s="60">
        <v>46079</v>
      </c>
      <c r="L1933" s="2"/>
      <c r="M1933" s="3" t="s">
        <v>24</v>
      </c>
      <c r="N1933" s="2" t="s">
        <v>9759</v>
      </c>
      <c r="O1933" s="3" t="s">
        <v>9760</v>
      </c>
    </row>
    <row r="1934" s="16" customFormat="1" spans="1:15">
      <c r="A1934" s="2">
        <v>1933</v>
      </c>
      <c r="B1934" s="2"/>
      <c r="C1934" s="2" t="s">
        <v>9735</v>
      </c>
      <c r="D1934" s="76" t="s">
        <v>9761</v>
      </c>
      <c r="E1934" s="2" t="s">
        <v>9762</v>
      </c>
      <c r="F1934" s="3">
        <v>25</v>
      </c>
      <c r="G1934" s="3" t="s">
        <v>21</v>
      </c>
      <c r="H1934" s="2"/>
      <c r="I1934" s="2"/>
      <c r="J1934" s="2"/>
      <c r="K1934" s="60">
        <v>45876</v>
      </c>
      <c r="L1934" s="97"/>
      <c r="M1934" s="3" t="s">
        <v>24</v>
      </c>
      <c r="N1934" s="2" t="s">
        <v>9763</v>
      </c>
      <c r="O1934" s="3" t="s">
        <v>9764</v>
      </c>
    </row>
    <row r="1935" s="16" customFormat="1" spans="1:15">
      <c r="A1935" s="2">
        <v>1934</v>
      </c>
      <c r="B1935" s="93"/>
      <c r="C1935" s="93" t="s">
        <v>9735</v>
      </c>
      <c r="D1935" s="103" t="s">
        <v>9765</v>
      </c>
      <c r="E1935" s="93" t="s">
        <v>9766</v>
      </c>
      <c r="F1935" s="3">
        <v>44.8</v>
      </c>
      <c r="G1935" s="3" t="s">
        <v>21</v>
      </c>
      <c r="H1935" s="93"/>
      <c r="I1935" s="93"/>
      <c r="J1935" s="93"/>
      <c r="K1935" s="60">
        <v>46078</v>
      </c>
      <c r="L1935" s="93"/>
      <c r="M1935" s="3" t="s">
        <v>24</v>
      </c>
      <c r="N1935" s="17" t="s">
        <v>9767</v>
      </c>
      <c r="O1935" s="3" t="s">
        <v>9768</v>
      </c>
    </row>
    <row r="1936" s="16" customFormat="1" spans="1:15">
      <c r="A1936" s="2">
        <v>1935</v>
      </c>
      <c r="B1936" s="61"/>
      <c r="C1936" s="61" t="s">
        <v>9735</v>
      </c>
      <c r="D1936" s="96" t="s">
        <v>9769</v>
      </c>
      <c r="E1936" s="61" t="s">
        <v>9770</v>
      </c>
      <c r="F1936" s="3">
        <v>35</v>
      </c>
      <c r="G1936" s="61" t="s">
        <v>9771</v>
      </c>
      <c r="H1936" s="61"/>
      <c r="I1936" s="61"/>
      <c r="J1936" s="61"/>
      <c r="K1936" s="60">
        <v>45798</v>
      </c>
      <c r="L1936" s="61" t="s">
        <v>9772</v>
      </c>
      <c r="M1936" s="3" t="s">
        <v>24</v>
      </c>
      <c r="N1936" s="17" t="s">
        <v>9773</v>
      </c>
      <c r="O1936" s="3" t="s">
        <v>9774</v>
      </c>
    </row>
    <row r="1937" s="3" customFormat="1" spans="1:15">
      <c r="A1937" s="2">
        <v>1936</v>
      </c>
      <c r="C1937" s="3" t="s">
        <v>9735</v>
      </c>
      <c r="D1937" s="21" t="s">
        <v>9775</v>
      </c>
      <c r="E1937" s="62" t="s">
        <v>9776</v>
      </c>
      <c r="F1937" s="3">
        <v>36.8</v>
      </c>
      <c r="G1937" s="3" t="s">
        <v>193</v>
      </c>
      <c r="K1937" s="60">
        <v>45117</v>
      </c>
      <c r="L1937" s="70" t="s">
        <v>63</v>
      </c>
      <c r="N1937" s="3" t="s">
        <v>9777</v>
      </c>
      <c r="O1937" s="3" t="s">
        <v>9778</v>
      </c>
    </row>
    <row r="1938" s="3" customFormat="1" spans="1:15">
      <c r="A1938" s="2">
        <v>1937</v>
      </c>
      <c r="C1938" s="3" t="s">
        <v>9735</v>
      </c>
      <c r="D1938" s="21" t="s">
        <v>9779</v>
      </c>
      <c r="E1938" s="3" t="s">
        <v>9780</v>
      </c>
      <c r="F1938" s="3">
        <v>49.9</v>
      </c>
      <c r="G1938" s="3" t="s">
        <v>9781</v>
      </c>
      <c r="J1938" s="52"/>
      <c r="K1938" s="60">
        <v>45800</v>
      </c>
      <c r="L1938" s="71"/>
      <c r="N1938" s="3" t="s">
        <v>9782</v>
      </c>
      <c r="O1938" s="3" t="s">
        <v>9783</v>
      </c>
    </row>
    <row r="1939" s="3" customFormat="1" spans="1:15">
      <c r="A1939" s="2">
        <v>1938</v>
      </c>
      <c r="C1939" s="3" t="s">
        <v>9784</v>
      </c>
      <c r="D1939" s="21" t="s">
        <v>9785</v>
      </c>
      <c r="E1939" s="3" t="s">
        <v>9786</v>
      </c>
      <c r="F1939" s="3">
        <v>55</v>
      </c>
      <c r="G1939" s="3" t="s">
        <v>1727</v>
      </c>
      <c r="K1939" s="60">
        <v>45674</v>
      </c>
      <c r="L1939" s="70" t="s">
        <v>63</v>
      </c>
      <c r="N1939" s="3" t="s">
        <v>9787</v>
      </c>
      <c r="O1939" s="3" t="s">
        <v>9788</v>
      </c>
    </row>
    <row r="1940" s="4" customFormat="1" spans="1:15">
      <c r="A1940" s="2">
        <v>1939</v>
      </c>
      <c r="B1940" s="4" t="s">
        <v>9789</v>
      </c>
      <c r="C1940" s="4" t="s">
        <v>9790</v>
      </c>
      <c r="D1940" s="4" t="s">
        <v>9789</v>
      </c>
      <c r="E1940" s="4" t="s">
        <v>9791</v>
      </c>
      <c r="F1940" s="4">
        <v>49.8</v>
      </c>
      <c r="G1940" s="4" t="s">
        <v>5847</v>
      </c>
      <c r="K1940" s="56">
        <v>46114</v>
      </c>
      <c r="L1940" s="4"/>
      <c r="N1940" s="4" t="s">
        <v>9792</v>
      </c>
      <c r="O1940" s="4" t="s">
        <v>9793</v>
      </c>
    </row>
    <row r="1941" s="4" customFormat="1" spans="1:15">
      <c r="A1941" s="2">
        <v>1940</v>
      </c>
      <c r="B1941" s="4" t="s">
        <v>9794</v>
      </c>
      <c r="C1941" s="4" t="s">
        <v>9795</v>
      </c>
      <c r="D1941" s="4" t="s">
        <v>9794</v>
      </c>
      <c r="E1941" s="4" t="s">
        <v>9796</v>
      </c>
      <c r="F1941" s="3">
        <v>69.9</v>
      </c>
      <c r="G1941" s="4" t="s">
        <v>9797</v>
      </c>
      <c r="K1941" s="60">
        <v>46062</v>
      </c>
      <c r="L1941" s="4"/>
      <c r="N1941" s="4" t="s">
        <v>9798</v>
      </c>
      <c r="O1941" s="4" t="s">
        <v>9799</v>
      </c>
    </row>
    <row r="1942" s="3" customFormat="1" spans="1:15">
      <c r="A1942" s="2">
        <v>1941</v>
      </c>
      <c r="B1942" s="21"/>
      <c r="C1942" s="3" t="s">
        <v>9800</v>
      </c>
      <c r="D1942" s="21" t="s">
        <v>9801</v>
      </c>
      <c r="E1942" s="3" t="s">
        <v>9802</v>
      </c>
      <c r="F1942" s="3">
        <v>49.9</v>
      </c>
      <c r="G1942" s="3" t="s">
        <v>2402</v>
      </c>
      <c r="I1942" s="2" t="s">
        <v>312</v>
      </c>
      <c r="J1942" s="3" t="s">
        <v>22</v>
      </c>
      <c r="K1942" s="60">
        <v>46064</v>
      </c>
      <c r="L1942" s="70" t="s">
        <v>23</v>
      </c>
      <c r="M1942" s="3" t="s">
        <v>9803</v>
      </c>
      <c r="N1942" s="3" t="s">
        <v>9804</v>
      </c>
      <c r="O1942" s="3" t="s">
        <v>9805</v>
      </c>
    </row>
    <row r="1943" s="3" customFormat="1" spans="1:15">
      <c r="A1943" s="2">
        <v>1942</v>
      </c>
      <c r="B1943" s="3" t="s">
        <v>9806</v>
      </c>
      <c r="C1943" s="3" t="s">
        <v>9800</v>
      </c>
      <c r="D1943" s="21" t="s">
        <v>9806</v>
      </c>
      <c r="E1943" s="3" t="s">
        <v>9807</v>
      </c>
      <c r="F1943" s="3">
        <v>39.8</v>
      </c>
      <c r="G1943" s="3" t="s">
        <v>62</v>
      </c>
      <c r="K1943" s="60">
        <v>45852</v>
      </c>
      <c r="N1943" s="3" t="s">
        <v>9808</v>
      </c>
      <c r="O1943" s="3" t="s">
        <v>9809</v>
      </c>
    </row>
    <row r="1944" s="3" customFormat="1" spans="1:15">
      <c r="A1944" s="2">
        <v>1943</v>
      </c>
      <c r="B1944" s="21"/>
      <c r="C1944" s="3" t="s">
        <v>9800</v>
      </c>
      <c r="D1944" s="21" t="s">
        <v>9810</v>
      </c>
      <c r="E1944" s="3" t="s">
        <v>9811</v>
      </c>
      <c r="F1944" s="3">
        <v>59.9</v>
      </c>
      <c r="G1944" s="3" t="s">
        <v>9812</v>
      </c>
      <c r="H1944" s="3"/>
      <c r="I1944" s="3"/>
      <c r="J1944" s="3"/>
      <c r="K1944" s="60">
        <v>45429</v>
      </c>
      <c r="L1944" s="3"/>
      <c r="M1944" s="3"/>
      <c r="N1944" s="3" t="s">
        <v>9813</v>
      </c>
      <c r="O1944" s="3" t="s">
        <v>9814</v>
      </c>
    </row>
    <row r="1945" s="16" customFormat="1" spans="1:15">
      <c r="A1945" s="2">
        <v>1944</v>
      </c>
      <c r="B1945" s="2"/>
      <c r="C1945" s="2" t="s">
        <v>9815</v>
      </c>
      <c r="D1945" s="76" t="s">
        <v>9816</v>
      </c>
      <c r="E1945" s="2" t="s">
        <v>9791</v>
      </c>
      <c r="F1945" s="3">
        <v>35</v>
      </c>
      <c r="G1945" s="2" t="s">
        <v>21</v>
      </c>
      <c r="H1945" s="2"/>
      <c r="I1945" s="2"/>
      <c r="J1945" s="2"/>
      <c r="K1945" s="60">
        <v>44941</v>
      </c>
      <c r="L1945" s="2"/>
      <c r="M1945" s="3" t="s">
        <v>24</v>
      </c>
      <c r="N1945" s="2" t="s">
        <v>9817</v>
      </c>
      <c r="O1945" s="3" t="s">
        <v>9818</v>
      </c>
    </row>
    <row r="1946" s="3" customFormat="1" spans="1:15">
      <c r="A1946" s="2">
        <v>1945</v>
      </c>
      <c r="B1946" s="3" t="s">
        <v>9819</v>
      </c>
      <c r="C1946" s="3" t="s">
        <v>9815</v>
      </c>
      <c r="D1946" s="3" t="s">
        <v>9819</v>
      </c>
      <c r="E1946" s="3" t="s">
        <v>9820</v>
      </c>
      <c r="F1946" s="3">
        <v>49.9</v>
      </c>
      <c r="G1946" s="63" t="s">
        <v>21</v>
      </c>
      <c r="H1946" s="3"/>
      <c r="I1946" s="3"/>
      <c r="J1946" s="3"/>
      <c r="K1946" s="60">
        <v>45860</v>
      </c>
      <c r="L1946" s="20" t="s">
        <v>9821</v>
      </c>
      <c r="M1946" s="20"/>
      <c r="N1946" s="3" t="s">
        <v>9822</v>
      </c>
      <c r="O1946" s="3" t="s">
        <v>9823</v>
      </c>
    </row>
    <row r="1947" s="3" customFormat="1" spans="1:15">
      <c r="A1947" s="2">
        <v>1946</v>
      </c>
      <c r="B1947" s="21" t="s">
        <v>9824</v>
      </c>
      <c r="C1947" s="3" t="s">
        <v>9825</v>
      </c>
      <c r="D1947" s="21" t="s">
        <v>9824</v>
      </c>
      <c r="E1947" s="20" t="s">
        <v>9826</v>
      </c>
      <c r="F1947" s="3">
        <v>59.9</v>
      </c>
      <c r="G1947" s="3" t="s">
        <v>1727</v>
      </c>
      <c r="K1947" s="60">
        <v>46063</v>
      </c>
      <c r="L1947" s="3"/>
      <c r="M1947" s="3"/>
      <c r="N1947" s="3" t="s">
        <v>9827</v>
      </c>
      <c r="O1947" s="3" t="s">
        <v>9828</v>
      </c>
    </row>
    <row r="1948" s="3" customFormat="1" spans="1:15">
      <c r="A1948" s="2">
        <v>1947</v>
      </c>
      <c r="C1948" s="3" t="s">
        <v>9829</v>
      </c>
      <c r="D1948" s="21" t="s">
        <v>9830</v>
      </c>
      <c r="E1948" s="62" t="s">
        <v>9831</v>
      </c>
      <c r="F1948" s="3">
        <v>59</v>
      </c>
      <c r="G1948" s="3" t="s">
        <v>5367</v>
      </c>
      <c r="K1948" s="60">
        <v>45928</v>
      </c>
      <c r="L1948" s="62" t="s">
        <v>9832</v>
      </c>
      <c r="M1948" s="3" t="s">
        <v>9833</v>
      </c>
      <c r="N1948" s="3" t="s">
        <v>9834</v>
      </c>
      <c r="O1948" s="3" t="s">
        <v>9835</v>
      </c>
    </row>
    <row r="1949" s="3" customFormat="1" spans="1:15">
      <c r="A1949" s="2">
        <v>1948</v>
      </c>
      <c r="C1949" s="3" t="s">
        <v>9836</v>
      </c>
      <c r="D1949" s="21" t="s">
        <v>9837</v>
      </c>
      <c r="E1949" s="3" t="s">
        <v>9838</v>
      </c>
      <c r="F1949" s="3">
        <v>69</v>
      </c>
      <c r="G1949" s="3" t="s">
        <v>9839</v>
      </c>
      <c r="K1949" s="60">
        <v>45549</v>
      </c>
      <c r="L1949" s="62" t="s">
        <v>9832</v>
      </c>
      <c r="M1949" s="3" t="s">
        <v>9840</v>
      </c>
      <c r="N1949" s="3" t="s">
        <v>9841</v>
      </c>
      <c r="O1949" s="3" t="s">
        <v>9842</v>
      </c>
    </row>
    <row r="1950" s="3" customFormat="1" spans="1:15">
      <c r="A1950" s="2">
        <v>1949</v>
      </c>
      <c r="C1950" s="3" t="s">
        <v>9843</v>
      </c>
      <c r="D1950" s="21" t="s">
        <v>9844</v>
      </c>
      <c r="E1950" s="62" t="s">
        <v>9845</v>
      </c>
      <c r="F1950" s="3">
        <v>69</v>
      </c>
      <c r="G1950" s="62" t="s">
        <v>9846</v>
      </c>
      <c r="K1950" s="60">
        <v>46079</v>
      </c>
      <c r="L1950" s="62" t="s">
        <v>9832</v>
      </c>
      <c r="M1950" s="3" t="s">
        <v>9847</v>
      </c>
      <c r="N1950" s="3" t="s">
        <v>9848</v>
      </c>
      <c r="O1950" s="3" t="s">
        <v>9849</v>
      </c>
    </row>
    <row r="1951" s="3" customFormat="1" spans="1:15">
      <c r="A1951" s="2">
        <v>1950</v>
      </c>
      <c r="C1951" s="3" t="s">
        <v>9850</v>
      </c>
      <c r="D1951" s="21" t="s">
        <v>9851</v>
      </c>
      <c r="E1951" s="20" t="s">
        <v>9852</v>
      </c>
      <c r="F1951" s="3">
        <v>59</v>
      </c>
      <c r="G1951" s="63" t="s">
        <v>21</v>
      </c>
      <c r="K1951" s="60">
        <v>46054</v>
      </c>
      <c r="N1951" s="3" t="s">
        <v>9853</v>
      </c>
      <c r="O1951" s="3" t="s">
        <v>9854</v>
      </c>
    </row>
    <row r="1952" s="3" customFormat="1" spans="1:15">
      <c r="A1952" s="2">
        <v>1951</v>
      </c>
      <c r="C1952" s="3" t="s">
        <v>9855</v>
      </c>
      <c r="D1952" s="21" t="s">
        <v>9856</v>
      </c>
      <c r="E1952" s="3" t="s">
        <v>9857</v>
      </c>
      <c r="F1952" s="3">
        <v>45</v>
      </c>
      <c r="G1952" s="3" t="s">
        <v>21</v>
      </c>
      <c r="K1952" s="60">
        <v>46078</v>
      </c>
      <c r="M1952" s="3" t="s">
        <v>24</v>
      </c>
      <c r="N1952" s="3" t="s">
        <v>9858</v>
      </c>
      <c r="O1952" s="3" t="s">
        <v>9859</v>
      </c>
    </row>
    <row r="1953" s="3" customFormat="1" spans="1:15">
      <c r="A1953" s="2">
        <v>1952</v>
      </c>
      <c r="C1953" s="3" t="s">
        <v>9860</v>
      </c>
      <c r="D1953" s="21" t="s">
        <v>9861</v>
      </c>
      <c r="E1953" s="3" t="s">
        <v>9862</v>
      </c>
      <c r="F1953" s="3">
        <v>38</v>
      </c>
      <c r="G1953" s="3" t="s">
        <v>62</v>
      </c>
      <c r="J1953" s="52"/>
      <c r="K1953" s="60">
        <v>45804</v>
      </c>
      <c r="L1953" s="99" t="s">
        <v>9863</v>
      </c>
      <c r="M1953" s="20"/>
      <c r="N1953" s="3" t="s">
        <v>9864</v>
      </c>
      <c r="O1953" s="3" t="s">
        <v>9865</v>
      </c>
    </row>
    <row r="1954" s="2" customFormat="1" spans="1:15">
      <c r="A1954" s="2">
        <v>1953</v>
      </c>
      <c r="B1954" s="61"/>
      <c r="C1954" s="61" t="s">
        <v>9866</v>
      </c>
      <c r="D1954" s="96" t="s">
        <v>9867</v>
      </c>
      <c r="E1954" s="61" t="s">
        <v>9868</v>
      </c>
      <c r="F1954" s="3">
        <v>35</v>
      </c>
      <c r="G1954" s="61" t="s">
        <v>7753</v>
      </c>
      <c r="H1954" s="79"/>
      <c r="I1954" s="79"/>
      <c r="J1954" s="79"/>
      <c r="K1954" s="60">
        <v>46062</v>
      </c>
      <c r="L1954" s="61" t="s">
        <v>9772</v>
      </c>
      <c r="M1954" s="3" t="s">
        <v>24</v>
      </c>
      <c r="N1954" s="17" t="s">
        <v>9869</v>
      </c>
      <c r="O1954" s="3" t="s">
        <v>9870</v>
      </c>
    </row>
    <row r="1955" s="3" customFormat="1" spans="1:15">
      <c r="A1955" s="2">
        <v>1954</v>
      </c>
      <c r="B1955" s="3" t="s">
        <v>9871</v>
      </c>
      <c r="C1955" s="3" t="s">
        <v>9866</v>
      </c>
      <c r="D1955" s="21" t="s">
        <v>9871</v>
      </c>
      <c r="E1955" s="3" t="s">
        <v>9872</v>
      </c>
      <c r="F1955" s="3">
        <v>59.9</v>
      </c>
      <c r="G1955" s="20" t="s">
        <v>9873</v>
      </c>
      <c r="K1955" s="60">
        <v>45869</v>
      </c>
      <c r="L1955" s="62" t="s">
        <v>9874</v>
      </c>
      <c r="N1955" s="3" t="s">
        <v>9875</v>
      </c>
      <c r="O1955" s="3" t="s">
        <v>9876</v>
      </c>
    </row>
    <row r="1956" s="3" customFormat="1" spans="1:15">
      <c r="A1956" s="2">
        <v>1955</v>
      </c>
      <c r="B1956" s="3" t="s">
        <v>9877</v>
      </c>
      <c r="C1956" s="3" t="s">
        <v>9878</v>
      </c>
      <c r="D1956" s="21" t="s">
        <v>9877</v>
      </c>
      <c r="E1956" s="3" t="s">
        <v>9258</v>
      </c>
      <c r="F1956" s="3">
        <v>69</v>
      </c>
      <c r="G1956" s="3" t="s">
        <v>9879</v>
      </c>
      <c r="K1956" s="60">
        <v>45882</v>
      </c>
      <c r="L1956" s="3" t="s">
        <v>63</v>
      </c>
      <c r="N1956" s="3" t="s">
        <v>9880</v>
      </c>
      <c r="O1956" s="3" t="s">
        <v>9881</v>
      </c>
    </row>
    <row r="1957" s="3" customFormat="1" spans="1:15">
      <c r="A1957" s="2">
        <v>1956</v>
      </c>
      <c r="C1957" s="3" t="s">
        <v>9882</v>
      </c>
      <c r="D1957" s="21" t="s">
        <v>9883</v>
      </c>
      <c r="E1957" s="3" t="s">
        <v>9884</v>
      </c>
      <c r="F1957" s="3">
        <v>55</v>
      </c>
      <c r="G1957" s="3" t="s">
        <v>193</v>
      </c>
      <c r="K1957" s="60">
        <v>46062</v>
      </c>
      <c r="L1957" s="3" t="s">
        <v>63</v>
      </c>
      <c r="M1957" s="3" t="s">
        <v>24</v>
      </c>
      <c r="N1957" s="3" t="s">
        <v>9885</v>
      </c>
      <c r="O1957" s="3" t="s">
        <v>9886</v>
      </c>
    </row>
    <row r="1958" s="3" customFormat="1" spans="1:15">
      <c r="A1958" s="2">
        <v>1957</v>
      </c>
      <c r="C1958" s="3" t="s">
        <v>9887</v>
      </c>
      <c r="D1958" s="21" t="s">
        <v>9888</v>
      </c>
      <c r="E1958" s="3" t="s">
        <v>9889</v>
      </c>
      <c r="F1958" s="3">
        <v>49</v>
      </c>
      <c r="G1958" s="63" t="s">
        <v>21</v>
      </c>
      <c r="K1958" s="60">
        <v>45705</v>
      </c>
      <c r="N1958" s="3" t="s">
        <v>9890</v>
      </c>
      <c r="O1958" s="3" t="s">
        <v>9891</v>
      </c>
    </row>
    <row r="1959" s="3" customFormat="1" spans="1:15">
      <c r="A1959" s="2">
        <v>1958</v>
      </c>
      <c r="B1959" s="3" t="s">
        <v>9892</v>
      </c>
      <c r="C1959" s="3" t="s">
        <v>9893</v>
      </c>
      <c r="D1959" s="21" t="s">
        <v>9892</v>
      </c>
      <c r="E1959" s="3" t="s">
        <v>9894</v>
      </c>
      <c r="F1959" s="3">
        <v>69.9</v>
      </c>
      <c r="G1959" s="3" t="s">
        <v>193</v>
      </c>
      <c r="J1959" s="20" t="s">
        <v>22</v>
      </c>
      <c r="K1959" s="60">
        <v>46055</v>
      </c>
      <c r="L1959" s="70" t="s">
        <v>23</v>
      </c>
      <c r="N1959" s="3" t="s">
        <v>9895</v>
      </c>
      <c r="O1959" s="3" t="s">
        <v>9896</v>
      </c>
    </row>
    <row r="1960" s="3" customFormat="1" spans="1:15">
      <c r="A1960" s="2">
        <v>1959</v>
      </c>
      <c r="B1960" s="3" t="s">
        <v>9897</v>
      </c>
      <c r="C1960" s="3" t="s">
        <v>9898</v>
      </c>
      <c r="D1960" s="3" t="s">
        <v>9897</v>
      </c>
      <c r="E1960" s="3" t="s">
        <v>9899</v>
      </c>
      <c r="F1960" s="3">
        <v>55</v>
      </c>
      <c r="G1960" s="3" t="s">
        <v>9900</v>
      </c>
      <c r="K1960" s="60">
        <v>46078</v>
      </c>
      <c r="L1960" s="20" t="s">
        <v>63</v>
      </c>
      <c r="N1960" s="3" t="s">
        <v>9901</v>
      </c>
      <c r="O1960" s="3" t="s">
        <v>9902</v>
      </c>
    </row>
    <row r="1961" s="3" customFormat="1" spans="1:15">
      <c r="A1961" s="2">
        <v>1960</v>
      </c>
      <c r="C1961" s="3" t="s">
        <v>9903</v>
      </c>
      <c r="D1961" s="21" t="s">
        <v>9904</v>
      </c>
      <c r="E1961" s="3" t="s">
        <v>9786</v>
      </c>
      <c r="F1961" s="3">
        <v>55</v>
      </c>
      <c r="G1961" s="3" t="s">
        <v>9905</v>
      </c>
      <c r="K1961" s="60">
        <v>45649</v>
      </c>
      <c r="L1961" s="3" t="s">
        <v>63</v>
      </c>
      <c r="N1961" s="3" t="s">
        <v>9906</v>
      </c>
      <c r="O1961" s="3" t="s">
        <v>9907</v>
      </c>
    </row>
    <row r="1962" s="3" customFormat="1" spans="1:15">
      <c r="A1962" s="2">
        <v>1961</v>
      </c>
      <c r="C1962" s="3" t="s">
        <v>9908</v>
      </c>
      <c r="D1962" s="21" t="s">
        <v>9909</v>
      </c>
      <c r="E1962" s="3" t="s">
        <v>9910</v>
      </c>
      <c r="F1962" s="3">
        <v>69</v>
      </c>
      <c r="G1962" s="3" t="s">
        <v>9911</v>
      </c>
      <c r="K1962" s="60">
        <v>45891</v>
      </c>
      <c r="L1962" s="70" t="s">
        <v>63</v>
      </c>
      <c r="M1962" s="3" t="s">
        <v>9912</v>
      </c>
      <c r="N1962" s="3" t="s">
        <v>9913</v>
      </c>
      <c r="O1962" s="3" t="s">
        <v>9914</v>
      </c>
    </row>
    <row r="1963" s="3" customFormat="1" spans="1:15">
      <c r="A1963" s="2">
        <v>1962</v>
      </c>
      <c r="B1963" s="3"/>
      <c r="C1963" s="62" t="s">
        <v>9915</v>
      </c>
      <c r="D1963" s="21" t="s">
        <v>9916</v>
      </c>
      <c r="E1963" s="3" t="s">
        <v>9917</v>
      </c>
      <c r="F1963" s="3">
        <v>54</v>
      </c>
      <c r="G1963" s="3" t="s">
        <v>2402</v>
      </c>
      <c r="K1963" s="60">
        <v>45316</v>
      </c>
      <c r="N1963" s="3" t="s">
        <v>9918</v>
      </c>
      <c r="O1963" s="3" t="s">
        <v>9919</v>
      </c>
    </row>
    <row r="1964" s="3" customFormat="1" spans="1:15">
      <c r="A1964" s="2">
        <v>1963</v>
      </c>
      <c r="B1964" s="3" t="s">
        <v>9920</v>
      </c>
      <c r="C1964" s="3" t="s">
        <v>9921</v>
      </c>
      <c r="D1964" s="3" t="s">
        <v>9920</v>
      </c>
      <c r="E1964" s="20" t="s">
        <v>9922</v>
      </c>
      <c r="F1964" s="3">
        <v>59.9</v>
      </c>
      <c r="G1964" s="20" t="s">
        <v>9923</v>
      </c>
      <c r="K1964" s="60">
        <v>46063</v>
      </c>
      <c r="L1964" s="62" t="s">
        <v>9874</v>
      </c>
      <c r="N1964" s="3" t="s">
        <v>9924</v>
      </c>
      <c r="O1964" s="3" t="s">
        <v>9925</v>
      </c>
    </row>
    <row r="1965" s="3" customFormat="1" spans="1:15">
      <c r="A1965" s="2">
        <v>1964</v>
      </c>
      <c r="C1965" s="3" t="s">
        <v>9921</v>
      </c>
      <c r="D1965" s="21" t="s">
        <v>9926</v>
      </c>
      <c r="E1965" s="3" t="s">
        <v>9927</v>
      </c>
      <c r="F1965" s="3">
        <v>55</v>
      </c>
      <c r="G1965" s="3" t="s">
        <v>62</v>
      </c>
      <c r="K1965" s="60">
        <v>46062</v>
      </c>
      <c r="L1965" s="20" t="s">
        <v>63</v>
      </c>
      <c r="N1965" s="3" t="s">
        <v>9928</v>
      </c>
      <c r="O1965" s="3" t="s">
        <v>9929</v>
      </c>
    </row>
    <row r="1966" s="3" customFormat="1" spans="1:15">
      <c r="A1966" s="2">
        <v>1965</v>
      </c>
      <c r="C1966" s="3" t="s">
        <v>9930</v>
      </c>
      <c r="D1966" s="21" t="s">
        <v>9931</v>
      </c>
      <c r="E1966" s="20" t="s">
        <v>9932</v>
      </c>
      <c r="F1966" s="3">
        <v>55</v>
      </c>
      <c r="G1966" s="3" t="s">
        <v>9933</v>
      </c>
      <c r="J1966" s="52"/>
      <c r="K1966" s="60">
        <v>45425</v>
      </c>
      <c r="L1966" s="99" t="s">
        <v>63</v>
      </c>
      <c r="M1966" s="20"/>
      <c r="N1966" s="3" t="s">
        <v>9934</v>
      </c>
      <c r="O1966" s="3" t="s">
        <v>9935</v>
      </c>
    </row>
    <row r="1967" s="4" customFormat="1" spans="1:15">
      <c r="A1967" s="2">
        <v>1966</v>
      </c>
      <c r="B1967" s="4" t="s">
        <v>9936</v>
      </c>
      <c r="C1967" s="4" t="s">
        <v>9930</v>
      </c>
      <c r="D1967" s="4" t="s">
        <v>9936</v>
      </c>
      <c r="E1967" s="4" t="s">
        <v>9937</v>
      </c>
      <c r="F1967" s="4">
        <v>49</v>
      </c>
      <c r="G1967" s="4" t="s">
        <v>9938</v>
      </c>
      <c r="K1967" s="56">
        <v>46114</v>
      </c>
      <c r="L1967" s="4"/>
      <c r="M1967" s="4"/>
      <c r="N1967" s="4" t="s">
        <v>9939</v>
      </c>
      <c r="O1967" s="4" t="s">
        <v>9940</v>
      </c>
    </row>
    <row r="1968" s="4" customFormat="1" spans="1:15">
      <c r="A1968" s="2">
        <v>1967</v>
      </c>
      <c r="B1968" s="4" t="s">
        <v>9941</v>
      </c>
      <c r="C1968" s="4" t="s">
        <v>9942</v>
      </c>
      <c r="D1968" s="4" t="s">
        <v>9941</v>
      </c>
      <c r="E1968" s="4" t="s">
        <v>9943</v>
      </c>
      <c r="F1968" s="4">
        <v>55</v>
      </c>
      <c r="G1968" s="4" t="s">
        <v>9944</v>
      </c>
      <c r="K1968" s="56">
        <v>46086</v>
      </c>
      <c r="L1968" s="4"/>
      <c r="M1968" s="4"/>
      <c r="N1968" s="4" t="s">
        <v>9945</v>
      </c>
      <c r="O1968" s="4" t="s">
        <v>9946</v>
      </c>
    </row>
    <row r="1969" s="3" customFormat="1" spans="1:15">
      <c r="A1969" s="2">
        <v>1968</v>
      </c>
      <c r="B1969" s="3"/>
      <c r="C1969" s="3" t="s">
        <v>9947</v>
      </c>
      <c r="D1969" s="21" t="s">
        <v>9948</v>
      </c>
      <c r="E1969" s="3" t="s">
        <v>9238</v>
      </c>
      <c r="F1969" s="3">
        <v>69.9</v>
      </c>
      <c r="G1969" s="20" t="s">
        <v>9949</v>
      </c>
      <c r="H1969" s="20"/>
      <c r="I1969" s="20"/>
      <c r="J1969" s="20"/>
      <c r="K1969" s="60">
        <v>46014</v>
      </c>
      <c r="L1969" s="20" t="s">
        <v>63</v>
      </c>
      <c r="M1969" s="20"/>
      <c r="N1969" s="3" t="s">
        <v>9950</v>
      </c>
      <c r="O1969" s="3" t="s">
        <v>9951</v>
      </c>
    </row>
    <row r="1970" s="3" customFormat="1" spans="1:15">
      <c r="A1970" s="2">
        <v>1969</v>
      </c>
      <c r="B1970" s="21"/>
      <c r="C1970" s="3" t="s">
        <v>9952</v>
      </c>
      <c r="D1970" s="21" t="s">
        <v>9953</v>
      </c>
      <c r="E1970" s="3" t="s">
        <v>9954</v>
      </c>
      <c r="F1970" s="3">
        <v>49.8</v>
      </c>
      <c r="G1970" s="3" t="s">
        <v>9955</v>
      </c>
      <c r="K1970" s="60">
        <v>45845</v>
      </c>
      <c r="L1970" s="3" t="s">
        <v>63</v>
      </c>
      <c r="N1970" s="3" t="s">
        <v>9956</v>
      </c>
      <c r="O1970" s="3" t="s">
        <v>9957</v>
      </c>
    </row>
    <row r="1971" s="3" customFormat="1" spans="1:15">
      <c r="A1971" s="2">
        <v>1970</v>
      </c>
      <c r="B1971" s="21"/>
      <c r="C1971" s="3" t="s">
        <v>9952</v>
      </c>
      <c r="D1971" s="21" t="s">
        <v>9958</v>
      </c>
      <c r="E1971" s="3" t="s">
        <v>9959</v>
      </c>
      <c r="F1971" s="3">
        <v>65</v>
      </c>
      <c r="G1971" s="3" t="s">
        <v>6417</v>
      </c>
      <c r="K1971" s="60">
        <v>46078</v>
      </c>
      <c r="L1971" s="3" t="s">
        <v>63</v>
      </c>
      <c r="N1971" s="3" t="s">
        <v>9960</v>
      </c>
      <c r="O1971" s="3" t="s">
        <v>9961</v>
      </c>
    </row>
    <row r="1972" s="3" customFormat="1" spans="1:15">
      <c r="A1972" s="2">
        <v>1971</v>
      </c>
      <c r="C1972" s="3" t="s">
        <v>9962</v>
      </c>
      <c r="D1972" s="21" t="s">
        <v>9963</v>
      </c>
      <c r="E1972" s="20" t="s">
        <v>9964</v>
      </c>
      <c r="F1972" s="3">
        <v>55</v>
      </c>
      <c r="G1972" s="3" t="s">
        <v>9965</v>
      </c>
      <c r="K1972" s="60">
        <v>45852</v>
      </c>
      <c r="L1972" s="3" t="s">
        <v>63</v>
      </c>
      <c r="N1972" s="3" t="s">
        <v>9966</v>
      </c>
      <c r="O1972" s="3" t="s">
        <v>9967</v>
      </c>
    </row>
    <row r="1973" s="3" customFormat="1" spans="1:15">
      <c r="A1973" s="2">
        <v>1972</v>
      </c>
      <c r="C1973" s="3" t="s">
        <v>9968</v>
      </c>
      <c r="D1973" s="21" t="s">
        <v>9969</v>
      </c>
      <c r="E1973" s="3" t="s">
        <v>9970</v>
      </c>
      <c r="F1973" s="3">
        <v>49.9</v>
      </c>
      <c r="G1973" s="3" t="s">
        <v>9971</v>
      </c>
      <c r="K1973" s="60">
        <v>46041</v>
      </c>
      <c r="M1973" s="3" t="s">
        <v>24</v>
      </c>
      <c r="N1973" s="3" t="s">
        <v>9972</v>
      </c>
      <c r="O1973" s="3" t="s">
        <v>9973</v>
      </c>
    </row>
    <row r="1974" s="4" customFormat="1" spans="1:15">
      <c r="A1974" s="2">
        <v>1973</v>
      </c>
      <c r="B1974" s="4" t="s">
        <v>9974</v>
      </c>
      <c r="C1974" s="4" t="s">
        <v>9975</v>
      </c>
      <c r="D1974" s="4" t="s">
        <v>9974</v>
      </c>
      <c r="E1974" s="24" t="s">
        <v>9976</v>
      </c>
      <c r="F1974" s="4">
        <v>49</v>
      </c>
      <c r="G1974" s="4" t="s">
        <v>9977</v>
      </c>
      <c r="K1974" s="56">
        <v>46112</v>
      </c>
      <c r="N1974" s="4" t="s">
        <v>9978</v>
      </c>
      <c r="O1974" s="4" t="s">
        <v>9979</v>
      </c>
    </row>
    <row r="1975" s="3" customFormat="1" spans="1:15">
      <c r="A1975" s="2">
        <v>1974</v>
      </c>
      <c r="B1975" s="3"/>
      <c r="C1975" s="3" t="s">
        <v>9980</v>
      </c>
      <c r="D1975" s="21" t="s">
        <v>9981</v>
      </c>
      <c r="E1975" s="3" t="s">
        <v>9982</v>
      </c>
      <c r="F1975" s="3">
        <v>49.9</v>
      </c>
      <c r="G1975" s="3" t="s">
        <v>9983</v>
      </c>
      <c r="K1975" s="60">
        <v>45389</v>
      </c>
      <c r="L1975" s="20" t="s">
        <v>63</v>
      </c>
      <c r="N1975" s="3" t="s">
        <v>9984</v>
      </c>
      <c r="O1975" s="3" t="s">
        <v>9985</v>
      </c>
    </row>
    <row r="1976" s="3" customFormat="1" spans="1:15">
      <c r="A1976" s="2">
        <v>1975</v>
      </c>
      <c r="B1976" s="3" t="s">
        <v>9986</v>
      </c>
      <c r="C1976" s="3" t="s">
        <v>9987</v>
      </c>
      <c r="D1976" s="21" t="s">
        <v>9986</v>
      </c>
      <c r="E1976" s="3" t="s">
        <v>9988</v>
      </c>
      <c r="F1976" s="3">
        <v>59.8</v>
      </c>
      <c r="G1976" s="3" t="s">
        <v>62</v>
      </c>
      <c r="K1976" s="60">
        <v>46026</v>
      </c>
      <c r="N1976" s="3" t="s">
        <v>9989</v>
      </c>
      <c r="O1976" s="3" t="s">
        <v>9990</v>
      </c>
    </row>
    <row r="1977" s="3" customFormat="1" spans="1:15">
      <c r="A1977" s="2">
        <v>1976</v>
      </c>
      <c r="B1977" s="3" t="s">
        <v>9991</v>
      </c>
      <c r="C1977" s="3" t="s">
        <v>9987</v>
      </c>
      <c r="D1977" s="21" t="s">
        <v>9991</v>
      </c>
      <c r="E1977" s="3" t="s">
        <v>9992</v>
      </c>
      <c r="F1977" s="3">
        <v>53</v>
      </c>
      <c r="G1977" s="3" t="s">
        <v>62</v>
      </c>
      <c r="K1977" s="60">
        <v>46056</v>
      </c>
      <c r="L1977" s="20" t="s">
        <v>63</v>
      </c>
      <c r="N1977" s="3" t="s">
        <v>9993</v>
      </c>
      <c r="O1977" s="3" t="s">
        <v>9994</v>
      </c>
    </row>
    <row r="1978" s="3" customFormat="1" spans="1:15">
      <c r="A1978" s="2">
        <v>1977</v>
      </c>
      <c r="C1978" s="62" t="s">
        <v>9995</v>
      </c>
      <c r="D1978" s="21" t="s">
        <v>9996</v>
      </c>
      <c r="E1978" s="3" t="s">
        <v>9997</v>
      </c>
      <c r="F1978" s="3">
        <v>37</v>
      </c>
      <c r="G1978" s="3" t="s">
        <v>649</v>
      </c>
      <c r="K1978" s="60">
        <v>45811</v>
      </c>
      <c r="M1978" s="3" t="s">
        <v>9998</v>
      </c>
      <c r="N1978" s="3" t="s">
        <v>9999</v>
      </c>
      <c r="O1978" s="3" t="s">
        <v>10000</v>
      </c>
    </row>
    <row r="1979" s="3" customFormat="1" spans="1:15">
      <c r="A1979" s="2">
        <v>1978</v>
      </c>
      <c r="C1979" s="3" t="s">
        <v>10001</v>
      </c>
      <c r="D1979" s="21" t="s">
        <v>10002</v>
      </c>
      <c r="E1979" s="3" t="s">
        <v>10003</v>
      </c>
      <c r="F1979" s="3">
        <v>39.9</v>
      </c>
      <c r="G1979" s="63" t="s">
        <v>21</v>
      </c>
      <c r="K1979" s="60">
        <v>45698</v>
      </c>
      <c r="L1979" s="62" t="s">
        <v>2988</v>
      </c>
      <c r="N1979" s="3" t="s">
        <v>10004</v>
      </c>
      <c r="O1979" s="62" t="s">
        <v>10005</v>
      </c>
    </row>
    <row r="1980" s="3" customFormat="1" spans="1:15">
      <c r="A1980" s="2">
        <v>1979</v>
      </c>
      <c r="B1980" s="5"/>
      <c r="C1980" s="5" t="s">
        <v>10006</v>
      </c>
      <c r="D1980" s="68" t="s">
        <v>10007</v>
      </c>
      <c r="E1980" s="5" t="s">
        <v>10008</v>
      </c>
      <c r="F1980" s="3">
        <v>49.8</v>
      </c>
      <c r="G1980" s="5" t="s">
        <v>1190</v>
      </c>
      <c r="K1980" s="60">
        <v>45884</v>
      </c>
      <c r="L1980" s="5" t="s">
        <v>63</v>
      </c>
      <c r="M1980" s="5"/>
      <c r="N1980" s="5" t="s">
        <v>10009</v>
      </c>
      <c r="O1980" s="5" t="s">
        <v>10010</v>
      </c>
    </row>
    <row r="1981" s="3" customFormat="1" spans="1:15">
      <c r="A1981" s="2">
        <v>1980</v>
      </c>
      <c r="B1981" s="3" t="s">
        <v>10011</v>
      </c>
      <c r="C1981" s="3" t="s">
        <v>10006</v>
      </c>
      <c r="D1981" s="3" t="s">
        <v>10011</v>
      </c>
      <c r="E1981" s="3" t="s">
        <v>10012</v>
      </c>
      <c r="F1981" s="3">
        <v>56</v>
      </c>
      <c r="G1981" s="3" t="s">
        <v>10013</v>
      </c>
      <c r="K1981" s="60">
        <v>46038</v>
      </c>
      <c r="N1981" s="3" t="s">
        <v>10014</v>
      </c>
      <c r="O1981" s="3" t="s">
        <v>10015</v>
      </c>
    </row>
    <row r="1982" s="3" customFormat="1" spans="1:15">
      <c r="A1982" s="2">
        <v>1981</v>
      </c>
      <c r="C1982" s="3" t="s">
        <v>10016</v>
      </c>
      <c r="D1982" s="21" t="s">
        <v>10017</v>
      </c>
      <c r="E1982" s="20" t="s">
        <v>10018</v>
      </c>
      <c r="F1982" s="3">
        <v>59.8</v>
      </c>
      <c r="G1982" s="3" t="s">
        <v>193</v>
      </c>
      <c r="K1982" s="60">
        <v>45818</v>
      </c>
      <c r="L1982" s="3" t="s">
        <v>63</v>
      </c>
      <c r="M1982" s="3" t="s">
        <v>24</v>
      </c>
      <c r="N1982" s="3" t="s">
        <v>10019</v>
      </c>
      <c r="O1982" s="3" t="s">
        <v>10020</v>
      </c>
    </row>
    <row r="1983" s="3" customFormat="1" spans="1:15">
      <c r="A1983" s="2">
        <v>1982</v>
      </c>
      <c r="B1983" s="3" t="s">
        <v>10021</v>
      </c>
      <c r="C1983" s="3" t="s">
        <v>10022</v>
      </c>
      <c r="D1983" s="21" t="s">
        <v>10021</v>
      </c>
      <c r="E1983" s="3" t="s">
        <v>9872</v>
      </c>
      <c r="F1983" s="3">
        <v>59.9</v>
      </c>
      <c r="G1983" s="63" t="s">
        <v>21</v>
      </c>
      <c r="K1983" s="60">
        <v>45950</v>
      </c>
      <c r="L1983" s="20" t="s">
        <v>10023</v>
      </c>
      <c r="M1983" s="20"/>
      <c r="N1983" s="3" t="s">
        <v>10024</v>
      </c>
      <c r="O1983" s="3" t="s">
        <v>10025</v>
      </c>
    </row>
    <row r="1984" s="16" customFormat="1" spans="1:15">
      <c r="A1984" s="2">
        <v>1983</v>
      </c>
      <c r="B1984" s="76"/>
      <c r="C1984" s="2" t="s">
        <v>10026</v>
      </c>
      <c r="D1984" s="76" t="s">
        <v>10027</v>
      </c>
      <c r="E1984" s="2" t="s">
        <v>9959</v>
      </c>
      <c r="F1984" s="3">
        <v>49</v>
      </c>
      <c r="G1984" s="2" t="s">
        <v>1770</v>
      </c>
      <c r="H1984" s="2"/>
      <c r="I1984" s="2"/>
      <c r="J1984" s="2"/>
      <c r="K1984" s="60">
        <v>46026</v>
      </c>
      <c r="L1984" s="3" t="s">
        <v>63</v>
      </c>
      <c r="M1984" s="3" t="s">
        <v>24</v>
      </c>
      <c r="N1984" s="76" t="s">
        <v>10028</v>
      </c>
      <c r="O1984" s="3" t="s">
        <v>10029</v>
      </c>
    </row>
    <row r="1985" s="3" customFormat="1" spans="1:15">
      <c r="A1985" s="2">
        <v>1984</v>
      </c>
      <c r="C1985" s="3" t="s">
        <v>9987</v>
      </c>
      <c r="D1985" s="21" t="s">
        <v>10030</v>
      </c>
      <c r="E1985" s="20" t="s">
        <v>10031</v>
      </c>
      <c r="F1985" s="3">
        <v>49.8</v>
      </c>
      <c r="G1985" s="63" t="s">
        <v>21</v>
      </c>
      <c r="J1985" s="20" t="s">
        <v>22</v>
      </c>
      <c r="K1985" s="60">
        <v>46079</v>
      </c>
      <c r="L1985" s="70" t="s">
        <v>23</v>
      </c>
      <c r="N1985" s="3" t="s">
        <v>10032</v>
      </c>
      <c r="O1985" s="3" t="s">
        <v>10033</v>
      </c>
    </row>
    <row r="1986" s="3" customFormat="1" spans="1:15">
      <c r="A1986" s="2">
        <v>1985</v>
      </c>
      <c r="C1986" s="3" t="s">
        <v>10034</v>
      </c>
      <c r="D1986" s="21" t="s">
        <v>10035</v>
      </c>
      <c r="E1986" s="3" t="s">
        <v>10036</v>
      </c>
      <c r="F1986" s="3">
        <v>59</v>
      </c>
      <c r="G1986" s="3" t="s">
        <v>2402</v>
      </c>
      <c r="K1986" s="60">
        <v>46027</v>
      </c>
      <c r="L1986" s="20" t="s">
        <v>63</v>
      </c>
      <c r="N1986" s="3" t="s">
        <v>10037</v>
      </c>
      <c r="O1986" s="3" t="s">
        <v>10038</v>
      </c>
    </row>
    <row r="1987" s="16" customFormat="1" spans="1:15">
      <c r="A1987" s="2">
        <v>1986</v>
      </c>
      <c r="B1987" s="76"/>
      <c r="C1987" s="2" t="s">
        <v>10022</v>
      </c>
      <c r="D1987" s="76" t="s">
        <v>10039</v>
      </c>
      <c r="E1987" s="2" t="s">
        <v>10040</v>
      </c>
      <c r="F1987" s="3">
        <v>35</v>
      </c>
      <c r="G1987" s="2" t="s">
        <v>1770</v>
      </c>
      <c r="H1987" s="2"/>
      <c r="I1987" s="2"/>
      <c r="J1987" s="2"/>
      <c r="K1987" s="60">
        <v>46062</v>
      </c>
      <c r="L1987" s="61" t="s">
        <v>9772</v>
      </c>
      <c r="M1987" s="3" t="s">
        <v>24</v>
      </c>
      <c r="N1987" s="76" t="s">
        <v>10041</v>
      </c>
      <c r="O1987" s="3" t="s">
        <v>10042</v>
      </c>
    </row>
    <row r="1988" s="3" customFormat="1" spans="1:15">
      <c r="A1988" s="2">
        <v>1987</v>
      </c>
      <c r="C1988" s="3" t="s">
        <v>10022</v>
      </c>
      <c r="D1988" s="21" t="s">
        <v>10043</v>
      </c>
      <c r="E1988" s="3" t="s">
        <v>9786</v>
      </c>
      <c r="F1988" s="3">
        <v>55</v>
      </c>
      <c r="G1988" s="3" t="s">
        <v>193</v>
      </c>
      <c r="J1988" s="52"/>
      <c r="K1988" s="60">
        <v>45619</v>
      </c>
      <c r="L1988" s="99" t="s">
        <v>63</v>
      </c>
      <c r="M1988" s="20"/>
      <c r="N1988" s="3" t="s">
        <v>10044</v>
      </c>
      <c r="O1988" s="3" t="s">
        <v>10045</v>
      </c>
    </row>
    <row r="1989" s="3" customFormat="1" spans="1:15">
      <c r="A1989" s="2">
        <v>1988</v>
      </c>
      <c r="B1989" s="3" t="s">
        <v>10046</v>
      </c>
      <c r="C1989" s="3" t="s">
        <v>10022</v>
      </c>
      <c r="D1989" s="21" t="s">
        <v>10046</v>
      </c>
      <c r="E1989" s="3" t="s">
        <v>10047</v>
      </c>
      <c r="F1989" s="3">
        <v>47</v>
      </c>
      <c r="G1989" s="3" t="s">
        <v>10048</v>
      </c>
      <c r="K1989" s="60">
        <v>45846</v>
      </c>
      <c r="L1989" s="20" t="s">
        <v>63</v>
      </c>
      <c r="N1989" s="3" t="s">
        <v>10049</v>
      </c>
      <c r="O1989" s="3" t="s">
        <v>10050</v>
      </c>
    </row>
    <row r="1990" s="3" customFormat="1" spans="1:15">
      <c r="A1990" s="2">
        <v>1989</v>
      </c>
      <c r="B1990" s="3"/>
      <c r="C1990" s="3" t="s">
        <v>10051</v>
      </c>
      <c r="D1990" s="3" t="s">
        <v>10052</v>
      </c>
      <c r="E1990" s="3" t="s">
        <v>10053</v>
      </c>
      <c r="F1990" s="3">
        <v>49.8</v>
      </c>
      <c r="G1990" s="3" t="s">
        <v>10054</v>
      </c>
      <c r="K1990" s="60">
        <v>45496</v>
      </c>
      <c r="N1990" s="3" t="s">
        <v>10055</v>
      </c>
      <c r="O1990" s="3" t="s">
        <v>10056</v>
      </c>
    </row>
    <row r="1991" s="3" customFormat="1" spans="1:15">
      <c r="A1991" s="2">
        <v>1990</v>
      </c>
      <c r="C1991" s="3" t="s">
        <v>10051</v>
      </c>
      <c r="D1991" s="21" t="s">
        <v>10057</v>
      </c>
      <c r="E1991" s="3" t="s">
        <v>9786</v>
      </c>
      <c r="F1991" s="3">
        <v>59</v>
      </c>
      <c r="G1991" s="3" t="s">
        <v>46</v>
      </c>
      <c r="J1991" s="52"/>
      <c r="K1991" s="60">
        <v>45703</v>
      </c>
      <c r="L1991" s="71"/>
      <c r="N1991" s="3" t="s">
        <v>10058</v>
      </c>
      <c r="O1991" s="3" t="s">
        <v>10059</v>
      </c>
    </row>
    <row r="1992" s="16" customFormat="1" spans="1:15">
      <c r="A1992" s="2">
        <v>1991</v>
      </c>
      <c r="B1992" s="76"/>
      <c r="C1992" s="2" t="s">
        <v>10051</v>
      </c>
      <c r="D1992" s="76" t="s">
        <v>10060</v>
      </c>
      <c r="E1992" s="5" t="s">
        <v>10061</v>
      </c>
      <c r="F1992" s="3">
        <v>35</v>
      </c>
      <c r="G1992" s="2" t="s">
        <v>7753</v>
      </c>
      <c r="H1992" s="2"/>
      <c r="I1992" s="2"/>
      <c r="J1992" s="2"/>
      <c r="K1992" s="60">
        <v>45702</v>
      </c>
      <c r="L1992" s="61" t="s">
        <v>9772</v>
      </c>
      <c r="M1992" s="3" t="s">
        <v>24</v>
      </c>
      <c r="N1992" s="2" t="s">
        <v>10062</v>
      </c>
      <c r="O1992" s="3" t="s">
        <v>10063</v>
      </c>
    </row>
    <row r="1993" s="3" customFormat="1" spans="1:15">
      <c r="A1993" s="2">
        <v>1992</v>
      </c>
      <c r="C1993" s="3" t="s">
        <v>10064</v>
      </c>
      <c r="D1993" s="21" t="s">
        <v>10065</v>
      </c>
      <c r="E1993" s="3" t="s">
        <v>10003</v>
      </c>
      <c r="F1993" s="3">
        <v>49.9</v>
      </c>
      <c r="G1993" s="63" t="s">
        <v>21</v>
      </c>
      <c r="K1993" s="60">
        <v>45887</v>
      </c>
      <c r="L1993" s="62" t="s">
        <v>10066</v>
      </c>
      <c r="N1993" s="3" t="s">
        <v>10067</v>
      </c>
      <c r="O1993" s="3" t="s">
        <v>10068</v>
      </c>
    </row>
    <row r="1994" s="3" customFormat="1" spans="1:15">
      <c r="A1994" s="2">
        <v>1993</v>
      </c>
      <c r="B1994" s="3" t="s">
        <v>10069</v>
      </c>
      <c r="C1994" s="3" t="s">
        <v>10070</v>
      </c>
      <c r="D1994" s="21" t="s">
        <v>10069</v>
      </c>
      <c r="E1994" s="3" t="s">
        <v>10071</v>
      </c>
      <c r="F1994" s="3">
        <v>49.9</v>
      </c>
      <c r="G1994" s="3" t="s">
        <v>9678</v>
      </c>
      <c r="K1994" s="60">
        <v>46034</v>
      </c>
      <c r="L1994" s="20"/>
      <c r="N1994" s="3" t="s">
        <v>10072</v>
      </c>
      <c r="O1994" s="3" t="s">
        <v>10073</v>
      </c>
    </row>
    <row r="1995" s="3" customFormat="1" spans="1:15">
      <c r="A1995" s="2">
        <v>1994</v>
      </c>
      <c r="B1995" s="3" t="s">
        <v>10074</v>
      </c>
      <c r="C1995" s="3" t="s">
        <v>10070</v>
      </c>
      <c r="D1995" s="3" t="s">
        <v>10074</v>
      </c>
      <c r="E1995" s="3" t="s">
        <v>10075</v>
      </c>
      <c r="F1995" s="3">
        <v>55</v>
      </c>
      <c r="G1995" s="3" t="s">
        <v>62</v>
      </c>
      <c r="K1995" s="60">
        <v>45875</v>
      </c>
      <c r="L1995" s="20" t="s">
        <v>63</v>
      </c>
      <c r="M1995" s="20"/>
      <c r="N1995" s="3" t="s">
        <v>10076</v>
      </c>
      <c r="O1995" s="77" t="s">
        <v>10077</v>
      </c>
    </row>
    <row r="1996" s="3" customFormat="1" spans="1:15">
      <c r="A1996" s="2">
        <v>1995</v>
      </c>
      <c r="C1996" s="3" t="s">
        <v>10070</v>
      </c>
      <c r="D1996" s="21" t="s">
        <v>10078</v>
      </c>
      <c r="E1996" s="20" t="s">
        <v>10079</v>
      </c>
      <c r="F1996" s="3">
        <v>54</v>
      </c>
      <c r="G1996" s="3" t="s">
        <v>10080</v>
      </c>
      <c r="J1996" s="52"/>
      <c r="K1996" s="60">
        <v>46004</v>
      </c>
      <c r="L1996" s="71"/>
      <c r="N1996" s="3" t="s">
        <v>10081</v>
      </c>
      <c r="O1996" s="3" t="s">
        <v>10082</v>
      </c>
    </row>
    <row r="1997" s="52" customFormat="1" spans="1:15">
      <c r="A1997" s="2">
        <v>1996</v>
      </c>
      <c r="B1997" s="52" t="s">
        <v>10083</v>
      </c>
      <c r="C1997" s="52" t="s">
        <v>10070</v>
      </c>
      <c r="D1997" s="52" t="s">
        <v>10083</v>
      </c>
      <c r="E1997" s="52" t="s">
        <v>10084</v>
      </c>
      <c r="F1997" s="3">
        <v>52</v>
      </c>
      <c r="G1997" s="63" t="s">
        <v>21</v>
      </c>
      <c r="K1997" s="60">
        <v>46062</v>
      </c>
      <c r="N1997" s="52" t="s">
        <v>10085</v>
      </c>
      <c r="O1997" s="52" t="s">
        <v>10086</v>
      </c>
    </row>
    <row r="1998" s="5" customFormat="1" spans="1:15">
      <c r="A1998" s="2">
        <v>1997</v>
      </c>
      <c r="C1998" s="5" t="s">
        <v>10070</v>
      </c>
      <c r="D1998" s="68" t="s">
        <v>10087</v>
      </c>
      <c r="E1998" s="5" t="s">
        <v>10088</v>
      </c>
      <c r="F1998" s="3">
        <v>49</v>
      </c>
      <c r="G1998" s="5" t="s">
        <v>10089</v>
      </c>
      <c r="K1998" s="60">
        <v>45888</v>
      </c>
      <c r="L1998" s="3" t="s">
        <v>63</v>
      </c>
      <c r="M1998" s="3" t="s">
        <v>24</v>
      </c>
      <c r="N1998" s="5" t="s">
        <v>10090</v>
      </c>
      <c r="O1998" s="3" t="s">
        <v>10091</v>
      </c>
    </row>
    <row r="1999" s="3" customFormat="1" spans="1:15">
      <c r="A1999" s="2">
        <v>1998</v>
      </c>
      <c r="B1999" s="3" t="s">
        <v>10092</v>
      </c>
      <c r="C1999" s="3" t="s">
        <v>10093</v>
      </c>
      <c r="D1999" s="21" t="s">
        <v>10092</v>
      </c>
      <c r="E1999" s="3" t="s">
        <v>10094</v>
      </c>
      <c r="F1999" s="3">
        <v>59.9</v>
      </c>
      <c r="G1999" s="62" t="s">
        <v>10095</v>
      </c>
      <c r="K1999" s="60">
        <v>46053</v>
      </c>
      <c r="L1999" s="62" t="s">
        <v>10096</v>
      </c>
      <c r="M1999" s="3"/>
      <c r="N1999" s="3" t="s">
        <v>10097</v>
      </c>
      <c r="O1999" s="3" t="s">
        <v>10098</v>
      </c>
    </row>
    <row r="2000" s="3" customFormat="1" spans="1:15">
      <c r="A2000" s="2">
        <v>1999</v>
      </c>
      <c r="B2000" s="3" t="s">
        <v>10099</v>
      </c>
      <c r="C2000" s="3" t="s">
        <v>10093</v>
      </c>
      <c r="D2000" s="3" t="s">
        <v>10099</v>
      </c>
      <c r="E2000" s="20" t="s">
        <v>10100</v>
      </c>
      <c r="F2000" s="3">
        <v>69.9</v>
      </c>
      <c r="G2000" s="20" t="s">
        <v>9971</v>
      </c>
      <c r="K2000" s="60">
        <v>45895</v>
      </c>
      <c r="L2000" s="62" t="s">
        <v>9874</v>
      </c>
      <c r="N2000" s="3" t="s">
        <v>10101</v>
      </c>
      <c r="O2000" s="3" t="s">
        <v>10102</v>
      </c>
    </row>
    <row r="2001" s="3" customFormat="1" spans="1:15">
      <c r="A2001" s="2">
        <v>2000</v>
      </c>
      <c r="C2001" s="3" t="s">
        <v>10093</v>
      </c>
      <c r="D2001" s="21" t="s">
        <v>10103</v>
      </c>
      <c r="E2001" s="3" t="s">
        <v>10104</v>
      </c>
      <c r="F2001" s="3">
        <v>54</v>
      </c>
      <c r="G2001" s="3" t="s">
        <v>10105</v>
      </c>
      <c r="J2001" s="20" t="s">
        <v>22</v>
      </c>
      <c r="K2001" s="60">
        <v>46078</v>
      </c>
      <c r="L2001" s="70" t="s">
        <v>23</v>
      </c>
      <c r="M2001" s="20"/>
      <c r="N2001" s="3" t="s">
        <v>10106</v>
      </c>
      <c r="O2001" s="3" t="s">
        <v>10107</v>
      </c>
    </row>
    <row r="2002" s="16" customFormat="1" spans="1:15">
      <c r="A2002" s="2">
        <v>2001</v>
      </c>
      <c r="B2002" s="76"/>
      <c r="C2002" s="2" t="s">
        <v>10093</v>
      </c>
      <c r="D2002" s="76" t="s">
        <v>10108</v>
      </c>
      <c r="E2002" s="2" t="s">
        <v>10040</v>
      </c>
      <c r="F2002" s="3">
        <v>35</v>
      </c>
      <c r="G2002" s="2" t="s">
        <v>1770</v>
      </c>
      <c r="H2002" s="2"/>
      <c r="I2002" s="2"/>
      <c r="J2002" s="2"/>
      <c r="K2002" s="60">
        <v>45899</v>
      </c>
      <c r="L2002" s="61" t="s">
        <v>9772</v>
      </c>
      <c r="M2002" s="3" t="s">
        <v>24</v>
      </c>
      <c r="N2002" s="76" t="s">
        <v>10109</v>
      </c>
      <c r="O2002" s="3" t="s">
        <v>10110</v>
      </c>
    </row>
    <row r="2003" s="3" customFormat="1" spans="1:15">
      <c r="A2003" s="2">
        <v>2002</v>
      </c>
      <c r="B2003" s="3" t="s">
        <v>10111</v>
      </c>
      <c r="C2003" s="3" t="s">
        <v>10112</v>
      </c>
      <c r="D2003" s="21" t="s">
        <v>10111</v>
      </c>
      <c r="E2003" s="3" t="s">
        <v>10113</v>
      </c>
      <c r="F2003" s="3">
        <v>49</v>
      </c>
      <c r="G2003" s="3" t="s">
        <v>10114</v>
      </c>
      <c r="K2003" s="60">
        <v>45811</v>
      </c>
      <c r="L2003" s="20" t="s">
        <v>63</v>
      </c>
      <c r="M2003" s="20"/>
      <c r="N2003" s="3" t="s">
        <v>10115</v>
      </c>
      <c r="O2003" s="3" t="s">
        <v>10116</v>
      </c>
    </row>
    <row r="2004" s="16" customFormat="1" spans="1:15">
      <c r="A2004" s="2">
        <v>2003</v>
      </c>
      <c r="B2004" s="76"/>
      <c r="C2004" s="2" t="s">
        <v>10117</v>
      </c>
      <c r="D2004" s="76" t="s">
        <v>10118</v>
      </c>
      <c r="E2004" s="2" t="s">
        <v>10119</v>
      </c>
      <c r="F2004" s="3">
        <v>34.8</v>
      </c>
      <c r="G2004" s="2"/>
      <c r="H2004" s="2"/>
      <c r="I2004" s="2"/>
      <c r="J2004" s="2"/>
      <c r="K2004" s="60">
        <v>43451</v>
      </c>
      <c r="L2004" s="5" t="s">
        <v>117</v>
      </c>
      <c r="M2004" s="3" t="s">
        <v>24</v>
      </c>
      <c r="N2004" s="76" t="s">
        <v>10120</v>
      </c>
      <c r="O2004" s="3" t="s">
        <v>10121</v>
      </c>
    </row>
    <row r="2005" s="3" customFormat="1" spans="1:15">
      <c r="A2005" s="2">
        <v>2004</v>
      </c>
      <c r="C2005" s="3" t="s">
        <v>10122</v>
      </c>
      <c r="D2005" s="21" t="s">
        <v>10123</v>
      </c>
      <c r="E2005" s="3" t="s">
        <v>10124</v>
      </c>
      <c r="F2005" s="3">
        <v>55</v>
      </c>
      <c r="G2005" s="3" t="s">
        <v>62</v>
      </c>
      <c r="K2005" s="60">
        <v>46046</v>
      </c>
      <c r="L2005" s="20" t="s">
        <v>63</v>
      </c>
      <c r="N2005" s="3" t="s">
        <v>10125</v>
      </c>
      <c r="O2005" s="3" t="s">
        <v>10126</v>
      </c>
    </row>
    <row r="2006" s="3" customFormat="1" spans="1:15">
      <c r="A2006" s="2">
        <v>2005</v>
      </c>
      <c r="B2006" s="5"/>
      <c r="C2006" s="5" t="s">
        <v>10122</v>
      </c>
      <c r="D2006" s="68" t="s">
        <v>10127</v>
      </c>
      <c r="E2006" s="5" t="s">
        <v>10128</v>
      </c>
      <c r="F2006" s="3">
        <v>69.9</v>
      </c>
      <c r="G2006" s="5" t="s">
        <v>193</v>
      </c>
      <c r="K2006" s="60">
        <v>45707</v>
      </c>
      <c r="L2006" s="5" t="s">
        <v>63</v>
      </c>
      <c r="M2006" s="5"/>
      <c r="N2006" s="5" t="s">
        <v>10129</v>
      </c>
      <c r="O2006" s="5" t="s">
        <v>10130</v>
      </c>
    </row>
    <row r="2007" s="3" customFormat="1" spans="1:15">
      <c r="A2007" s="2">
        <v>2006</v>
      </c>
      <c r="B2007" s="21" t="s">
        <v>10131</v>
      </c>
      <c r="C2007" s="3" t="s">
        <v>10132</v>
      </c>
      <c r="D2007" s="21" t="s">
        <v>10131</v>
      </c>
      <c r="E2007" s="3" t="s">
        <v>10133</v>
      </c>
      <c r="F2007" s="3">
        <v>59.8</v>
      </c>
      <c r="G2007" s="3" t="s">
        <v>10134</v>
      </c>
      <c r="K2007" s="60">
        <v>45826</v>
      </c>
      <c r="L2007" s="3"/>
      <c r="M2007" s="3"/>
      <c r="N2007" s="3" t="s">
        <v>10135</v>
      </c>
      <c r="O2007" s="3" t="s">
        <v>10136</v>
      </c>
    </row>
    <row r="2008" s="3" customFormat="1" spans="1:15">
      <c r="A2008" s="2">
        <v>2007</v>
      </c>
      <c r="B2008" s="5"/>
      <c r="C2008" s="5" t="s">
        <v>10137</v>
      </c>
      <c r="D2008" s="68" t="s">
        <v>10138</v>
      </c>
      <c r="E2008" s="5" t="s">
        <v>10139</v>
      </c>
      <c r="F2008" s="3">
        <v>69</v>
      </c>
      <c r="G2008" s="5" t="s">
        <v>193</v>
      </c>
      <c r="K2008" s="60">
        <v>45734</v>
      </c>
      <c r="L2008" s="5" t="s">
        <v>63</v>
      </c>
      <c r="M2008" s="5"/>
      <c r="N2008" s="5" t="s">
        <v>10140</v>
      </c>
      <c r="O2008" s="5" t="s">
        <v>10141</v>
      </c>
    </row>
    <row r="2009" s="3" customFormat="1" spans="1:15">
      <c r="A2009" s="2">
        <v>2008</v>
      </c>
      <c r="B2009" s="3" t="s">
        <v>10142</v>
      </c>
      <c r="C2009" s="3" t="s">
        <v>10143</v>
      </c>
      <c r="D2009" s="21" t="s">
        <v>10142</v>
      </c>
      <c r="E2009" s="3" t="s">
        <v>10144</v>
      </c>
      <c r="F2009" s="3">
        <v>69.9</v>
      </c>
      <c r="G2009" s="20" t="s">
        <v>10145</v>
      </c>
      <c r="J2009" s="20" t="s">
        <v>22</v>
      </c>
      <c r="K2009" s="60">
        <v>46050</v>
      </c>
      <c r="L2009" s="70" t="s">
        <v>23</v>
      </c>
      <c r="N2009" s="3" t="s">
        <v>10146</v>
      </c>
      <c r="O2009" s="3" t="s">
        <v>10147</v>
      </c>
    </row>
    <row r="2010" s="52" customFormat="1" spans="1:15">
      <c r="A2010" s="2">
        <v>2009</v>
      </c>
      <c r="C2010" s="52" t="s">
        <v>10051</v>
      </c>
      <c r="D2010" s="87" t="s">
        <v>10148</v>
      </c>
      <c r="E2010" s="52" t="s">
        <v>10149</v>
      </c>
      <c r="F2010" s="3">
        <v>49.9</v>
      </c>
      <c r="G2010" s="3" t="s">
        <v>21</v>
      </c>
      <c r="K2010" s="60">
        <v>45898</v>
      </c>
      <c r="L2010" s="52" t="s">
        <v>24</v>
      </c>
      <c r="M2010" s="70"/>
      <c r="N2010" s="88" t="s">
        <v>10150</v>
      </c>
      <c r="O2010" s="3" t="s">
        <v>10151</v>
      </c>
    </row>
    <row r="2011" s="3" customFormat="1" spans="1:15">
      <c r="A2011" s="2">
        <v>2010</v>
      </c>
      <c r="C2011" s="3" t="s">
        <v>10152</v>
      </c>
      <c r="D2011" s="21" t="s">
        <v>10153</v>
      </c>
      <c r="E2011" s="62" t="s">
        <v>10154</v>
      </c>
      <c r="F2011" s="3">
        <v>58</v>
      </c>
      <c r="G2011" s="20" t="s">
        <v>10155</v>
      </c>
      <c r="K2011" s="60">
        <v>46055</v>
      </c>
      <c r="L2011" s="20" t="s">
        <v>63</v>
      </c>
      <c r="N2011" s="3" t="s">
        <v>10156</v>
      </c>
      <c r="O2011" s="3" t="s">
        <v>10157</v>
      </c>
    </row>
    <row r="2012" s="52" customFormat="1" spans="1:15">
      <c r="A2012" s="2">
        <v>2011</v>
      </c>
      <c r="C2012" s="52" t="s">
        <v>10158</v>
      </c>
      <c r="D2012" s="87" t="s">
        <v>10159</v>
      </c>
      <c r="E2012" s="52" t="s">
        <v>10160</v>
      </c>
      <c r="F2012" s="3">
        <v>49.9</v>
      </c>
      <c r="G2012" s="3" t="s">
        <v>21</v>
      </c>
      <c r="K2012" s="60">
        <v>45657</v>
      </c>
      <c r="L2012" s="52" t="s">
        <v>24</v>
      </c>
      <c r="M2012" s="70"/>
      <c r="N2012" s="88" t="s">
        <v>10161</v>
      </c>
      <c r="O2012" s="3" t="s">
        <v>10162</v>
      </c>
    </row>
    <row r="2013" s="3" customFormat="1" spans="1:15">
      <c r="A2013" s="2">
        <v>2012</v>
      </c>
      <c r="B2013" s="3" t="s">
        <v>10163</v>
      </c>
      <c r="C2013" s="3" t="s">
        <v>10164</v>
      </c>
      <c r="D2013" s="3" t="s">
        <v>10163</v>
      </c>
      <c r="E2013" s="3" t="s">
        <v>10165</v>
      </c>
      <c r="F2013" s="3">
        <v>59.9</v>
      </c>
      <c r="G2013" s="3" t="s">
        <v>227</v>
      </c>
      <c r="K2013" s="60">
        <v>45947</v>
      </c>
      <c r="L2013" s="3"/>
      <c r="N2013" s="3" t="s">
        <v>10166</v>
      </c>
      <c r="O2013" s="3" t="s">
        <v>10167</v>
      </c>
    </row>
    <row r="2014" s="3" customFormat="1" spans="1:15">
      <c r="A2014" s="2">
        <v>2013</v>
      </c>
      <c r="B2014" s="3" t="s">
        <v>10168</v>
      </c>
      <c r="C2014" s="3" t="s">
        <v>10164</v>
      </c>
      <c r="D2014" s="21" t="s">
        <v>10168</v>
      </c>
      <c r="E2014" s="3" t="s">
        <v>9872</v>
      </c>
      <c r="F2014" s="3">
        <v>69.9</v>
      </c>
      <c r="G2014" s="3" t="s">
        <v>10169</v>
      </c>
      <c r="J2014" s="20" t="s">
        <v>22</v>
      </c>
      <c r="K2014" s="60">
        <v>46079</v>
      </c>
      <c r="L2014" s="70" t="s">
        <v>23</v>
      </c>
      <c r="M2014" s="20"/>
      <c r="N2014" s="3" t="s">
        <v>10170</v>
      </c>
      <c r="O2014" s="3" t="s">
        <v>10171</v>
      </c>
    </row>
    <row r="2015" s="52" customFormat="1" spans="1:15">
      <c r="A2015" s="2">
        <v>2014</v>
      </c>
      <c r="B2015" s="52" t="s">
        <v>10172</v>
      </c>
      <c r="C2015" s="52" t="s">
        <v>10164</v>
      </c>
      <c r="D2015" s="52" t="s">
        <v>10172</v>
      </c>
      <c r="E2015" s="67" t="s">
        <v>10173</v>
      </c>
      <c r="F2015" s="3">
        <v>49.8</v>
      </c>
      <c r="G2015" s="52" t="s">
        <v>193</v>
      </c>
      <c r="K2015" s="60">
        <v>45870</v>
      </c>
      <c r="N2015" s="52" t="s">
        <v>10174</v>
      </c>
      <c r="O2015" s="52" t="s">
        <v>10175</v>
      </c>
    </row>
    <row r="2016" s="3" customFormat="1" spans="1:15">
      <c r="A2016" s="2">
        <v>2015</v>
      </c>
      <c r="B2016" s="5"/>
      <c r="C2016" s="5" t="s">
        <v>10164</v>
      </c>
      <c r="D2016" s="68" t="s">
        <v>10176</v>
      </c>
      <c r="E2016" s="5" t="s">
        <v>10177</v>
      </c>
      <c r="F2016" s="3">
        <v>49.8</v>
      </c>
      <c r="G2016" s="63" t="s">
        <v>21</v>
      </c>
      <c r="K2016" s="60">
        <v>46037</v>
      </c>
      <c r="N2016" s="5" t="s">
        <v>10178</v>
      </c>
      <c r="O2016" s="3" t="s">
        <v>10179</v>
      </c>
    </row>
    <row r="2017" s="2" customFormat="1" spans="1:15">
      <c r="A2017" s="2">
        <v>2016</v>
      </c>
      <c r="B2017" s="2" t="s">
        <v>10180</v>
      </c>
      <c r="C2017" s="2" t="s">
        <v>10181</v>
      </c>
      <c r="D2017" s="2" t="s">
        <v>10180</v>
      </c>
      <c r="E2017" s="2" t="s">
        <v>10182</v>
      </c>
      <c r="F2017" s="3">
        <v>59.9</v>
      </c>
      <c r="G2017" s="2" t="s">
        <v>21</v>
      </c>
      <c r="H2017" s="2"/>
      <c r="I2017" s="2"/>
      <c r="J2017" s="2"/>
      <c r="K2017" s="60">
        <v>45868</v>
      </c>
      <c r="L2017" s="2"/>
      <c r="M2017" s="2"/>
      <c r="N2017" s="2" t="s">
        <v>10183</v>
      </c>
      <c r="O2017" s="2" t="s">
        <v>10184</v>
      </c>
    </row>
    <row r="2018" s="2" customFormat="1" spans="1:15">
      <c r="A2018" s="2">
        <v>2017</v>
      </c>
      <c r="B2018" s="2" t="s">
        <v>10185</v>
      </c>
      <c r="C2018" s="2" t="s">
        <v>10186</v>
      </c>
      <c r="D2018" s="2" t="s">
        <v>10185</v>
      </c>
      <c r="E2018" s="2" t="s">
        <v>10182</v>
      </c>
      <c r="F2018" s="3">
        <v>59.9</v>
      </c>
      <c r="G2018" s="2" t="s">
        <v>21</v>
      </c>
      <c r="K2018" s="60">
        <v>46079</v>
      </c>
      <c r="N2018" s="2" t="s">
        <v>10187</v>
      </c>
      <c r="O2018" s="2" t="s">
        <v>10188</v>
      </c>
    </row>
    <row r="2019" s="52" customFormat="1" spans="1:15">
      <c r="A2019" s="2">
        <v>2018</v>
      </c>
      <c r="C2019" s="52" t="s">
        <v>10189</v>
      </c>
      <c r="D2019" s="87" t="s">
        <v>10190</v>
      </c>
      <c r="E2019" s="52" t="s">
        <v>10191</v>
      </c>
      <c r="F2019" s="3">
        <v>50</v>
      </c>
      <c r="G2019" s="52" t="s">
        <v>193</v>
      </c>
      <c r="J2019" s="20" t="s">
        <v>22</v>
      </c>
      <c r="K2019" s="60">
        <v>45894</v>
      </c>
      <c r="L2019" s="70" t="s">
        <v>23</v>
      </c>
      <c r="M2019" s="3" t="s">
        <v>24</v>
      </c>
      <c r="N2019" s="52" t="s">
        <v>10192</v>
      </c>
      <c r="O2019" s="3" t="s">
        <v>10193</v>
      </c>
    </row>
    <row r="2020" s="16" customFormat="1" spans="1:15">
      <c r="A2020" s="2">
        <v>2019</v>
      </c>
      <c r="B2020" s="76"/>
      <c r="C2020" s="2" t="s">
        <v>10194</v>
      </c>
      <c r="D2020" s="76" t="s">
        <v>10195</v>
      </c>
      <c r="E2020" s="2" t="s">
        <v>9959</v>
      </c>
      <c r="F2020" s="3">
        <v>55</v>
      </c>
      <c r="G2020" s="5" t="s">
        <v>1770</v>
      </c>
      <c r="H2020" s="2"/>
      <c r="I2020" s="2"/>
      <c r="J2020" s="2"/>
      <c r="K2020" s="60">
        <v>46021</v>
      </c>
      <c r="L2020" s="3" t="s">
        <v>63</v>
      </c>
      <c r="M2020" s="3" t="s">
        <v>24</v>
      </c>
      <c r="N2020" s="76" t="s">
        <v>10196</v>
      </c>
      <c r="O2020" s="3" t="s">
        <v>10197</v>
      </c>
    </row>
    <row r="2021" s="5" customFormat="1" spans="1:15">
      <c r="A2021" s="2">
        <v>2020</v>
      </c>
      <c r="B2021" s="76"/>
      <c r="C2021" s="2" t="s">
        <v>10198</v>
      </c>
      <c r="D2021" s="76" t="s">
        <v>10199</v>
      </c>
      <c r="E2021" s="2" t="s">
        <v>10200</v>
      </c>
      <c r="F2021" s="3">
        <v>35</v>
      </c>
      <c r="G2021" s="5" t="s">
        <v>21</v>
      </c>
      <c r="H2021" s="2"/>
      <c r="I2021" s="2"/>
      <c r="J2021" s="2"/>
      <c r="K2021" s="60">
        <v>46063</v>
      </c>
      <c r="L2021" s="2"/>
      <c r="M2021" s="3" t="s">
        <v>24</v>
      </c>
      <c r="N2021" s="76" t="s">
        <v>10201</v>
      </c>
      <c r="O2021" s="3" t="s">
        <v>10202</v>
      </c>
    </row>
    <row r="2022" s="3" customFormat="1" spans="1:15">
      <c r="A2022" s="2">
        <v>2021</v>
      </c>
      <c r="B2022" s="21"/>
      <c r="C2022" s="3" t="s">
        <v>10203</v>
      </c>
      <c r="D2022" s="21" t="s">
        <v>10204</v>
      </c>
      <c r="E2022" s="3" t="s">
        <v>10205</v>
      </c>
      <c r="F2022" s="3">
        <v>59</v>
      </c>
      <c r="G2022" s="3" t="s">
        <v>10206</v>
      </c>
      <c r="J2022" s="20" t="s">
        <v>22</v>
      </c>
      <c r="K2022" s="60">
        <v>46043</v>
      </c>
      <c r="L2022" s="70" t="s">
        <v>23</v>
      </c>
      <c r="N2022" s="3" t="s">
        <v>10207</v>
      </c>
      <c r="O2022" s="3" t="s">
        <v>10208</v>
      </c>
    </row>
    <row r="2023" s="3" customFormat="1" spans="1:15">
      <c r="A2023" s="2">
        <v>2022</v>
      </c>
      <c r="B2023" s="3" t="s">
        <v>10209</v>
      </c>
      <c r="C2023" s="3" t="s">
        <v>10210</v>
      </c>
      <c r="D2023" s="21" t="s">
        <v>10209</v>
      </c>
      <c r="E2023" s="3" t="s">
        <v>10211</v>
      </c>
      <c r="F2023" s="3">
        <v>49.8</v>
      </c>
      <c r="G2023" s="3" t="s">
        <v>62</v>
      </c>
      <c r="J2023" s="20" t="s">
        <v>22</v>
      </c>
      <c r="K2023" s="60">
        <v>46062</v>
      </c>
      <c r="L2023" s="70" t="s">
        <v>23</v>
      </c>
      <c r="N2023" s="3" t="s">
        <v>10212</v>
      </c>
      <c r="O2023" s="3" t="s">
        <v>10213</v>
      </c>
    </row>
    <row r="2024" s="3" customFormat="1" spans="1:15">
      <c r="A2024" s="2">
        <v>2023</v>
      </c>
      <c r="C2024" s="3" t="s">
        <v>10210</v>
      </c>
      <c r="D2024" s="21" t="s">
        <v>10214</v>
      </c>
      <c r="E2024" s="3" t="s">
        <v>10215</v>
      </c>
      <c r="F2024" s="3">
        <v>54</v>
      </c>
      <c r="G2024" s="3" t="s">
        <v>10216</v>
      </c>
      <c r="J2024" s="20" t="s">
        <v>22</v>
      </c>
      <c r="K2024" s="60">
        <v>46041</v>
      </c>
      <c r="L2024" s="70" t="s">
        <v>23</v>
      </c>
      <c r="N2024" s="3" t="s">
        <v>10217</v>
      </c>
      <c r="O2024" s="3" t="s">
        <v>10218</v>
      </c>
    </row>
    <row r="2025" s="3" customFormat="1" spans="1:15">
      <c r="A2025" s="2">
        <v>2024</v>
      </c>
      <c r="B2025" s="3" t="s">
        <v>10219</v>
      </c>
      <c r="C2025" s="3" t="s">
        <v>10210</v>
      </c>
      <c r="D2025" s="21" t="s">
        <v>10219</v>
      </c>
      <c r="E2025" s="3" t="s">
        <v>10220</v>
      </c>
      <c r="F2025" s="3">
        <v>59.9</v>
      </c>
      <c r="G2025" s="3" t="s">
        <v>10221</v>
      </c>
      <c r="J2025" s="20" t="s">
        <v>22</v>
      </c>
      <c r="K2025" s="60">
        <v>45996</v>
      </c>
      <c r="L2025" s="70" t="s">
        <v>23</v>
      </c>
      <c r="M2025" s="20"/>
      <c r="N2025" s="3" t="s">
        <v>10222</v>
      </c>
      <c r="O2025" s="3" t="s">
        <v>10223</v>
      </c>
    </row>
    <row r="2026" s="27" customFormat="1" spans="1:15">
      <c r="A2026" s="2">
        <v>2025</v>
      </c>
      <c r="B2026" s="57" t="s">
        <v>10224</v>
      </c>
      <c r="C2026" s="27" t="s">
        <v>10225</v>
      </c>
      <c r="D2026" s="57" t="s">
        <v>10224</v>
      </c>
      <c r="E2026" s="58" t="s">
        <v>10226</v>
      </c>
      <c r="F2026" s="3">
        <v>49.9</v>
      </c>
      <c r="G2026" s="27" t="s">
        <v>10227</v>
      </c>
      <c r="K2026" s="60">
        <v>45985</v>
      </c>
      <c r="N2026" s="27" t="s">
        <v>10228</v>
      </c>
      <c r="O2026" s="27" t="s">
        <v>10229</v>
      </c>
    </row>
    <row r="2027" s="4" customFormat="1" spans="1:15">
      <c r="A2027" s="2">
        <v>2026</v>
      </c>
      <c r="B2027" s="4" t="s">
        <v>10230</v>
      </c>
      <c r="C2027" s="4" t="s">
        <v>10231</v>
      </c>
      <c r="D2027" s="22" t="s">
        <v>10230</v>
      </c>
      <c r="E2027" s="4" t="s">
        <v>10232</v>
      </c>
      <c r="F2027" s="3">
        <v>48</v>
      </c>
      <c r="G2027" s="4" t="s">
        <v>7677</v>
      </c>
      <c r="K2027" s="60">
        <v>46003</v>
      </c>
      <c r="N2027" s="4" t="s">
        <v>10233</v>
      </c>
      <c r="O2027" s="4" t="s">
        <v>10234</v>
      </c>
    </row>
    <row r="2028" s="3" customFormat="1" spans="1:15">
      <c r="A2028" s="2">
        <v>2027</v>
      </c>
      <c r="C2028" s="3" t="s">
        <v>10231</v>
      </c>
      <c r="D2028" s="21" t="s">
        <v>10235</v>
      </c>
      <c r="E2028" s="20" t="s">
        <v>10236</v>
      </c>
      <c r="F2028" s="3">
        <v>42</v>
      </c>
      <c r="G2028" s="3" t="s">
        <v>10237</v>
      </c>
      <c r="K2028" s="60">
        <v>46062</v>
      </c>
      <c r="L2028" s="20" t="s">
        <v>9863</v>
      </c>
      <c r="N2028" s="3" t="s">
        <v>10238</v>
      </c>
      <c r="O2028" s="3" t="s">
        <v>10239</v>
      </c>
    </row>
    <row r="2029" s="3" customFormat="1" spans="1:15">
      <c r="A2029" s="2">
        <v>2028</v>
      </c>
      <c r="B2029" s="3"/>
      <c r="C2029" s="3" t="s">
        <v>10231</v>
      </c>
      <c r="D2029" s="3" t="s">
        <v>10240</v>
      </c>
      <c r="E2029" s="3" t="s">
        <v>10241</v>
      </c>
      <c r="F2029" s="3">
        <v>49</v>
      </c>
      <c r="G2029" s="62" t="s">
        <v>10242</v>
      </c>
      <c r="K2029" s="60">
        <v>46056</v>
      </c>
      <c r="L2029" s="20" t="s">
        <v>1837</v>
      </c>
      <c r="N2029" s="3" t="s">
        <v>10243</v>
      </c>
      <c r="O2029" s="3" t="s">
        <v>10244</v>
      </c>
    </row>
    <row r="2030" s="52" customFormat="1" spans="1:15">
      <c r="A2030" s="2">
        <v>2029</v>
      </c>
      <c r="C2030" s="52" t="s">
        <v>10245</v>
      </c>
      <c r="D2030" s="87" t="s">
        <v>10246</v>
      </c>
      <c r="E2030" s="52" t="s">
        <v>10247</v>
      </c>
      <c r="F2030" s="3">
        <v>49.9</v>
      </c>
      <c r="G2030" s="52" t="s">
        <v>9678</v>
      </c>
      <c r="K2030" s="60">
        <v>46037</v>
      </c>
      <c r="L2030" s="70"/>
      <c r="M2030" s="3" t="s">
        <v>24</v>
      </c>
      <c r="N2030" s="52" t="s">
        <v>10248</v>
      </c>
      <c r="O2030" s="3" t="s">
        <v>10249</v>
      </c>
    </row>
    <row r="2031" s="16" customFormat="1" spans="1:15">
      <c r="A2031" s="2">
        <v>2030</v>
      </c>
      <c r="B2031" s="68"/>
      <c r="C2031" s="5" t="s">
        <v>10250</v>
      </c>
      <c r="D2031" s="68" t="s">
        <v>10251</v>
      </c>
      <c r="E2031" s="5" t="s">
        <v>10252</v>
      </c>
      <c r="F2031" s="3">
        <v>29</v>
      </c>
      <c r="G2031" s="3" t="s">
        <v>21</v>
      </c>
      <c r="H2031" s="5"/>
      <c r="I2031" s="5"/>
      <c r="J2031" s="3" t="s">
        <v>22</v>
      </c>
      <c r="K2031" s="60">
        <v>46000</v>
      </c>
      <c r="L2031" s="70" t="s">
        <v>23</v>
      </c>
      <c r="M2031" s="3" t="s">
        <v>24</v>
      </c>
      <c r="N2031" s="5" t="s">
        <v>10253</v>
      </c>
      <c r="O2031" s="3" t="s">
        <v>10254</v>
      </c>
    </row>
    <row r="2032" s="2" customFormat="1" spans="1:15">
      <c r="A2032" s="2">
        <v>2031</v>
      </c>
      <c r="B2032" s="76"/>
      <c r="C2032" s="2" t="s">
        <v>10255</v>
      </c>
      <c r="D2032" s="76" t="s">
        <v>10256</v>
      </c>
      <c r="E2032" s="2" t="s">
        <v>10257</v>
      </c>
      <c r="F2032" s="3">
        <v>49.8</v>
      </c>
      <c r="K2032" s="60">
        <v>43451</v>
      </c>
      <c r="L2032" s="5" t="s">
        <v>117</v>
      </c>
      <c r="M2032" s="3" t="s">
        <v>24</v>
      </c>
      <c r="N2032" s="76" t="s">
        <v>10258</v>
      </c>
      <c r="O2032" s="3" t="s">
        <v>10259</v>
      </c>
    </row>
    <row r="2033" s="3" customFormat="1" spans="1:15">
      <c r="A2033" s="2">
        <v>2032</v>
      </c>
      <c r="B2033" s="21"/>
      <c r="C2033" s="3" t="s">
        <v>10260</v>
      </c>
      <c r="D2033" s="21" t="s">
        <v>10261</v>
      </c>
      <c r="E2033" s="3" t="s">
        <v>10262</v>
      </c>
      <c r="F2033" s="3">
        <v>59.8</v>
      </c>
      <c r="G2033" s="3" t="s">
        <v>10263</v>
      </c>
      <c r="K2033" s="60">
        <v>45702</v>
      </c>
      <c r="L2033" s="3"/>
      <c r="N2033" s="3" t="s">
        <v>10264</v>
      </c>
      <c r="O2033" s="3" t="s">
        <v>10265</v>
      </c>
    </row>
    <row r="2034" s="3" customFormat="1" spans="1:15">
      <c r="A2034" s="2">
        <v>2033</v>
      </c>
      <c r="C2034" s="3" t="s">
        <v>10266</v>
      </c>
      <c r="D2034" s="21" t="s">
        <v>10267</v>
      </c>
      <c r="E2034" s="3" t="s">
        <v>10268</v>
      </c>
      <c r="F2034" s="3">
        <v>43</v>
      </c>
      <c r="G2034" s="3" t="s">
        <v>62</v>
      </c>
      <c r="K2034" s="60">
        <v>45885</v>
      </c>
      <c r="L2034" s="71" t="s">
        <v>9863</v>
      </c>
      <c r="N2034" s="3" t="s">
        <v>10269</v>
      </c>
      <c r="O2034" s="3" t="s">
        <v>10270</v>
      </c>
    </row>
    <row r="2035" s="3" customFormat="1" spans="1:15">
      <c r="A2035" s="2">
        <v>2034</v>
      </c>
      <c r="B2035" s="3" t="s">
        <v>10271</v>
      </c>
      <c r="C2035" s="3" t="s">
        <v>10272</v>
      </c>
      <c r="D2035" s="21" t="s">
        <v>10271</v>
      </c>
      <c r="E2035" s="3" t="s">
        <v>9872</v>
      </c>
      <c r="F2035" s="3">
        <v>59.9</v>
      </c>
      <c r="G2035" s="3" t="s">
        <v>9873</v>
      </c>
      <c r="K2035" s="60">
        <v>46053</v>
      </c>
      <c r="L2035" s="62" t="s">
        <v>9874</v>
      </c>
      <c r="N2035" s="3" t="s">
        <v>10273</v>
      </c>
      <c r="O2035" s="3" t="s">
        <v>10274</v>
      </c>
    </row>
    <row r="2036" s="3" customFormat="1" spans="1:15">
      <c r="A2036" s="2">
        <v>2035</v>
      </c>
      <c r="C2036" s="3" t="s">
        <v>10272</v>
      </c>
      <c r="D2036" s="21" t="s">
        <v>10275</v>
      </c>
      <c r="E2036" s="3" t="s">
        <v>10276</v>
      </c>
      <c r="F2036" s="3">
        <v>54</v>
      </c>
      <c r="G2036" s="3" t="s">
        <v>10277</v>
      </c>
      <c r="K2036" s="60">
        <v>46078</v>
      </c>
      <c r="N2036" s="3" t="s">
        <v>10278</v>
      </c>
      <c r="O2036" s="3" t="s">
        <v>10279</v>
      </c>
    </row>
    <row r="2037" s="3" customFormat="1" spans="1:15">
      <c r="A2037" s="2">
        <v>2036</v>
      </c>
      <c r="C2037" s="3" t="s">
        <v>10280</v>
      </c>
      <c r="D2037" s="21" t="s">
        <v>10281</v>
      </c>
      <c r="E2037" s="20" t="s">
        <v>10282</v>
      </c>
      <c r="F2037" s="3">
        <v>58</v>
      </c>
      <c r="G2037" s="3" t="s">
        <v>10283</v>
      </c>
      <c r="K2037" s="60">
        <v>46040</v>
      </c>
      <c r="N2037" s="3" t="s">
        <v>10284</v>
      </c>
      <c r="O2037" s="3" t="s">
        <v>10285</v>
      </c>
    </row>
    <row r="2038" s="3" customFormat="1" spans="1:15">
      <c r="A2038" s="2">
        <v>2037</v>
      </c>
      <c r="B2038" s="3" t="s">
        <v>10286</v>
      </c>
      <c r="C2038" s="3" t="s">
        <v>10287</v>
      </c>
      <c r="D2038" s="3" t="s">
        <v>10286</v>
      </c>
      <c r="E2038" s="3" t="s">
        <v>10288</v>
      </c>
      <c r="F2038" s="3">
        <v>69.9</v>
      </c>
      <c r="G2038" s="3" t="s">
        <v>10289</v>
      </c>
      <c r="K2038" s="60">
        <v>46030</v>
      </c>
      <c r="L2038" s="20" t="s">
        <v>9821</v>
      </c>
      <c r="M2038" s="20"/>
      <c r="N2038" s="3" t="s">
        <v>10290</v>
      </c>
      <c r="O2038" s="3" t="s">
        <v>10291</v>
      </c>
    </row>
    <row r="2039" s="3" customFormat="1" spans="1:15">
      <c r="A2039" s="2">
        <v>2038</v>
      </c>
      <c r="C2039" s="3" t="s">
        <v>10292</v>
      </c>
      <c r="D2039" s="21" t="s">
        <v>10293</v>
      </c>
      <c r="E2039" s="20" t="s">
        <v>10294</v>
      </c>
      <c r="F2039" s="3">
        <v>69</v>
      </c>
      <c r="G2039" s="63" t="s">
        <v>21</v>
      </c>
      <c r="K2039" s="60">
        <v>45840</v>
      </c>
      <c r="N2039" s="3" t="s">
        <v>10295</v>
      </c>
      <c r="O2039" s="62" t="s">
        <v>10296</v>
      </c>
    </row>
    <row r="2040" s="3" customFormat="1" spans="1:15">
      <c r="A2040" s="2">
        <v>2039</v>
      </c>
      <c r="B2040" s="3" t="s">
        <v>10297</v>
      </c>
      <c r="C2040" s="3" t="s">
        <v>10292</v>
      </c>
      <c r="D2040" s="21" t="s">
        <v>10297</v>
      </c>
      <c r="E2040" s="3" t="s">
        <v>9982</v>
      </c>
      <c r="F2040" s="3">
        <v>49.9</v>
      </c>
      <c r="G2040" s="3" t="s">
        <v>10298</v>
      </c>
      <c r="K2040" s="60">
        <v>46045</v>
      </c>
      <c r="L2040" s="20" t="s">
        <v>63</v>
      </c>
      <c r="M2040" s="20"/>
      <c r="N2040" s="3" t="s">
        <v>10299</v>
      </c>
      <c r="O2040" s="3" t="s">
        <v>10300</v>
      </c>
    </row>
    <row r="2041" s="5" customFormat="1" spans="1:15">
      <c r="A2041" s="2">
        <v>2040</v>
      </c>
      <c r="B2041" s="76"/>
      <c r="C2041" s="2" t="s">
        <v>10301</v>
      </c>
      <c r="D2041" s="76" t="s">
        <v>10302</v>
      </c>
      <c r="E2041" s="2" t="s">
        <v>9959</v>
      </c>
      <c r="F2041" s="3">
        <v>45</v>
      </c>
      <c r="G2041" s="2" t="s">
        <v>1770</v>
      </c>
      <c r="H2041" s="2"/>
      <c r="I2041" s="2"/>
      <c r="J2041" s="2"/>
      <c r="K2041" s="60">
        <v>46018</v>
      </c>
      <c r="L2041" s="3" t="s">
        <v>63</v>
      </c>
      <c r="M2041" s="3" t="s">
        <v>24</v>
      </c>
      <c r="N2041" s="76" t="s">
        <v>10303</v>
      </c>
      <c r="O2041" s="3" t="s">
        <v>10304</v>
      </c>
    </row>
    <row r="2042" s="2" customFormat="1" spans="1:15">
      <c r="A2042" s="2">
        <v>2041</v>
      </c>
      <c r="B2042" s="5"/>
      <c r="C2042" s="5" t="s">
        <v>10305</v>
      </c>
      <c r="D2042" s="68" t="s">
        <v>10306</v>
      </c>
      <c r="E2042" s="20" t="s">
        <v>10307</v>
      </c>
      <c r="F2042" s="3">
        <v>39</v>
      </c>
      <c r="G2042" s="3" t="s">
        <v>21</v>
      </c>
      <c r="H2042" s="5"/>
      <c r="I2042" s="5"/>
      <c r="J2042" s="5"/>
      <c r="K2042" s="60">
        <v>46034</v>
      </c>
      <c r="L2042" s="5"/>
      <c r="M2042" s="3" t="s">
        <v>24</v>
      </c>
      <c r="N2042" s="5" t="s">
        <v>10308</v>
      </c>
      <c r="O2042" s="3" t="s">
        <v>10309</v>
      </c>
    </row>
    <row r="2043" s="2" customFormat="1" spans="1:15">
      <c r="A2043" s="2">
        <v>2042</v>
      </c>
      <c r="C2043" s="2" t="s">
        <v>9855</v>
      </c>
      <c r="D2043" s="76" t="s">
        <v>10310</v>
      </c>
      <c r="E2043" s="2" t="s">
        <v>10200</v>
      </c>
      <c r="F2043" s="3">
        <v>20</v>
      </c>
      <c r="G2043" s="3" t="s">
        <v>21</v>
      </c>
      <c r="K2043" s="60">
        <v>45875</v>
      </c>
      <c r="M2043" s="3" t="s">
        <v>24</v>
      </c>
      <c r="N2043" s="76" t="s">
        <v>10311</v>
      </c>
      <c r="O2043" s="3" t="s">
        <v>10312</v>
      </c>
    </row>
    <row r="2044" s="5" customFormat="1" spans="1:15">
      <c r="A2044" s="2">
        <v>2043</v>
      </c>
      <c r="B2044" s="2"/>
      <c r="C2044" s="2" t="s">
        <v>9930</v>
      </c>
      <c r="D2044" s="76" t="s">
        <v>10313</v>
      </c>
      <c r="E2044" s="2" t="s">
        <v>10200</v>
      </c>
      <c r="F2044" s="3">
        <v>35</v>
      </c>
      <c r="G2044" s="3" t="s">
        <v>21</v>
      </c>
      <c r="H2044" s="2"/>
      <c r="I2044" s="2"/>
      <c r="J2044" s="2"/>
      <c r="K2044" s="60">
        <v>45897</v>
      </c>
      <c r="L2044" s="2"/>
      <c r="M2044" s="3" t="s">
        <v>24</v>
      </c>
      <c r="N2044" s="76" t="s">
        <v>10314</v>
      </c>
      <c r="O2044" s="3" t="s">
        <v>10315</v>
      </c>
    </row>
    <row r="2045" s="2" customFormat="1" spans="1:15">
      <c r="A2045" s="2">
        <v>2044</v>
      </c>
      <c r="B2045" s="76"/>
      <c r="C2045" s="2" t="s">
        <v>10316</v>
      </c>
      <c r="D2045" s="76" t="s">
        <v>10317</v>
      </c>
      <c r="E2045" s="2" t="s">
        <v>10318</v>
      </c>
      <c r="F2045" s="3">
        <v>44.8</v>
      </c>
      <c r="G2045" s="2" t="s">
        <v>21</v>
      </c>
      <c r="K2045" s="60">
        <v>46000</v>
      </c>
      <c r="L2045" s="2" t="s">
        <v>10319</v>
      </c>
      <c r="M2045" s="3" t="s">
        <v>24</v>
      </c>
      <c r="N2045" s="20" t="s">
        <v>10320</v>
      </c>
      <c r="O2045" s="3" t="s">
        <v>10321</v>
      </c>
    </row>
    <row r="2046" s="3" customFormat="1" spans="1:15">
      <c r="A2046" s="2">
        <v>2045</v>
      </c>
      <c r="C2046" s="3" t="s">
        <v>10322</v>
      </c>
      <c r="D2046" s="21" t="s">
        <v>10323</v>
      </c>
      <c r="E2046" s="20" t="s">
        <v>10324</v>
      </c>
      <c r="F2046" s="3">
        <v>55</v>
      </c>
      <c r="G2046" s="3" t="s">
        <v>10325</v>
      </c>
      <c r="J2046" s="52"/>
      <c r="K2046" s="60">
        <v>45846</v>
      </c>
      <c r="L2046" s="99" t="s">
        <v>63</v>
      </c>
      <c r="M2046" s="20"/>
      <c r="N2046" s="3" t="s">
        <v>10326</v>
      </c>
      <c r="O2046" s="3" t="s">
        <v>10327</v>
      </c>
    </row>
    <row r="2047" s="3" customFormat="1" spans="1:15">
      <c r="A2047" s="2">
        <v>2046</v>
      </c>
      <c r="B2047" s="21"/>
      <c r="C2047" s="3" t="s">
        <v>10328</v>
      </c>
      <c r="D2047" s="21" t="s">
        <v>10329</v>
      </c>
      <c r="E2047" s="20" t="s">
        <v>10154</v>
      </c>
      <c r="F2047" s="3">
        <v>69</v>
      </c>
      <c r="G2047" s="63" t="s">
        <v>21</v>
      </c>
      <c r="K2047" s="60">
        <v>46026</v>
      </c>
      <c r="N2047" s="3" t="s">
        <v>10330</v>
      </c>
      <c r="O2047" s="3" t="s">
        <v>10331</v>
      </c>
    </row>
    <row r="2048" s="2" customFormat="1" spans="1:15">
      <c r="A2048" s="2">
        <v>2047</v>
      </c>
      <c r="C2048" s="2" t="s">
        <v>10328</v>
      </c>
      <c r="D2048" s="76" t="s">
        <v>10332</v>
      </c>
      <c r="E2048" s="2" t="s">
        <v>10200</v>
      </c>
      <c r="F2048" s="3">
        <v>28</v>
      </c>
      <c r="G2048" s="3" t="s">
        <v>21</v>
      </c>
      <c r="K2048" s="60">
        <v>45695</v>
      </c>
      <c r="M2048" s="3" t="s">
        <v>24</v>
      </c>
      <c r="N2048" s="76" t="s">
        <v>10333</v>
      </c>
      <c r="O2048" s="3" t="s">
        <v>10334</v>
      </c>
    </row>
    <row r="2049" s="2" customFormat="1" spans="1:15">
      <c r="A2049" s="2">
        <v>2048</v>
      </c>
      <c r="B2049" s="85"/>
      <c r="C2049" s="2" t="s">
        <v>10335</v>
      </c>
      <c r="D2049" s="76" t="s">
        <v>10336</v>
      </c>
      <c r="E2049" s="2" t="s">
        <v>10337</v>
      </c>
      <c r="F2049" s="3">
        <v>39.9</v>
      </c>
      <c r="G2049" s="2" t="s">
        <v>21</v>
      </c>
      <c r="H2049" s="16"/>
      <c r="I2049" s="16"/>
      <c r="J2049" s="16"/>
      <c r="K2049" s="60">
        <v>45875</v>
      </c>
      <c r="L2049" s="2" t="s">
        <v>10319</v>
      </c>
      <c r="M2049" s="3" t="s">
        <v>24</v>
      </c>
      <c r="N2049" s="20" t="s">
        <v>10338</v>
      </c>
      <c r="O2049" s="3" t="s">
        <v>10339</v>
      </c>
    </row>
    <row r="2050" s="3" customFormat="1" spans="1:15">
      <c r="A2050" s="2">
        <v>2049</v>
      </c>
      <c r="B2050" s="3" t="s">
        <v>10340</v>
      </c>
      <c r="C2050" s="3" t="s">
        <v>10341</v>
      </c>
      <c r="D2050" s="3" t="s">
        <v>10340</v>
      </c>
      <c r="E2050" s="3" t="s">
        <v>10342</v>
      </c>
      <c r="F2050" s="3">
        <v>58</v>
      </c>
      <c r="G2050" s="3" t="s">
        <v>3102</v>
      </c>
      <c r="H2050" s="3"/>
      <c r="I2050" s="3"/>
      <c r="J2050" s="3"/>
      <c r="K2050" s="60">
        <v>45734</v>
      </c>
      <c r="N2050" s="3" t="s">
        <v>10343</v>
      </c>
      <c r="O2050" s="3" t="s">
        <v>10344</v>
      </c>
    </row>
    <row r="2051" s="3" customFormat="1" spans="1:15">
      <c r="A2051" s="2">
        <v>2050</v>
      </c>
      <c r="B2051" s="3"/>
      <c r="C2051" s="3" t="s">
        <v>10341</v>
      </c>
      <c r="D2051" s="21" t="s">
        <v>10345</v>
      </c>
      <c r="E2051" s="3" t="s">
        <v>10346</v>
      </c>
      <c r="F2051" s="3">
        <v>39</v>
      </c>
      <c r="G2051" s="3" t="s">
        <v>10347</v>
      </c>
      <c r="K2051" s="60">
        <v>45700</v>
      </c>
      <c r="L2051" s="20" t="s">
        <v>63</v>
      </c>
      <c r="N2051" s="3" t="s">
        <v>10348</v>
      </c>
      <c r="O2051" s="3" t="s">
        <v>10349</v>
      </c>
    </row>
    <row r="2052" s="3" customFormat="1" spans="1:15">
      <c r="A2052" s="2">
        <v>2051</v>
      </c>
      <c r="B2052" s="3" t="s">
        <v>10350</v>
      </c>
      <c r="C2052" s="3" t="s">
        <v>10341</v>
      </c>
      <c r="D2052" s="21" t="s">
        <v>10350</v>
      </c>
      <c r="E2052" s="3" t="s">
        <v>10351</v>
      </c>
      <c r="F2052" s="3">
        <v>55</v>
      </c>
      <c r="G2052" s="20" t="s">
        <v>10352</v>
      </c>
      <c r="J2052" s="20" t="s">
        <v>22</v>
      </c>
      <c r="K2052" s="60">
        <v>46053</v>
      </c>
      <c r="L2052" s="70" t="s">
        <v>23</v>
      </c>
      <c r="N2052" s="3" t="s">
        <v>10353</v>
      </c>
      <c r="O2052" s="3" t="s">
        <v>10354</v>
      </c>
    </row>
    <row r="2053" s="3" customFormat="1" spans="1:15">
      <c r="A2053" s="2">
        <v>2052</v>
      </c>
      <c r="C2053" s="3" t="s">
        <v>10341</v>
      </c>
      <c r="D2053" s="21" t="s">
        <v>10355</v>
      </c>
      <c r="E2053" s="20" t="s">
        <v>10356</v>
      </c>
      <c r="F2053" s="3">
        <v>45</v>
      </c>
      <c r="G2053" s="3" t="s">
        <v>10357</v>
      </c>
      <c r="J2053" s="52"/>
      <c r="K2053" s="60">
        <v>45657</v>
      </c>
      <c r="L2053" s="99" t="s">
        <v>63</v>
      </c>
      <c r="M2053" s="20"/>
      <c r="N2053" s="3" t="s">
        <v>10358</v>
      </c>
      <c r="O2053" s="3" t="s">
        <v>10359</v>
      </c>
    </row>
    <row r="2054" s="4" customFormat="1" spans="1:15">
      <c r="A2054" s="2">
        <v>2053</v>
      </c>
      <c r="B2054" s="4" t="s">
        <v>10360</v>
      </c>
      <c r="C2054" s="4" t="s">
        <v>10361</v>
      </c>
      <c r="D2054" s="4" t="s">
        <v>10360</v>
      </c>
      <c r="E2054" s="4" t="s">
        <v>10362</v>
      </c>
      <c r="F2054" s="4">
        <v>49.9</v>
      </c>
      <c r="G2054" s="4" t="s">
        <v>6266</v>
      </c>
      <c r="K2054" s="56">
        <v>46098</v>
      </c>
      <c r="L2054" s="4"/>
      <c r="M2054" s="4"/>
      <c r="N2054" s="4" t="s">
        <v>10363</v>
      </c>
      <c r="O2054" s="4" t="s">
        <v>10364</v>
      </c>
    </row>
    <row r="2055" s="2" customFormat="1" spans="1:15">
      <c r="A2055" s="2">
        <v>2054</v>
      </c>
      <c r="B2055" s="2" t="s">
        <v>10365</v>
      </c>
      <c r="C2055" s="2" t="s">
        <v>10366</v>
      </c>
      <c r="D2055" s="2" t="s">
        <v>10365</v>
      </c>
      <c r="E2055" s="2" t="s">
        <v>10182</v>
      </c>
      <c r="F2055" s="3">
        <v>59.9</v>
      </c>
      <c r="G2055" s="2" t="s">
        <v>21</v>
      </c>
      <c r="H2055" s="2"/>
      <c r="I2055" s="2"/>
      <c r="J2055" s="2"/>
      <c r="K2055" s="60">
        <v>45894</v>
      </c>
      <c r="L2055" s="2"/>
      <c r="M2055" s="2"/>
      <c r="N2055" s="2" t="s">
        <v>10367</v>
      </c>
      <c r="O2055" s="2" t="s">
        <v>10368</v>
      </c>
    </row>
    <row r="2056" s="2" customFormat="1" spans="1:15">
      <c r="A2056" s="2">
        <v>2055</v>
      </c>
      <c r="B2056" s="103"/>
      <c r="C2056" s="93" t="s">
        <v>10361</v>
      </c>
      <c r="D2056" s="103" t="s">
        <v>10369</v>
      </c>
      <c r="E2056" s="93" t="s">
        <v>10040</v>
      </c>
      <c r="F2056" s="3">
        <v>35</v>
      </c>
      <c r="G2056" s="104" t="s">
        <v>21</v>
      </c>
      <c r="H2056" s="109"/>
      <c r="I2056" s="109"/>
      <c r="J2056" s="109"/>
      <c r="K2056" s="60">
        <v>45703</v>
      </c>
      <c r="L2056" s="61" t="s">
        <v>9772</v>
      </c>
      <c r="M2056" s="3" t="s">
        <v>24</v>
      </c>
      <c r="N2056" s="17" t="s">
        <v>10370</v>
      </c>
      <c r="O2056" s="3" t="s">
        <v>10371</v>
      </c>
    </row>
    <row r="2057" s="3" customFormat="1" spans="1:15">
      <c r="A2057" s="2">
        <v>2056</v>
      </c>
      <c r="B2057" s="21"/>
      <c r="C2057" s="3" t="s">
        <v>10366</v>
      </c>
      <c r="D2057" s="21" t="s">
        <v>10372</v>
      </c>
      <c r="E2057" s="3" t="s">
        <v>10373</v>
      </c>
      <c r="F2057" s="3">
        <v>59</v>
      </c>
      <c r="G2057" s="3" t="s">
        <v>193</v>
      </c>
      <c r="K2057" s="60">
        <v>45700</v>
      </c>
      <c r="L2057" s="3" t="s">
        <v>3270</v>
      </c>
      <c r="N2057" s="3" t="s">
        <v>10374</v>
      </c>
      <c r="O2057" s="3" t="s">
        <v>10375</v>
      </c>
    </row>
    <row r="2058" s="3" customFormat="1" spans="1:15">
      <c r="A2058" s="2">
        <v>2057</v>
      </c>
      <c r="B2058" s="3"/>
      <c r="C2058" s="3" t="s">
        <v>10361</v>
      </c>
      <c r="D2058" s="21" t="s">
        <v>10376</v>
      </c>
      <c r="E2058" s="3" t="s">
        <v>10377</v>
      </c>
      <c r="F2058" s="3">
        <v>75</v>
      </c>
      <c r="G2058" s="63" t="s">
        <v>21</v>
      </c>
      <c r="K2058" s="60">
        <v>45318</v>
      </c>
      <c r="N2058" s="3" t="s">
        <v>10378</v>
      </c>
      <c r="O2058" s="3" t="s">
        <v>10379</v>
      </c>
    </row>
    <row r="2059" s="2" customFormat="1" spans="1:15">
      <c r="A2059" s="2">
        <v>2058</v>
      </c>
      <c r="B2059" s="5"/>
      <c r="C2059" s="5" t="s">
        <v>10361</v>
      </c>
      <c r="D2059" s="68" t="s">
        <v>10380</v>
      </c>
      <c r="E2059" s="5" t="s">
        <v>9959</v>
      </c>
      <c r="F2059" s="3">
        <v>55</v>
      </c>
      <c r="G2059" s="3" t="s">
        <v>21</v>
      </c>
      <c r="H2059" s="5"/>
      <c r="I2059" s="5"/>
      <c r="J2059" s="3" t="s">
        <v>22</v>
      </c>
      <c r="K2059" s="60">
        <v>46032</v>
      </c>
      <c r="L2059" s="70" t="s">
        <v>23</v>
      </c>
      <c r="M2059" s="3" t="s">
        <v>24</v>
      </c>
      <c r="N2059" s="5" t="s">
        <v>10381</v>
      </c>
      <c r="O2059" s="3" t="s">
        <v>10382</v>
      </c>
    </row>
    <row r="2060" s="3" customFormat="1" spans="1:15">
      <c r="A2060" s="2">
        <v>2059</v>
      </c>
      <c r="B2060" s="3"/>
      <c r="C2060" s="3" t="s">
        <v>10383</v>
      </c>
      <c r="D2060" s="3" t="s">
        <v>10384</v>
      </c>
      <c r="E2060" s="20" t="s">
        <v>10385</v>
      </c>
      <c r="F2060" s="3">
        <v>65</v>
      </c>
      <c r="G2060" s="20" t="s">
        <v>9873</v>
      </c>
      <c r="K2060" s="60">
        <v>45713</v>
      </c>
      <c r="L2060" s="62" t="s">
        <v>9874</v>
      </c>
      <c r="N2060" s="3" t="s">
        <v>10386</v>
      </c>
      <c r="O2060" s="3" t="s">
        <v>10387</v>
      </c>
    </row>
    <row r="2061" s="2" customFormat="1" spans="1:15">
      <c r="A2061" s="2">
        <v>2060</v>
      </c>
      <c r="B2061" s="76"/>
      <c r="C2061" s="2" t="s">
        <v>10388</v>
      </c>
      <c r="D2061" s="76" t="s">
        <v>10389</v>
      </c>
      <c r="E2061" s="2" t="s">
        <v>10200</v>
      </c>
      <c r="F2061" s="3">
        <v>39</v>
      </c>
      <c r="G2061" s="5" t="s">
        <v>21</v>
      </c>
      <c r="K2061" s="60">
        <v>45897</v>
      </c>
      <c r="M2061" s="3" t="s">
        <v>24</v>
      </c>
      <c r="N2061" s="76" t="s">
        <v>10390</v>
      </c>
      <c r="O2061" s="3" t="s">
        <v>10391</v>
      </c>
    </row>
    <row r="2062" s="3" customFormat="1" spans="1:15">
      <c r="A2062" s="2">
        <v>2061</v>
      </c>
      <c r="C2062" s="3" t="s">
        <v>10392</v>
      </c>
      <c r="D2062" s="21" t="s">
        <v>10393</v>
      </c>
      <c r="E2062" s="3" t="s">
        <v>10394</v>
      </c>
      <c r="F2062" s="3">
        <v>52</v>
      </c>
      <c r="G2062" s="3" t="s">
        <v>62</v>
      </c>
      <c r="K2062" s="60">
        <v>45646</v>
      </c>
      <c r="L2062" s="3" t="s">
        <v>69</v>
      </c>
      <c r="N2062" s="3" t="s">
        <v>10395</v>
      </c>
      <c r="O2062" s="3" t="s">
        <v>10396</v>
      </c>
    </row>
    <row r="2063" s="3" customFormat="1" spans="1:15">
      <c r="A2063" s="2">
        <v>2062</v>
      </c>
      <c r="B2063" s="3" t="s">
        <v>10397</v>
      </c>
      <c r="C2063" s="3" t="s">
        <v>10398</v>
      </c>
      <c r="D2063" s="3" t="s">
        <v>10397</v>
      </c>
      <c r="E2063" s="3" t="s">
        <v>10399</v>
      </c>
      <c r="F2063" s="3">
        <v>55</v>
      </c>
      <c r="G2063" s="3" t="s">
        <v>10400</v>
      </c>
      <c r="H2063" s="60"/>
      <c r="I2063" s="60"/>
      <c r="J2063" s="20" t="s">
        <v>22</v>
      </c>
      <c r="K2063" s="60">
        <v>46064</v>
      </c>
      <c r="L2063" s="70" t="s">
        <v>23</v>
      </c>
      <c r="N2063" s="3" t="s">
        <v>10401</v>
      </c>
      <c r="O2063" s="3" t="s">
        <v>10402</v>
      </c>
    </row>
    <row r="2064" s="3" customFormat="1" spans="1:15">
      <c r="A2064" s="2">
        <v>2063</v>
      </c>
      <c r="B2064" s="3" t="s">
        <v>10403</v>
      </c>
      <c r="C2064" s="3" t="s">
        <v>10398</v>
      </c>
      <c r="D2064" s="21" t="s">
        <v>10403</v>
      </c>
      <c r="E2064" s="3" t="s">
        <v>10404</v>
      </c>
      <c r="F2064" s="3">
        <v>55</v>
      </c>
      <c r="G2064" s="62" t="s">
        <v>10095</v>
      </c>
      <c r="K2064" s="60">
        <v>45889</v>
      </c>
      <c r="L2064" s="62" t="s">
        <v>10096</v>
      </c>
      <c r="N2064" s="3" t="s">
        <v>10405</v>
      </c>
      <c r="O2064" s="3" t="s">
        <v>10406</v>
      </c>
    </row>
    <row r="2065" s="3" customFormat="1" spans="1:15">
      <c r="A2065" s="2">
        <v>2064</v>
      </c>
      <c r="B2065" s="21"/>
      <c r="C2065" s="3" t="s">
        <v>10407</v>
      </c>
      <c r="D2065" s="21" t="s">
        <v>10408</v>
      </c>
      <c r="E2065" s="20" t="s">
        <v>10409</v>
      </c>
      <c r="F2065" s="3">
        <v>69</v>
      </c>
      <c r="G2065" s="63" t="s">
        <v>21</v>
      </c>
      <c r="J2065" s="20" t="s">
        <v>22</v>
      </c>
      <c r="K2065" s="60">
        <v>46064</v>
      </c>
      <c r="L2065" s="70" t="s">
        <v>23</v>
      </c>
      <c r="N2065" s="3" t="s">
        <v>10410</v>
      </c>
      <c r="O2065" s="3" t="s">
        <v>10411</v>
      </c>
    </row>
    <row r="2066" s="3" customFormat="1" spans="1:15">
      <c r="A2066" s="2">
        <v>2065</v>
      </c>
      <c r="B2066" s="3" t="s">
        <v>10412</v>
      </c>
      <c r="C2066" s="3" t="s">
        <v>10398</v>
      </c>
      <c r="D2066" s="21" t="s">
        <v>10412</v>
      </c>
      <c r="E2066" s="3" t="s">
        <v>10413</v>
      </c>
      <c r="F2066" s="3">
        <v>53</v>
      </c>
      <c r="G2066" s="3" t="s">
        <v>62</v>
      </c>
      <c r="J2066" s="20" t="s">
        <v>22</v>
      </c>
      <c r="K2066" s="60">
        <v>46051</v>
      </c>
      <c r="L2066" s="70" t="s">
        <v>23</v>
      </c>
      <c r="N2066" s="3" t="s">
        <v>10414</v>
      </c>
      <c r="O2066" s="3" t="s">
        <v>10415</v>
      </c>
    </row>
    <row r="2067" s="3" customFormat="1" spans="1:15">
      <c r="A2067" s="2">
        <v>2066</v>
      </c>
      <c r="B2067" s="68" t="s">
        <v>10416</v>
      </c>
      <c r="C2067" s="5" t="s">
        <v>10417</v>
      </c>
      <c r="D2067" s="68" t="s">
        <v>10416</v>
      </c>
      <c r="E2067" s="5" t="s">
        <v>10418</v>
      </c>
      <c r="F2067" s="3">
        <v>35</v>
      </c>
      <c r="G2067" s="5" t="s">
        <v>21</v>
      </c>
      <c r="K2067" s="60">
        <v>46040</v>
      </c>
      <c r="N2067" s="5" t="s">
        <v>10419</v>
      </c>
      <c r="O2067" s="5" t="s">
        <v>10420</v>
      </c>
    </row>
    <row r="2068" s="3" customFormat="1" spans="1:15">
      <c r="A2068" s="2">
        <v>2067</v>
      </c>
      <c r="B2068" s="21"/>
      <c r="C2068" s="3" t="s">
        <v>10421</v>
      </c>
      <c r="D2068" s="21" t="s">
        <v>10422</v>
      </c>
      <c r="E2068" s="20" t="s">
        <v>10423</v>
      </c>
      <c r="F2068" s="3">
        <v>69</v>
      </c>
      <c r="G2068" s="3" t="s">
        <v>21</v>
      </c>
      <c r="J2068" s="3" t="s">
        <v>22</v>
      </c>
      <c r="K2068" s="60">
        <v>45840</v>
      </c>
      <c r="L2068" s="70" t="s">
        <v>23</v>
      </c>
      <c r="N2068" s="3" t="s">
        <v>10424</v>
      </c>
      <c r="O2068" s="3" t="s">
        <v>10425</v>
      </c>
    </row>
    <row r="2069" s="3" customFormat="1" spans="1:15">
      <c r="A2069" s="2">
        <v>2068</v>
      </c>
      <c r="C2069" s="3" t="s">
        <v>10426</v>
      </c>
      <c r="D2069" s="21" t="s">
        <v>10427</v>
      </c>
      <c r="E2069" s="20" t="s">
        <v>10428</v>
      </c>
      <c r="F2069" s="3">
        <v>29.8</v>
      </c>
      <c r="G2069" s="3" t="s">
        <v>21</v>
      </c>
      <c r="K2069" s="60">
        <v>46058</v>
      </c>
      <c r="M2069" s="3" t="s">
        <v>24</v>
      </c>
      <c r="N2069" s="3" t="s">
        <v>10429</v>
      </c>
      <c r="O2069" s="3" t="s">
        <v>10430</v>
      </c>
    </row>
    <row r="2070" s="3" customFormat="1" spans="1:15">
      <c r="A2070" s="2">
        <v>2069</v>
      </c>
      <c r="C2070" s="3" t="s">
        <v>10431</v>
      </c>
      <c r="D2070" s="21" t="s">
        <v>10432</v>
      </c>
      <c r="E2070" s="3" t="s">
        <v>10433</v>
      </c>
      <c r="F2070" s="3">
        <v>49.9</v>
      </c>
      <c r="G2070" s="3" t="s">
        <v>21</v>
      </c>
      <c r="K2070" s="60">
        <v>45944</v>
      </c>
      <c r="N2070" s="3" t="s">
        <v>10434</v>
      </c>
      <c r="O2070" s="3" t="s">
        <v>10435</v>
      </c>
    </row>
    <row r="2071" s="3" customFormat="1" spans="1:15">
      <c r="A2071" s="2">
        <v>2070</v>
      </c>
      <c r="B2071" s="3" t="s">
        <v>10436</v>
      </c>
      <c r="C2071" s="3" t="s">
        <v>10437</v>
      </c>
      <c r="D2071" s="21" t="s">
        <v>10436</v>
      </c>
      <c r="E2071" s="3" t="s">
        <v>10438</v>
      </c>
      <c r="F2071" s="3">
        <v>59.9</v>
      </c>
      <c r="G2071" s="20" t="s">
        <v>10439</v>
      </c>
      <c r="K2071" s="60">
        <v>46078</v>
      </c>
      <c r="L2071" s="3" t="s">
        <v>63</v>
      </c>
      <c r="N2071" s="3" t="s">
        <v>10440</v>
      </c>
      <c r="O2071" s="3" t="s">
        <v>10441</v>
      </c>
    </row>
    <row r="2072" s="2" customFormat="1" spans="1:15">
      <c r="A2072" s="2">
        <v>2071</v>
      </c>
      <c r="B2072" s="16"/>
      <c r="C2072" s="2" t="s">
        <v>10442</v>
      </c>
      <c r="D2072" s="76" t="s">
        <v>10443</v>
      </c>
      <c r="E2072" s="2" t="s">
        <v>10444</v>
      </c>
      <c r="F2072" s="3">
        <v>39</v>
      </c>
      <c r="G2072" s="2" t="s">
        <v>21</v>
      </c>
      <c r="H2072" s="16" t="s">
        <v>96</v>
      </c>
      <c r="I2072" s="16"/>
      <c r="J2072" s="16"/>
      <c r="K2072" s="60">
        <v>45867</v>
      </c>
      <c r="L2072" s="2" t="s">
        <v>381</v>
      </c>
      <c r="M2072" s="3" t="s">
        <v>24</v>
      </c>
      <c r="N2072" s="2" t="s">
        <v>10445</v>
      </c>
      <c r="O2072" s="3" t="s">
        <v>10446</v>
      </c>
    </row>
    <row r="2073" s="3" customFormat="1" spans="1:15">
      <c r="A2073" s="2">
        <v>2072</v>
      </c>
      <c r="B2073" s="21"/>
      <c r="C2073" s="3" t="s">
        <v>10447</v>
      </c>
      <c r="D2073" s="21" t="s">
        <v>10448</v>
      </c>
      <c r="E2073" s="3" t="s">
        <v>10449</v>
      </c>
      <c r="F2073" s="3">
        <v>59.9</v>
      </c>
      <c r="G2073" s="63" t="s">
        <v>21</v>
      </c>
      <c r="K2073" s="60">
        <v>45873</v>
      </c>
      <c r="N2073" s="3" t="s">
        <v>10450</v>
      </c>
      <c r="O2073" s="3" t="s">
        <v>10451</v>
      </c>
    </row>
    <row r="2074" s="2" customFormat="1" spans="1:15">
      <c r="A2074" s="2">
        <v>2073</v>
      </c>
      <c r="B2074" s="61"/>
      <c r="C2074" s="61" t="s">
        <v>10452</v>
      </c>
      <c r="D2074" s="96" t="s">
        <v>10453</v>
      </c>
      <c r="E2074" s="61" t="s">
        <v>10454</v>
      </c>
      <c r="F2074" s="3">
        <v>44.8</v>
      </c>
      <c r="G2074" s="3" t="s">
        <v>21</v>
      </c>
      <c r="H2074" s="61"/>
      <c r="I2074" s="61"/>
      <c r="J2074" s="61"/>
      <c r="K2074" s="60">
        <v>45631</v>
      </c>
      <c r="L2074" s="61"/>
      <c r="M2074" s="3" t="s">
        <v>24</v>
      </c>
      <c r="N2074" s="96" t="s">
        <v>10455</v>
      </c>
      <c r="O2074" s="3" t="s">
        <v>10456</v>
      </c>
    </row>
    <row r="2075" s="2" customFormat="1" spans="1:15">
      <c r="A2075" s="2">
        <v>2074</v>
      </c>
      <c r="B2075" s="61"/>
      <c r="C2075" s="61" t="s">
        <v>10457</v>
      </c>
      <c r="D2075" s="96" t="s">
        <v>10458</v>
      </c>
      <c r="E2075" s="61" t="s">
        <v>10459</v>
      </c>
      <c r="F2075" s="3">
        <v>45</v>
      </c>
      <c r="G2075" s="3" t="s">
        <v>21</v>
      </c>
      <c r="H2075" s="61"/>
      <c r="I2075" s="61"/>
      <c r="J2075" s="61"/>
      <c r="K2075" s="60">
        <v>46057</v>
      </c>
      <c r="L2075" s="61"/>
      <c r="M2075" s="3" t="s">
        <v>24</v>
      </c>
      <c r="N2075" s="96" t="s">
        <v>10460</v>
      </c>
      <c r="O2075" s="3" t="s">
        <v>10461</v>
      </c>
    </row>
    <row r="2076" s="16" customFormat="1" spans="1:15">
      <c r="A2076" s="2">
        <v>2075</v>
      </c>
      <c r="B2076" s="17"/>
      <c r="C2076" s="92" t="s">
        <v>10462</v>
      </c>
      <c r="D2076" s="17" t="s">
        <v>10463</v>
      </c>
      <c r="E2076" s="92" t="s">
        <v>10464</v>
      </c>
      <c r="F2076" s="3">
        <v>55</v>
      </c>
      <c r="G2076" s="3" t="s">
        <v>21</v>
      </c>
      <c r="H2076" s="17"/>
      <c r="I2076" s="17"/>
      <c r="J2076" s="17"/>
      <c r="K2076" s="60">
        <v>46031</v>
      </c>
      <c r="L2076" s="92"/>
      <c r="M2076" s="3" t="s">
        <v>24</v>
      </c>
      <c r="N2076" s="96" t="s">
        <v>10465</v>
      </c>
      <c r="O2076" s="3" t="s">
        <v>10466</v>
      </c>
    </row>
    <row r="2077" s="2" customFormat="1" spans="1:15">
      <c r="A2077" s="2">
        <v>2076</v>
      </c>
      <c r="B2077" s="61"/>
      <c r="C2077" s="61" t="s">
        <v>10467</v>
      </c>
      <c r="D2077" s="96" t="s">
        <v>10468</v>
      </c>
      <c r="E2077" s="61" t="s">
        <v>10469</v>
      </c>
      <c r="F2077" s="3">
        <v>59.9</v>
      </c>
      <c r="G2077" s="61" t="s">
        <v>21</v>
      </c>
      <c r="H2077" s="61"/>
      <c r="I2077" s="61"/>
      <c r="J2077" s="61"/>
      <c r="K2077" s="60">
        <v>46039</v>
      </c>
      <c r="L2077" s="61"/>
      <c r="M2077" s="3" t="s">
        <v>24</v>
      </c>
      <c r="N2077" s="96" t="s">
        <v>10470</v>
      </c>
      <c r="O2077" s="3" t="s">
        <v>10471</v>
      </c>
    </row>
    <row r="2078" s="3" customFormat="1" spans="1:15">
      <c r="A2078" s="2">
        <v>2077</v>
      </c>
      <c r="B2078" s="3" t="s">
        <v>10472</v>
      </c>
      <c r="C2078" s="3" t="s">
        <v>10473</v>
      </c>
      <c r="D2078" s="3" t="s">
        <v>10472</v>
      </c>
      <c r="E2078" s="3" t="s">
        <v>10474</v>
      </c>
      <c r="F2078" s="3">
        <v>55</v>
      </c>
      <c r="G2078" s="3" t="s">
        <v>10475</v>
      </c>
      <c r="J2078" s="20" t="s">
        <v>22</v>
      </c>
      <c r="K2078" s="60">
        <v>46079</v>
      </c>
      <c r="L2078" s="70" t="s">
        <v>23</v>
      </c>
      <c r="N2078" s="3" t="s">
        <v>10476</v>
      </c>
      <c r="O2078" s="3" t="s">
        <v>10477</v>
      </c>
    </row>
    <row r="2079" s="3" customFormat="1" spans="1:15">
      <c r="A2079" s="2">
        <v>2078</v>
      </c>
      <c r="B2079" s="3" t="s">
        <v>10478</v>
      </c>
      <c r="C2079" s="3" t="s">
        <v>10479</v>
      </c>
      <c r="D2079" s="21" t="s">
        <v>10478</v>
      </c>
      <c r="E2079" s="3" t="s">
        <v>10480</v>
      </c>
      <c r="F2079" s="3">
        <v>45</v>
      </c>
      <c r="G2079" s="3" t="s">
        <v>10481</v>
      </c>
      <c r="J2079" s="20" t="s">
        <v>22</v>
      </c>
      <c r="K2079" s="60">
        <v>46062</v>
      </c>
      <c r="L2079" s="70" t="s">
        <v>23</v>
      </c>
      <c r="N2079" s="3" t="s">
        <v>10482</v>
      </c>
      <c r="O2079" s="3" t="s">
        <v>10483</v>
      </c>
    </row>
    <row r="2080" s="2" customFormat="1" spans="1:15">
      <c r="A2080" s="2">
        <v>2079</v>
      </c>
      <c r="B2080" s="76"/>
      <c r="C2080" s="2" t="s">
        <v>10484</v>
      </c>
      <c r="D2080" s="76" t="s">
        <v>10485</v>
      </c>
      <c r="E2080" s="2" t="s">
        <v>10318</v>
      </c>
      <c r="F2080" s="3">
        <v>42</v>
      </c>
      <c r="G2080" s="2" t="s">
        <v>21</v>
      </c>
      <c r="J2080" s="20" t="s">
        <v>22</v>
      </c>
      <c r="K2080" s="60">
        <v>45647</v>
      </c>
      <c r="L2080" s="70" t="s">
        <v>23</v>
      </c>
      <c r="M2080" s="3" t="s">
        <v>24</v>
      </c>
      <c r="N2080" s="20" t="s">
        <v>10486</v>
      </c>
      <c r="O2080" s="3" t="s">
        <v>10487</v>
      </c>
    </row>
    <row r="2081" s="2" customFormat="1" spans="1:15">
      <c r="A2081" s="2">
        <v>2080</v>
      </c>
      <c r="B2081" s="103"/>
      <c r="C2081" s="93" t="s">
        <v>10488</v>
      </c>
      <c r="D2081" s="103" t="s">
        <v>10489</v>
      </c>
      <c r="E2081" s="93" t="s">
        <v>10490</v>
      </c>
      <c r="F2081" s="3">
        <v>44.8</v>
      </c>
      <c r="G2081" s="104" t="s">
        <v>21</v>
      </c>
      <c r="H2081" s="104"/>
      <c r="I2081" s="104"/>
      <c r="J2081" s="104"/>
      <c r="K2081" s="60">
        <v>46062</v>
      </c>
      <c r="L2081" s="93"/>
      <c r="M2081" s="3" t="s">
        <v>24</v>
      </c>
      <c r="N2081" s="96" t="s">
        <v>10491</v>
      </c>
      <c r="O2081" s="3" t="s">
        <v>10492</v>
      </c>
    </row>
    <row r="2082" s="2" customFormat="1" spans="1:15">
      <c r="A2082" s="2">
        <v>2081</v>
      </c>
      <c r="B2082" s="61"/>
      <c r="C2082" s="61" t="s">
        <v>10493</v>
      </c>
      <c r="D2082" s="96" t="s">
        <v>10494</v>
      </c>
      <c r="E2082" s="61" t="s">
        <v>10495</v>
      </c>
      <c r="F2082" s="3">
        <v>34.8</v>
      </c>
      <c r="G2082" s="61" t="s">
        <v>21</v>
      </c>
      <c r="H2082" s="61"/>
      <c r="I2082" s="61"/>
      <c r="J2082" s="61"/>
      <c r="K2082" s="60">
        <v>45716</v>
      </c>
      <c r="L2082" s="61"/>
      <c r="M2082" s="3" t="s">
        <v>24</v>
      </c>
      <c r="N2082" s="96" t="s">
        <v>10496</v>
      </c>
      <c r="O2082" s="3" t="s">
        <v>10497</v>
      </c>
    </row>
    <row r="2083" s="2" customFormat="1" spans="1:15">
      <c r="A2083" s="2">
        <v>2082</v>
      </c>
      <c r="B2083" s="61"/>
      <c r="C2083" s="61" t="s">
        <v>10498</v>
      </c>
      <c r="D2083" s="96" t="s">
        <v>10499</v>
      </c>
      <c r="E2083" s="61" t="s">
        <v>10337</v>
      </c>
      <c r="F2083" s="3">
        <v>39.8</v>
      </c>
      <c r="G2083" s="61" t="s">
        <v>21</v>
      </c>
      <c r="H2083" s="61"/>
      <c r="I2083" s="61"/>
      <c r="J2083" s="61"/>
      <c r="K2083" s="60">
        <v>45853</v>
      </c>
      <c r="L2083" s="61"/>
      <c r="M2083" s="3" t="s">
        <v>24</v>
      </c>
      <c r="N2083" s="96" t="s">
        <v>10500</v>
      </c>
      <c r="O2083" s="3" t="s">
        <v>10501</v>
      </c>
    </row>
    <row r="2084" s="2" customFormat="1" spans="1:15">
      <c r="A2084" s="2">
        <v>2083</v>
      </c>
      <c r="B2084" s="61"/>
      <c r="C2084" s="61" t="s">
        <v>10502</v>
      </c>
      <c r="D2084" s="96" t="s">
        <v>10503</v>
      </c>
      <c r="E2084" s="61" t="s">
        <v>10504</v>
      </c>
      <c r="F2084" s="3">
        <v>34.8</v>
      </c>
      <c r="G2084" s="61" t="s">
        <v>21</v>
      </c>
      <c r="H2084" s="61"/>
      <c r="I2084" s="2" t="s">
        <v>312</v>
      </c>
      <c r="J2084" s="3" t="s">
        <v>22</v>
      </c>
      <c r="K2084" s="60">
        <v>45925</v>
      </c>
      <c r="L2084" s="70" t="s">
        <v>23</v>
      </c>
      <c r="M2084" s="3" t="s">
        <v>24</v>
      </c>
      <c r="N2084" s="96" t="s">
        <v>10505</v>
      </c>
      <c r="O2084" s="3" t="s">
        <v>10506</v>
      </c>
    </row>
    <row r="2085" s="3" customFormat="1" spans="1:15">
      <c r="A2085" s="2">
        <v>2084</v>
      </c>
      <c r="C2085" s="3" t="s">
        <v>10507</v>
      </c>
      <c r="D2085" s="21" t="s">
        <v>10508</v>
      </c>
      <c r="E2085" s="3" t="s">
        <v>9786</v>
      </c>
      <c r="F2085" s="3">
        <v>59</v>
      </c>
      <c r="G2085" s="3" t="s">
        <v>1727</v>
      </c>
      <c r="K2085" s="60">
        <v>45664</v>
      </c>
      <c r="L2085" s="70" t="s">
        <v>63</v>
      </c>
      <c r="N2085" s="3" t="s">
        <v>10509</v>
      </c>
      <c r="O2085" s="3" t="s">
        <v>10510</v>
      </c>
    </row>
    <row r="2086" s="2" customFormat="1" spans="1:15">
      <c r="A2086" s="2">
        <v>2085</v>
      </c>
      <c r="B2086" s="76"/>
      <c r="C2086" s="2" t="s">
        <v>10511</v>
      </c>
      <c r="D2086" s="76" t="s">
        <v>10512</v>
      </c>
      <c r="E2086" s="2" t="s">
        <v>10513</v>
      </c>
      <c r="F2086" s="3">
        <v>44.8</v>
      </c>
      <c r="G2086" s="2" t="s">
        <v>1292</v>
      </c>
      <c r="K2086" s="60">
        <v>45274</v>
      </c>
      <c r="L2086" s="70" t="s">
        <v>63</v>
      </c>
      <c r="M2086" s="3" t="s">
        <v>24</v>
      </c>
      <c r="N2086" s="20" t="s">
        <v>10514</v>
      </c>
      <c r="O2086" s="3" t="s">
        <v>10515</v>
      </c>
    </row>
    <row r="2087" s="2" customFormat="1" spans="1:15">
      <c r="A2087" s="2">
        <v>2086</v>
      </c>
      <c r="B2087" s="68"/>
      <c r="C2087" s="5" t="s">
        <v>10516</v>
      </c>
      <c r="D2087" s="68" t="s">
        <v>10517</v>
      </c>
      <c r="E2087" s="20" t="s">
        <v>10518</v>
      </c>
      <c r="F2087" s="3">
        <v>29.8</v>
      </c>
      <c r="G2087" s="3" t="s">
        <v>21</v>
      </c>
      <c r="H2087" s="5"/>
      <c r="I2087" s="5"/>
      <c r="J2087" s="5"/>
      <c r="K2087" s="60">
        <v>45854</v>
      </c>
      <c r="L2087" s="5" t="s">
        <v>143</v>
      </c>
      <c r="M2087" s="3" t="s">
        <v>24</v>
      </c>
      <c r="N2087" s="5" t="s">
        <v>10519</v>
      </c>
      <c r="O2087" s="3" t="s">
        <v>10520</v>
      </c>
    </row>
    <row r="2088" s="2" customFormat="1" spans="1:15">
      <c r="A2088" s="2">
        <v>2087</v>
      </c>
      <c r="B2088" s="76"/>
      <c r="C2088" s="2" t="s">
        <v>10516</v>
      </c>
      <c r="D2088" s="76" t="s">
        <v>10521</v>
      </c>
      <c r="E2088" s="2" t="s">
        <v>10522</v>
      </c>
      <c r="F2088" s="3">
        <v>54.9</v>
      </c>
      <c r="G2088" s="2" t="s">
        <v>1292</v>
      </c>
      <c r="K2088" s="60">
        <v>45807</v>
      </c>
      <c r="L2088" s="70" t="s">
        <v>63</v>
      </c>
      <c r="M2088" s="3" t="s">
        <v>24</v>
      </c>
      <c r="N2088" s="20" t="s">
        <v>10523</v>
      </c>
      <c r="O2088" s="3" t="s">
        <v>10524</v>
      </c>
    </row>
    <row r="2089" s="52" customFormat="1" spans="1:15">
      <c r="A2089" s="2">
        <v>2088</v>
      </c>
      <c r="C2089" s="52" t="s">
        <v>10525</v>
      </c>
      <c r="D2089" s="87" t="s">
        <v>10526</v>
      </c>
      <c r="E2089" s="88" t="s">
        <v>10527</v>
      </c>
      <c r="F2089" s="3">
        <v>69.9</v>
      </c>
      <c r="G2089" s="3" t="s">
        <v>21</v>
      </c>
      <c r="J2089" s="3" t="s">
        <v>22</v>
      </c>
      <c r="K2089" s="60">
        <v>45916</v>
      </c>
      <c r="L2089" s="70" t="s">
        <v>23</v>
      </c>
      <c r="M2089" s="3" t="s">
        <v>24</v>
      </c>
      <c r="N2089" s="52" t="s">
        <v>10528</v>
      </c>
      <c r="O2089" s="3" t="s">
        <v>10529</v>
      </c>
    </row>
    <row r="2090" s="2" customFormat="1" spans="1:15">
      <c r="A2090" s="2">
        <v>2089</v>
      </c>
      <c r="C2090" s="2" t="s">
        <v>10530</v>
      </c>
      <c r="D2090" s="76" t="s">
        <v>10531</v>
      </c>
      <c r="E2090" s="2" t="s">
        <v>10532</v>
      </c>
      <c r="F2090" s="3">
        <v>54.9</v>
      </c>
      <c r="G2090" s="2" t="s">
        <v>9726</v>
      </c>
      <c r="J2090" s="3" t="s">
        <v>22</v>
      </c>
      <c r="K2090" s="60">
        <v>46016</v>
      </c>
      <c r="L2090" s="70" t="s">
        <v>23</v>
      </c>
      <c r="M2090" s="3" t="s">
        <v>24</v>
      </c>
      <c r="N2090" s="2" t="s">
        <v>10533</v>
      </c>
      <c r="O2090" s="3" t="s">
        <v>10534</v>
      </c>
    </row>
    <row r="2091" s="2" customFormat="1" spans="1:15">
      <c r="A2091" s="2">
        <v>2090</v>
      </c>
      <c r="C2091" s="2" t="s">
        <v>10535</v>
      </c>
      <c r="D2091" s="76" t="s">
        <v>10536</v>
      </c>
      <c r="E2091" s="2" t="s">
        <v>10532</v>
      </c>
      <c r="F2091" s="3">
        <v>39.8</v>
      </c>
      <c r="G2091" s="2" t="s">
        <v>9726</v>
      </c>
      <c r="H2091" s="16"/>
      <c r="I2091" s="2" t="s">
        <v>312</v>
      </c>
      <c r="J2091" s="3" t="s">
        <v>22</v>
      </c>
      <c r="K2091" s="60">
        <v>46003</v>
      </c>
      <c r="L2091" s="70" t="s">
        <v>23</v>
      </c>
      <c r="M2091" s="3" t="s">
        <v>24</v>
      </c>
      <c r="N2091" s="2" t="s">
        <v>10537</v>
      </c>
      <c r="O2091" s="3" t="s">
        <v>10538</v>
      </c>
    </row>
    <row r="2092" s="3" customFormat="1" spans="1:15">
      <c r="A2092" s="2">
        <v>2091</v>
      </c>
      <c r="C2092" s="3" t="s">
        <v>10539</v>
      </c>
      <c r="D2092" s="21" t="s">
        <v>10540</v>
      </c>
      <c r="E2092" s="3" t="s">
        <v>10541</v>
      </c>
      <c r="F2092" s="3">
        <v>49.8</v>
      </c>
      <c r="G2092" s="3" t="s">
        <v>21</v>
      </c>
      <c r="K2092" s="60">
        <v>45348</v>
      </c>
      <c r="M2092" s="3" t="s">
        <v>24</v>
      </c>
      <c r="N2092" s="3" t="s">
        <v>10542</v>
      </c>
      <c r="O2092" s="3" t="s">
        <v>10543</v>
      </c>
    </row>
    <row r="2093" s="5" customFormat="1" spans="1:15">
      <c r="A2093" s="2">
        <v>2092</v>
      </c>
      <c r="B2093" s="68"/>
      <c r="C2093" s="5" t="s">
        <v>10544</v>
      </c>
      <c r="D2093" s="68" t="s">
        <v>10545</v>
      </c>
      <c r="E2093" s="5" t="s">
        <v>10546</v>
      </c>
      <c r="F2093" s="3">
        <v>49</v>
      </c>
      <c r="G2093" s="3" t="s">
        <v>21</v>
      </c>
      <c r="H2093" s="63"/>
      <c r="I2093" s="63"/>
      <c r="J2093" s="63"/>
      <c r="K2093" s="60">
        <v>46007</v>
      </c>
      <c r="L2093" s="63"/>
      <c r="M2093" s="3" t="s">
        <v>24</v>
      </c>
      <c r="N2093" s="5" t="s">
        <v>10547</v>
      </c>
      <c r="O2093" s="3" t="s">
        <v>10548</v>
      </c>
    </row>
    <row r="2094" s="2" customFormat="1" spans="1:15">
      <c r="A2094" s="2">
        <v>2093</v>
      </c>
      <c r="C2094" s="2" t="s">
        <v>10549</v>
      </c>
      <c r="D2094" s="76" t="s">
        <v>10550</v>
      </c>
      <c r="E2094" s="2" t="s">
        <v>10551</v>
      </c>
      <c r="F2094" s="3">
        <v>49.8</v>
      </c>
      <c r="G2094" s="2" t="s">
        <v>9726</v>
      </c>
      <c r="J2094" s="3" t="s">
        <v>22</v>
      </c>
      <c r="K2094" s="60">
        <v>45894</v>
      </c>
      <c r="L2094" s="70" t="s">
        <v>23</v>
      </c>
      <c r="M2094" s="3" t="s">
        <v>24</v>
      </c>
      <c r="N2094" s="2" t="s">
        <v>10552</v>
      </c>
      <c r="O2094" s="3" t="s">
        <v>10553</v>
      </c>
    </row>
    <row r="2095" s="2" customFormat="1" spans="1:15">
      <c r="A2095" s="2">
        <v>2094</v>
      </c>
      <c r="C2095" s="2" t="s">
        <v>10554</v>
      </c>
      <c r="D2095" s="76" t="s">
        <v>10555</v>
      </c>
      <c r="E2095" s="2" t="s">
        <v>10556</v>
      </c>
      <c r="F2095" s="3">
        <v>44.8</v>
      </c>
      <c r="G2095" s="2" t="s">
        <v>9726</v>
      </c>
      <c r="I2095" s="2" t="s">
        <v>312</v>
      </c>
      <c r="J2095" s="3" t="s">
        <v>22</v>
      </c>
      <c r="K2095" s="60">
        <v>45531</v>
      </c>
      <c r="L2095" s="70" t="s">
        <v>23</v>
      </c>
      <c r="M2095" s="3" t="s">
        <v>24</v>
      </c>
      <c r="N2095" s="2" t="s">
        <v>10557</v>
      </c>
      <c r="O2095" s="3" t="s">
        <v>10558</v>
      </c>
    </row>
    <row r="2096" s="3" customFormat="1" spans="1:15">
      <c r="A2096" s="2">
        <v>2095</v>
      </c>
      <c r="C2096" s="3" t="s">
        <v>10549</v>
      </c>
      <c r="D2096" s="21" t="s">
        <v>10559</v>
      </c>
      <c r="E2096" s="3" t="s">
        <v>10560</v>
      </c>
      <c r="F2096" s="3">
        <v>37</v>
      </c>
      <c r="G2096" s="3" t="s">
        <v>21</v>
      </c>
      <c r="K2096" s="60">
        <v>45880</v>
      </c>
      <c r="M2096" s="3" t="s">
        <v>24</v>
      </c>
      <c r="N2096" s="3" t="s">
        <v>10561</v>
      </c>
      <c r="O2096" s="3" t="s">
        <v>10562</v>
      </c>
    </row>
    <row r="2097" s="16" customFormat="1" spans="1:15">
      <c r="A2097" s="2">
        <v>2096</v>
      </c>
      <c r="B2097" s="2"/>
      <c r="C2097" s="2" t="s">
        <v>10563</v>
      </c>
      <c r="D2097" s="76" t="s">
        <v>10564</v>
      </c>
      <c r="E2097" s="2" t="s">
        <v>10565</v>
      </c>
      <c r="F2097" s="3">
        <v>39</v>
      </c>
      <c r="G2097" s="2" t="s">
        <v>21</v>
      </c>
      <c r="H2097" s="2"/>
      <c r="I2097" s="2"/>
      <c r="J2097" s="2"/>
      <c r="K2097" s="60">
        <v>46001</v>
      </c>
      <c r="L2097" s="2"/>
      <c r="M2097" s="3" t="s">
        <v>24</v>
      </c>
      <c r="N2097" s="2" t="s">
        <v>10566</v>
      </c>
      <c r="O2097" s="3" t="s">
        <v>10567</v>
      </c>
    </row>
    <row r="2098" s="2" customFormat="1" spans="1:15">
      <c r="A2098" s="2">
        <v>2097</v>
      </c>
      <c r="B2098" s="16"/>
      <c r="C2098" s="2" t="s">
        <v>10568</v>
      </c>
      <c r="D2098" s="76" t="s">
        <v>10569</v>
      </c>
      <c r="E2098" s="2" t="s">
        <v>10570</v>
      </c>
      <c r="F2098" s="3">
        <v>26</v>
      </c>
      <c r="K2098" s="60">
        <v>45705</v>
      </c>
      <c r="M2098" s="3" t="s">
        <v>24</v>
      </c>
      <c r="N2098" s="2" t="s">
        <v>10571</v>
      </c>
      <c r="O2098" s="3" t="s">
        <v>10572</v>
      </c>
    </row>
    <row r="2099" s="3" customFormat="1" spans="1:15">
      <c r="A2099" s="2">
        <v>2098</v>
      </c>
      <c r="B2099" s="21"/>
      <c r="C2099" s="3" t="s">
        <v>10573</v>
      </c>
      <c r="D2099" s="21" t="s">
        <v>10574</v>
      </c>
      <c r="E2099" s="3" t="s">
        <v>10575</v>
      </c>
      <c r="F2099" s="3">
        <v>59.9</v>
      </c>
      <c r="G2099" s="3" t="s">
        <v>10576</v>
      </c>
      <c r="K2099" s="60">
        <v>45873</v>
      </c>
      <c r="L2099" s="98" t="s">
        <v>3270</v>
      </c>
      <c r="N2099" s="3" t="s">
        <v>10577</v>
      </c>
      <c r="O2099" s="3" t="s">
        <v>10578</v>
      </c>
    </row>
    <row r="2100" s="4" customFormat="1" spans="1:15">
      <c r="A2100" s="2">
        <v>2099</v>
      </c>
      <c r="B2100" s="4" t="s">
        <v>10579</v>
      </c>
      <c r="C2100" s="4" t="s">
        <v>10580</v>
      </c>
      <c r="D2100" s="4" t="s">
        <v>10579</v>
      </c>
      <c r="E2100" s="4" t="s">
        <v>10581</v>
      </c>
      <c r="F2100" s="4">
        <v>47</v>
      </c>
      <c r="G2100" s="4" t="s">
        <v>10582</v>
      </c>
      <c r="K2100" s="56">
        <v>46114</v>
      </c>
      <c r="L2100" s="4"/>
      <c r="M2100" s="4"/>
      <c r="N2100" s="4" t="s">
        <v>10583</v>
      </c>
      <c r="O2100" s="4" t="s">
        <v>10584</v>
      </c>
    </row>
    <row r="2101" s="52" customFormat="1" spans="1:15">
      <c r="A2101" s="2">
        <v>2100</v>
      </c>
      <c r="C2101" s="52" t="s">
        <v>10585</v>
      </c>
      <c r="D2101" s="87" t="s">
        <v>10586</v>
      </c>
      <c r="E2101" s="88" t="s">
        <v>10587</v>
      </c>
      <c r="F2101" s="3">
        <v>39.8</v>
      </c>
      <c r="G2101" s="2" t="s">
        <v>21</v>
      </c>
      <c r="K2101" s="60">
        <v>46001</v>
      </c>
      <c r="L2101" s="70" t="s">
        <v>9392</v>
      </c>
      <c r="M2101" s="3" t="s">
        <v>24</v>
      </c>
      <c r="N2101" s="52" t="s">
        <v>10588</v>
      </c>
      <c r="O2101" s="3" t="s">
        <v>10589</v>
      </c>
    </row>
    <row r="2102" s="52" customFormat="1" spans="1:15">
      <c r="A2102" s="2">
        <v>2101</v>
      </c>
      <c r="C2102" s="52" t="s">
        <v>10590</v>
      </c>
      <c r="D2102" s="87" t="s">
        <v>10591</v>
      </c>
      <c r="E2102" s="52" t="s">
        <v>10592</v>
      </c>
      <c r="F2102" s="3">
        <v>55</v>
      </c>
      <c r="G2102" s="52" t="s">
        <v>10593</v>
      </c>
      <c r="K2102" s="60">
        <v>46041</v>
      </c>
      <c r="L2102" s="3" t="s">
        <v>63</v>
      </c>
      <c r="M2102" s="3"/>
      <c r="N2102" s="52" t="s">
        <v>10594</v>
      </c>
      <c r="O2102" s="3" t="s">
        <v>10595</v>
      </c>
    </row>
    <row r="2103" s="5" customFormat="1" spans="1:15">
      <c r="A2103" s="2">
        <v>2102</v>
      </c>
      <c r="B2103" s="68"/>
      <c r="C2103" s="5" t="s">
        <v>10596</v>
      </c>
      <c r="D2103" s="68" t="s">
        <v>10597</v>
      </c>
      <c r="E2103" s="5" t="s">
        <v>10598</v>
      </c>
      <c r="F2103" s="3">
        <v>48</v>
      </c>
      <c r="G2103" s="3" t="s">
        <v>21</v>
      </c>
      <c r="I2103" s="2" t="s">
        <v>312</v>
      </c>
      <c r="J2103" s="3" t="s">
        <v>22</v>
      </c>
      <c r="K2103" s="60">
        <v>46079</v>
      </c>
      <c r="L2103" s="70" t="s">
        <v>23</v>
      </c>
      <c r="M2103" s="3" t="s">
        <v>24</v>
      </c>
      <c r="N2103" s="5" t="s">
        <v>10599</v>
      </c>
      <c r="O2103" s="3" t="s">
        <v>10600</v>
      </c>
    </row>
    <row r="2104" s="3" customFormat="1" spans="1:15">
      <c r="A2104" s="2">
        <v>2103</v>
      </c>
      <c r="B2104" s="5" t="s">
        <v>10601</v>
      </c>
      <c r="C2104" s="5" t="s">
        <v>10602</v>
      </c>
      <c r="D2104" s="68" t="s">
        <v>10601</v>
      </c>
      <c r="E2104" s="5" t="s">
        <v>10603</v>
      </c>
      <c r="F2104" s="3">
        <v>45</v>
      </c>
      <c r="G2104" s="3"/>
      <c r="J2104" s="3" t="s">
        <v>22</v>
      </c>
      <c r="K2104" s="60">
        <v>45971</v>
      </c>
      <c r="L2104" s="70" t="s">
        <v>23</v>
      </c>
      <c r="M2104" s="5"/>
      <c r="N2104" s="5" t="s">
        <v>10604</v>
      </c>
      <c r="O2104" s="3" t="s">
        <v>10605</v>
      </c>
    </row>
    <row r="2105" s="4" customFormat="1" spans="1:15">
      <c r="A2105" s="2">
        <v>2104</v>
      </c>
      <c r="B2105" s="22" t="s">
        <v>10606</v>
      </c>
      <c r="C2105" s="4" t="s">
        <v>10607</v>
      </c>
      <c r="D2105" s="22" t="s">
        <v>10606</v>
      </c>
      <c r="E2105" s="4" t="s">
        <v>10608</v>
      </c>
      <c r="F2105" s="3">
        <v>58</v>
      </c>
      <c r="G2105" s="4" t="s">
        <v>1292</v>
      </c>
      <c r="J2105" s="24" t="s">
        <v>22</v>
      </c>
      <c r="K2105" s="60">
        <v>46046</v>
      </c>
      <c r="L2105" s="4" t="s">
        <v>23</v>
      </c>
      <c r="M2105" s="4"/>
      <c r="N2105" s="4" t="s">
        <v>10609</v>
      </c>
      <c r="O2105" s="4" t="s">
        <v>10610</v>
      </c>
    </row>
    <row r="2106" s="5" customFormat="1" spans="1:15">
      <c r="A2106" s="2">
        <v>2105</v>
      </c>
      <c r="B2106" s="68"/>
      <c r="C2106" s="5" t="s">
        <v>10611</v>
      </c>
      <c r="D2106" s="68" t="s">
        <v>10612</v>
      </c>
      <c r="E2106" s="20" t="s">
        <v>10613</v>
      </c>
      <c r="F2106" s="3">
        <v>45</v>
      </c>
      <c r="G2106" s="5" t="s">
        <v>3931</v>
      </c>
      <c r="K2106" s="60">
        <v>45649</v>
      </c>
      <c r="M2106" s="3" t="s">
        <v>24</v>
      </c>
      <c r="N2106" s="5" t="s">
        <v>10614</v>
      </c>
      <c r="O2106" s="3" t="s">
        <v>10615</v>
      </c>
    </row>
    <row r="2107" s="2" customFormat="1" ht="14.25" spans="1:15">
      <c r="A2107" s="2">
        <v>2106</v>
      </c>
      <c r="C2107" s="18" t="s">
        <v>10616</v>
      </c>
      <c r="D2107" s="76"/>
      <c r="F2107" s="3"/>
      <c r="K2107" s="60"/>
      <c r="M2107" s="3"/>
      <c r="O2107" s="3"/>
    </row>
    <row r="2108" s="52" customFormat="1" spans="1:15">
      <c r="A2108" s="2">
        <v>2107</v>
      </c>
      <c r="B2108" s="52" t="s">
        <v>10617</v>
      </c>
      <c r="C2108" s="52" t="s">
        <v>10618</v>
      </c>
      <c r="D2108" s="52" t="s">
        <v>10617</v>
      </c>
      <c r="E2108" s="52" t="s">
        <v>10619</v>
      </c>
      <c r="F2108" s="3">
        <v>59.8</v>
      </c>
      <c r="G2108" s="67" t="s">
        <v>10620</v>
      </c>
      <c r="K2108" s="60">
        <v>45944</v>
      </c>
      <c r="L2108" s="67"/>
      <c r="N2108" s="52" t="s">
        <v>10621</v>
      </c>
      <c r="O2108" s="52" t="s">
        <v>10622</v>
      </c>
    </row>
    <row r="2109" s="5" customFormat="1" spans="1:15">
      <c r="A2109" s="2">
        <v>2108</v>
      </c>
      <c r="B2109" s="68"/>
      <c r="C2109" s="5" t="s">
        <v>10623</v>
      </c>
      <c r="D2109" s="68" t="s">
        <v>10624</v>
      </c>
      <c r="E2109" s="5" t="s">
        <v>10625</v>
      </c>
      <c r="F2109" s="3">
        <v>45</v>
      </c>
      <c r="G2109" s="5" t="s">
        <v>10626</v>
      </c>
      <c r="K2109" s="60">
        <v>45547</v>
      </c>
      <c r="L2109" s="70" t="s">
        <v>63</v>
      </c>
      <c r="M2109" s="3" t="s">
        <v>24</v>
      </c>
      <c r="N2109" s="5" t="s">
        <v>10627</v>
      </c>
      <c r="O2109" s="3" t="s">
        <v>10628</v>
      </c>
    </row>
    <row r="2110" s="2" customFormat="1" spans="1:15">
      <c r="A2110" s="2">
        <v>2109</v>
      </c>
      <c r="B2110" s="76"/>
      <c r="C2110" s="2" t="s">
        <v>10629</v>
      </c>
      <c r="D2110" s="76" t="s">
        <v>10630</v>
      </c>
      <c r="E2110" s="5" t="s">
        <v>10631</v>
      </c>
      <c r="F2110" s="3">
        <v>49.8</v>
      </c>
      <c r="G2110" s="3" t="s">
        <v>21</v>
      </c>
      <c r="K2110" s="60">
        <v>45343</v>
      </c>
      <c r="M2110" s="3" t="s">
        <v>24</v>
      </c>
      <c r="N2110" s="76" t="s">
        <v>10632</v>
      </c>
      <c r="O2110" s="3" t="s">
        <v>10633</v>
      </c>
    </row>
    <row r="2111" s="3" customFormat="1" spans="1:15">
      <c r="A2111" s="2">
        <v>2110</v>
      </c>
      <c r="C2111" s="3" t="s">
        <v>10634</v>
      </c>
      <c r="D2111" s="21" t="s">
        <v>10635</v>
      </c>
      <c r="E2111" s="3" t="s">
        <v>10636</v>
      </c>
      <c r="F2111" s="3">
        <v>52</v>
      </c>
      <c r="G2111" s="3" t="s">
        <v>10637</v>
      </c>
      <c r="K2111" s="60">
        <v>45824</v>
      </c>
      <c r="M2111" s="3" t="s">
        <v>24</v>
      </c>
      <c r="N2111" s="3" t="s">
        <v>10638</v>
      </c>
      <c r="O2111" s="3" t="s">
        <v>10639</v>
      </c>
    </row>
    <row r="2112" s="3" customFormat="1" spans="1:15">
      <c r="A2112" s="2">
        <v>2111</v>
      </c>
      <c r="C2112" s="20" t="s">
        <v>10629</v>
      </c>
      <c r="D2112" s="21" t="s">
        <v>10640</v>
      </c>
      <c r="E2112" s="3" t="s">
        <v>10641</v>
      </c>
      <c r="F2112" s="3">
        <v>49.8</v>
      </c>
      <c r="G2112" s="62" t="s">
        <v>62</v>
      </c>
      <c r="I2112" s="20" t="s">
        <v>312</v>
      </c>
      <c r="J2112" s="3" t="s">
        <v>22</v>
      </c>
      <c r="K2112" s="60">
        <v>46064</v>
      </c>
      <c r="L2112" s="70" t="s">
        <v>23</v>
      </c>
      <c r="M2112" s="3" t="s">
        <v>10642</v>
      </c>
      <c r="N2112" s="3" t="s">
        <v>10643</v>
      </c>
      <c r="O2112" s="62" t="s">
        <v>10644</v>
      </c>
    </row>
    <row r="2113" s="5" customFormat="1" spans="1:15">
      <c r="A2113" s="2">
        <v>2112</v>
      </c>
      <c r="B2113" s="68"/>
      <c r="C2113" s="5" t="s">
        <v>10634</v>
      </c>
      <c r="D2113" s="68" t="s">
        <v>10645</v>
      </c>
      <c r="E2113" s="20" t="s">
        <v>10646</v>
      </c>
      <c r="F2113" s="3">
        <v>30</v>
      </c>
      <c r="G2113" s="3" t="s">
        <v>21</v>
      </c>
      <c r="H2113" s="63"/>
      <c r="I2113" s="63"/>
      <c r="J2113" s="63"/>
      <c r="K2113" s="60">
        <v>45911</v>
      </c>
      <c r="M2113" s="3" t="s">
        <v>24</v>
      </c>
      <c r="N2113" s="5" t="s">
        <v>10647</v>
      </c>
      <c r="O2113" s="3" t="s">
        <v>10648</v>
      </c>
    </row>
    <row r="2114" s="3" customFormat="1" spans="1:15">
      <c r="A2114" s="2">
        <v>2113</v>
      </c>
      <c r="C2114" s="3" t="s">
        <v>10649</v>
      </c>
      <c r="D2114" s="21" t="s">
        <v>10650</v>
      </c>
      <c r="E2114" s="3" t="s">
        <v>10651</v>
      </c>
      <c r="F2114" s="3">
        <v>45</v>
      </c>
      <c r="G2114" s="3" t="s">
        <v>21</v>
      </c>
      <c r="K2114" s="60">
        <v>45162</v>
      </c>
      <c r="M2114" s="3" t="s">
        <v>24</v>
      </c>
      <c r="N2114" s="3" t="s">
        <v>10652</v>
      </c>
      <c r="O2114" s="3" t="s">
        <v>10653</v>
      </c>
    </row>
    <row r="2115" s="4" customFormat="1" spans="1:15">
      <c r="A2115" s="2">
        <v>2114</v>
      </c>
      <c r="B2115" s="4" t="s">
        <v>10654</v>
      </c>
      <c r="C2115" s="4" t="s">
        <v>10655</v>
      </c>
      <c r="D2115" s="22" t="s">
        <v>10654</v>
      </c>
      <c r="E2115" s="4" t="s">
        <v>10656</v>
      </c>
      <c r="F2115" s="3">
        <v>55</v>
      </c>
      <c r="G2115" s="4" t="s">
        <v>10657</v>
      </c>
      <c r="K2115" s="60">
        <v>46017</v>
      </c>
      <c r="N2115" s="4" t="s">
        <v>10658</v>
      </c>
      <c r="O2115" s="4" t="s">
        <v>10659</v>
      </c>
    </row>
    <row r="2116" s="5" customFormat="1" spans="1:15">
      <c r="A2116" s="2">
        <v>2115</v>
      </c>
      <c r="B2116" s="68"/>
      <c r="C2116" s="20" t="s">
        <v>10660</v>
      </c>
      <c r="D2116" s="68" t="s">
        <v>10661</v>
      </c>
      <c r="E2116" s="5" t="s">
        <v>10662</v>
      </c>
      <c r="F2116" s="3">
        <v>45</v>
      </c>
      <c r="G2116" s="20" t="s">
        <v>21</v>
      </c>
      <c r="K2116" s="60">
        <v>46037</v>
      </c>
      <c r="L2116" s="5" t="s">
        <v>10663</v>
      </c>
      <c r="M2116" s="3" t="s">
        <v>24</v>
      </c>
      <c r="N2116" s="5" t="s">
        <v>10664</v>
      </c>
      <c r="O2116" s="3" t="s">
        <v>10665</v>
      </c>
    </row>
    <row r="2117" s="2" customFormat="1" spans="1:15">
      <c r="A2117" s="2">
        <v>2116</v>
      </c>
      <c r="B2117" s="76"/>
      <c r="C2117" s="2" t="s">
        <v>10634</v>
      </c>
      <c r="D2117" s="76" t="s">
        <v>10666</v>
      </c>
      <c r="E2117" s="2" t="s">
        <v>10667</v>
      </c>
      <c r="F2117" s="3">
        <v>30</v>
      </c>
      <c r="G2117" s="2" t="s">
        <v>21</v>
      </c>
      <c r="K2117" s="60">
        <v>45852</v>
      </c>
      <c r="L2117" s="2" t="s">
        <v>4092</v>
      </c>
      <c r="M2117" s="3" t="s">
        <v>24</v>
      </c>
      <c r="N2117" s="20" t="s">
        <v>10668</v>
      </c>
      <c r="O2117" s="3" t="s">
        <v>10669</v>
      </c>
    </row>
    <row r="2118" s="2" customFormat="1" spans="1:15">
      <c r="A2118" s="2">
        <v>2117</v>
      </c>
      <c r="C2118" s="2" t="s">
        <v>10634</v>
      </c>
      <c r="D2118" s="76" t="s">
        <v>10670</v>
      </c>
      <c r="E2118" s="2" t="s">
        <v>10671</v>
      </c>
      <c r="F2118" s="3">
        <v>35</v>
      </c>
      <c r="G2118" s="2" t="s">
        <v>21</v>
      </c>
      <c r="H2118" s="16"/>
      <c r="I2118" s="16"/>
      <c r="J2118" s="16"/>
      <c r="K2118" s="60">
        <v>45147</v>
      </c>
      <c r="M2118" s="3" t="s">
        <v>24</v>
      </c>
      <c r="N2118" s="2" t="s">
        <v>10672</v>
      </c>
      <c r="O2118" s="3" t="s">
        <v>10673</v>
      </c>
    </row>
    <row r="2119" s="2" customFormat="1" spans="1:15">
      <c r="A2119" s="2">
        <v>2118</v>
      </c>
      <c r="B2119" s="16"/>
      <c r="C2119" s="2" t="s">
        <v>10674</v>
      </c>
      <c r="D2119" s="76" t="s">
        <v>10675</v>
      </c>
      <c r="E2119" s="2" t="s">
        <v>10676</v>
      </c>
      <c r="F2119" s="3">
        <v>49.8</v>
      </c>
      <c r="G2119" s="2" t="s">
        <v>21</v>
      </c>
      <c r="H2119" s="16" t="s">
        <v>96</v>
      </c>
      <c r="I2119" s="16"/>
      <c r="J2119" s="16"/>
      <c r="K2119" s="60">
        <v>45085</v>
      </c>
      <c r="L2119" s="16" t="s">
        <v>381</v>
      </c>
      <c r="M2119" s="3" t="s">
        <v>24</v>
      </c>
      <c r="N2119" s="2" t="s">
        <v>10677</v>
      </c>
      <c r="O2119" s="3" t="s">
        <v>10678</v>
      </c>
    </row>
    <row r="2120" s="2" customFormat="1" spans="1:15">
      <c r="A2120" s="2">
        <v>2119</v>
      </c>
      <c r="C2120" s="2" t="s">
        <v>10679</v>
      </c>
      <c r="D2120" s="76" t="s">
        <v>10680</v>
      </c>
      <c r="E2120" s="2" t="s">
        <v>5254</v>
      </c>
      <c r="F2120" s="3">
        <v>35</v>
      </c>
      <c r="G2120" s="2" t="s">
        <v>21</v>
      </c>
      <c r="K2120" s="60">
        <v>45852</v>
      </c>
      <c r="M2120" s="3" t="s">
        <v>24</v>
      </c>
      <c r="N2120" s="2" t="s">
        <v>10681</v>
      </c>
      <c r="O2120" s="3" t="s">
        <v>10682</v>
      </c>
    </row>
    <row r="2121" s="2" customFormat="1" spans="1:15">
      <c r="A2121" s="2">
        <v>2120</v>
      </c>
      <c r="B2121" s="16"/>
      <c r="C2121" s="2" t="s">
        <v>10683</v>
      </c>
      <c r="D2121" s="76" t="s">
        <v>10684</v>
      </c>
      <c r="E2121" s="2" t="s">
        <v>941</v>
      </c>
      <c r="F2121" s="3">
        <v>39.8</v>
      </c>
      <c r="G2121" s="2" t="s">
        <v>21</v>
      </c>
      <c r="K2121" s="60">
        <v>44604</v>
      </c>
      <c r="M2121" s="3" t="s">
        <v>24</v>
      </c>
      <c r="N2121" s="2" t="s">
        <v>10685</v>
      </c>
      <c r="O2121" s="3" t="s">
        <v>10686</v>
      </c>
    </row>
    <row r="2122" s="5" customFormat="1" spans="1:15">
      <c r="A2122" s="2">
        <v>2121</v>
      </c>
      <c r="C2122" s="5" t="s">
        <v>10687</v>
      </c>
      <c r="D2122" s="68" t="s">
        <v>10688</v>
      </c>
      <c r="E2122" s="5" t="s">
        <v>10689</v>
      </c>
      <c r="F2122" s="3">
        <v>55</v>
      </c>
      <c r="G2122" s="20" t="s">
        <v>21</v>
      </c>
      <c r="K2122" s="60">
        <v>45853</v>
      </c>
      <c r="M2122" s="3" t="s">
        <v>24</v>
      </c>
      <c r="N2122" s="5" t="s">
        <v>10690</v>
      </c>
      <c r="O2122" s="3" t="s">
        <v>10691</v>
      </c>
    </row>
    <row r="2123" s="4" customFormat="1" spans="1:15">
      <c r="A2123" s="2">
        <v>2122</v>
      </c>
      <c r="B2123" s="4" t="s">
        <v>10692</v>
      </c>
      <c r="C2123" s="4" t="s">
        <v>10693</v>
      </c>
      <c r="D2123" s="4" t="s">
        <v>10692</v>
      </c>
      <c r="E2123" s="4" t="s">
        <v>10694</v>
      </c>
      <c r="F2123" s="4">
        <v>45</v>
      </c>
      <c r="G2123" s="4" t="s">
        <v>62</v>
      </c>
      <c r="I2123" s="2" t="s">
        <v>312</v>
      </c>
      <c r="J2123" s="25" t="s">
        <v>22</v>
      </c>
      <c r="K2123" s="56">
        <v>46101</v>
      </c>
      <c r="L2123" s="60" t="s">
        <v>2299</v>
      </c>
      <c r="M2123" s="4"/>
      <c r="N2123" s="4" t="s">
        <v>10695</v>
      </c>
      <c r="O2123" s="4" t="s">
        <v>10696</v>
      </c>
    </row>
    <row r="2124" s="3" customFormat="1" spans="1:15">
      <c r="A2124" s="2">
        <v>2123</v>
      </c>
      <c r="C2124" s="3" t="s">
        <v>10660</v>
      </c>
      <c r="D2124" s="21" t="s">
        <v>10697</v>
      </c>
      <c r="E2124" s="3" t="s">
        <v>10698</v>
      </c>
      <c r="F2124" s="3">
        <v>39.8</v>
      </c>
      <c r="G2124" s="2" t="s">
        <v>10699</v>
      </c>
      <c r="K2124" s="60">
        <v>45846</v>
      </c>
      <c r="N2124" s="3" t="s">
        <v>10700</v>
      </c>
      <c r="O2124" s="3" t="s">
        <v>10701</v>
      </c>
    </row>
    <row r="2125" s="3" customFormat="1" spans="1:15">
      <c r="A2125" s="2">
        <v>2124</v>
      </c>
      <c r="B2125" s="21"/>
      <c r="C2125" s="3" t="s">
        <v>10702</v>
      </c>
      <c r="D2125" s="21" t="s">
        <v>10703</v>
      </c>
      <c r="E2125" s="20" t="s">
        <v>10704</v>
      </c>
      <c r="F2125" s="3">
        <v>35</v>
      </c>
      <c r="G2125" s="3" t="s">
        <v>10705</v>
      </c>
      <c r="K2125" s="60">
        <v>46000</v>
      </c>
      <c r="L2125" s="70" t="s">
        <v>63</v>
      </c>
      <c r="N2125" s="3" t="s">
        <v>10706</v>
      </c>
      <c r="O2125" s="3" t="s">
        <v>10707</v>
      </c>
    </row>
    <row r="2126" s="5" customFormat="1" spans="1:15">
      <c r="A2126" s="2">
        <v>2125</v>
      </c>
      <c r="B2126" s="2"/>
      <c r="C2126" s="2" t="s">
        <v>10708</v>
      </c>
      <c r="D2126" s="76" t="s">
        <v>10709</v>
      </c>
      <c r="E2126" s="2" t="s">
        <v>10710</v>
      </c>
      <c r="F2126" s="3">
        <v>38</v>
      </c>
      <c r="G2126" s="2" t="s">
        <v>21</v>
      </c>
      <c r="H2126" s="2" t="s">
        <v>96</v>
      </c>
      <c r="I2126" s="2"/>
      <c r="J2126" s="2"/>
      <c r="K2126" s="60">
        <v>45540</v>
      </c>
      <c r="L2126" s="2" t="s">
        <v>381</v>
      </c>
      <c r="M2126" s="3" t="s">
        <v>24</v>
      </c>
      <c r="N2126" s="2" t="s">
        <v>10711</v>
      </c>
      <c r="O2126" s="3" t="s">
        <v>10712</v>
      </c>
    </row>
    <row r="2127" s="3" customFormat="1" spans="1:15">
      <c r="A2127" s="2">
        <v>2126</v>
      </c>
      <c r="B2127" s="21"/>
      <c r="C2127" s="3" t="s">
        <v>10713</v>
      </c>
      <c r="D2127" s="21" t="s">
        <v>10714</v>
      </c>
      <c r="E2127" s="20" t="s">
        <v>10715</v>
      </c>
      <c r="F2127" s="3">
        <v>39</v>
      </c>
      <c r="G2127" s="3" t="s">
        <v>10716</v>
      </c>
      <c r="K2127" s="60">
        <v>45883</v>
      </c>
      <c r="N2127" s="3" t="s">
        <v>10717</v>
      </c>
      <c r="O2127" s="3" t="s">
        <v>10718</v>
      </c>
    </row>
    <row r="2128" s="2" customFormat="1" spans="1:15">
      <c r="A2128" s="2">
        <v>2127</v>
      </c>
      <c r="B2128" s="76"/>
      <c r="C2128" s="2" t="s">
        <v>10719</v>
      </c>
      <c r="D2128" s="76" t="s">
        <v>10720</v>
      </c>
      <c r="E2128" s="2" t="s">
        <v>10721</v>
      </c>
      <c r="F2128" s="3">
        <v>49.8</v>
      </c>
      <c r="G2128" s="2" t="s">
        <v>21</v>
      </c>
      <c r="K2128" s="60">
        <v>45454</v>
      </c>
      <c r="L2128" s="2" t="s">
        <v>4092</v>
      </c>
      <c r="M2128" s="3" t="s">
        <v>24</v>
      </c>
      <c r="N2128" s="20" t="s">
        <v>10722</v>
      </c>
      <c r="O2128" s="3" t="s">
        <v>10723</v>
      </c>
    </row>
    <row r="2129" s="2" customFormat="1" spans="1:15">
      <c r="A2129" s="2">
        <v>2128</v>
      </c>
      <c r="B2129" s="2"/>
      <c r="C2129" s="2" t="s">
        <v>10724</v>
      </c>
      <c r="D2129" s="2" t="s">
        <v>10725</v>
      </c>
      <c r="E2129" s="2" t="s">
        <v>10726</v>
      </c>
      <c r="F2129" s="3">
        <v>35</v>
      </c>
      <c r="G2129" s="2" t="s">
        <v>21</v>
      </c>
      <c r="H2129" s="2"/>
      <c r="I2129" s="2"/>
      <c r="J2129" s="2"/>
      <c r="K2129" s="60">
        <v>45714</v>
      </c>
      <c r="L2129" s="2" t="s">
        <v>63</v>
      </c>
      <c r="M2129" s="2"/>
      <c r="N2129" s="2" t="s">
        <v>10727</v>
      </c>
      <c r="O2129" s="2" t="s">
        <v>10728</v>
      </c>
    </row>
    <row r="2130" s="3" customFormat="1" spans="1:15">
      <c r="A2130" s="2">
        <v>2129</v>
      </c>
      <c r="B2130" s="5"/>
      <c r="C2130" s="5" t="s">
        <v>10724</v>
      </c>
      <c r="D2130" s="68" t="s">
        <v>10729</v>
      </c>
      <c r="E2130" s="5" t="s">
        <v>10730</v>
      </c>
      <c r="F2130" s="3">
        <v>42</v>
      </c>
      <c r="G2130" s="63" t="s">
        <v>21</v>
      </c>
      <c r="K2130" s="60">
        <v>45875</v>
      </c>
      <c r="L2130" s="5" t="s">
        <v>63</v>
      </c>
      <c r="M2130" s="5"/>
      <c r="N2130" s="5" t="s">
        <v>10731</v>
      </c>
      <c r="O2130" s="5" t="s">
        <v>10732</v>
      </c>
    </row>
    <row r="2131" s="3" customFormat="1" spans="1:15">
      <c r="A2131" s="2">
        <v>2130</v>
      </c>
      <c r="C2131" s="3" t="s">
        <v>10733</v>
      </c>
      <c r="D2131" s="21" t="s">
        <v>10734</v>
      </c>
      <c r="E2131" s="3" t="s">
        <v>10735</v>
      </c>
      <c r="F2131" s="3">
        <v>55.8</v>
      </c>
      <c r="G2131" s="3" t="s">
        <v>10736</v>
      </c>
      <c r="J2131" s="3" t="s">
        <v>22</v>
      </c>
      <c r="K2131" s="60">
        <v>46004</v>
      </c>
      <c r="L2131" s="70" t="s">
        <v>23</v>
      </c>
      <c r="M2131" s="3" t="s">
        <v>24</v>
      </c>
      <c r="N2131" s="3" t="s">
        <v>10737</v>
      </c>
      <c r="O2131" s="3" t="s">
        <v>10738</v>
      </c>
    </row>
    <row r="2132" s="2" customFormat="1" spans="1:15">
      <c r="A2132" s="2">
        <v>2131</v>
      </c>
      <c r="B2132" s="68"/>
      <c r="C2132" s="20" t="s">
        <v>10739</v>
      </c>
      <c r="D2132" s="68" t="s">
        <v>10740</v>
      </c>
      <c r="E2132" s="5" t="s">
        <v>10741</v>
      </c>
      <c r="F2132" s="3">
        <v>40</v>
      </c>
      <c r="G2132" s="5" t="s">
        <v>21</v>
      </c>
      <c r="H2132" s="5"/>
      <c r="I2132" s="5"/>
      <c r="J2132" s="5"/>
      <c r="K2132" s="60">
        <v>46035</v>
      </c>
      <c r="L2132" s="5"/>
      <c r="M2132" s="3" t="s">
        <v>24</v>
      </c>
      <c r="N2132" s="5" t="s">
        <v>10742</v>
      </c>
      <c r="O2132" s="3" t="s">
        <v>10743</v>
      </c>
    </row>
    <row r="2133" s="3" customFormat="1" spans="1:15">
      <c r="A2133" s="2">
        <v>2132</v>
      </c>
      <c r="B2133" s="21"/>
      <c r="C2133" s="3" t="s">
        <v>10744</v>
      </c>
      <c r="D2133" s="21" t="s">
        <v>10745</v>
      </c>
      <c r="E2133" s="3" t="s">
        <v>10746</v>
      </c>
      <c r="F2133" s="3">
        <v>59.9</v>
      </c>
      <c r="G2133" s="63" t="s">
        <v>21</v>
      </c>
      <c r="K2133" s="60">
        <v>45894</v>
      </c>
      <c r="N2133" s="3" t="s">
        <v>10747</v>
      </c>
      <c r="O2133" s="3" t="s">
        <v>10748</v>
      </c>
    </row>
    <row r="2134" s="2" customFormat="1" spans="1:15">
      <c r="A2134" s="2">
        <v>2133</v>
      </c>
      <c r="B2134" s="68"/>
      <c r="C2134" s="5" t="s">
        <v>10749</v>
      </c>
      <c r="D2134" s="68" t="s">
        <v>10750</v>
      </c>
      <c r="E2134" s="68" t="s">
        <v>10751</v>
      </c>
      <c r="F2134" s="3">
        <v>46</v>
      </c>
      <c r="G2134" s="5" t="s">
        <v>10752</v>
      </c>
      <c r="H2134" s="20" t="s">
        <v>96</v>
      </c>
      <c r="I2134" s="20" t="s">
        <v>312</v>
      </c>
      <c r="J2134" s="3" t="s">
        <v>22</v>
      </c>
      <c r="K2134" s="60">
        <v>46000</v>
      </c>
      <c r="L2134" s="70" t="s">
        <v>23</v>
      </c>
      <c r="M2134" s="3" t="s">
        <v>10753</v>
      </c>
      <c r="N2134" s="5" t="s">
        <v>10754</v>
      </c>
      <c r="O2134" s="3" t="s">
        <v>10755</v>
      </c>
    </row>
    <row r="2135" s="3" customFormat="1" spans="1:15">
      <c r="A2135" s="2">
        <v>2134</v>
      </c>
      <c r="B2135" s="21"/>
      <c r="C2135" s="3" t="s">
        <v>10756</v>
      </c>
      <c r="D2135" s="21" t="s">
        <v>10757</v>
      </c>
      <c r="E2135" s="20" t="s">
        <v>10071</v>
      </c>
      <c r="F2135" s="3">
        <v>55</v>
      </c>
      <c r="G2135" s="3" t="s">
        <v>21</v>
      </c>
      <c r="K2135" s="60">
        <v>46067</v>
      </c>
      <c r="N2135" s="3" t="s">
        <v>10758</v>
      </c>
      <c r="O2135" s="3" t="s">
        <v>10759</v>
      </c>
    </row>
    <row r="2136" s="2" customFormat="1" spans="1:15">
      <c r="A2136" s="2">
        <v>2135</v>
      </c>
      <c r="C2136" s="2" t="s">
        <v>10760</v>
      </c>
      <c r="D2136" s="76" t="s">
        <v>10761</v>
      </c>
      <c r="E2136" s="2" t="s">
        <v>10762</v>
      </c>
      <c r="F2136" s="3">
        <v>54</v>
      </c>
      <c r="G2136" s="2" t="s">
        <v>21</v>
      </c>
      <c r="H2136" s="2" t="s">
        <v>96</v>
      </c>
      <c r="K2136" s="60">
        <v>45350</v>
      </c>
      <c r="L2136" s="2" t="s">
        <v>381</v>
      </c>
      <c r="M2136" s="3" t="s">
        <v>24</v>
      </c>
      <c r="N2136" s="2" t="s">
        <v>10763</v>
      </c>
      <c r="O2136" s="3" t="s">
        <v>10764</v>
      </c>
    </row>
    <row r="2137" s="2" customFormat="1" spans="1:15">
      <c r="A2137" s="2">
        <v>2136</v>
      </c>
      <c r="B2137" s="16"/>
      <c r="C2137" s="2" t="s">
        <v>10765</v>
      </c>
      <c r="D2137" s="76" t="s">
        <v>10766</v>
      </c>
      <c r="E2137" s="2" t="s">
        <v>10767</v>
      </c>
      <c r="F2137" s="3">
        <v>58</v>
      </c>
      <c r="G2137" s="2" t="s">
        <v>21</v>
      </c>
      <c r="K2137" s="60">
        <v>45894</v>
      </c>
      <c r="M2137" s="3" t="s">
        <v>24</v>
      </c>
      <c r="N2137" s="2" t="s">
        <v>10768</v>
      </c>
      <c r="O2137" s="3" t="s">
        <v>10769</v>
      </c>
    </row>
    <row r="2138" s="2" customFormat="1" ht="14.25" spans="1:15">
      <c r="A2138" s="2">
        <v>2137</v>
      </c>
      <c r="C2138" s="18" t="s">
        <v>10770</v>
      </c>
      <c r="D2138" s="76"/>
      <c r="F2138" s="3"/>
      <c r="K2138" s="60"/>
      <c r="M2138" s="3"/>
      <c r="O2138" s="3"/>
    </row>
    <row r="2139" s="3" customFormat="1" spans="1:15">
      <c r="A2139" s="2">
        <v>2138</v>
      </c>
      <c r="B2139" s="3" t="s">
        <v>10771</v>
      </c>
      <c r="C2139" s="3" t="s">
        <v>10772</v>
      </c>
      <c r="D2139" s="3" t="s">
        <v>10771</v>
      </c>
      <c r="E2139" s="20" t="s">
        <v>10773</v>
      </c>
      <c r="F2139" s="3">
        <v>59.9</v>
      </c>
      <c r="G2139" s="3" t="s">
        <v>10774</v>
      </c>
      <c r="K2139" s="60">
        <v>45909</v>
      </c>
      <c r="N2139" s="3" t="s">
        <v>10775</v>
      </c>
      <c r="O2139" s="3" t="s">
        <v>10776</v>
      </c>
    </row>
    <row r="2140" s="3" customFormat="1" spans="1:15">
      <c r="A2140" s="2">
        <v>2139</v>
      </c>
      <c r="B2140" s="3" t="s">
        <v>10777</v>
      </c>
      <c r="C2140" s="3" t="s">
        <v>10778</v>
      </c>
      <c r="D2140" s="3" t="s">
        <v>10777</v>
      </c>
      <c r="E2140" s="3" t="s">
        <v>10779</v>
      </c>
      <c r="F2140" s="3">
        <v>49.8</v>
      </c>
      <c r="G2140" s="3" t="s">
        <v>10780</v>
      </c>
      <c r="K2140" s="60">
        <v>45881</v>
      </c>
      <c r="N2140" s="3" t="s">
        <v>10781</v>
      </c>
      <c r="O2140" s="3" t="s">
        <v>10782</v>
      </c>
    </row>
    <row r="2141" s="3" customFormat="1" spans="1:15">
      <c r="A2141" s="2">
        <v>2140</v>
      </c>
      <c r="B2141" s="3" t="s">
        <v>10783</v>
      </c>
      <c r="C2141" s="3" t="s">
        <v>10778</v>
      </c>
      <c r="D2141" s="3" t="s">
        <v>10783</v>
      </c>
      <c r="E2141" s="3" t="s">
        <v>10784</v>
      </c>
      <c r="F2141" s="3">
        <v>59.9</v>
      </c>
      <c r="G2141" s="3" t="s">
        <v>10785</v>
      </c>
      <c r="K2141" s="60">
        <v>46052</v>
      </c>
      <c r="L2141" s="20" t="s">
        <v>63</v>
      </c>
      <c r="N2141" s="3" t="s">
        <v>10786</v>
      </c>
      <c r="O2141" s="3" t="s">
        <v>10787</v>
      </c>
    </row>
    <row r="2142" s="3" customFormat="1" spans="1:15">
      <c r="A2142" s="2">
        <v>2141</v>
      </c>
      <c r="B2142" s="21" t="s">
        <v>10788</v>
      </c>
      <c r="C2142" s="3" t="s">
        <v>10778</v>
      </c>
      <c r="D2142" s="21" t="s">
        <v>10788</v>
      </c>
      <c r="E2142" s="3" t="s">
        <v>10789</v>
      </c>
      <c r="F2142" s="3">
        <v>69.9</v>
      </c>
      <c r="G2142" s="3" t="s">
        <v>10790</v>
      </c>
      <c r="K2142" s="60">
        <v>46059</v>
      </c>
      <c r="L2142" s="20" t="s">
        <v>63</v>
      </c>
      <c r="M2142" s="20"/>
      <c r="N2142" s="3" t="s">
        <v>10791</v>
      </c>
      <c r="O2142" s="3" t="s">
        <v>10792</v>
      </c>
    </row>
    <row r="2143" s="3" customFormat="1" spans="1:15">
      <c r="A2143" s="2">
        <v>2142</v>
      </c>
      <c r="B2143" s="21"/>
      <c r="C2143" s="3" t="s">
        <v>10793</v>
      </c>
      <c r="D2143" s="21" t="s">
        <v>10794</v>
      </c>
      <c r="E2143" s="20" t="s">
        <v>10795</v>
      </c>
      <c r="F2143" s="3">
        <v>49.9</v>
      </c>
      <c r="G2143" s="3" t="s">
        <v>10796</v>
      </c>
      <c r="K2143" s="60">
        <v>45705</v>
      </c>
      <c r="L2143" s="3"/>
      <c r="N2143" s="3" t="s">
        <v>10797</v>
      </c>
      <c r="O2143" s="3" t="s">
        <v>10798</v>
      </c>
    </row>
    <row r="2144" s="3" customFormat="1" spans="1:15">
      <c r="A2144" s="2">
        <v>2143</v>
      </c>
      <c r="B2144" s="3" t="s">
        <v>10799</v>
      </c>
      <c r="C2144" s="3" t="s">
        <v>10800</v>
      </c>
      <c r="D2144" s="3" t="s">
        <v>10799</v>
      </c>
      <c r="E2144" s="3" t="s">
        <v>10801</v>
      </c>
      <c r="F2144" s="3">
        <v>59.9</v>
      </c>
      <c r="G2144" s="3" t="s">
        <v>10802</v>
      </c>
      <c r="K2144" s="60">
        <v>45877</v>
      </c>
      <c r="N2144" s="3" t="s">
        <v>10803</v>
      </c>
      <c r="O2144" s="3" t="s">
        <v>10804</v>
      </c>
    </row>
    <row r="2145" s="3" customFormat="1" spans="1:15">
      <c r="A2145" s="2">
        <v>2144</v>
      </c>
      <c r="B2145" s="3" t="s">
        <v>10805</v>
      </c>
      <c r="C2145" s="3" t="s">
        <v>10806</v>
      </c>
      <c r="D2145" s="3" t="s">
        <v>10805</v>
      </c>
      <c r="E2145" s="20" t="s">
        <v>10807</v>
      </c>
      <c r="F2145" s="3">
        <v>49.9</v>
      </c>
      <c r="G2145" s="3" t="s">
        <v>10808</v>
      </c>
      <c r="J2145" s="20" t="s">
        <v>22</v>
      </c>
      <c r="K2145" s="60">
        <v>46010</v>
      </c>
      <c r="L2145" s="70" t="s">
        <v>23</v>
      </c>
      <c r="M2145" s="3" t="s">
        <v>10809</v>
      </c>
      <c r="N2145" s="3" t="s">
        <v>10810</v>
      </c>
      <c r="O2145" s="3" t="s">
        <v>10811</v>
      </c>
    </row>
    <row r="2146" s="3" customFormat="1" spans="1:15">
      <c r="A2146" s="2">
        <v>2145</v>
      </c>
      <c r="B2146" s="3" t="s">
        <v>10812</v>
      </c>
      <c r="C2146" s="3" t="s">
        <v>10813</v>
      </c>
      <c r="D2146" s="3" t="s">
        <v>10812</v>
      </c>
      <c r="E2146" s="3" t="s">
        <v>10814</v>
      </c>
      <c r="F2146" s="3">
        <v>59.9</v>
      </c>
      <c r="G2146" s="3" t="s">
        <v>10815</v>
      </c>
      <c r="K2146" s="60">
        <v>45847</v>
      </c>
      <c r="L2146" s="3"/>
      <c r="N2146" s="3" t="s">
        <v>10816</v>
      </c>
      <c r="O2146" s="3" t="s">
        <v>10817</v>
      </c>
    </row>
    <row r="2147" s="3" customFormat="1" spans="1:15">
      <c r="A2147" s="2">
        <v>2146</v>
      </c>
      <c r="C2147" s="3" t="s">
        <v>10818</v>
      </c>
      <c r="D2147" s="21" t="s">
        <v>10819</v>
      </c>
      <c r="E2147" s="3" t="s">
        <v>10820</v>
      </c>
      <c r="F2147" s="3">
        <v>69.9</v>
      </c>
      <c r="G2147" s="3" t="s">
        <v>21</v>
      </c>
      <c r="K2147" s="60">
        <v>45670</v>
      </c>
      <c r="M2147" s="3" t="s">
        <v>24</v>
      </c>
      <c r="N2147" s="3" t="s">
        <v>10821</v>
      </c>
      <c r="O2147" s="3" t="s">
        <v>10822</v>
      </c>
    </row>
    <row r="2148" s="3" customFormat="1" spans="1:15">
      <c r="A2148" s="2">
        <v>2147</v>
      </c>
      <c r="B2148" s="3" t="s">
        <v>10823</v>
      </c>
      <c r="C2148" s="3" t="s">
        <v>10824</v>
      </c>
      <c r="D2148" s="21" t="s">
        <v>10823</v>
      </c>
      <c r="E2148" s="3" t="s">
        <v>10825</v>
      </c>
      <c r="F2148" s="3">
        <v>49.8</v>
      </c>
      <c r="G2148" s="3" t="s">
        <v>10826</v>
      </c>
      <c r="K2148" s="60">
        <v>45867</v>
      </c>
      <c r="L2148" s="3" t="s">
        <v>63</v>
      </c>
      <c r="N2148" s="3" t="s">
        <v>10827</v>
      </c>
      <c r="O2148" s="3" t="s">
        <v>10828</v>
      </c>
    </row>
    <row r="2149" s="3" customFormat="1" spans="1:15">
      <c r="A2149" s="2">
        <v>2148</v>
      </c>
      <c r="B2149" s="3" t="s">
        <v>10829</v>
      </c>
      <c r="C2149" s="3" t="s">
        <v>10830</v>
      </c>
      <c r="D2149" s="21" t="s">
        <v>10829</v>
      </c>
      <c r="E2149" s="3" t="s">
        <v>9872</v>
      </c>
      <c r="F2149" s="3">
        <v>59.8</v>
      </c>
      <c r="G2149" s="3" t="s">
        <v>193</v>
      </c>
      <c r="K2149" s="60">
        <v>46063</v>
      </c>
      <c r="L2149" s="20" t="s">
        <v>10023</v>
      </c>
      <c r="M2149" s="20"/>
      <c r="N2149" s="3" t="s">
        <v>10831</v>
      </c>
      <c r="O2149" s="3" t="s">
        <v>10832</v>
      </c>
    </row>
    <row r="2150" s="5" customFormat="1" spans="1:15">
      <c r="A2150" s="2">
        <v>2149</v>
      </c>
      <c r="C2150" s="5" t="s">
        <v>10833</v>
      </c>
      <c r="D2150" s="68" t="s">
        <v>10834</v>
      </c>
      <c r="E2150" s="5" t="s">
        <v>10835</v>
      </c>
      <c r="F2150" s="3">
        <v>49.9</v>
      </c>
      <c r="G2150" s="3" t="s">
        <v>21</v>
      </c>
      <c r="J2150" s="3" t="s">
        <v>22</v>
      </c>
      <c r="K2150" s="60">
        <v>46079</v>
      </c>
      <c r="L2150" s="70" t="s">
        <v>23</v>
      </c>
      <c r="M2150" s="3" t="s">
        <v>10836</v>
      </c>
      <c r="N2150" s="5" t="s">
        <v>10837</v>
      </c>
      <c r="O2150" s="3" t="s">
        <v>10838</v>
      </c>
    </row>
    <row r="2151" s="3" customFormat="1" spans="1:15">
      <c r="A2151" s="2">
        <v>2150</v>
      </c>
      <c r="B2151" s="5"/>
      <c r="C2151" s="5" t="s">
        <v>10830</v>
      </c>
      <c r="D2151" s="68" t="s">
        <v>10839</v>
      </c>
      <c r="E2151" s="5" t="s">
        <v>10840</v>
      </c>
      <c r="F2151" s="3">
        <v>40</v>
      </c>
      <c r="G2151" s="5" t="s">
        <v>1100</v>
      </c>
      <c r="K2151" s="60">
        <v>45928</v>
      </c>
      <c r="L2151" s="5" t="s">
        <v>63</v>
      </c>
      <c r="M2151" s="5"/>
      <c r="N2151" s="5" t="s">
        <v>10841</v>
      </c>
      <c r="O2151" s="5" t="s">
        <v>10842</v>
      </c>
    </row>
    <row r="2152" s="3" customFormat="1" spans="1:15">
      <c r="A2152" s="2">
        <v>2151</v>
      </c>
      <c r="B2152" s="21"/>
      <c r="C2152" s="3" t="s">
        <v>10830</v>
      </c>
      <c r="D2152" s="21" t="s">
        <v>10843</v>
      </c>
      <c r="E2152" s="3" t="s">
        <v>10844</v>
      </c>
      <c r="F2152" s="3">
        <v>59.9</v>
      </c>
      <c r="G2152" s="63" t="s">
        <v>21</v>
      </c>
      <c r="K2152" s="60">
        <v>45847</v>
      </c>
      <c r="N2152" s="3" t="s">
        <v>10845</v>
      </c>
      <c r="O2152" s="3" t="s">
        <v>10846</v>
      </c>
    </row>
    <row r="2153" s="3" customFormat="1" spans="1:15">
      <c r="A2153" s="2">
        <v>2152</v>
      </c>
      <c r="B2153" s="3" t="s">
        <v>10847</v>
      </c>
      <c r="C2153" s="3" t="s">
        <v>10830</v>
      </c>
      <c r="D2153" s="21" t="s">
        <v>10847</v>
      </c>
      <c r="E2153" s="3" t="s">
        <v>10848</v>
      </c>
      <c r="F2153" s="3">
        <v>59.9</v>
      </c>
      <c r="G2153" s="20" t="s">
        <v>10145</v>
      </c>
      <c r="K2153" s="60">
        <v>46059</v>
      </c>
      <c r="L2153" s="20" t="s">
        <v>1837</v>
      </c>
      <c r="N2153" s="3" t="s">
        <v>10849</v>
      </c>
      <c r="O2153" s="3" t="s">
        <v>10850</v>
      </c>
    </row>
    <row r="2154" s="3" customFormat="1" spans="1:15">
      <c r="A2154" s="2">
        <v>2153</v>
      </c>
      <c r="B2154" s="3"/>
      <c r="C2154" s="3" t="s">
        <v>10851</v>
      </c>
      <c r="D2154" s="21" t="s">
        <v>10852</v>
      </c>
      <c r="E2154" s="3" t="s">
        <v>10853</v>
      </c>
      <c r="F2154" s="3">
        <v>65</v>
      </c>
      <c r="G2154" s="3" t="s">
        <v>10854</v>
      </c>
      <c r="K2154" s="60">
        <v>45665</v>
      </c>
      <c r="L2154" s="20" t="s">
        <v>63</v>
      </c>
      <c r="N2154" s="3" t="s">
        <v>10855</v>
      </c>
      <c r="O2154" s="3" t="s">
        <v>10856</v>
      </c>
    </row>
    <row r="2155" s="3" customFormat="1" spans="1:15">
      <c r="A2155" s="2">
        <v>2154</v>
      </c>
      <c r="B2155" s="21"/>
      <c r="C2155" s="3" t="s">
        <v>10857</v>
      </c>
      <c r="D2155" s="21" t="s">
        <v>10858</v>
      </c>
      <c r="E2155" s="3" t="s">
        <v>10859</v>
      </c>
      <c r="F2155" s="3">
        <v>49.8</v>
      </c>
      <c r="G2155" s="3" t="s">
        <v>193</v>
      </c>
      <c r="K2155" s="60">
        <v>45876</v>
      </c>
      <c r="L2155" s="3" t="s">
        <v>63</v>
      </c>
      <c r="N2155" s="3" t="s">
        <v>10860</v>
      </c>
      <c r="O2155" s="3" t="s">
        <v>10861</v>
      </c>
    </row>
    <row r="2156" s="3" customFormat="1" spans="1:15">
      <c r="A2156" s="2">
        <v>2155</v>
      </c>
      <c r="B2156" s="3" t="s">
        <v>10862</v>
      </c>
      <c r="C2156" s="3" t="s">
        <v>10857</v>
      </c>
      <c r="D2156" s="21" t="s">
        <v>10862</v>
      </c>
      <c r="E2156" s="3" t="s">
        <v>10863</v>
      </c>
      <c r="F2156" s="3">
        <v>47</v>
      </c>
      <c r="G2156" s="3" t="s">
        <v>10864</v>
      </c>
      <c r="K2156" s="60">
        <v>45882</v>
      </c>
      <c r="L2156" s="3" t="s">
        <v>63</v>
      </c>
      <c r="N2156" s="3" t="s">
        <v>10865</v>
      </c>
      <c r="O2156" s="3" t="s">
        <v>10866</v>
      </c>
    </row>
    <row r="2157" s="4" customFormat="1" spans="1:15">
      <c r="A2157" s="2">
        <v>2156</v>
      </c>
      <c r="B2157" s="4" t="s">
        <v>10867</v>
      </c>
      <c r="C2157" s="4" t="s">
        <v>10868</v>
      </c>
      <c r="D2157" s="22" t="s">
        <v>10867</v>
      </c>
      <c r="E2157" s="4" t="s">
        <v>10869</v>
      </c>
      <c r="F2157" s="3">
        <v>48</v>
      </c>
      <c r="G2157" s="4" t="s">
        <v>10870</v>
      </c>
      <c r="K2157" s="60">
        <v>46056</v>
      </c>
      <c r="N2157" s="4" t="s">
        <v>10871</v>
      </c>
      <c r="O2157" s="4" t="s">
        <v>10872</v>
      </c>
    </row>
    <row r="2158" s="4" customFormat="1" spans="1:15">
      <c r="A2158" s="2">
        <v>2157</v>
      </c>
      <c r="B2158" s="4" t="s">
        <v>10873</v>
      </c>
      <c r="C2158" s="4" t="s">
        <v>10874</v>
      </c>
      <c r="D2158" s="4" t="s">
        <v>10873</v>
      </c>
      <c r="E2158" s="4" t="s">
        <v>10875</v>
      </c>
      <c r="F2158" s="3">
        <v>59.9</v>
      </c>
      <c r="G2158" s="4" t="s">
        <v>10876</v>
      </c>
      <c r="K2158" s="60">
        <v>46058</v>
      </c>
      <c r="N2158" s="4" t="s">
        <v>10877</v>
      </c>
      <c r="O2158" s="4" t="s">
        <v>10878</v>
      </c>
    </row>
    <row r="2159" s="3" customFormat="1" spans="1:15">
      <c r="A2159" s="2">
        <v>2158</v>
      </c>
      <c r="B2159" s="21" t="s">
        <v>10879</v>
      </c>
      <c r="C2159" s="62" t="s">
        <v>10880</v>
      </c>
      <c r="D2159" s="21" t="s">
        <v>10879</v>
      </c>
      <c r="E2159" s="3" t="s">
        <v>10881</v>
      </c>
      <c r="F2159" s="3">
        <v>59.9</v>
      </c>
      <c r="G2159" s="3"/>
      <c r="K2159" s="60">
        <v>46055</v>
      </c>
      <c r="N2159" s="3" t="s">
        <v>10882</v>
      </c>
      <c r="O2159" s="3" t="s">
        <v>10883</v>
      </c>
    </row>
    <row r="2160" s="3" customFormat="1" spans="1:15">
      <c r="A2160" s="2">
        <v>2159</v>
      </c>
      <c r="B2160" s="3"/>
      <c r="C2160" s="3" t="s">
        <v>10884</v>
      </c>
      <c r="D2160" s="21" t="s">
        <v>10885</v>
      </c>
      <c r="E2160" s="3" t="s">
        <v>10886</v>
      </c>
      <c r="F2160" s="3">
        <v>59</v>
      </c>
      <c r="G2160" s="63" t="s">
        <v>21</v>
      </c>
      <c r="K2160" s="60">
        <v>45316</v>
      </c>
      <c r="N2160" s="3" t="s">
        <v>10887</v>
      </c>
      <c r="O2160" s="3" t="s">
        <v>10888</v>
      </c>
    </row>
    <row r="2161" s="3" customFormat="1" spans="1:15">
      <c r="A2161" s="2">
        <v>2160</v>
      </c>
      <c r="C2161" s="3" t="s">
        <v>10778</v>
      </c>
      <c r="D2161" s="21" t="s">
        <v>10889</v>
      </c>
      <c r="E2161" s="3" t="s">
        <v>10890</v>
      </c>
      <c r="F2161" s="3">
        <v>52</v>
      </c>
      <c r="G2161" s="3" t="s">
        <v>21</v>
      </c>
      <c r="K2161" s="60">
        <v>46001</v>
      </c>
      <c r="M2161" s="3" t="s">
        <v>10891</v>
      </c>
      <c r="N2161" s="3" t="s">
        <v>10892</v>
      </c>
      <c r="O2161" s="3" t="s">
        <v>10893</v>
      </c>
    </row>
    <row r="2162" s="3" customFormat="1" spans="1:15">
      <c r="A2162" s="2">
        <v>2161</v>
      </c>
      <c r="C2162" s="3" t="s">
        <v>10894</v>
      </c>
      <c r="D2162" s="21" t="s">
        <v>10895</v>
      </c>
      <c r="E2162" s="3" t="s">
        <v>10896</v>
      </c>
      <c r="F2162" s="3">
        <v>47</v>
      </c>
      <c r="G2162" s="3" t="s">
        <v>193</v>
      </c>
      <c r="K2162" s="60">
        <v>46079</v>
      </c>
      <c r="L2162" s="3" t="s">
        <v>63</v>
      </c>
      <c r="M2162" s="3" t="s">
        <v>24</v>
      </c>
      <c r="N2162" s="3" t="s">
        <v>10897</v>
      </c>
      <c r="O2162" s="3" t="s">
        <v>10898</v>
      </c>
    </row>
    <row r="2163" s="3" customFormat="1" spans="1:15">
      <c r="A2163" s="2">
        <v>2162</v>
      </c>
      <c r="B2163" s="3" t="s">
        <v>10899</v>
      </c>
      <c r="C2163" s="3" t="s">
        <v>10900</v>
      </c>
      <c r="D2163" s="3" t="s">
        <v>10899</v>
      </c>
      <c r="E2163" s="20" t="s">
        <v>10901</v>
      </c>
      <c r="F2163" s="3">
        <v>59.9</v>
      </c>
      <c r="G2163" s="3" t="s">
        <v>10902</v>
      </c>
      <c r="K2163" s="60">
        <v>45898</v>
      </c>
      <c r="L2163" s="20" t="s">
        <v>63</v>
      </c>
      <c r="N2163" s="3" t="s">
        <v>10903</v>
      </c>
      <c r="O2163" s="3" t="s">
        <v>10904</v>
      </c>
    </row>
    <row r="2164" s="3" customFormat="1" spans="1:15">
      <c r="A2164" s="2">
        <v>2163</v>
      </c>
      <c r="C2164" s="3" t="s">
        <v>10905</v>
      </c>
      <c r="D2164" s="21" t="s">
        <v>10906</v>
      </c>
      <c r="E2164" s="3" t="s">
        <v>10907</v>
      </c>
      <c r="F2164" s="3">
        <v>48.9</v>
      </c>
      <c r="G2164" s="3" t="s">
        <v>10576</v>
      </c>
      <c r="K2164" s="60">
        <v>45852</v>
      </c>
      <c r="N2164" s="3" t="s">
        <v>10908</v>
      </c>
      <c r="O2164" s="3" t="s">
        <v>10909</v>
      </c>
    </row>
    <row r="2165" s="3" customFormat="1" spans="1:15">
      <c r="A2165" s="2">
        <v>2164</v>
      </c>
      <c r="B2165" s="3" t="s">
        <v>10910</v>
      </c>
      <c r="C2165" s="3" t="s">
        <v>10911</v>
      </c>
      <c r="D2165" s="21" t="s">
        <v>10910</v>
      </c>
      <c r="E2165" s="3" t="s">
        <v>10912</v>
      </c>
      <c r="F2165" s="3">
        <v>59.8</v>
      </c>
      <c r="G2165" s="3" t="s">
        <v>10913</v>
      </c>
      <c r="K2165" s="60">
        <v>46079</v>
      </c>
      <c r="L2165" s="20" t="s">
        <v>63</v>
      </c>
      <c r="M2165" s="20"/>
      <c r="N2165" s="3" t="s">
        <v>10914</v>
      </c>
      <c r="O2165" s="3" t="s">
        <v>10915</v>
      </c>
    </row>
    <row r="2166" s="3" customFormat="1" spans="1:15">
      <c r="A2166" s="2">
        <v>2165</v>
      </c>
      <c r="C2166" s="3" t="s">
        <v>10916</v>
      </c>
      <c r="D2166" s="21" t="s">
        <v>10917</v>
      </c>
      <c r="E2166" s="3" t="s">
        <v>10918</v>
      </c>
      <c r="F2166" s="3">
        <v>65</v>
      </c>
      <c r="G2166" s="3" t="s">
        <v>193</v>
      </c>
      <c r="K2166" s="60">
        <v>46060</v>
      </c>
      <c r="L2166" s="20" t="s">
        <v>63</v>
      </c>
      <c r="N2166" s="3" t="s">
        <v>10919</v>
      </c>
      <c r="O2166" s="3" t="s">
        <v>10920</v>
      </c>
    </row>
    <row r="2167" s="3" customFormat="1" spans="1:15">
      <c r="A2167" s="2">
        <v>2166</v>
      </c>
      <c r="B2167" s="21"/>
      <c r="C2167" s="3" t="s">
        <v>10921</v>
      </c>
      <c r="D2167" s="21" t="s">
        <v>10922</v>
      </c>
      <c r="E2167" s="20" t="s">
        <v>10923</v>
      </c>
      <c r="F2167" s="3">
        <v>59.9</v>
      </c>
      <c r="G2167" s="3" t="s">
        <v>10924</v>
      </c>
      <c r="J2167" s="3" t="s">
        <v>22</v>
      </c>
      <c r="K2167" s="60">
        <v>46064</v>
      </c>
      <c r="L2167" s="70" t="s">
        <v>23</v>
      </c>
      <c r="N2167" s="3" t="s">
        <v>10925</v>
      </c>
      <c r="O2167" s="3" t="s">
        <v>10926</v>
      </c>
    </row>
    <row r="2168" s="3" customFormat="1" spans="1:15">
      <c r="A2168" s="2">
        <v>2167</v>
      </c>
      <c r="B2168" s="3" t="s">
        <v>10927</v>
      </c>
      <c r="C2168" s="3" t="s">
        <v>10928</v>
      </c>
      <c r="D2168" s="3" t="s">
        <v>10927</v>
      </c>
      <c r="E2168" s="3" t="s">
        <v>10929</v>
      </c>
      <c r="F2168" s="3">
        <v>59.5</v>
      </c>
      <c r="G2168" s="3" t="s">
        <v>10930</v>
      </c>
      <c r="K2168" s="60">
        <v>45897</v>
      </c>
      <c r="L2168" s="3"/>
      <c r="N2168" s="3" t="s">
        <v>10931</v>
      </c>
      <c r="O2168" s="3" t="s">
        <v>10932</v>
      </c>
    </row>
    <row r="2169" s="3" customFormat="1" spans="1:15">
      <c r="A2169" s="2">
        <v>2168</v>
      </c>
      <c r="B2169" s="21"/>
      <c r="C2169" s="3" t="s">
        <v>10933</v>
      </c>
      <c r="D2169" s="21" t="s">
        <v>10934</v>
      </c>
      <c r="E2169" s="20" t="s">
        <v>10935</v>
      </c>
      <c r="F2169" s="3">
        <v>45</v>
      </c>
      <c r="G2169" s="3" t="s">
        <v>62</v>
      </c>
      <c r="K2169" s="60">
        <v>46007</v>
      </c>
      <c r="L2169" s="3" t="s">
        <v>63</v>
      </c>
      <c r="N2169" s="3" t="s">
        <v>10936</v>
      </c>
      <c r="O2169" s="3" t="s">
        <v>10937</v>
      </c>
    </row>
    <row r="2170" s="3" customFormat="1" spans="1:15">
      <c r="A2170" s="2">
        <v>2169</v>
      </c>
      <c r="B2170" s="3" t="s">
        <v>10938</v>
      </c>
      <c r="C2170" s="3" t="s">
        <v>10939</v>
      </c>
      <c r="D2170" s="3" t="s">
        <v>10938</v>
      </c>
      <c r="E2170" s="3" t="s">
        <v>10940</v>
      </c>
      <c r="F2170" s="3">
        <v>49.8</v>
      </c>
      <c r="G2170" s="3" t="s">
        <v>10941</v>
      </c>
      <c r="K2170" s="60">
        <v>45812</v>
      </c>
      <c r="N2170" s="3" t="s">
        <v>10942</v>
      </c>
      <c r="O2170" s="3" t="s">
        <v>10943</v>
      </c>
    </row>
    <row r="2171" s="3" customFormat="1" spans="1:15">
      <c r="A2171" s="2">
        <v>2170</v>
      </c>
      <c r="B2171" s="21"/>
      <c r="C2171" s="3" t="s">
        <v>10944</v>
      </c>
      <c r="D2171" s="21" t="s">
        <v>10945</v>
      </c>
      <c r="E2171" s="3" t="s">
        <v>10946</v>
      </c>
      <c r="F2171" s="3">
        <v>49.9</v>
      </c>
      <c r="G2171" s="63" t="s">
        <v>21</v>
      </c>
      <c r="K2171" s="60">
        <v>45637</v>
      </c>
      <c r="N2171" s="3" t="s">
        <v>10947</v>
      </c>
      <c r="O2171" s="3" t="s">
        <v>10948</v>
      </c>
    </row>
    <row r="2172" s="3" customFormat="1" spans="1:15">
      <c r="A2172" s="2">
        <v>2171</v>
      </c>
      <c r="B2172" s="3"/>
      <c r="C2172" s="3" t="s">
        <v>10949</v>
      </c>
      <c r="D2172" s="3" t="s">
        <v>10950</v>
      </c>
      <c r="E2172" s="3" t="s">
        <v>10951</v>
      </c>
      <c r="F2172" s="3">
        <v>55</v>
      </c>
      <c r="G2172" s="3" t="s">
        <v>10952</v>
      </c>
      <c r="H2172" s="60"/>
      <c r="I2172" s="60"/>
      <c r="J2172" s="20" t="s">
        <v>22</v>
      </c>
      <c r="K2172" s="60">
        <v>45672</v>
      </c>
      <c r="L2172" s="70" t="s">
        <v>23</v>
      </c>
      <c r="N2172" s="3" t="s">
        <v>10953</v>
      </c>
      <c r="O2172" s="3" t="s">
        <v>10954</v>
      </c>
    </row>
    <row r="2173" s="4" customFormat="1" spans="1:15">
      <c r="A2173" s="2">
        <v>2172</v>
      </c>
      <c r="B2173" s="4" t="s">
        <v>10955</v>
      </c>
      <c r="C2173" s="4" t="s">
        <v>10956</v>
      </c>
      <c r="D2173" s="4" t="s">
        <v>10955</v>
      </c>
      <c r="E2173" s="4" t="s">
        <v>10957</v>
      </c>
      <c r="F2173" s="4">
        <v>45</v>
      </c>
      <c r="G2173" s="4" t="s">
        <v>3866</v>
      </c>
      <c r="H2173" s="4"/>
      <c r="I2173" s="4"/>
      <c r="J2173" s="4"/>
      <c r="K2173" s="56">
        <v>46081</v>
      </c>
      <c r="L2173" s="4"/>
      <c r="N2173" s="4" t="s">
        <v>10958</v>
      </c>
    </row>
    <row r="2174" s="3" customFormat="1" spans="1:15">
      <c r="A2174" s="2">
        <v>2173</v>
      </c>
      <c r="B2174" s="3"/>
      <c r="C2174" s="3" t="s">
        <v>10959</v>
      </c>
      <c r="D2174" s="3" t="s">
        <v>10960</v>
      </c>
      <c r="E2174" s="3" t="s">
        <v>10961</v>
      </c>
      <c r="F2174" s="3">
        <v>49.9</v>
      </c>
      <c r="G2174" s="3" t="s">
        <v>304</v>
      </c>
      <c r="H2174" s="60"/>
      <c r="I2174" s="60"/>
      <c r="J2174" s="60"/>
      <c r="K2174" s="60">
        <v>45666</v>
      </c>
      <c r="L2174" s="3" t="s">
        <v>63</v>
      </c>
      <c r="N2174" s="3" t="s">
        <v>10962</v>
      </c>
      <c r="O2174" s="3" t="s">
        <v>10963</v>
      </c>
    </row>
    <row r="2175" s="3" customFormat="1" spans="1:15">
      <c r="A2175" s="2">
        <v>2174</v>
      </c>
      <c r="B2175" s="21"/>
      <c r="C2175" s="3" t="s">
        <v>10964</v>
      </c>
      <c r="D2175" s="21" t="s">
        <v>10965</v>
      </c>
      <c r="E2175" s="3" t="s">
        <v>10946</v>
      </c>
      <c r="F2175" s="3">
        <v>49.9</v>
      </c>
      <c r="G2175" s="63" t="s">
        <v>21</v>
      </c>
      <c r="K2175" s="60">
        <v>46029</v>
      </c>
      <c r="L2175" s="99" t="s">
        <v>9392</v>
      </c>
      <c r="N2175" s="3" t="s">
        <v>10966</v>
      </c>
      <c r="O2175" s="3" t="s">
        <v>10967</v>
      </c>
    </row>
    <row r="2176" s="3" customFormat="1" spans="1:15">
      <c r="A2176" s="2">
        <v>2175</v>
      </c>
      <c r="B2176" s="3" t="s">
        <v>10968</v>
      </c>
      <c r="C2176" s="3" t="s">
        <v>10969</v>
      </c>
      <c r="D2176" s="21" t="s">
        <v>10968</v>
      </c>
      <c r="E2176" s="3" t="s">
        <v>10970</v>
      </c>
      <c r="F2176" s="3">
        <v>59.9</v>
      </c>
      <c r="G2176" s="62" t="s">
        <v>10971</v>
      </c>
      <c r="K2176" s="60">
        <v>46059</v>
      </c>
      <c r="L2176" s="20" t="s">
        <v>10096</v>
      </c>
      <c r="N2176" s="3" t="s">
        <v>10972</v>
      </c>
      <c r="O2176" s="3" t="s">
        <v>10973</v>
      </c>
    </row>
    <row r="2177" s="3" customFormat="1" spans="1:15">
      <c r="A2177" s="2">
        <v>2176</v>
      </c>
      <c r="B2177" s="3"/>
      <c r="C2177" s="3" t="s">
        <v>10974</v>
      </c>
      <c r="D2177" s="3" t="s">
        <v>10975</v>
      </c>
      <c r="E2177" s="20" t="s">
        <v>10976</v>
      </c>
      <c r="F2177" s="3">
        <v>49.9</v>
      </c>
      <c r="G2177" s="20" t="s">
        <v>9923</v>
      </c>
      <c r="K2177" s="60">
        <v>45715</v>
      </c>
      <c r="L2177" s="62" t="s">
        <v>9874</v>
      </c>
      <c r="N2177" s="3" t="s">
        <v>10977</v>
      </c>
      <c r="O2177" s="3" t="s">
        <v>10978</v>
      </c>
    </row>
    <row r="2178" s="3" customFormat="1" spans="1:15">
      <c r="A2178" s="2">
        <v>2177</v>
      </c>
      <c r="B2178" s="3" t="s">
        <v>10979</v>
      </c>
      <c r="C2178" s="3" t="s">
        <v>10980</v>
      </c>
      <c r="D2178" s="3" t="s">
        <v>10979</v>
      </c>
      <c r="E2178" s="3" t="s">
        <v>10981</v>
      </c>
      <c r="F2178" s="3">
        <v>49.8</v>
      </c>
      <c r="G2178" s="3" t="s">
        <v>10982</v>
      </c>
      <c r="K2178" s="60">
        <v>45763</v>
      </c>
      <c r="L2178" s="3"/>
      <c r="M2178" s="3"/>
      <c r="N2178" s="3" t="s">
        <v>10983</v>
      </c>
      <c r="O2178" s="3" t="s">
        <v>10984</v>
      </c>
    </row>
    <row r="2179" s="3" customFormat="1" spans="1:15">
      <c r="A2179" s="2">
        <v>2178</v>
      </c>
      <c r="B2179" s="3"/>
      <c r="C2179" s="3" t="s">
        <v>10969</v>
      </c>
      <c r="D2179" s="3" t="s">
        <v>10985</v>
      </c>
      <c r="E2179" s="3" t="s">
        <v>10986</v>
      </c>
      <c r="F2179" s="3">
        <v>54</v>
      </c>
      <c r="G2179" s="3" t="s">
        <v>62</v>
      </c>
      <c r="J2179" s="20" t="s">
        <v>22</v>
      </c>
      <c r="K2179" s="60">
        <v>46056</v>
      </c>
      <c r="L2179" s="70" t="s">
        <v>23</v>
      </c>
      <c r="N2179" s="3" t="s">
        <v>10987</v>
      </c>
      <c r="O2179" s="3" t="s">
        <v>10988</v>
      </c>
    </row>
    <row r="2180" s="3" customFormat="1" spans="1:15">
      <c r="A2180" s="2">
        <v>2179</v>
      </c>
      <c r="B2180" s="21"/>
      <c r="C2180" s="3" t="s">
        <v>10989</v>
      </c>
      <c r="D2180" s="21" t="s">
        <v>10990</v>
      </c>
      <c r="E2180" s="3" t="s">
        <v>10946</v>
      </c>
      <c r="F2180" s="3">
        <v>49.9</v>
      </c>
      <c r="G2180" s="63" t="s">
        <v>21</v>
      </c>
      <c r="K2180" s="60">
        <v>46029</v>
      </c>
      <c r="L2180" s="71" t="s">
        <v>9392</v>
      </c>
      <c r="M2180" s="3" t="s">
        <v>10991</v>
      </c>
      <c r="N2180" s="3" t="s">
        <v>10992</v>
      </c>
      <c r="O2180" s="3" t="s">
        <v>10993</v>
      </c>
    </row>
    <row r="2181" s="3" customFormat="1" spans="1:15">
      <c r="A2181" s="2">
        <v>2180</v>
      </c>
      <c r="B2181" s="21"/>
      <c r="C2181" s="3" t="s">
        <v>10994</v>
      </c>
      <c r="D2181" s="21" t="s">
        <v>10995</v>
      </c>
      <c r="E2181" s="3" t="s">
        <v>10946</v>
      </c>
      <c r="F2181" s="3">
        <v>49.9</v>
      </c>
      <c r="G2181" s="63" t="s">
        <v>21</v>
      </c>
      <c r="K2181" s="60">
        <v>46051</v>
      </c>
      <c r="N2181" s="3" t="s">
        <v>10996</v>
      </c>
      <c r="O2181" s="3" t="s">
        <v>10997</v>
      </c>
    </row>
    <row r="2182" s="3" customFormat="1" spans="1:15">
      <c r="A2182" s="2">
        <v>2181</v>
      </c>
      <c r="B2182" s="3" t="s">
        <v>10998</v>
      </c>
      <c r="C2182" s="3" t="s">
        <v>10999</v>
      </c>
      <c r="D2182" s="3" t="s">
        <v>10998</v>
      </c>
      <c r="E2182" s="20" t="s">
        <v>11000</v>
      </c>
      <c r="F2182" s="3">
        <v>59.9</v>
      </c>
      <c r="G2182" s="3" t="s">
        <v>10854</v>
      </c>
      <c r="K2182" s="60">
        <v>45728</v>
      </c>
      <c r="L2182" s="20" t="s">
        <v>63</v>
      </c>
      <c r="N2182" s="3" t="s">
        <v>11001</v>
      </c>
      <c r="O2182" s="3" t="s">
        <v>11002</v>
      </c>
    </row>
    <row r="2183" s="3" customFormat="1" spans="1:15">
      <c r="A2183" s="2">
        <v>2182</v>
      </c>
      <c r="B2183" s="3" t="s">
        <v>11003</v>
      </c>
      <c r="C2183" s="3" t="s">
        <v>11004</v>
      </c>
      <c r="D2183" s="3" t="s">
        <v>11003</v>
      </c>
      <c r="E2183" s="3" t="s">
        <v>11005</v>
      </c>
      <c r="F2183" s="3">
        <v>65</v>
      </c>
      <c r="G2183" s="3" t="s">
        <v>11006</v>
      </c>
      <c r="J2183" s="20" t="s">
        <v>22</v>
      </c>
      <c r="K2183" s="60">
        <v>46051</v>
      </c>
      <c r="L2183" s="70" t="s">
        <v>23</v>
      </c>
      <c r="N2183" s="3" t="s">
        <v>11007</v>
      </c>
      <c r="O2183" s="3" t="s">
        <v>11008</v>
      </c>
    </row>
    <row r="2184" s="3" customFormat="1" spans="1:15">
      <c r="A2184" s="2">
        <v>2183</v>
      </c>
      <c r="B2184" s="3" t="s">
        <v>11009</v>
      </c>
      <c r="C2184" s="3" t="s">
        <v>11004</v>
      </c>
      <c r="D2184" s="3" t="s">
        <v>11009</v>
      </c>
      <c r="E2184" s="3" t="s">
        <v>11010</v>
      </c>
      <c r="F2184" s="3">
        <v>69.9</v>
      </c>
      <c r="G2184" s="62" t="s">
        <v>11011</v>
      </c>
      <c r="K2184" s="60">
        <v>46063</v>
      </c>
      <c r="L2184" s="20" t="s">
        <v>1837</v>
      </c>
      <c r="M2184" s="20"/>
      <c r="N2184" s="3" t="s">
        <v>11012</v>
      </c>
      <c r="O2184" s="3" t="s">
        <v>11013</v>
      </c>
    </row>
    <row r="2185" s="3" customFormat="1" spans="1:15">
      <c r="A2185" s="2">
        <v>2184</v>
      </c>
      <c r="B2185" s="3" t="s">
        <v>11014</v>
      </c>
      <c r="C2185" s="3" t="s">
        <v>11015</v>
      </c>
      <c r="D2185" s="3" t="s">
        <v>11014</v>
      </c>
      <c r="E2185" s="3" t="s">
        <v>11016</v>
      </c>
      <c r="F2185" s="3">
        <v>69.9</v>
      </c>
      <c r="G2185" s="62" t="s">
        <v>11017</v>
      </c>
      <c r="K2185" s="60">
        <v>45915</v>
      </c>
      <c r="L2185" s="3" t="s">
        <v>1837</v>
      </c>
      <c r="M2185" s="3"/>
      <c r="N2185" s="3" t="s">
        <v>11018</v>
      </c>
      <c r="O2185" s="3" t="s">
        <v>11019</v>
      </c>
    </row>
    <row r="2186" s="3" customFormat="1" spans="1:15">
      <c r="A2186" s="2">
        <v>2185</v>
      </c>
      <c r="B2186" s="3" t="s">
        <v>11020</v>
      </c>
      <c r="C2186" s="3" t="s">
        <v>11021</v>
      </c>
      <c r="D2186" s="3" t="s">
        <v>11020</v>
      </c>
      <c r="E2186" s="20" t="s">
        <v>11022</v>
      </c>
      <c r="F2186" s="3">
        <v>69.9</v>
      </c>
      <c r="G2186" s="20" t="s">
        <v>9923</v>
      </c>
      <c r="K2186" s="60">
        <v>46063</v>
      </c>
      <c r="L2186" s="62" t="s">
        <v>9874</v>
      </c>
      <c r="N2186" s="3" t="s">
        <v>11023</v>
      </c>
      <c r="O2186" s="3" t="s">
        <v>11024</v>
      </c>
    </row>
    <row r="2187" s="3" customFormat="1" spans="1:15">
      <c r="A2187" s="2">
        <v>2186</v>
      </c>
      <c r="B2187" s="5" t="s">
        <v>11025</v>
      </c>
      <c r="C2187" s="5" t="s">
        <v>11026</v>
      </c>
      <c r="D2187" s="68" t="s">
        <v>11025</v>
      </c>
      <c r="E2187" s="5" t="s">
        <v>11027</v>
      </c>
      <c r="F2187" s="3">
        <v>55</v>
      </c>
      <c r="G2187" s="5" t="s">
        <v>1292</v>
      </c>
      <c r="H2187" s="5"/>
      <c r="I2187" s="5"/>
      <c r="J2187" s="5"/>
      <c r="K2187" s="60">
        <v>45972</v>
      </c>
      <c r="L2187" s="5" t="s">
        <v>11028</v>
      </c>
      <c r="M2187" s="5"/>
      <c r="N2187" s="5" t="s">
        <v>11029</v>
      </c>
      <c r="O2187" s="3" t="s">
        <v>11030</v>
      </c>
    </row>
    <row r="2188" s="3" customFormat="1" spans="1:15">
      <c r="A2188" s="2">
        <v>2187</v>
      </c>
      <c r="B2188" s="21" t="s">
        <v>11031</v>
      </c>
      <c r="C2188" s="3" t="s">
        <v>11026</v>
      </c>
      <c r="D2188" s="3" t="s">
        <v>11031</v>
      </c>
      <c r="E2188" s="3" t="s">
        <v>11032</v>
      </c>
      <c r="F2188" s="3">
        <v>48</v>
      </c>
      <c r="G2188" s="3" t="s">
        <v>21</v>
      </c>
      <c r="K2188" s="60">
        <v>46060</v>
      </c>
      <c r="N2188" s="3" t="s">
        <v>11033</v>
      </c>
      <c r="O2188" s="62" t="s">
        <v>11034</v>
      </c>
    </row>
    <row r="2189" s="4" customFormat="1" spans="1:15">
      <c r="A2189" s="2">
        <v>2188</v>
      </c>
      <c r="B2189" s="4" t="s">
        <v>11035</v>
      </c>
      <c r="C2189" s="4" t="s">
        <v>11036</v>
      </c>
      <c r="D2189" s="4" t="s">
        <v>11035</v>
      </c>
      <c r="E2189" s="4" t="s">
        <v>11037</v>
      </c>
      <c r="F2189" s="3">
        <v>69.9</v>
      </c>
      <c r="G2189" s="4" t="s">
        <v>11038</v>
      </c>
      <c r="K2189" s="60">
        <v>46062</v>
      </c>
      <c r="N2189" s="4" t="s">
        <v>11039</v>
      </c>
      <c r="O2189" s="4" t="s">
        <v>11040</v>
      </c>
    </row>
    <row r="2190" s="3" customFormat="1" spans="1:15">
      <c r="A2190" s="2">
        <v>2189</v>
      </c>
      <c r="B2190" s="3"/>
      <c r="C2190" s="3" t="s">
        <v>11041</v>
      </c>
      <c r="D2190" s="21" t="s">
        <v>11042</v>
      </c>
      <c r="E2190" s="3" t="s">
        <v>11043</v>
      </c>
      <c r="F2190" s="3">
        <v>45</v>
      </c>
      <c r="G2190" s="3" t="s">
        <v>1058</v>
      </c>
      <c r="K2190" s="60">
        <v>45973</v>
      </c>
      <c r="N2190" s="3" t="s">
        <v>11044</v>
      </c>
      <c r="O2190" s="3" t="s">
        <v>11045</v>
      </c>
    </row>
    <row r="2191" s="5" customFormat="1" spans="1:15">
      <c r="A2191" s="2">
        <v>2190</v>
      </c>
      <c r="C2191" s="5" t="s">
        <v>11046</v>
      </c>
      <c r="D2191" s="68" t="s">
        <v>11047</v>
      </c>
      <c r="E2191" s="20" t="s">
        <v>11048</v>
      </c>
      <c r="F2191" s="3">
        <v>47</v>
      </c>
      <c r="G2191" s="20" t="s">
        <v>11049</v>
      </c>
      <c r="J2191" s="3" t="s">
        <v>22</v>
      </c>
      <c r="K2191" s="60">
        <v>46010</v>
      </c>
      <c r="L2191" s="70" t="s">
        <v>23</v>
      </c>
      <c r="M2191" s="3" t="s">
        <v>24</v>
      </c>
      <c r="N2191" s="5" t="s">
        <v>11050</v>
      </c>
      <c r="O2191" s="3" t="s">
        <v>11051</v>
      </c>
    </row>
    <row r="2192" s="3" customFormat="1" spans="1:15">
      <c r="A2192" s="2">
        <v>2191</v>
      </c>
      <c r="B2192" s="21"/>
      <c r="C2192" s="3" t="s">
        <v>11046</v>
      </c>
      <c r="D2192" s="21" t="s">
        <v>11052</v>
      </c>
      <c r="E2192" s="3" t="s">
        <v>11053</v>
      </c>
      <c r="F2192" s="3">
        <v>44.8</v>
      </c>
      <c r="G2192" s="3" t="s">
        <v>11054</v>
      </c>
      <c r="J2192" s="20" t="s">
        <v>22</v>
      </c>
      <c r="K2192" s="60">
        <v>45902</v>
      </c>
      <c r="L2192" s="70" t="s">
        <v>23</v>
      </c>
      <c r="N2192" s="3" t="s">
        <v>11055</v>
      </c>
      <c r="O2192" s="3" t="s">
        <v>11056</v>
      </c>
    </row>
    <row r="2193" s="3" customFormat="1" spans="1:15">
      <c r="A2193" s="2">
        <v>2192</v>
      </c>
      <c r="B2193" s="3" t="s">
        <v>11057</v>
      </c>
      <c r="C2193" s="3" t="s">
        <v>11058</v>
      </c>
      <c r="D2193" s="3" t="s">
        <v>11057</v>
      </c>
      <c r="E2193" s="3" t="s">
        <v>10929</v>
      </c>
      <c r="F2193" s="3">
        <v>54</v>
      </c>
      <c r="G2193" s="3" t="s">
        <v>10930</v>
      </c>
      <c r="K2193" s="60">
        <v>45880</v>
      </c>
      <c r="L2193" s="3"/>
      <c r="N2193" s="3" t="s">
        <v>11059</v>
      </c>
      <c r="O2193" s="3" t="s">
        <v>11060</v>
      </c>
    </row>
    <row r="2194" s="3" customFormat="1" spans="1:15">
      <c r="A2194" s="2">
        <v>2193</v>
      </c>
      <c r="B2194" s="3"/>
      <c r="C2194" s="3" t="s">
        <v>11061</v>
      </c>
      <c r="D2194" s="21" t="s">
        <v>11062</v>
      </c>
      <c r="E2194" s="3" t="s">
        <v>9872</v>
      </c>
      <c r="F2194" s="3">
        <v>49</v>
      </c>
      <c r="G2194" s="20" t="s">
        <v>11063</v>
      </c>
      <c r="H2194" s="20"/>
      <c r="I2194" s="20"/>
      <c r="J2194" s="20"/>
      <c r="K2194" s="60">
        <v>45715</v>
      </c>
      <c r="L2194" s="20" t="s">
        <v>10023</v>
      </c>
      <c r="M2194" s="20"/>
      <c r="N2194" s="3" t="s">
        <v>11064</v>
      </c>
      <c r="O2194" s="3" t="s">
        <v>11065</v>
      </c>
    </row>
    <row r="2195" s="3" customFormat="1" spans="1:15">
      <c r="A2195" s="2">
        <v>2194</v>
      </c>
      <c r="B2195" s="3" t="s">
        <v>11066</v>
      </c>
      <c r="C2195" s="3" t="s">
        <v>11067</v>
      </c>
      <c r="D2195" s="21" t="s">
        <v>11066</v>
      </c>
      <c r="E2195" s="3" t="s">
        <v>11068</v>
      </c>
      <c r="F2195" s="3">
        <v>49.9</v>
      </c>
      <c r="G2195" s="20" t="s">
        <v>62</v>
      </c>
      <c r="K2195" s="60">
        <v>46058</v>
      </c>
      <c r="L2195" s="20" t="s">
        <v>1837</v>
      </c>
      <c r="N2195" s="3" t="s">
        <v>11069</v>
      </c>
      <c r="O2195" s="3" t="s">
        <v>11070</v>
      </c>
    </row>
    <row r="2196" s="3" customFormat="1" spans="1:15">
      <c r="A2196" s="2">
        <v>2195</v>
      </c>
      <c r="B2196" s="3"/>
      <c r="C2196" s="3" t="s">
        <v>11071</v>
      </c>
      <c r="D2196" s="21" t="s">
        <v>11072</v>
      </c>
      <c r="E2196" s="3" t="s">
        <v>11073</v>
      </c>
      <c r="F2196" s="3">
        <v>59</v>
      </c>
      <c r="G2196" s="3" t="s">
        <v>11074</v>
      </c>
      <c r="K2196" s="60">
        <v>45558</v>
      </c>
      <c r="L2196" s="20" t="s">
        <v>63</v>
      </c>
      <c r="N2196" s="3" t="s">
        <v>11075</v>
      </c>
      <c r="O2196" s="3" t="s">
        <v>11076</v>
      </c>
    </row>
    <row r="2197" s="3" customFormat="1" spans="1:15">
      <c r="A2197" s="2">
        <v>2196</v>
      </c>
      <c r="B2197" s="3" t="s">
        <v>11077</v>
      </c>
      <c r="C2197" s="3" t="s">
        <v>11078</v>
      </c>
      <c r="D2197" s="21" t="s">
        <v>11077</v>
      </c>
      <c r="E2197" s="3" t="s">
        <v>11079</v>
      </c>
      <c r="F2197" s="3">
        <v>69.9</v>
      </c>
      <c r="G2197" s="20" t="s">
        <v>11080</v>
      </c>
      <c r="K2197" s="60">
        <v>45804</v>
      </c>
      <c r="L2197" s="62" t="s">
        <v>9874</v>
      </c>
      <c r="N2197" s="3" t="s">
        <v>11081</v>
      </c>
      <c r="O2197" s="3" t="s">
        <v>11082</v>
      </c>
    </row>
    <row r="2198" s="3" customFormat="1" spans="1:15">
      <c r="A2198" s="2">
        <v>2197</v>
      </c>
      <c r="B2198" s="3" t="s">
        <v>11083</v>
      </c>
      <c r="C2198" s="3" t="s">
        <v>11084</v>
      </c>
      <c r="D2198" s="21" t="s">
        <v>11083</v>
      </c>
      <c r="E2198" s="3" t="s">
        <v>9872</v>
      </c>
      <c r="F2198" s="3">
        <v>49.9</v>
      </c>
      <c r="G2198" s="63" t="s">
        <v>21</v>
      </c>
      <c r="K2198" s="60">
        <v>45826</v>
      </c>
      <c r="L2198" s="62" t="s">
        <v>9874</v>
      </c>
      <c r="N2198" s="3" t="s">
        <v>11085</v>
      </c>
      <c r="O2198" s="3" t="s">
        <v>11086</v>
      </c>
    </row>
    <row r="2199" s="3" customFormat="1" spans="1:15">
      <c r="A2199" s="2">
        <v>2198</v>
      </c>
      <c r="B2199" s="68" t="s">
        <v>11087</v>
      </c>
      <c r="C2199" s="5" t="s">
        <v>11088</v>
      </c>
      <c r="D2199" s="68" t="s">
        <v>11087</v>
      </c>
      <c r="E2199" s="5" t="s">
        <v>11089</v>
      </c>
      <c r="F2199" s="3">
        <v>55</v>
      </c>
      <c r="G2199" s="5" t="s">
        <v>62</v>
      </c>
      <c r="K2199" s="60">
        <v>45867</v>
      </c>
      <c r="L2199" s="20" t="s">
        <v>63</v>
      </c>
      <c r="N2199" s="5" t="s">
        <v>11090</v>
      </c>
      <c r="O2199" s="5" t="s">
        <v>11091</v>
      </c>
    </row>
    <row r="2200" s="3" customFormat="1" spans="1:15">
      <c r="A2200" s="2">
        <v>2199</v>
      </c>
      <c r="B2200" s="3" t="s">
        <v>11092</v>
      </c>
      <c r="C2200" s="3" t="s">
        <v>11093</v>
      </c>
      <c r="D2200" s="3" t="s">
        <v>11092</v>
      </c>
      <c r="E2200" s="3" t="s">
        <v>11094</v>
      </c>
      <c r="F2200" s="3">
        <v>44</v>
      </c>
      <c r="G2200" s="3" t="s">
        <v>1058</v>
      </c>
      <c r="I2200" s="2" t="s">
        <v>312</v>
      </c>
      <c r="J2200" s="20" t="s">
        <v>22</v>
      </c>
      <c r="K2200" s="60">
        <v>46064</v>
      </c>
      <c r="L2200" s="70" t="s">
        <v>23</v>
      </c>
      <c r="M2200" s="3" t="s">
        <v>11095</v>
      </c>
      <c r="N2200" s="3" t="s">
        <v>11096</v>
      </c>
      <c r="O2200" s="3" t="s">
        <v>11097</v>
      </c>
    </row>
    <row r="2201" s="3" customFormat="1" spans="1:15">
      <c r="A2201" s="2">
        <v>2200</v>
      </c>
      <c r="C2201" s="3" t="s">
        <v>11098</v>
      </c>
      <c r="D2201" s="21" t="s">
        <v>11099</v>
      </c>
      <c r="E2201" s="20" t="s">
        <v>11100</v>
      </c>
      <c r="F2201" s="3">
        <v>44</v>
      </c>
      <c r="G2201" s="3" t="s">
        <v>11101</v>
      </c>
      <c r="J2201" s="52"/>
      <c r="K2201" s="60">
        <v>46000</v>
      </c>
      <c r="L2201" s="71"/>
      <c r="N2201" s="3" t="s">
        <v>11102</v>
      </c>
      <c r="O2201" s="3" t="s">
        <v>11103</v>
      </c>
    </row>
    <row r="2202" s="3" customFormat="1" spans="1:15">
      <c r="A2202" s="2">
        <v>2201</v>
      </c>
      <c r="B2202" s="3" t="s">
        <v>11104</v>
      </c>
      <c r="C2202" s="3" t="s">
        <v>11105</v>
      </c>
      <c r="D2202" s="21" t="s">
        <v>11104</v>
      </c>
      <c r="E2202" s="3" t="s">
        <v>11106</v>
      </c>
      <c r="F2202" s="3">
        <v>58</v>
      </c>
      <c r="G2202" s="3" t="s">
        <v>11107</v>
      </c>
      <c r="K2202" s="60">
        <v>46046</v>
      </c>
      <c r="N2202" s="3" t="s">
        <v>11108</v>
      </c>
      <c r="O2202" s="3" t="s">
        <v>11109</v>
      </c>
    </row>
    <row r="2203" s="3" customFormat="1" spans="1:15">
      <c r="A2203" s="2">
        <v>2202</v>
      </c>
      <c r="C2203" s="3" t="s">
        <v>11110</v>
      </c>
      <c r="D2203" s="21" t="s">
        <v>11111</v>
      </c>
      <c r="E2203" s="3" t="s">
        <v>11112</v>
      </c>
      <c r="F2203" s="3">
        <v>39.9</v>
      </c>
      <c r="G2203" s="63" t="s">
        <v>21</v>
      </c>
      <c r="J2203" s="3" t="s">
        <v>22</v>
      </c>
      <c r="K2203" s="60">
        <v>46062</v>
      </c>
      <c r="L2203" s="70" t="s">
        <v>23</v>
      </c>
      <c r="M2203" s="3" t="s">
        <v>24</v>
      </c>
      <c r="N2203" s="3" t="s">
        <v>11113</v>
      </c>
      <c r="O2203" s="3" t="s">
        <v>11114</v>
      </c>
    </row>
    <row r="2204" s="3" customFormat="1" spans="1:15">
      <c r="A2204" s="2">
        <v>2203</v>
      </c>
      <c r="B2204" s="3"/>
      <c r="C2204" s="3" t="s">
        <v>11115</v>
      </c>
      <c r="D2204" s="3" t="s">
        <v>11116</v>
      </c>
      <c r="E2204" s="3" t="s">
        <v>11117</v>
      </c>
      <c r="F2204" s="3">
        <v>69.9</v>
      </c>
      <c r="G2204" s="20" t="s">
        <v>11118</v>
      </c>
      <c r="K2204" s="60">
        <v>45491</v>
      </c>
      <c r="L2204" s="20" t="s">
        <v>1837</v>
      </c>
      <c r="N2204" s="3" t="s">
        <v>11119</v>
      </c>
      <c r="O2204" s="3" t="s">
        <v>11120</v>
      </c>
    </row>
    <row r="2205" s="3" customFormat="1" spans="1:15">
      <c r="A2205" s="2">
        <v>2204</v>
      </c>
      <c r="B2205" s="21"/>
      <c r="C2205" s="3" t="s">
        <v>11121</v>
      </c>
      <c r="D2205" s="21" t="s">
        <v>11122</v>
      </c>
      <c r="E2205" s="3" t="s">
        <v>10881</v>
      </c>
      <c r="F2205" s="3">
        <v>59.9</v>
      </c>
      <c r="G2205" s="63" t="s">
        <v>21</v>
      </c>
      <c r="K2205" s="60">
        <v>44826</v>
      </c>
      <c r="N2205" s="3" t="s">
        <v>11123</v>
      </c>
      <c r="O2205" s="3" t="s">
        <v>11124</v>
      </c>
    </row>
    <row r="2206" s="3" customFormat="1" spans="1:15">
      <c r="A2206" s="2">
        <v>2205</v>
      </c>
      <c r="B2206" s="3" t="s">
        <v>11125</v>
      </c>
      <c r="C2206" s="3" t="s">
        <v>11126</v>
      </c>
      <c r="D2206" s="21" t="s">
        <v>11125</v>
      </c>
      <c r="E2206" s="3" t="s">
        <v>11127</v>
      </c>
      <c r="F2206" s="3">
        <v>49</v>
      </c>
      <c r="G2206" s="3" t="s">
        <v>11128</v>
      </c>
      <c r="J2206" s="20" t="s">
        <v>22</v>
      </c>
      <c r="K2206" s="60">
        <v>46064</v>
      </c>
      <c r="L2206" s="70" t="s">
        <v>23</v>
      </c>
      <c r="M2206" s="20"/>
      <c r="N2206" s="3" t="s">
        <v>11129</v>
      </c>
      <c r="O2206" s="3" t="s">
        <v>11130</v>
      </c>
    </row>
    <row r="2207" s="52" customFormat="1" spans="1:15">
      <c r="A2207" s="2">
        <v>2206</v>
      </c>
      <c r="C2207" s="52" t="s">
        <v>11126</v>
      </c>
      <c r="D2207" s="87" t="s">
        <v>11131</v>
      </c>
      <c r="E2207" s="52" t="s">
        <v>10881</v>
      </c>
      <c r="F2207" s="3">
        <v>59.9</v>
      </c>
      <c r="G2207" s="52" t="s">
        <v>21</v>
      </c>
      <c r="K2207" s="60">
        <v>45885</v>
      </c>
      <c r="L2207" s="70"/>
      <c r="M2207" s="3" t="s">
        <v>24</v>
      </c>
      <c r="N2207" s="52" t="s">
        <v>11132</v>
      </c>
      <c r="O2207" s="3" t="s">
        <v>11133</v>
      </c>
    </row>
    <row r="2208" s="3" customFormat="1" spans="1:15">
      <c r="A2208" s="2">
        <v>2207</v>
      </c>
      <c r="B2208" s="3" t="s">
        <v>11134</v>
      </c>
      <c r="C2208" s="3" t="s">
        <v>11135</v>
      </c>
      <c r="D2208" s="21" t="s">
        <v>11134</v>
      </c>
      <c r="E2208" s="3" t="s">
        <v>9872</v>
      </c>
      <c r="F2208" s="3">
        <v>48</v>
      </c>
      <c r="G2208" s="3" t="s">
        <v>193</v>
      </c>
      <c r="K2208" s="60">
        <v>45835</v>
      </c>
      <c r="L2208" s="20" t="s">
        <v>10023</v>
      </c>
      <c r="M2208" s="20"/>
      <c r="N2208" s="3" t="s">
        <v>11136</v>
      </c>
      <c r="O2208" s="3" t="s">
        <v>11137</v>
      </c>
    </row>
    <row r="2209" s="3" customFormat="1" spans="1:15">
      <c r="A2209" s="2">
        <v>2208</v>
      </c>
      <c r="B2209" s="3" t="s">
        <v>11138</v>
      </c>
      <c r="C2209" s="3" t="s">
        <v>11139</v>
      </c>
      <c r="D2209" s="21" t="s">
        <v>11138</v>
      </c>
      <c r="E2209" s="3" t="s">
        <v>9872</v>
      </c>
      <c r="F2209" s="3">
        <v>59.9</v>
      </c>
      <c r="G2209" s="3" t="s">
        <v>193</v>
      </c>
      <c r="J2209" s="20" t="s">
        <v>22</v>
      </c>
      <c r="K2209" s="60">
        <v>45999</v>
      </c>
      <c r="L2209" s="70" t="s">
        <v>23</v>
      </c>
      <c r="M2209" s="20"/>
      <c r="N2209" s="3" t="s">
        <v>11140</v>
      </c>
      <c r="O2209" s="3" t="s">
        <v>11141</v>
      </c>
    </row>
    <row r="2210" s="3" customFormat="1" spans="1:15">
      <c r="A2210" s="2">
        <v>2209</v>
      </c>
      <c r="B2210" s="3" t="s">
        <v>11142</v>
      </c>
      <c r="C2210" s="3" t="s">
        <v>11126</v>
      </c>
      <c r="D2210" s="21" t="s">
        <v>11142</v>
      </c>
      <c r="E2210" s="3" t="s">
        <v>9872</v>
      </c>
      <c r="F2210" s="3">
        <v>69.9</v>
      </c>
      <c r="G2210" s="3" t="s">
        <v>193</v>
      </c>
      <c r="K2210" s="60">
        <v>45864</v>
      </c>
      <c r="L2210" s="20" t="s">
        <v>10023</v>
      </c>
      <c r="M2210" s="20"/>
      <c r="N2210" s="3" t="s">
        <v>11143</v>
      </c>
      <c r="O2210" s="3" t="s">
        <v>11144</v>
      </c>
    </row>
    <row r="2211" s="3" customFormat="1" spans="1:15">
      <c r="A2211" s="2">
        <v>2210</v>
      </c>
      <c r="B2211" s="3" t="s">
        <v>11145</v>
      </c>
      <c r="C2211" s="3" t="s">
        <v>11146</v>
      </c>
      <c r="D2211" s="21" t="s">
        <v>11145</v>
      </c>
      <c r="E2211" s="3" t="s">
        <v>9872</v>
      </c>
      <c r="F2211" s="3">
        <v>56</v>
      </c>
      <c r="G2211" s="3" t="s">
        <v>11147</v>
      </c>
      <c r="J2211" s="20" t="s">
        <v>22</v>
      </c>
      <c r="K2211" s="60">
        <v>46058</v>
      </c>
      <c r="L2211" s="70" t="s">
        <v>23</v>
      </c>
      <c r="M2211" s="20"/>
      <c r="N2211" s="3" t="s">
        <v>11148</v>
      </c>
      <c r="O2211" s="3" t="s">
        <v>11149</v>
      </c>
    </row>
    <row r="2212" s="2" customFormat="1" ht="14.25" spans="1:15">
      <c r="A2212" s="2">
        <v>2211</v>
      </c>
      <c r="C2212" s="18" t="s">
        <v>11150</v>
      </c>
      <c r="D2212" s="76"/>
      <c r="F2212" s="3"/>
      <c r="K2212" s="60"/>
      <c r="M2212" s="3"/>
      <c r="O2212" s="3"/>
    </row>
    <row r="2213" s="2" customFormat="1" spans="1:15">
      <c r="A2213" s="2">
        <v>2212</v>
      </c>
      <c r="C2213" s="2" t="s">
        <v>11151</v>
      </c>
      <c r="D2213" s="76" t="s">
        <v>11152</v>
      </c>
      <c r="E2213" s="2" t="s">
        <v>11153</v>
      </c>
      <c r="F2213" s="3">
        <v>48</v>
      </c>
      <c r="G2213" s="2" t="s">
        <v>21</v>
      </c>
      <c r="K2213" s="60">
        <v>46048</v>
      </c>
      <c r="M2213" s="3" t="s">
        <v>24</v>
      </c>
      <c r="N2213" s="2" t="s">
        <v>11154</v>
      </c>
      <c r="O2213" s="3" t="s">
        <v>11155</v>
      </c>
    </row>
    <row r="2214" s="2" customFormat="1" spans="1:15">
      <c r="A2214" s="2">
        <v>2213</v>
      </c>
      <c r="C2214" s="2" t="s">
        <v>11156</v>
      </c>
      <c r="D2214" s="76" t="s">
        <v>11157</v>
      </c>
      <c r="E2214" s="2" t="s">
        <v>11158</v>
      </c>
      <c r="F2214" s="3">
        <v>44.8</v>
      </c>
      <c r="G2214" s="2" t="s">
        <v>21</v>
      </c>
      <c r="H2214" s="16" t="s">
        <v>96</v>
      </c>
      <c r="I2214" s="16"/>
      <c r="J2214" s="16"/>
      <c r="K2214" s="60">
        <v>45883</v>
      </c>
      <c r="L2214" s="16" t="s">
        <v>11159</v>
      </c>
      <c r="M2214" s="3" t="s">
        <v>24</v>
      </c>
      <c r="N2214" s="2" t="s">
        <v>11160</v>
      </c>
      <c r="O2214" s="3" t="s">
        <v>11161</v>
      </c>
    </row>
    <row r="2215" s="2" customFormat="1" spans="1:15">
      <c r="A2215" s="2">
        <v>2214</v>
      </c>
      <c r="C2215" s="2" t="s">
        <v>11162</v>
      </c>
      <c r="D2215" s="76" t="s">
        <v>11163</v>
      </c>
      <c r="E2215" s="2" t="s">
        <v>11164</v>
      </c>
      <c r="F2215" s="3">
        <v>29.8</v>
      </c>
      <c r="G2215" s="2" t="s">
        <v>21</v>
      </c>
      <c r="K2215" s="60">
        <v>46059</v>
      </c>
      <c r="M2215" s="3" t="s">
        <v>24</v>
      </c>
      <c r="N2215" s="2" t="s">
        <v>11165</v>
      </c>
      <c r="O2215" s="3" t="s">
        <v>11166</v>
      </c>
    </row>
    <row r="2216" s="5" customFormat="1" spans="1:15">
      <c r="A2216" s="2">
        <v>2215</v>
      </c>
      <c r="B2216" s="2"/>
      <c r="C2216" s="2" t="s">
        <v>11167</v>
      </c>
      <c r="D2216" s="76" t="s">
        <v>11168</v>
      </c>
      <c r="E2216" s="2" t="s">
        <v>11169</v>
      </c>
      <c r="F2216" s="3">
        <v>36</v>
      </c>
      <c r="G2216" s="2" t="s">
        <v>21</v>
      </c>
      <c r="H2216" s="2"/>
      <c r="I2216" s="2"/>
      <c r="J2216" s="2"/>
      <c r="K2216" s="60">
        <v>45141</v>
      </c>
      <c r="L2216" s="2"/>
      <c r="M2216" s="3" t="s">
        <v>24</v>
      </c>
      <c r="N2216" s="2" t="s">
        <v>11170</v>
      </c>
      <c r="O2216" s="3" t="s">
        <v>11171</v>
      </c>
    </row>
    <row r="2217" s="2" customFormat="1" spans="1:15">
      <c r="A2217" s="2">
        <v>2216</v>
      </c>
      <c r="B2217" s="5"/>
      <c r="C2217" s="5" t="s">
        <v>11172</v>
      </c>
      <c r="D2217" s="76" t="s">
        <v>11173</v>
      </c>
      <c r="E2217" s="5" t="s">
        <v>11174</v>
      </c>
      <c r="F2217" s="3">
        <v>45</v>
      </c>
      <c r="G2217" s="3" t="s">
        <v>21</v>
      </c>
      <c r="H2217" s="5"/>
      <c r="I2217" s="5"/>
      <c r="J2217" s="5"/>
      <c r="K2217" s="60">
        <v>46051</v>
      </c>
      <c r="L2217" s="5"/>
      <c r="M2217" s="3" t="s">
        <v>24</v>
      </c>
      <c r="N2217" s="5" t="s">
        <v>11175</v>
      </c>
      <c r="O2217" s="3" t="s">
        <v>11176</v>
      </c>
    </row>
    <row r="2218" s="2" customFormat="1" spans="1:15">
      <c r="A2218" s="2">
        <v>2217</v>
      </c>
      <c r="B2218" s="16"/>
      <c r="C2218" s="2" t="s">
        <v>11177</v>
      </c>
      <c r="D2218" s="76" t="s">
        <v>11178</v>
      </c>
      <c r="E2218" s="2" t="s">
        <v>11179</v>
      </c>
      <c r="F2218" s="3">
        <v>45</v>
      </c>
      <c r="G2218" s="2" t="s">
        <v>21</v>
      </c>
      <c r="H2218" s="16"/>
      <c r="I2218" s="16"/>
      <c r="J2218" s="16"/>
      <c r="K2218" s="60">
        <v>45859</v>
      </c>
      <c r="M2218" s="3" t="s">
        <v>24</v>
      </c>
      <c r="N2218" s="2" t="s">
        <v>11180</v>
      </c>
      <c r="O2218" s="3" t="s">
        <v>11181</v>
      </c>
    </row>
    <row r="2219" s="2" customFormat="1" ht="14.25" spans="1:15">
      <c r="A2219" s="2">
        <v>2218</v>
      </c>
      <c r="C2219" s="18" t="s">
        <v>11182</v>
      </c>
      <c r="D2219" s="76"/>
      <c r="F2219" s="3"/>
      <c r="K2219" s="60"/>
      <c r="M2219" s="3"/>
      <c r="O2219" s="3"/>
    </row>
    <row r="2220" s="5" customFormat="1" ht="14.25" spans="1:15">
      <c r="A2220" s="2">
        <v>2219</v>
      </c>
      <c r="B2220" s="2"/>
      <c r="C2220" s="18" t="s">
        <v>11183</v>
      </c>
      <c r="D2220" s="76"/>
      <c r="E2220" s="2"/>
      <c r="F2220" s="3"/>
      <c r="G2220" s="2"/>
      <c r="H2220" s="2"/>
      <c r="I2220" s="2"/>
      <c r="J2220" s="2"/>
      <c r="K2220" s="60"/>
      <c r="L2220" s="2"/>
      <c r="M2220" s="3"/>
      <c r="N2220" s="2"/>
      <c r="O2220" s="3"/>
    </row>
    <row r="2221" s="27" customFormat="1" spans="1:15">
      <c r="A2221" s="2">
        <v>2220</v>
      </c>
      <c r="B2221" s="57" t="s">
        <v>11184</v>
      </c>
      <c r="C2221" s="27" t="s">
        <v>11185</v>
      </c>
      <c r="D2221" s="57" t="s">
        <v>11184</v>
      </c>
      <c r="E2221" s="27" t="s">
        <v>11186</v>
      </c>
      <c r="F2221" s="3">
        <v>59.8</v>
      </c>
      <c r="G2221" s="27"/>
      <c r="H2221" s="27"/>
      <c r="I2221" s="27"/>
      <c r="J2221" s="27"/>
      <c r="K2221" s="60">
        <v>46034</v>
      </c>
      <c r="L2221" s="27"/>
      <c r="M2221" s="27"/>
      <c r="N2221" s="27" t="s">
        <v>11187</v>
      </c>
      <c r="O2221" s="27" t="s">
        <v>11188</v>
      </c>
    </row>
    <row r="2222" s="3" customFormat="1" spans="1:15">
      <c r="A2222" s="2">
        <v>2221</v>
      </c>
      <c r="B2222" s="3"/>
      <c r="C2222" s="3" t="s">
        <v>11189</v>
      </c>
      <c r="D2222" s="21" t="s">
        <v>11190</v>
      </c>
      <c r="E2222" s="3" t="s">
        <v>11186</v>
      </c>
      <c r="F2222" s="3">
        <v>39.8</v>
      </c>
      <c r="G2222" s="63" t="s">
        <v>21</v>
      </c>
      <c r="K2222" s="60">
        <v>46057</v>
      </c>
      <c r="N2222" s="3" t="s">
        <v>11191</v>
      </c>
      <c r="O2222" s="3" t="s">
        <v>11192</v>
      </c>
    </row>
    <row r="2223" s="3" customFormat="1" spans="1:15">
      <c r="A2223" s="2">
        <v>2222</v>
      </c>
      <c r="B2223" s="3" t="s">
        <v>11193</v>
      </c>
      <c r="C2223" s="3" t="s">
        <v>11194</v>
      </c>
      <c r="D2223" s="3" t="s">
        <v>11193</v>
      </c>
      <c r="E2223" s="3" t="s">
        <v>11195</v>
      </c>
      <c r="F2223" s="3">
        <v>55</v>
      </c>
      <c r="G2223" s="63" t="s">
        <v>21</v>
      </c>
      <c r="K2223" s="60">
        <v>46048</v>
      </c>
      <c r="L2223" s="20" t="s">
        <v>1837</v>
      </c>
      <c r="M2223" s="20"/>
      <c r="N2223" s="3" t="s">
        <v>11196</v>
      </c>
      <c r="O2223" s="3" t="s">
        <v>11197</v>
      </c>
    </row>
    <row r="2224" s="3" customFormat="1" spans="1:15">
      <c r="A2224" s="2">
        <v>2223</v>
      </c>
      <c r="B2224" s="3" t="s">
        <v>11198</v>
      </c>
      <c r="C2224" s="20" t="s">
        <v>11199</v>
      </c>
      <c r="D2224" s="21" t="s">
        <v>11198</v>
      </c>
      <c r="E2224" s="3" t="s">
        <v>11200</v>
      </c>
      <c r="F2224" s="3">
        <v>49.8</v>
      </c>
      <c r="G2224" s="3" t="s">
        <v>11201</v>
      </c>
      <c r="K2224" s="60">
        <v>45924</v>
      </c>
      <c r="N2224" s="3" t="s">
        <v>11202</v>
      </c>
      <c r="O2224" s="3" t="s">
        <v>11203</v>
      </c>
    </row>
    <row r="2225" s="3" customFormat="1" spans="1:15">
      <c r="A2225" s="2">
        <v>2224</v>
      </c>
      <c r="C2225" s="3" t="s">
        <v>11204</v>
      </c>
      <c r="D2225" s="21" t="s">
        <v>11205</v>
      </c>
      <c r="E2225" s="3" t="s">
        <v>11206</v>
      </c>
      <c r="F2225" s="3">
        <v>39</v>
      </c>
      <c r="G2225" s="3" t="s">
        <v>11207</v>
      </c>
      <c r="K2225" s="60">
        <v>46006</v>
      </c>
      <c r="N2225" s="3" t="s">
        <v>11208</v>
      </c>
      <c r="O2225" s="3" t="s">
        <v>11209</v>
      </c>
    </row>
    <row r="2226" s="3" customFormat="1" spans="1:15">
      <c r="A2226" s="2">
        <v>2225</v>
      </c>
      <c r="B2226" s="3" t="s">
        <v>11210</v>
      </c>
      <c r="C2226" s="3" t="s">
        <v>11211</v>
      </c>
      <c r="D2226" s="3" t="s">
        <v>11210</v>
      </c>
      <c r="E2226" s="20" t="s">
        <v>11212</v>
      </c>
      <c r="F2226" s="3">
        <v>59.8</v>
      </c>
      <c r="G2226" s="3" t="s">
        <v>11213</v>
      </c>
      <c r="K2226" s="60">
        <v>46057</v>
      </c>
      <c r="L2226" s="20" t="s">
        <v>63</v>
      </c>
      <c r="N2226" s="3" t="s">
        <v>11214</v>
      </c>
      <c r="O2226" s="3" t="s">
        <v>11215</v>
      </c>
    </row>
    <row r="2227" s="3" customFormat="1" spans="1:15">
      <c r="A2227" s="2">
        <v>2226</v>
      </c>
      <c r="C2227" s="3" t="s">
        <v>11216</v>
      </c>
      <c r="D2227" s="21" t="s">
        <v>11217</v>
      </c>
      <c r="E2227" s="3" t="s">
        <v>11218</v>
      </c>
      <c r="F2227" s="3">
        <v>39</v>
      </c>
      <c r="G2227" s="3" t="s">
        <v>11219</v>
      </c>
      <c r="K2227" s="60">
        <v>46063</v>
      </c>
      <c r="M2227" s="3" t="s">
        <v>24</v>
      </c>
      <c r="N2227" s="3" t="s">
        <v>11220</v>
      </c>
      <c r="O2227" s="3" t="s">
        <v>11221</v>
      </c>
    </row>
    <row r="2228" s="3" customFormat="1" spans="1:15">
      <c r="A2228" s="2">
        <v>2227</v>
      </c>
      <c r="B2228" s="3" t="s">
        <v>11222</v>
      </c>
      <c r="C2228" s="3" t="s">
        <v>11223</v>
      </c>
      <c r="D2228" s="3" t="s">
        <v>11222</v>
      </c>
      <c r="E2228" s="3" t="s">
        <v>11224</v>
      </c>
      <c r="F2228" s="3">
        <v>45</v>
      </c>
      <c r="G2228" s="3" t="s">
        <v>11225</v>
      </c>
      <c r="K2228" s="60">
        <v>45842</v>
      </c>
      <c r="N2228" s="3" t="s">
        <v>11226</v>
      </c>
      <c r="O2228" s="3" t="s">
        <v>11227</v>
      </c>
    </row>
    <row r="2229" s="27" customFormat="1" spans="1:15">
      <c r="A2229" s="2">
        <v>2228</v>
      </c>
      <c r="B2229" s="57" t="s">
        <v>11228</v>
      </c>
      <c r="C2229" s="27" t="s">
        <v>11229</v>
      </c>
      <c r="D2229" s="57" t="s">
        <v>11228</v>
      </c>
      <c r="E2229" s="27" t="s">
        <v>11230</v>
      </c>
      <c r="F2229" s="3">
        <v>49.8</v>
      </c>
      <c r="K2229" s="60">
        <v>45989</v>
      </c>
      <c r="N2229" s="27" t="s">
        <v>11231</v>
      </c>
      <c r="O2229" s="27" t="s">
        <v>11232</v>
      </c>
    </row>
    <row r="2230" s="3" customFormat="1" spans="1:15">
      <c r="A2230" s="2">
        <v>2229</v>
      </c>
      <c r="B2230" s="21" t="s">
        <v>11233</v>
      </c>
      <c r="C2230" s="3" t="s">
        <v>11234</v>
      </c>
      <c r="D2230" s="3" t="s">
        <v>11233</v>
      </c>
      <c r="E2230" s="3" t="s">
        <v>11235</v>
      </c>
      <c r="F2230" s="3">
        <v>39</v>
      </c>
      <c r="G2230" s="3" t="s">
        <v>21</v>
      </c>
      <c r="K2230" s="60">
        <v>46057</v>
      </c>
      <c r="N2230" s="3" t="s">
        <v>11236</v>
      </c>
      <c r="O2230" s="62" t="s">
        <v>11237</v>
      </c>
    </row>
    <row r="2231" s="3" customFormat="1" spans="1:15">
      <c r="A2231" s="2">
        <v>2230</v>
      </c>
      <c r="B2231" s="3" t="s">
        <v>11238</v>
      </c>
      <c r="C2231" s="3" t="s">
        <v>11239</v>
      </c>
      <c r="D2231" s="21" t="s">
        <v>11238</v>
      </c>
      <c r="E2231" s="3" t="s">
        <v>11240</v>
      </c>
      <c r="F2231" s="3">
        <v>39.9</v>
      </c>
      <c r="G2231" s="20" t="s">
        <v>11241</v>
      </c>
      <c r="K2231" s="60">
        <v>46062</v>
      </c>
      <c r="N2231" s="3" t="s">
        <v>11242</v>
      </c>
      <c r="O2231" s="3" t="s">
        <v>11243</v>
      </c>
    </row>
    <row r="2232" s="3" customFormat="1" spans="1:15">
      <c r="A2232" s="2">
        <v>2231</v>
      </c>
      <c r="B2232" s="3" t="s">
        <v>11244</v>
      </c>
      <c r="C2232" s="3" t="s">
        <v>11245</v>
      </c>
      <c r="D2232" s="3" t="s">
        <v>11244</v>
      </c>
      <c r="E2232" s="3" t="s">
        <v>11246</v>
      </c>
      <c r="F2232" s="3">
        <v>49.9</v>
      </c>
      <c r="G2232" s="20" t="s">
        <v>46</v>
      </c>
      <c r="K2232" s="60">
        <v>46000</v>
      </c>
      <c r="L2232" s="20" t="s">
        <v>1837</v>
      </c>
      <c r="N2232" s="3" t="s">
        <v>11247</v>
      </c>
      <c r="O2232" s="3" t="s">
        <v>11248</v>
      </c>
    </row>
    <row r="2233" s="3" customFormat="1" spans="1:15">
      <c r="A2233" s="2">
        <v>2232</v>
      </c>
      <c r="B2233" s="5"/>
      <c r="C2233" s="5" t="s">
        <v>11249</v>
      </c>
      <c r="D2233" s="68" t="s">
        <v>11250</v>
      </c>
      <c r="E2233" s="20" t="s">
        <v>11251</v>
      </c>
      <c r="F2233" s="3">
        <v>69.9</v>
      </c>
      <c r="G2233" s="5" t="s">
        <v>11252</v>
      </c>
      <c r="K2233" s="60">
        <v>45923</v>
      </c>
      <c r="L2233" s="5" t="s">
        <v>63</v>
      </c>
      <c r="M2233" s="5"/>
      <c r="N2233" s="5" t="s">
        <v>11253</v>
      </c>
      <c r="O2233" s="5" t="s">
        <v>11254</v>
      </c>
    </row>
    <row r="2234" s="3" customFormat="1" spans="1:15">
      <c r="A2234" s="2">
        <v>2233</v>
      </c>
      <c r="B2234" s="3" t="s">
        <v>11255</v>
      </c>
      <c r="C2234" s="3" t="s">
        <v>11256</v>
      </c>
      <c r="D2234" s="3" t="s">
        <v>11255</v>
      </c>
      <c r="E2234" s="3" t="s">
        <v>11257</v>
      </c>
      <c r="F2234" s="3">
        <v>42</v>
      </c>
      <c r="G2234" s="3" t="s">
        <v>1058</v>
      </c>
      <c r="K2234" s="60">
        <v>45916</v>
      </c>
      <c r="L2234" s="3"/>
      <c r="M2234" s="3"/>
      <c r="N2234" s="3" t="s">
        <v>11258</v>
      </c>
      <c r="O2234" s="3" t="s">
        <v>11259</v>
      </c>
    </row>
    <row r="2235" s="3" customFormat="1" spans="1:15">
      <c r="A2235" s="2">
        <v>2234</v>
      </c>
      <c r="B2235" s="21"/>
      <c r="C2235" s="3" t="s">
        <v>11256</v>
      </c>
      <c r="D2235" s="21" t="s">
        <v>11260</v>
      </c>
      <c r="E2235" s="3" t="s">
        <v>11261</v>
      </c>
      <c r="F2235" s="3">
        <v>39</v>
      </c>
      <c r="G2235" s="3" t="s">
        <v>21</v>
      </c>
      <c r="K2235" s="60">
        <v>46006</v>
      </c>
      <c r="M2235" s="3" t="s">
        <v>11262</v>
      </c>
      <c r="N2235" s="3" t="s">
        <v>11263</v>
      </c>
      <c r="O2235" s="3" t="s">
        <v>11264</v>
      </c>
    </row>
    <row r="2236" s="5" customFormat="1" spans="1:15">
      <c r="A2236" s="2">
        <v>2235</v>
      </c>
      <c r="C2236" s="5" t="s">
        <v>11256</v>
      </c>
      <c r="D2236" s="68" t="s">
        <v>11265</v>
      </c>
      <c r="E2236" s="5" t="s">
        <v>11266</v>
      </c>
      <c r="F2236" s="3">
        <v>55</v>
      </c>
      <c r="G2236" s="3" t="s">
        <v>21</v>
      </c>
      <c r="K2236" s="60">
        <v>46031</v>
      </c>
      <c r="M2236" s="3" t="s">
        <v>24</v>
      </c>
      <c r="N2236" s="5" t="s">
        <v>11267</v>
      </c>
      <c r="O2236" s="3" t="s">
        <v>11268</v>
      </c>
    </row>
    <row r="2237" s="3" customFormat="1" spans="1:15">
      <c r="A2237" s="2">
        <v>2236</v>
      </c>
      <c r="B2237" s="3" t="s">
        <v>11269</v>
      </c>
      <c r="C2237" s="3" t="s">
        <v>11270</v>
      </c>
      <c r="D2237" s="21" t="s">
        <v>11269</v>
      </c>
      <c r="E2237" s="3" t="s">
        <v>11271</v>
      </c>
      <c r="F2237" s="3">
        <v>69.8</v>
      </c>
      <c r="G2237" s="3" t="s">
        <v>11272</v>
      </c>
      <c r="K2237" s="60">
        <v>46038</v>
      </c>
      <c r="N2237" s="3" t="s">
        <v>11273</v>
      </c>
      <c r="O2237" s="3" t="s">
        <v>11274</v>
      </c>
    </row>
    <row r="2238" s="3" customFormat="1" spans="1:15">
      <c r="A2238" s="2">
        <v>2237</v>
      </c>
      <c r="B2238" s="3" t="s">
        <v>11275</v>
      </c>
      <c r="C2238" s="3" t="s">
        <v>11276</v>
      </c>
      <c r="D2238" s="21" t="s">
        <v>11275</v>
      </c>
      <c r="E2238" s="3" t="s">
        <v>11277</v>
      </c>
      <c r="F2238" s="3">
        <v>69.8</v>
      </c>
      <c r="G2238" s="3" t="s">
        <v>11278</v>
      </c>
      <c r="K2238" s="60">
        <v>46063</v>
      </c>
      <c r="L2238" s="20" t="s">
        <v>63</v>
      </c>
      <c r="N2238" s="3" t="s">
        <v>11279</v>
      </c>
      <c r="O2238" s="3" t="s">
        <v>11280</v>
      </c>
    </row>
    <row r="2239" s="4" customFormat="1" spans="1:15">
      <c r="A2239" s="2">
        <v>2238</v>
      </c>
      <c r="B2239" s="4" t="s">
        <v>11281</v>
      </c>
      <c r="C2239" s="4" t="s">
        <v>11282</v>
      </c>
      <c r="D2239" s="22" t="s">
        <v>11281</v>
      </c>
      <c r="E2239" s="4" t="s">
        <v>11283</v>
      </c>
      <c r="F2239" s="3">
        <v>39.8</v>
      </c>
      <c r="G2239" s="4" t="s">
        <v>9586</v>
      </c>
      <c r="K2239" s="60">
        <v>46002</v>
      </c>
      <c r="L2239" s="4"/>
      <c r="N2239" s="4" t="s">
        <v>11284</v>
      </c>
      <c r="O2239" s="4" t="s">
        <v>11285</v>
      </c>
    </row>
    <row r="2240" s="3" customFormat="1" spans="1:15">
      <c r="A2240" s="2">
        <v>2239</v>
      </c>
      <c r="B2240" s="3" t="s">
        <v>11286</v>
      </c>
      <c r="C2240" s="3" t="s">
        <v>11287</v>
      </c>
      <c r="D2240" s="3" t="s">
        <v>11286</v>
      </c>
      <c r="E2240" s="3" t="s">
        <v>11288</v>
      </c>
      <c r="F2240" s="3">
        <v>45</v>
      </c>
      <c r="G2240" s="3" t="s">
        <v>11289</v>
      </c>
      <c r="J2240" s="20" t="s">
        <v>22</v>
      </c>
      <c r="K2240" s="60">
        <v>46060</v>
      </c>
      <c r="L2240" s="70" t="s">
        <v>23</v>
      </c>
      <c r="N2240" s="3" t="s">
        <v>11290</v>
      </c>
      <c r="O2240" s="3" t="s">
        <v>11291</v>
      </c>
    </row>
    <row r="2241" s="3" customFormat="1" spans="1:15">
      <c r="A2241" s="2">
        <v>2240</v>
      </c>
      <c r="B2241" s="3" t="s">
        <v>11292</v>
      </c>
      <c r="C2241" s="3" t="s">
        <v>11293</v>
      </c>
      <c r="D2241" s="21" t="s">
        <v>11292</v>
      </c>
      <c r="E2241" s="3" t="s">
        <v>11294</v>
      </c>
      <c r="F2241" s="3">
        <v>45</v>
      </c>
      <c r="G2241" s="63" t="s">
        <v>21</v>
      </c>
      <c r="K2241" s="60">
        <v>46045</v>
      </c>
      <c r="L2241" s="20" t="s">
        <v>1837</v>
      </c>
      <c r="M2241" s="20"/>
      <c r="N2241" s="3" t="s">
        <v>11295</v>
      </c>
      <c r="O2241" s="3" t="s">
        <v>11296</v>
      </c>
    </row>
    <row r="2242" s="2" customFormat="1" spans="1:15">
      <c r="A2242" s="2">
        <v>2241</v>
      </c>
      <c r="B2242" s="68"/>
      <c r="C2242" s="5" t="s">
        <v>11297</v>
      </c>
      <c r="D2242" s="68" t="s">
        <v>11298</v>
      </c>
      <c r="E2242" s="68" t="s">
        <v>11299</v>
      </c>
      <c r="F2242" s="3">
        <v>40</v>
      </c>
      <c r="G2242" s="20" t="s">
        <v>11300</v>
      </c>
      <c r="H2242" s="5"/>
      <c r="I2242" s="2" t="s">
        <v>312</v>
      </c>
      <c r="J2242" s="3" t="s">
        <v>22</v>
      </c>
      <c r="K2242" s="60">
        <v>46062</v>
      </c>
      <c r="L2242" s="70" t="s">
        <v>23</v>
      </c>
      <c r="M2242" s="3" t="s">
        <v>11301</v>
      </c>
      <c r="N2242" s="5" t="s">
        <v>11302</v>
      </c>
      <c r="O2242" s="3" t="s">
        <v>11303</v>
      </c>
    </row>
    <row r="2243" s="3" customFormat="1" spans="1:15">
      <c r="A2243" s="2">
        <v>2242</v>
      </c>
      <c r="C2243" s="3" t="s">
        <v>11304</v>
      </c>
      <c r="D2243" s="21" t="s">
        <v>11305</v>
      </c>
      <c r="E2243" s="20" t="s">
        <v>11306</v>
      </c>
      <c r="F2243" s="3">
        <v>79.9</v>
      </c>
      <c r="G2243" s="3" t="s">
        <v>193</v>
      </c>
      <c r="K2243" s="60">
        <v>46064</v>
      </c>
      <c r="L2243" s="20" t="s">
        <v>1764</v>
      </c>
      <c r="M2243" s="20"/>
      <c r="N2243" s="3" t="s">
        <v>11307</v>
      </c>
      <c r="O2243" s="3" t="s">
        <v>11308</v>
      </c>
    </row>
    <row r="2244" s="3" customFormat="1" spans="1:15">
      <c r="A2244" s="2">
        <v>2243</v>
      </c>
      <c r="B2244" s="21"/>
      <c r="C2244" s="3" t="s">
        <v>11309</v>
      </c>
      <c r="D2244" s="21" t="s">
        <v>11310</v>
      </c>
      <c r="E2244" s="3" t="s">
        <v>11311</v>
      </c>
      <c r="F2244" s="3">
        <v>49.8</v>
      </c>
      <c r="G2244" s="63" t="s">
        <v>21</v>
      </c>
      <c r="K2244" s="60">
        <v>46057</v>
      </c>
      <c r="N2244" s="3" t="s">
        <v>11312</v>
      </c>
      <c r="O2244" s="3" t="s">
        <v>11313</v>
      </c>
    </row>
    <row r="2245" s="3" customFormat="1" spans="1:15">
      <c r="A2245" s="2">
        <v>2244</v>
      </c>
      <c r="C2245" s="3" t="s">
        <v>11314</v>
      </c>
      <c r="D2245" s="21" t="s">
        <v>11315</v>
      </c>
      <c r="E2245" s="3" t="s">
        <v>11316</v>
      </c>
      <c r="F2245" s="3">
        <v>45</v>
      </c>
      <c r="G2245" s="63" t="s">
        <v>21</v>
      </c>
      <c r="K2245" s="60">
        <v>46062</v>
      </c>
      <c r="N2245" s="3" t="s">
        <v>11317</v>
      </c>
      <c r="O2245" s="3" t="s">
        <v>11318</v>
      </c>
    </row>
    <row r="2246" s="5" customFormat="1" spans="1:15">
      <c r="A2246" s="2">
        <v>2245</v>
      </c>
      <c r="B2246" s="68"/>
      <c r="C2246" s="5" t="s">
        <v>11319</v>
      </c>
      <c r="D2246" s="76" t="s">
        <v>11320</v>
      </c>
      <c r="E2246" s="5" t="s">
        <v>11321</v>
      </c>
      <c r="F2246" s="3">
        <v>43</v>
      </c>
      <c r="G2246" s="20" t="s">
        <v>21</v>
      </c>
      <c r="I2246" s="2" t="s">
        <v>312</v>
      </c>
      <c r="J2246" s="3" t="s">
        <v>22</v>
      </c>
      <c r="K2246" s="60">
        <v>46051</v>
      </c>
      <c r="L2246" s="70" t="s">
        <v>23</v>
      </c>
      <c r="M2246" s="3" t="s">
        <v>24</v>
      </c>
      <c r="N2246" s="5" t="s">
        <v>11322</v>
      </c>
      <c r="O2246" s="3" t="s">
        <v>11323</v>
      </c>
    </row>
    <row r="2247" s="4" customFormat="1" spans="1:15">
      <c r="A2247" s="2">
        <v>2246</v>
      </c>
      <c r="B2247" s="4" t="s">
        <v>11324</v>
      </c>
      <c r="C2247" s="4" t="s">
        <v>11325</v>
      </c>
      <c r="D2247" s="4" t="s">
        <v>11324</v>
      </c>
      <c r="E2247" s="4" t="s">
        <v>11326</v>
      </c>
      <c r="F2247" s="4">
        <v>43</v>
      </c>
      <c r="G2247" s="4" t="s">
        <v>11327</v>
      </c>
      <c r="H2247" s="4"/>
      <c r="I2247" s="2" t="s">
        <v>312</v>
      </c>
      <c r="J2247" s="25" t="s">
        <v>22</v>
      </c>
      <c r="K2247" s="56">
        <v>46119</v>
      </c>
      <c r="L2247" s="4" t="s">
        <v>23</v>
      </c>
      <c r="N2247" s="4" t="s">
        <v>11328</v>
      </c>
      <c r="O2247" s="4" t="s">
        <v>11329</v>
      </c>
    </row>
    <row r="2248" s="3" customFormat="1" spans="1:15">
      <c r="A2248" s="2">
        <v>2247</v>
      </c>
      <c r="B2248" s="3" t="s">
        <v>11330</v>
      </c>
      <c r="C2248" s="3" t="s">
        <v>11331</v>
      </c>
      <c r="D2248" s="21" t="s">
        <v>11330</v>
      </c>
      <c r="E2248" s="3" t="s">
        <v>11332</v>
      </c>
      <c r="F2248" s="3">
        <v>54</v>
      </c>
      <c r="G2248" s="63" t="s">
        <v>21</v>
      </c>
      <c r="K2248" s="60">
        <v>46079</v>
      </c>
      <c r="L2248" s="20" t="s">
        <v>1837</v>
      </c>
      <c r="M2248" s="20"/>
      <c r="N2248" s="3" t="s">
        <v>11333</v>
      </c>
      <c r="O2248" s="3" t="s">
        <v>11334</v>
      </c>
    </row>
    <row r="2249" s="3" customFormat="1" spans="1:15">
      <c r="A2249" s="2">
        <v>2248</v>
      </c>
      <c r="C2249" s="3" t="s">
        <v>11335</v>
      </c>
      <c r="D2249" s="21" t="s">
        <v>11336</v>
      </c>
      <c r="E2249" s="3" t="s">
        <v>11337</v>
      </c>
      <c r="F2249" s="3">
        <v>59.8</v>
      </c>
      <c r="G2249" s="3" t="s">
        <v>62</v>
      </c>
      <c r="K2249" s="60">
        <v>46056</v>
      </c>
      <c r="L2249" s="3" t="s">
        <v>63</v>
      </c>
      <c r="M2249" s="3" t="s">
        <v>24</v>
      </c>
      <c r="N2249" s="3" t="s">
        <v>11338</v>
      </c>
      <c r="O2249" s="3" t="s">
        <v>11339</v>
      </c>
    </row>
    <row r="2250" s="3" customFormat="1" spans="1:15">
      <c r="A2250" s="2">
        <v>2249</v>
      </c>
      <c r="C2250" s="3" t="s">
        <v>11340</v>
      </c>
      <c r="D2250" s="21" t="s">
        <v>11341</v>
      </c>
      <c r="E2250" s="3" t="s">
        <v>11342</v>
      </c>
      <c r="F2250" s="3">
        <v>49.8</v>
      </c>
      <c r="G2250" s="3" t="s">
        <v>11343</v>
      </c>
      <c r="K2250" s="60">
        <v>46056</v>
      </c>
      <c r="N2250" s="3" t="s">
        <v>11344</v>
      </c>
      <c r="O2250" s="3" t="s">
        <v>11345</v>
      </c>
    </row>
    <row r="2251" s="3" customFormat="1" spans="1:15">
      <c r="A2251" s="2">
        <v>2250</v>
      </c>
      <c r="B2251" s="3" t="s">
        <v>11346</v>
      </c>
      <c r="C2251" s="3" t="s">
        <v>11347</v>
      </c>
      <c r="D2251" s="3" t="s">
        <v>11346</v>
      </c>
      <c r="E2251" s="3" t="s">
        <v>11251</v>
      </c>
      <c r="F2251" s="3">
        <v>59.9</v>
      </c>
      <c r="G2251" s="62" t="s">
        <v>11348</v>
      </c>
      <c r="K2251" s="60">
        <v>46051</v>
      </c>
      <c r="L2251" s="20" t="s">
        <v>1837</v>
      </c>
      <c r="M2251" s="20"/>
      <c r="N2251" s="3" t="s">
        <v>11349</v>
      </c>
      <c r="O2251" s="3" t="s">
        <v>11350</v>
      </c>
    </row>
    <row r="2252" s="3" customFormat="1" spans="1:15">
      <c r="A2252" s="2">
        <v>2251</v>
      </c>
      <c r="B2252" s="3" t="s">
        <v>11351</v>
      </c>
      <c r="C2252" s="3" t="s">
        <v>11352</v>
      </c>
      <c r="D2252" s="3" t="s">
        <v>11351</v>
      </c>
      <c r="E2252" s="3" t="s">
        <v>11353</v>
      </c>
      <c r="F2252" s="3">
        <v>65</v>
      </c>
      <c r="G2252" s="3" t="s">
        <v>5971</v>
      </c>
      <c r="K2252" s="60">
        <v>46059</v>
      </c>
      <c r="L2252" s="20" t="s">
        <v>1837</v>
      </c>
      <c r="M2252" s="20"/>
      <c r="N2252" s="3" t="s">
        <v>11354</v>
      </c>
      <c r="O2252" s="3" t="s">
        <v>11355</v>
      </c>
    </row>
    <row r="2253" s="3" customFormat="1" spans="1:15">
      <c r="A2253" s="2">
        <v>2252</v>
      </c>
      <c r="B2253" s="3" t="s">
        <v>11356</v>
      </c>
      <c r="C2253" s="3" t="s">
        <v>11357</v>
      </c>
      <c r="D2253" s="3" t="s">
        <v>11356</v>
      </c>
      <c r="E2253" s="3" t="s">
        <v>11358</v>
      </c>
      <c r="F2253" s="3">
        <v>49.8</v>
      </c>
      <c r="G2253" s="3" t="s">
        <v>11359</v>
      </c>
      <c r="K2253" s="60">
        <v>46057</v>
      </c>
      <c r="L2253" s="60"/>
      <c r="M2253" s="3"/>
      <c r="N2253" s="3" t="s">
        <v>11360</v>
      </c>
      <c r="O2253" s="3" t="s">
        <v>11361</v>
      </c>
    </row>
    <row r="2254" s="3" customFormat="1" spans="1:15">
      <c r="A2254" s="2">
        <v>2253</v>
      </c>
      <c r="C2254" s="3" t="s">
        <v>11362</v>
      </c>
      <c r="D2254" s="21" t="s">
        <v>11363</v>
      </c>
      <c r="E2254" s="3" t="s">
        <v>11364</v>
      </c>
      <c r="F2254" s="3">
        <v>49.8</v>
      </c>
      <c r="G2254" s="3" t="s">
        <v>21</v>
      </c>
      <c r="K2254" s="60">
        <v>44929</v>
      </c>
      <c r="L2254" s="62" t="s">
        <v>2988</v>
      </c>
      <c r="N2254" s="3" t="s">
        <v>11365</v>
      </c>
      <c r="O2254" s="3" t="s">
        <v>11366</v>
      </c>
    </row>
    <row r="2255" s="3" customFormat="1" spans="1:15">
      <c r="A2255" s="2">
        <v>2254</v>
      </c>
      <c r="C2255" s="3" t="s">
        <v>11367</v>
      </c>
      <c r="D2255" s="21" t="s">
        <v>11368</v>
      </c>
      <c r="E2255" s="3" t="s">
        <v>11369</v>
      </c>
      <c r="F2255" s="3">
        <v>65</v>
      </c>
      <c r="G2255" s="20" t="s">
        <v>11370</v>
      </c>
      <c r="J2255" s="20" t="s">
        <v>22</v>
      </c>
      <c r="K2255" s="60">
        <v>46057</v>
      </c>
      <c r="L2255" s="70" t="s">
        <v>23</v>
      </c>
      <c r="N2255" s="3" t="s">
        <v>11371</v>
      </c>
      <c r="O2255" s="3" t="s">
        <v>11372</v>
      </c>
    </row>
    <row r="2256" s="4" customFormat="1" spans="1:15">
      <c r="A2256" s="2">
        <v>2255</v>
      </c>
      <c r="B2256" s="4" t="s">
        <v>11373</v>
      </c>
      <c r="C2256" s="4" t="s">
        <v>11374</v>
      </c>
      <c r="D2256" s="22" t="s">
        <v>11373</v>
      </c>
      <c r="E2256" s="4" t="s">
        <v>11375</v>
      </c>
      <c r="F2256" s="3">
        <v>49</v>
      </c>
      <c r="G2256" s="4" t="s">
        <v>62</v>
      </c>
      <c r="K2256" s="60">
        <v>46015</v>
      </c>
      <c r="L2256" s="4"/>
      <c r="N2256" s="4" t="s">
        <v>11376</v>
      </c>
      <c r="O2256" s="4" t="s">
        <v>11377</v>
      </c>
    </row>
    <row r="2257" s="5" customFormat="1" spans="1:15">
      <c r="A2257" s="2">
        <v>2256</v>
      </c>
      <c r="C2257" s="5" t="s">
        <v>11378</v>
      </c>
      <c r="D2257" s="68" t="s">
        <v>11379</v>
      </c>
      <c r="E2257" s="5" t="s">
        <v>11380</v>
      </c>
      <c r="F2257" s="3">
        <v>30</v>
      </c>
      <c r="G2257" s="3" t="s">
        <v>21</v>
      </c>
      <c r="K2257" s="60">
        <v>46014</v>
      </c>
      <c r="M2257" s="3" t="s">
        <v>24</v>
      </c>
      <c r="N2257" s="5" t="s">
        <v>11381</v>
      </c>
      <c r="O2257" s="3" t="s">
        <v>11382</v>
      </c>
    </row>
    <row r="2258" s="3" customFormat="1" spans="1:15">
      <c r="A2258" s="2">
        <v>2257</v>
      </c>
      <c r="B2258" s="3" t="s">
        <v>11383</v>
      </c>
      <c r="C2258" s="3" t="s">
        <v>11384</v>
      </c>
      <c r="D2258" s="21" t="s">
        <v>11383</v>
      </c>
      <c r="E2258" s="3" t="s">
        <v>11385</v>
      </c>
      <c r="F2258" s="3">
        <v>45</v>
      </c>
      <c r="G2258" s="3" t="s">
        <v>62</v>
      </c>
      <c r="J2258" s="20" t="s">
        <v>22</v>
      </c>
      <c r="K2258" s="60">
        <v>46006</v>
      </c>
      <c r="L2258" s="70" t="s">
        <v>23</v>
      </c>
      <c r="N2258" s="3" t="s">
        <v>11386</v>
      </c>
      <c r="O2258" s="3" t="s">
        <v>11387</v>
      </c>
    </row>
    <row r="2259" s="3" customFormat="1" spans="1:15">
      <c r="A2259" s="2">
        <v>2258</v>
      </c>
      <c r="B2259" s="3" t="s">
        <v>11388</v>
      </c>
      <c r="C2259" s="3" t="s">
        <v>11389</v>
      </c>
      <c r="D2259" s="21" t="s">
        <v>11388</v>
      </c>
      <c r="E2259" s="3" t="s">
        <v>11390</v>
      </c>
      <c r="F2259" s="3">
        <v>59</v>
      </c>
      <c r="G2259" s="3" t="s">
        <v>21</v>
      </c>
      <c r="K2259" s="60">
        <v>46053</v>
      </c>
      <c r="L2259" s="20" t="s">
        <v>1837</v>
      </c>
      <c r="M2259" s="20"/>
      <c r="N2259" s="3" t="s">
        <v>11391</v>
      </c>
      <c r="O2259" s="3" t="s">
        <v>11392</v>
      </c>
    </row>
    <row r="2260" s="3" customFormat="1" spans="1:15">
      <c r="A2260" s="2">
        <v>2259</v>
      </c>
      <c r="B2260" s="3" t="s">
        <v>11393</v>
      </c>
      <c r="C2260" s="3" t="s">
        <v>11394</v>
      </c>
      <c r="D2260" s="21" t="s">
        <v>11393</v>
      </c>
      <c r="E2260" s="3" t="s">
        <v>11395</v>
      </c>
      <c r="F2260" s="3">
        <v>59.9</v>
      </c>
      <c r="G2260" s="3" t="s">
        <v>11396</v>
      </c>
      <c r="K2260" s="60">
        <v>46048</v>
      </c>
      <c r="N2260" s="3" t="s">
        <v>11397</v>
      </c>
      <c r="O2260" s="3" t="s">
        <v>11398</v>
      </c>
    </row>
    <row r="2261" s="3" customFormat="1" spans="1:15">
      <c r="A2261" s="2">
        <v>2260</v>
      </c>
      <c r="C2261" s="3" t="s">
        <v>11399</v>
      </c>
      <c r="D2261" s="21" t="s">
        <v>11400</v>
      </c>
      <c r="E2261" s="3" t="s">
        <v>11401</v>
      </c>
      <c r="F2261" s="3">
        <v>44.8</v>
      </c>
      <c r="G2261" s="20" t="s">
        <v>62</v>
      </c>
      <c r="H2261" s="20"/>
      <c r="I2261" s="20"/>
      <c r="J2261" s="20"/>
      <c r="K2261" s="60">
        <v>46006</v>
      </c>
      <c r="L2261" s="3" t="s">
        <v>63</v>
      </c>
      <c r="M2261" s="3" t="s">
        <v>24</v>
      </c>
      <c r="N2261" s="3" t="s">
        <v>11402</v>
      </c>
      <c r="O2261" s="3" t="s">
        <v>11403</v>
      </c>
    </row>
    <row r="2262" s="4" customFormat="1" spans="1:15">
      <c r="A2262" s="2">
        <v>2261</v>
      </c>
      <c r="B2262" s="4" t="s">
        <v>11404</v>
      </c>
      <c r="C2262" s="4" t="s">
        <v>11405</v>
      </c>
      <c r="D2262" s="4" t="s">
        <v>11404</v>
      </c>
      <c r="E2262" s="4" t="s">
        <v>11406</v>
      </c>
      <c r="F2262" s="4">
        <v>45</v>
      </c>
      <c r="G2262" s="4" t="s">
        <v>21</v>
      </c>
      <c r="H2262" s="4"/>
      <c r="I2262" s="4"/>
      <c r="J2262" s="4"/>
      <c r="K2262" s="56">
        <v>46104</v>
      </c>
      <c r="N2262" s="4" t="s">
        <v>11407</v>
      </c>
      <c r="O2262" s="4" t="s">
        <v>11408</v>
      </c>
    </row>
    <row r="2263" s="3" customFormat="1" spans="1:15">
      <c r="A2263" s="2">
        <v>2262</v>
      </c>
      <c r="B2263" s="3" t="s">
        <v>11409</v>
      </c>
      <c r="C2263" s="3" t="s">
        <v>11410</v>
      </c>
      <c r="D2263" s="3" t="s">
        <v>11409</v>
      </c>
      <c r="E2263" s="3" t="s">
        <v>11411</v>
      </c>
      <c r="F2263" s="3">
        <v>48</v>
      </c>
      <c r="G2263" s="20" t="s">
        <v>7677</v>
      </c>
      <c r="H2263" s="3"/>
      <c r="I2263" s="3"/>
      <c r="J2263" s="3"/>
      <c r="K2263" s="60">
        <v>46064</v>
      </c>
      <c r="L2263" s="60"/>
      <c r="M2263" s="3"/>
      <c r="N2263" s="3" t="s">
        <v>11412</v>
      </c>
      <c r="O2263" s="3" t="s">
        <v>11413</v>
      </c>
    </row>
    <row r="2264" s="52" customFormat="1" spans="1:15">
      <c r="A2264" s="2">
        <v>2263</v>
      </c>
      <c r="C2264" s="52" t="s">
        <v>11410</v>
      </c>
      <c r="D2264" s="87" t="s">
        <v>11414</v>
      </c>
      <c r="E2264" s="88" t="s">
        <v>11415</v>
      </c>
      <c r="F2264" s="3">
        <v>32</v>
      </c>
      <c r="G2264" s="52" t="s">
        <v>2643</v>
      </c>
      <c r="K2264" s="60">
        <v>46038</v>
      </c>
      <c r="L2264" s="70"/>
      <c r="M2264" s="3" t="s">
        <v>24</v>
      </c>
      <c r="N2264" s="52" t="s">
        <v>11416</v>
      </c>
      <c r="O2264" s="3" t="s">
        <v>11417</v>
      </c>
    </row>
    <row r="2265" s="2" customFormat="1" spans="1:15">
      <c r="A2265" s="2">
        <v>2264</v>
      </c>
      <c r="B2265" s="2" t="s">
        <v>11418</v>
      </c>
      <c r="C2265" s="2" t="s">
        <v>11419</v>
      </c>
      <c r="D2265" s="2" t="s">
        <v>11418</v>
      </c>
      <c r="E2265" s="2" t="s">
        <v>11420</v>
      </c>
      <c r="F2265" s="3">
        <v>68</v>
      </c>
      <c r="G2265" s="2" t="s">
        <v>21</v>
      </c>
      <c r="K2265" s="60">
        <v>46063</v>
      </c>
      <c r="L2265" s="2"/>
      <c r="M2265" s="2"/>
      <c r="N2265" s="2" t="s">
        <v>11421</v>
      </c>
      <c r="O2265" s="2" t="s">
        <v>11422</v>
      </c>
    </row>
    <row r="2266" s="5" customFormat="1" ht="14.25" spans="1:15">
      <c r="A2266" s="2">
        <v>2265</v>
      </c>
      <c r="B2266" s="2"/>
      <c r="C2266" s="18" t="s">
        <v>11423</v>
      </c>
      <c r="D2266" s="76"/>
      <c r="E2266" s="2"/>
      <c r="F2266" s="3"/>
      <c r="G2266" s="2"/>
      <c r="H2266" s="2"/>
      <c r="I2266" s="2"/>
      <c r="J2266" s="2"/>
      <c r="K2266" s="60"/>
      <c r="L2266" s="2"/>
      <c r="M2266" s="3"/>
      <c r="N2266" s="2"/>
      <c r="O2266" s="3"/>
    </row>
    <row r="2267" s="3" customFormat="1" spans="1:15">
      <c r="A2267" s="2">
        <v>2266</v>
      </c>
      <c r="B2267" s="3" t="s">
        <v>11424</v>
      </c>
      <c r="C2267" s="3" t="s">
        <v>11425</v>
      </c>
      <c r="D2267" s="3" t="s">
        <v>11424</v>
      </c>
      <c r="E2267" s="3" t="s">
        <v>11426</v>
      </c>
      <c r="F2267" s="3">
        <v>49.8</v>
      </c>
      <c r="G2267" s="3" t="s">
        <v>1190</v>
      </c>
      <c r="H2267" s="3"/>
      <c r="I2267" s="3"/>
      <c r="J2267" s="3"/>
      <c r="K2267" s="60">
        <v>45925</v>
      </c>
      <c r="L2267" s="3"/>
      <c r="M2267" s="3"/>
      <c r="N2267" s="3" t="s">
        <v>11427</v>
      </c>
      <c r="O2267" s="3" t="s">
        <v>11428</v>
      </c>
    </row>
    <row r="2268" s="3" customFormat="1" spans="1:15">
      <c r="A2268" s="2">
        <v>2267</v>
      </c>
      <c r="B2268" s="3" t="s">
        <v>11429</v>
      </c>
      <c r="C2268" s="3" t="s">
        <v>11430</v>
      </c>
      <c r="D2268" s="3" t="s">
        <v>11429</v>
      </c>
      <c r="E2268" s="3" t="s">
        <v>11431</v>
      </c>
      <c r="F2268" s="3">
        <v>28</v>
      </c>
      <c r="G2268" s="3" t="s">
        <v>9586</v>
      </c>
      <c r="H2268" s="3"/>
      <c r="I2268" s="3"/>
      <c r="J2268" s="3"/>
      <c r="K2268" s="60">
        <v>45925</v>
      </c>
      <c r="L2268" s="3"/>
      <c r="M2268" s="3"/>
      <c r="N2268" s="3" t="s">
        <v>11432</v>
      </c>
      <c r="O2268" s="3" t="s">
        <v>11433</v>
      </c>
    </row>
    <row r="2269" s="3" customFormat="1" spans="1:15">
      <c r="A2269" s="2">
        <v>2268</v>
      </c>
      <c r="B2269" s="21" t="s">
        <v>11434</v>
      </c>
      <c r="C2269" s="3" t="s">
        <v>11435</v>
      </c>
      <c r="D2269" s="21" t="s">
        <v>11434</v>
      </c>
      <c r="E2269" s="3" t="s">
        <v>11436</v>
      </c>
      <c r="F2269" s="3">
        <v>47</v>
      </c>
      <c r="G2269" s="20" t="s">
        <v>11437</v>
      </c>
      <c r="H2269" s="3"/>
      <c r="I2269" s="3"/>
      <c r="J2269" s="3"/>
      <c r="K2269" s="60">
        <v>45856</v>
      </c>
      <c r="L2269" s="3" t="s">
        <v>1837</v>
      </c>
      <c r="M2269" s="3"/>
      <c r="N2269" s="3" t="s">
        <v>11438</v>
      </c>
      <c r="O2269" s="3" t="s">
        <v>11439</v>
      </c>
    </row>
    <row r="2270" s="3" customFormat="1" spans="1:15">
      <c r="A2270" s="2">
        <v>2269</v>
      </c>
      <c r="B2270" s="3" t="s">
        <v>11440</v>
      </c>
      <c r="C2270" s="3" t="s">
        <v>11441</v>
      </c>
      <c r="D2270" s="21" t="s">
        <v>11440</v>
      </c>
      <c r="E2270" s="3" t="s">
        <v>11442</v>
      </c>
      <c r="F2270" s="3">
        <v>59.8</v>
      </c>
      <c r="G2270" s="20" t="s">
        <v>1058</v>
      </c>
      <c r="H2270" s="3"/>
      <c r="I2270" s="3"/>
      <c r="J2270" s="3"/>
      <c r="K2270" s="60">
        <v>45878</v>
      </c>
      <c r="L2270" s="3" t="s">
        <v>63</v>
      </c>
      <c r="M2270" s="3"/>
      <c r="N2270" s="3" t="s">
        <v>11443</v>
      </c>
      <c r="O2270" s="3" t="s">
        <v>11444</v>
      </c>
    </row>
    <row r="2271" s="3" customFormat="1" spans="1:15">
      <c r="A2271" s="2">
        <v>2270</v>
      </c>
      <c r="B2271" s="3" t="s">
        <v>11445</v>
      </c>
      <c r="C2271" s="3" t="s">
        <v>11446</v>
      </c>
      <c r="D2271" s="3" t="s">
        <v>11445</v>
      </c>
      <c r="E2271" s="3" t="s">
        <v>11447</v>
      </c>
      <c r="F2271" s="3">
        <v>39.8</v>
      </c>
      <c r="G2271" s="3" t="s">
        <v>11448</v>
      </c>
      <c r="K2271" s="60">
        <v>45842</v>
      </c>
      <c r="L2271" s="20" t="s">
        <v>63</v>
      </c>
      <c r="N2271" s="3" t="s">
        <v>11449</v>
      </c>
      <c r="O2271" s="3" t="s">
        <v>11450</v>
      </c>
    </row>
    <row r="2272" s="3" customFormat="1" spans="1:15">
      <c r="A2272" s="2">
        <v>2271</v>
      </c>
      <c r="B2272" s="3" t="s">
        <v>11451</v>
      </c>
      <c r="C2272" s="3" t="s">
        <v>11452</v>
      </c>
      <c r="D2272" s="21" t="s">
        <v>11451</v>
      </c>
      <c r="E2272" s="3" t="s">
        <v>11453</v>
      </c>
      <c r="F2272" s="3">
        <v>49</v>
      </c>
      <c r="G2272" s="3" t="s">
        <v>62</v>
      </c>
      <c r="K2272" s="60">
        <v>46013</v>
      </c>
      <c r="L2272" s="20" t="s">
        <v>63</v>
      </c>
      <c r="N2272" s="3" t="s">
        <v>11454</v>
      </c>
      <c r="O2272" s="3" t="s">
        <v>11455</v>
      </c>
    </row>
    <row r="2273" s="52" customFormat="1" spans="1:15">
      <c r="A2273" s="2">
        <v>2272</v>
      </c>
      <c r="C2273" s="52" t="s">
        <v>11456</v>
      </c>
      <c r="D2273" s="87" t="s">
        <v>11457</v>
      </c>
      <c r="E2273" s="52" t="s">
        <v>11458</v>
      </c>
      <c r="F2273" s="3">
        <v>38</v>
      </c>
      <c r="G2273" s="88" t="s">
        <v>11459</v>
      </c>
      <c r="J2273" s="3" t="s">
        <v>22</v>
      </c>
      <c r="K2273" s="60">
        <v>46079</v>
      </c>
      <c r="L2273" s="70" t="s">
        <v>23</v>
      </c>
      <c r="M2273" s="70"/>
      <c r="N2273" s="88" t="s">
        <v>11460</v>
      </c>
      <c r="O2273" s="3" t="s">
        <v>11461</v>
      </c>
    </row>
    <row r="2274" s="2" customFormat="1" ht="14.25" spans="1:15">
      <c r="A2274" s="2">
        <v>2273</v>
      </c>
      <c r="C2274" s="18" t="s">
        <v>11462</v>
      </c>
      <c r="D2274" s="76"/>
      <c r="F2274" s="3"/>
      <c r="K2274" s="60"/>
      <c r="M2274" s="3"/>
      <c r="O2274" s="3"/>
    </row>
    <row r="2275" s="2" customFormat="1" ht="14.25" spans="1:15">
      <c r="A2275" s="2">
        <v>2274</v>
      </c>
      <c r="B2275" s="16"/>
      <c r="C2275" s="18" t="s">
        <v>11463</v>
      </c>
      <c r="D2275" s="76"/>
      <c r="F2275" s="3"/>
      <c r="H2275" s="16"/>
      <c r="I2275" s="16"/>
      <c r="J2275" s="16"/>
      <c r="K2275" s="60"/>
      <c r="L2275" s="16"/>
      <c r="M2275" s="3"/>
      <c r="O2275" s="3"/>
    </row>
    <row r="2276" s="4" customFormat="1" spans="1:15">
      <c r="A2276" s="2">
        <v>2275</v>
      </c>
      <c r="B2276" s="4" t="s">
        <v>11464</v>
      </c>
      <c r="C2276" s="4" t="s">
        <v>11465</v>
      </c>
      <c r="D2276" s="22" t="s">
        <v>11464</v>
      </c>
      <c r="E2276" s="4" t="s">
        <v>11466</v>
      </c>
      <c r="F2276" s="3">
        <v>55</v>
      </c>
      <c r="G2276" s="4" t="s">
        <v>21</v>
      </c>
      <c r="H2276" s="4"/>
      <c r="I2276" s="4"/>
      <c r="J2276" s="4"/>
      <c r="K2276" s="60">
        <v>46021</v>
      </c>
      <c r="L2276" s="4"/>
      <c r="M2276" s="4"/>
      <c r="N2276" s="4" t="s">
        <v>11467</v>
      </c>
      <c r="O2276" s="4" t="s">
        <v>11468</v>
      </c>
    </row>
    <row r="2277" s="3" customFormat="1" spans="1:15">
      <c r="A2277" s="2">
        <v>2276</v>
      </c>
      <c r="B2277" s="3" t="s">
        <v>11469</v>
      </c>
      <c r="C2277" s="3" t="s">
        <v>11470</v>
      </c>
      <c r="D2277" s="3" t="s">
        <v>11469</v>
      </c>
      <c r="E2277" s="3" t="s">
        <v>11471</v>
      </c>
      <c r="F2277" s="3">
        <v>35</v>
      </c>
      <c r="G2277" s="3" t="s">
        <v>5740</v>
      </c>
      <c r="K2277" s="60">
        <v>45791</v>
      </c>
      <c r="N2277" s="3" t="s">
        <v>11472</v>
      </c>
      <c r="O2277" s="3" t="s">
        <v>11473</v>
      </c>
    </row>
    <row r="2278" s="2" customFormat="1" ht="14.25" spans="1:15">
      <c r="A2278" s="2">
        <v>2277</v>
      </c>
      <c r="B2278" s="16"/>
      <c r="C2278" s="18" t="s">
        <v>11474</v>
      </c>
      <c r="D2278" s="76"/>
      <c r="F2278" s="3"/>
      <c r="H2278" s="16"/>
      <c r="I2278" s="16"/>
      <c r="J2278" s="16"/>
      <c r="K2278" s="60"/>
      <c r="L2278" s="16"/>
      <c r="M2278" s="3"/>
      <c r="O2278" s="3"/>
    </row>
    <row r="2279" s="2" customFormat="1" ht="14.25" spans="1:15">
      <c r="A2279" s="2">
        <v>2278</v>
      </c>
      <c r="B2279" s="16"/>
      <c r="C2279" s="18" t="s">
        <v>11475</v>
      </c>
      <c r="D2279" s="76"/>
      <c r="F2279" s="3"/>
      <c r="H2279" s="16"/>
      <c r="I2279" s="16"/>
      <c r="J2279" s="16"/>
      <c r="K2279" s="60"/>
      <c r="L2279" s="16"/>
      <c r="M2279" s="3"/>
      <c r="O2279" s="3"/>
    </row>
    <row r="2280" s="3" customFormat="1" spans="1:15">
      <c r="A2280" s="2">
        <v>2279</v>
      </c>
      <c r="B2280" s="68"/>
      <c r="C2280" s="5" t="s">
        <v>11476</v>
      </c>
      <c r="D2280" s="68" t="s">
        <v>11477</v>
      </c>
      <c r="E2280" s="5" t="s">
        <v>11478</v>
      </c>
      <c r="F2280" s="3">
        <v>65</v>
      </c>
      <c r="G2280" s="5" t="s">
        <v>62</v>
      </c>
      <c r="H2280" s="20" t="s">
        <v>96</v>
      </c>
      <c r="K2280" s="60">
        <v>45133</v>
      </c>
      <c r="L2280" s="20" t="s">
        <v>11479</v>
      </c>
      <c r="N2280" s="5" t="s">
        <v>11480</v>
      </c>
      <c r="O2280" s="5" t="s">
        <v>11481</v>
      </c>
    </row>
    <row r="2281" s="5" customFormat="1" spans="1:15">
      <c r="A2281" s="2">
        <v>2280</v>
      </c>
      <c r="B2281" s="95"/>
      <c r="C2281" s="5" t="s">
        <v>11482</v>
      </c>
      <c r="D2281" s="68" t="s">
        <v>11483</v>
      </c>
      <c r="E2281" s="5" t="s">
        <v>11484</v>
      </c>
      <c r="F2281" s="3">
        <v>49</v>
      </c>
      <c r="G2281" s="3" t="s">
        <v>21</v>
      </c>
      <c r="H2281" s="63"/>
      <c r="I2281" s="63"/>
      <c r="J2281" s="63"/>
      <c r="K2281" s="60">
        <v>45185</v>
      </c>
      <c r="L2281" s="110"/>
      <c r="M2281" s="3" t="s">
        <v>24</v>
      </c>
      <c r="N2281" s="5" t="s">
        <v>11485</v>
      </c>
      <c r="O2281" s="3" t="s">
        <v>11486</v>
      </c>
    </row>
    <row r="2282" s="3" customFormat="1" spans="1:15">
      <c r="A2282" s="2">
        <v>2281</v>
      </c>
      <c r="B2282" s="3" t="s">
        <v>11487</v>
      </c>
      <c r="C2282" s="3" t="s">
        <v>11488</v>
      </c>
      <c r="D2282" s="3" t="s">
        <v>11487</v>
      </c>
      <c r="E2282" s="3" t="s">
        <v>11489</v>
      </c>
      <c r="F2282" s="3">
        <v>55</v>
      </c>
      <c r="G2282" s="62" t="s">
        <v>11490</v>
      </c>
      <c r="H2282" s="16" t="s">
        <v>96</v>
      </c>
      <c r="I2282" s="62"/>
      <c r="J2282" s="62" t="s">
        <v>22</v>
      </c>
      <c r="K2282" s="60">
        <v>45901</v>
      </c>
      <c r="L2282" s="3" t="s">
        <v>23</v>
      </c>
      <c r="M2282" s="3" t="s">
        <v>11491</v>
      </c>
      <c r="N2282" s="3" t="s">
        <v>11492</v>
      </c>
      <c r="O2282" s="3" t="s">
        <v>11493</v>
      </c>
    </row>
    <row r="2283" s="3" customFormat="1" spans="1:15">
      <c r="A2283" s="2">
        <v>2282</v>
      </c>
      <c r="C2283" s="62" t="s">
        <v>11494</v>
      </c>
      <c r="D2283" s="21" t="s">
        <v>11495</v>
      </c>
      <c r="E2283" s="3" t="s">
        <v>11496</v>
      </c>
      <c r="F2283" s="3">
        <v>42</v>
      </c>
      <c r="G2283" s="3" t="s">
        <v>193</v>
      </c>
      <c r="H2283" s="20" t="s">
        <v>96</v>
      </c>
      <c r="K2283" s="60">
        <v>45892</v>
      </c>
      <c r="L2283" s="62" t="s">
        <v>381</v>
      </c>
      <c r="M2283" s="62"/>
      <c r="N2283" s="3" t="s">
        <v>11497</v>
      </c>
      <c r="O2283" s="3" t="s">
        <v>11498</v>
      </c>
    </row>
    <row r="2284" s="3" customFormat="1" spans="1:15">
      <c r="A2284" s="2">
        <v>2283</v>
      </c>
      <c r="C2284" s="3" t="s">
        <v>11499</v>
      </c>
      <c r="D2284" s="21" t="s">
        <v>11500</v>
      </c>
      <c r="E2284" s="3" t="s">
        <v>11501</v>
      </c>
      <c r="F2284" s="3">
        <v>65</v>
      </c>
      <c r="G2284" s="3" t="s">
        <v>21</v>
      </c>
      <c r="K2284" s="60">
        <v>45150</v>
      </c>
      <c r="M2284" s="3" t="s">
        <v>24</v>
      </c>
      <c r="N2284" s="3" t="s">
        <v>11502</v>
      </c>
      <c r="O2284" s="3" t="s">
        <v>11503</v>
      </c>
    </row>
    <row r="2285" s="4" customFormat="1" spans="1:15">
      <c r="A2285" s="2">
        <v>2284</v>
      </c>
      <c r="B2285" s="4" t="s">
        <v>11504</v>
      </c>
      <c r="C2285" s="4" t="s">
        <v>11505</v>
      </c>
      <c r="D2285" s="4" t="s">
        <v>11504</v>
      </c>
      <c r="E2285" s="4" t="s">
        <v>11506</v>
      </c>
      <c r="F2285" s="4">
        <v>55</v>
      </c>
      <c r="G2285" s="4" t="s">
        <v>62</v>
      </c>
      <c r="K2285" s="56">
        <v>46080</v>
      </c>
      <c r="N2285" s="4" t="s">
        <v>11507</v>
      </c>
      <c r="O2285" s="4" t="s">
        <v>11508</v>
      </c>
    </row>
    <row r="2286" s="3" customFormat="1" spans="1:15">
      <c r="A2286" s="2">
        <v>2285</v>
      </c>
      <c r="B2286" s="3" t="s">
        <v>11509</v>
      </c>
      <c r="C2286" s="3" t="s">
        <v>11510</v>
      </c>
      <c r="D2286" s="3" t="s">
        <v>11509</v>
      </c>
      <c r="E2286" s="3" t="s">
        <v>11511</v>
      </c>
      <c r="F2286" s="3">
        <v>43</v>
      </c>
      <c r="G2286" s="3" t="s">
        <v>159</v>
      </c>
      <c r="K2286" s="60">
        <v>45961</v>
      </c>
      <c r="N2286" s="3" t="s">
        <v>11512</v>
      </c>
      <c r="O2286" s="3" t="s">
        <v>11513</v>
      </c>
    </row>
    <row r="2287" s="16" customFormat="1" spans="1:15">
      <c r="A2287" s="2">
        <v>2286</v>
      </c>
      <c r="C2287" s="2" t="s">
        <v>11514</v>
      </c>
      <c r="D2287" s="76" t="s">
        <v>11515</v>
      </c>
      <c r="E2287" s="2" t="s">
        <v>11516</v>
      </c>
      <c r="F2287" s="3">
        <v>35</v>
      </c>
      <c r="G2287" s="2" t="s">
        <v>21</v>
      </c>
      <c r="K2287" s="60">
        <v>45504</v>
      </c>
      <c r="M2287" s="3" t="s">
        <v>24</v>
      </c>
      <c r="N2287" s="2" t="s">
        <v>11517</v>
      </c>
      <c r="O2287" s="3" t="s">
        <v>11518</v>
      </c>
    </row>
    <row r="2288" s="52" customFormat="1" spans="1:15">
      <c r="A2288" s="2">
        <v>2287</v>
      </c>
      <c r="C2288" s="52" t="s">
        <v>11519</v>
      </c>
      <c r="D2288" s="87" t="s">
        <v>11520</v>
      </c>
      <c r="E2288" s="52" t="s">
        <v>11521</v>
      </c>
      <c r="F2288" s="3">
        <v>55</v>
      </c>
      <c r="G2288" s="88" t="s">
        <v>62</v>
      </c>
      <c r="H2288" s="2" t="s">
        <v>96</v>
      </c>
      <c r="J2288" s="3" t="s">
        <v>22</v>
      </c>
      <c r="K2288" s="60">
        <v>45880</v>
      </c>
      <c r="L2288" s="60" t="s">
        <v>3633</v>
      </c>
      <c r="M2288" s="3" t="s">
        <v>11522</v>
      </c>
      <c r="N2288" s="88" t="s">
        <v>11523</v>
      </c>
      <c r="O2288" s="3" t="s">
        <v>11524</v>
      </c>
    </row>
    <row r="2289" s="3" customFormat="1" spans="1:15">
      <c r="A2289" s="2">
        <v>2288</v>
      </c>
      <c r="B2289" s="21" t="s">
        <v>11525</v>
      </c>
      <c r="C2289" s="3" t="s">
        <v>11526</v>
      </c>
      <c r="D2289" s="21" t="s">
        <v>11525</v>
      </c>
      <c r="E2289" s="3" t="s">
        <v>11527</v>
      </c>
      <c r="F2289" s="3">
        <v>55</v>
      </c>
      <c r="G2289" s="3" t="s">
        <v>1727</v>
      </c>
      <c r="H2289" s="20" t="s">
        <v>96</v>
      </c>
      <c r="J2289" s="20" t="s">
        <v>22</v>
      </c>
      <c r="K2289" s="60">
        <v>46058</v>
      </c>
      <c r="L2289" s="3" t="s">
        <v>23</v>
      </c>
      <c r="M2289" s="3" t="s">
        <v>11528</v>
      </c>
      <c r="N2289" s="3" t="s">
        <v>11529</v>
      </c>
      <c r="O2289" s="3" t="s">
        <v>11530</v>
      </c>
    </row>
    <row r="2290" s="2" customFormat="1" spans="1:15">
      <c r="A2290" s="2">
        <v>2289</v>
      </c>
      <c r="C2290" s="2" t="s">
        <v>11531</v>
      </c>
      <c r="D2290" s="76" t="s">
        <v>11532</v>
      </c>
      <c r="E2290" s="2" t="s">
        <v>11533</v>
      </c>
      <c r="F2290" s="3">
        <v>39</v>
      </c>
      <c r="G2290" s="2" t="s">
        <v>21</v>
      </c>
      <c r="K2290" s="60">
        <v>45173</v>
      </c>
      <c r="M2290" s="3" t="s">
        <v>24</v>
      </c>
      <c r="N2290" s="2" t="s">
        <v>11534</v>
      </c>
      <c r="O2290" s="3" t="s">
        <v>11535</v>
      </c>
    </row>
    <row r="2291" s="3" customFormat="1" spans="1:15">
      <c r="A2291" s="2">
        <v>2290</v>
      </c>
      <c r="B2291" s="21"/>
      <c r="C2291" s="3" t="s">
        <v>11536</v>
      </c>
      <c r="D2291" s="21" t="s">
        <v>11537</v>
      </c>
      <c r="E2291" s="20" t="s">
        <v>11538</v>
      </c>
      <c r="F2291" s="3">
        <v>64.9</v>
      </c>
      <c r="G2291" s="3" t="s">
        <v>11539</v>
      </c>
      <c r="K2291" s="60">
        <v>45803</v>
      </c>
      <c r="L2291" s="62" t="s">
        <v>909</v>
      </c>
      <c r="N2291" s="3" t="s">
        <v>11540</v>
      </c>
      <c r="O2291" s="3" t="s">
        <v>11541</v>
      </c>
    </row>
    <row r="2292" s="2" customFormat="1" spans="1:15">
      <c r="A2292" s="2">
        <v>2291</v>
      </c>
      <c r="B2292" s="16"/>
      <c r="C2292" s="2" t="s">
        <v>11542</v>
      </c>
      <c r="D2292" s="76" t="s">
        <v>11543</v>
      </c>
      <c r="E2292" s="2" t="s">
        <v>11544</v>
      </c>
      <c r="F2292" s="3">
        <v>49</v>
      </c>
      <c r="G2292" s="2" t="s">
        <v>21</v>
      </c>
      <c r="K2292" s="60">
        <v>45505</v>
      </c>
      <c r="M2292" s="3" t="s">
        <v>24</v>
      </c>
      <c r="N2292" s="2" t="s">
        <v>11545</v>
      </c>
      <c r="O2292" s="3" t="s">
        <v>11546</v>
      </c>
    </row>
    <row r="2293" s="3" customFormat="1" spans="1:15">
      <c r="A2293" s="2">
        <v>2292</v>
      </c>
      <c r="B2293" s="21" t="s">
        <v>11547</v>
      </c>
      <c r="C2293" s="3" t="s">
        <v>11548</v>
      </c>
      <c r="D2293" s="21" t="s">
        <v>11547</v>
      </c>
      <c r="E2293" s="3" t="s">
        <v>11549</v>
      </c>
      <c r="F2293" s="3">
        <v>49</v>
      </c>
      <c r="G2293" s="3" t="s">
        <v>62</v>
      </c>
      <c r="H2293" s="3"/>
      <c r="I2293" s="2" t="s">
        <v>312</v>
      </c>
      <c r="J2293" s="20" t="s">
        <v>22</v>
      </c>
      <c r="K2293" s="60">
        <v>46038</v>
      </c>
      <c r="L2293" s="70" t="s">
        <v>23</v>
      </c>
      <c r="M2293" s="3"/>
      <c r="N2293" s="3" t="s">
        <v>11550</v>
      </c>
      <c r="O2293" s="3" t="s">
        <v>11551</v>
      </c>
    </row>
    <row r="2294" s="3" customFormat="1" spans="1:15">
      <c r="A2294" s="2">
        <v>2293</v>
      </c>
      <c r="B2294" s="3" t="s">
        <v>11552</v>
      </c>
      <c r="C2294" s="3" t="s">
        <v>11553</v>
      </c>
      <c r="D2294" s="3" t="s">
        <v>11552</v>
      </c>
      <c r="E2294" s="3" t="s">
        <v>11554</v>
      </c>
      <c r="F2294" s="3">
        <v>59</v>
      </c>
      <c r="G2294" s="2" t="s">
        <v>21</v>
      </c>
      <c r="K2294" s="60">
        <v>45839</v>
      </c>
      <c r="L2294" s="60" t="s">
        <v>909</v>
      </c>
      <c r="N2294" s="3" t="s">
        <v>11555</v>
      </c>
      <c r="O2294" s="3" t="s">
        <v>11556</v>
      </c>
    </row>
    <row r="2295" s="2" customFormat="1" spans="1:15">
      <c r="A2295" s="2">
        <v>2294</v>
      </c>
      <c r="C2295" s="2" t="s">
        <v>11557</v>
      </c>
      <c r="D2295" s="76" t="s">
        <v>11558</v>
      </c>
      <c r="E2295" s="2" t="s">
        <v>11559</v>
      </c>
      <c r="F2295" s="3">
        <v>35</v>
      </c>
      <c r="G2295" s="2" t="s">
        <v>21</v>
      </c>
      <c r="K2295" s="60">
        <v>44729</v>
      </c>
      <c r="L2295" s="97"/>
      <c r="M2295" s="3" t="s">
        <v>24</v>
      </c>
      <c r="N2295" s="2" t="s">
        <v>11560</v>
      </c>
      <c r="O2295" s="3" t="s">
        <v>11561</v>
      </c>
    </row>
    <row r="2296" s="16" customFormat="1" spans="1:15">
      <c r="A2296" s="2">
        <v>2295</v>
      </c>
      <c r="B2296" s="85"/>
      <c r="C2296" s="2" t="s">
        <v>11562</v>
      </c>
      <c r="D2296" s="76" t="s">
        <v>11563</v>
      </c>
      <c r="E2296" s="2" t="s">
        <v>11564</v>
      </c>
      <c r="F2296" s="3">
        <v>30</v>
      </c>
      <c r="G2296" s="3" t="s">
        <v>21</v>
      </c>
      <c r="K2296" s="60">
        <v>45504</v>
      </c>
      <c r="L2296" s="2"/>
      <c r="M2296" s="3" t="s">
        <v>24</v>
      </c>
      <c r="N2296" s="2" t="s">
        <v>11565</v>
      </c>
      <c r="O2296" s="3" t="s">
        <v>11566</v>
      </c>
    </row>
    <row r="2297" s="52" customFormat="1" spans="1:15">
      <c r="A2297" s="2">
        <v>2296</v>
      </c>
      <c r="C2297" s="88" t="s">
        <v>11567</v>
      </c>
      <c r="D2297" s="87" t="s">
        <v>11568</v>
      </c>
      <c r="E2297" s="52" t="s">
        <v>11569</v>
      </c>
      <c r="F2297" s="3">
        <v>49.9</v>
      </c>
      <c r="G2297" s="52" t="s">
        <v>5672</v>
      </c>
      <c r="H2297" s="88" t="s">
        <v>96</v>
      </c>
      <c r="I2297" s="88"/>
      <c r="J2297" s="88"/>
      <c r="K2297" s="60">
        <v>45645</v>
      </c>
      <c r="L2297" s="52" t="s">
        <v>97</v>
      </c>
      <c r="M2297" s="3" t="s">
        <v>24</v>
      </c>
      <c r="N2297" s="52" t="s">
        <v>11570</v>
      </c>
      <c r="O2297" s="3" t="s">
        <v>11571</v>
      </c>
    </row>
    <row r="2298" s="2" customFormat="1" spans="1:15">
      <c r="A2298" s="2">
        <v>2297</v>
      </c>
      <c r="C2298" s="2" t="s">
        <v>11572</v>
      </c>
      <c r="D2298" s="76" t="s">
        <v>11573</v>
      </c>
      <c r="E2298" s="2" t="s">
        <v>11574</v>
      </c>
      <c r="F2298" s="3">
        <v>45</v>
      </c>
      <c r="G2298" s="2" t="s">
        <v>21</v>
      </c>
      <c r="K2298" s="60">
        <v>45672</v>
      </c>
      <c r="M2298" s="3" t="s">
        <v>24</v>
      </c>
      <c r="N2298" s="2" t="s">
        <v>11575</v>
      </c>
      <c r="O2298" s="3" t="s">
        <v>11576</v>
      </c>
    </row>
    <row r="2299" s="3" customFormat="1" spans="1:15">
      <c r="A2299" s="2">
        <v>2298</v>
      </c>
      <c r="C2299" s="3" t="s">
        <v>11577</v>
      </c>
      <c r="D2299" s="21" t="s">
        <v>11578</v>
      </c>
      <c r="E2299" s="3" t="s">
        <v>11579</v>
      </c>
      <c r="F2299" s="3">
        <v>49</v>
      </c>
      <c r="G2299" s="3" t="s">
        <v>11580</v>
      </c>
      <c r="K2299" s="60">
        <v>46057</v>
      </c>
      <c r="L2299" s="3" t="s">
        <v>63</v>
      </c>
      <c r="N2299" s="3" t="s">
        <v>11581</v>
      </c>
      <c r="O2299" s="3" t="s">
        <v>11582</v>
      </c>
    </row>
    <row r="2300" s="5" customFormat="1" spans="1:15">
      <c r="A2300" s="2">
        <v>2299</v>
      </c>
      <c r="B2300" s="68"/>
      <c r="C2300" s="5" t="s">
        <v>11583</v>
      </c>
      <c r="D2300" s="68" t="s">
        <v>11584</v>
      </c>
      <c r="E2300" s="5" t="s">
        <v>11585</v>
      </c>
      <c r="F2300" s="3">
        <v>39</v>
      </c>
      <c r="G2300" s="3" t="s">
        <v>21</v>
      </c>
      <c r="H2300" s="2"/>
      <c r="I2300" s="2"/>
      <c r="J2300" s="2"/>
      <c r="K2300" s="60">
        <v>45511</v>
      </c>
      <c r="L2300" s="5" t="s">
        <v>442</v>
      </c>
      <c r="M2300" s="3" t="s">
        <v>24</v>
      </c>
      <c r="N2300" s="5" t="s">
        <v>11586</v>
      </c>
      <c r="O2300" s="3" t="s">
        <v>11587</v>
      </c>
    </row>
    <row r="2301" s="2" customFormat="1" spans="1:15">
      <c r="A2301" s="2">
        <v>2300</v>
      </c>
      <c r="C2301" s="2" t="s">
        <v>11588</v>
      </c>
      <c r="D2301" s="76" t="s">
        <v>11589</v>
      </c>
      <c r="E2301" s="2" t="s">
        <v>11590</v>
      </c>
      <c r="F2301" s="3">
        <v>52</v>
      </c>
      <c r="G2301" s="2" t="s">
        <v>21</v>
      </c>
      <c r="K2301" s="60">
        <v>45867</v>
      </c>
      <c r="L2301" s="60" t="s">
        <v>11591</v>
      </c>
      <c r="M2301" s="3" t="s">
        <v>24</v>
      </c>
      <c r="N2301" s="2" t="s">
        <v>11592</v>
      </c>
      <c r="O2301" s="3" t="s">
        <v>11593</v>
      </c>
    </row>
    <row r="2302" s="5" customFormat="1" spans="1:15">
      <c r="A2302" s="2">
        <v>2301</v>
      </c>
      <c r="B2302" s="95"/>
      <c r="C2302" s="5" t="s">
        <v>11594</v>
      </c>
      <c r="D2302" s="68" t="s">
        <v>11595</v>
      </c>
      <c r="E2302" s="20" t="s">
        <v>11596</v>
      </c>
      <c r="F2302" s="3">
        <v>39.8</v>
      </c>
      <c r="G2302" s="20" t="s">
        <v>21</v>
      </c>
      <c r="I2302" s="2" t="s">
        <v>312</v>
      </c>
      <c r="J2302" s="3" t="s">
        <v>22</v>
      </c>
      <c r="K2302" s="60">
        <v>46010</v>
      </c>
      <c r="L2302" s="70" t="s">
        <v>23</v>
      </c>
      <c r="M2302" s="3" t="s">
        <v>24</v>
      </c>
      <c r="N2302" s="5" t="s">
        <v>11597</v>
      </c>
      <c r="O2302" s="3" t="s">
        <v>11598</v>
      </c>
    </row>
    <row r="2303" s="3" customFormat="1" spans="1:15">
      <c r="A2303" s="2">
        <v>2302</v>
      </c>
      <c r="B2303" s="3" t="s">
        <v>11599</v>
      </c>
      <c r="C2303" s="3" t="s">
        <v>11600</v>
      </c>
      <c r="D2303" s="3" t="s">
        <v>11599</v>
      </c>
      <c r="E2303" s="3" t="s">
        <v>11601</v>
      </c>
      <c r="F2303" s="3">
        <v>49.8</v>
      </c>
      <c r="G2303" s="3"/>
      <c r="J2303" s="3" t="s">
        <v>22</v>
      </c>
      <c r="K2303" s="60">
        <v>45912</v>
      </c>
      <c r="L2303" s="3" t="s">
        <v>23</v>
      </c>
      <c r="M2303" s="3"/>
      <c r="N2303" s="3" t="s">
        <v>11602</v>
      </c>
      <c r="O2303" s="3" t="s">
        <v>11603</v>
      </c>
    </row>
    <row r="2304" s="2" customFormat="1" spans="1:15">
      <c r="A2304" s="2">
        <v>2303</v>
      </c>
      <c r="B2304" s="16"/>
      <c r="C2304" s="2" t="s">
        <v>11604</v>
      </c>
      <c r="D2304" s="76" t="s">
        <v>11605</v>
      </c>
      <c r="E2304" s="2" t="s">
        <v>11606</v>
      </c>
      <c r="F2304" s="3">
        <v>33</v>
      </c>
      <c r="G2304" s="2" t="s">
        <v>21</v>
      </c>
      <c r="H2304" s="16"/>
      <c r="I2304" s="16"/>
      <c r="J2304" s="16"/>
      <c r="K2304" s="60">
        <v>46060</v>
      </c>
      <c r="L2304" s="16"/>
      <c r="M2304" s="3" t="s">
        <v>24</v>
      </c>
      <c r="N2304" s="2" t="s">
        <v>11607</v>
      </c>
      <c r="O2304" s="3" t="s">
        <v>11608</v>
      </c>
    </row>
    <row r="2305" s="5" customFormat="1" spans="1:15">
      <c r="A2305" s="2">
        <v>2304</v>
      </c>
      <c r="B2305" s="2"/>
      <c r="C2305" s="2" t="s">
        <v>11609</v>
      </c>
      <c r="D2305" s="76" t="s">
        <v>11610</v>
      </c>
      <c r="E2305" s="2" t="s">
        <v>11611</v>
      </c>
      <c r="F2305" s="3">
        <v>49.9</v>
      </c>
      <c r="G2305" s="2" t="s">
        <v>21</v>
      </c>
      <c r="H2305" s="2"/>
      <c r="I2305" s="2"/>
      <c r="J2305" s="2"/>
      <c r="K2305" s="60">
        <v>45812</v>
      </c>
      <c r="L2305" s="2"/>
      <c r="M2305" s="3" t="s">
        <v>24</v>
      </c>
      <c r="N2305" s="2" t="s">
        <v>11612</v>
      </c>
      <c r="O2305" s="3" t="s">
        <v>11613</v>
      </c>
    </row>
    <row r="2306" s="52" customFormat="1" spans="1:15">
      <c r="A2306" s="2">
        <v>2305</v>
      </c>
      <c r="C2306" s="52" t="s">
        <v>11614</v>
      </c>
      <c r="D2306" s="87" t="s">
        <v>11615</v>
      </c>
      <c r="E2306" s="52" t="s">
        <v>11616</v>
      </c>
      <c r="F2306" s="3">
        <v>55</v>
      </c>
      <c r="G2306" s="88" t="s">
        <v>304</v>
      </c>
      <c r="H2306" s="2" t="s">
        <v>96</v>
      </c>
      <c r="J2306" s="3" t="s">
        <v>22</v>
      </c>
      <c r="K2306" s="60">
        <v>45727</v>
      </c>
      <c r="L2306" s="70" t="s">
        <v>23</v>
      </c>
      <c r="M2306" s="70"/>
      <c r="N2306" s="88" t="s">
        <v>11617</v>
      </c>
      <c r="O2306" s="3" t="s">
        <v>11618</v>
      </c>
    </row>
    <row r="2307" s="3" customFormat="1" spans="1:15">
      <c r="A2307" s="2">
        <v>2306</v>
      </c>
      <c r="C2307" s="3" t="s">
        <v>11619</v>
      </c>
      <c r="D2307" s="21" t="s">
        <v>11620</v>
      </c>
      <c r="E2307" s="20" t="s">
        <v>11621</v>
      </c>
      <c r="F2307" s="3">
        <v>49</v>
      </c>
      <c r="G2307" s="3" t="s">
        <v>11622</v>
      </c>
      <c r="H2307" s="20" t="s">
        <v>96</v>
      </c>
      <c r="J2307" s="20" t="s">
        <v>22</v>
      </c>
      <c r="K2307" s="60">
        <v>46064</v>
      </c>
      <c r="L2307" s="70" t="s">
        <v>23</v>
      </c>
      <c r="N2307" s="3" t="s">
        <v>11623</v>
      </c>
      <c r="O2307" s="3" t="s">
        <v>11624</v>
      </c>
    </row>
    <row r="2308" s="3" customFormat="1" spans="1:15">
      <c r="A2308" s="2">
        <v>2307</v>
      </c>
      <c r="C2308" s="62" t="s">
        <v>11625</v>
      </c>
      <c r="D2308" s="21" t="s">
        <v>11626</v>
      </c>
      <c r="E2308" s="3" t="s">
        <v>11627</v>
      </c>
      <c r="F2308" s="3">
        <v>55</v>
      </c>
      <c r="G2308" s="2" t="s">
        <v>21</v>
      </c>
      <c r="K2308" s="60">
        <v>46062</v>
      </c>
      <c r="L2308" s="62" t="s">
        <v>909</v>
      </c>
      <c r="N2308" s="3" t="s">
        <v>11628</v>
      </c>
      <c r="O2308" s="3" t="s">
        <v>11629</v>
      </c>
    </row>
    <row r="2309" s="2" customFormat="1" ht="14.25" spans="1:15">
      <c r="A2309" s="2">
        <v>2308</v>
      </c>
      <c r="B2309" s="16"/>
      <c r="C2309" s="18" t="s">
        <v>11630</v>
      </c>
      <c r="D2309" s="76"/>
      <c r="F2309" s="3"/>
      <c r="H2309" s="16"/>
      <c r="I2309" s="16"/>
      <c r="J2309" s="16"/>
      <c r="K2309" s="60"/>
      <c r="L2309" s="16"/>
      <c r="M2309" s="3"/>
      <c r="O2309" s="3"/>
    </row>
    <row r="2310" s="2" customFormat="1" spans="1:15">
      <c r="A2310" s="2">
        <v>2309</v>
      </c>
      <c r="B2310" s="16"/>
      <c r="C2310" s="2" t="s">
        <v>11631</v>
      </c>
      <c r="D2310" s="76" t="s">
        <v>11632</v>
      </c>
      <c r="E2310" s="2" t="s">
        <v>11633</v>
      </c>
      <c r="F2310" s="3">
        <v>27</v>
      </c>
      <c r="G2310" s="2" t="s">
        <v>21</v>
      </c>
      <c r="K2310" s="60">
        <v>45679</v>
      </c>
      <c r="M2310" s="3" t="s">
        <v>24</v>
      </c>
      <c r="N2310" s="2" t="s">
        <v>11634</v>
      </c>
      <c r="O2310" s="3" t="s">
        <v>11635</v>
      </c>
    </row>
    <row r="2311" s="3" customFormat="1" spans="1:15">
      <c r="A2311" s="2">
        <v>2310</v>
      </c>
      <c r="B2311" s="5"/>
      <c r="C2311" s="5" t="s">
        <v>11636</v>
      </c>
      <c r="D2311" s="68" t="s">
        <v>11637</v>
      </c>
      <c r="E2311" s="5" t="s">
        <v>11638</v>
      </c>
      <c r="F2311" s="3">
        <v>65</v>
      </c>
      <c r="G2311" s="5" t="s">
        <v>2402</v>
      </c>
      <c r="K2311" s="60">
        <v>46063</v>
      </c>
      <c r="L2311" s="5" t="s">
        <v>63</v>
      </c>
      <c r="M2311" s="5"/>
      <c r="N2311" s="5" t="s">
        <v>11639</v>
      </c>
      <c r="O2311" s="5" t="s">
        <v>11640</v>
      </c>
    </row>
    <row r="2312" s="3" customFormat="1" spans="1:15">
      <c r="A2312" s="2">
        <v>2311</v>
      </c>
      <c r="B2312" s="3"/>
      <c r="C2312" s="3" t="s">
        <v>11641</v>
      </c>
      <c r="D2312" s="21" t="s">
        <v>11642</v>
      </c>
      <c r="E2312" s="3" t="s">
        <v>11643</v>
      </c>
      <c r="F2312" s="3">
        <v>45</v>
      </c>
      <c r="G2312" s="3" t="s">
        <v>11644</v>
      </c>
      <c r="H2312" s="16" t="s">
        <v>96</v>
      </c>
      <c r="K2312" s="60">
        <v>46064</v>
      </c>
      <c r="L2312" s="16" t="s">
        <v>381</v>
      </c>
      <c r="N2312" s="3" t="s">
        <v>11645</v>
      </c>
      <c r="O2312" s="3" t="s">
        <v>11646</v>
      </c>
    </row>
    <row r="2313" s="2" customFormat="1" spans="1:15">
      <c r="A2313" s="2">
        <v>2312</v>
      </c>
      <c r="C2313" s="2" t="s">
        <v>11647</v>
      </c>
      <c r="D2313" s="76" t="s">
        <v>11648</v>
      </c>
      <c r="E2313" s="2" t="s">
        <v>11649</v>
      </c>
      <c r="F2313" s="3">
        <v>28</v>
      </c>
      <c r="G2313" s="2" t="s">
        <v>21</v>
      </c>
      <c r="H2313" s="2" t="s">
        <v>96</v>
      </c>
      <c r="K2313" s="60">
        <v>46056</v>
      </c>
      <c r="L2313" s="2" t="s">
        <v>381</v>
      </c>
      <c r="M2313" s="3" t="s">
        <v>24</v>
      </c>
      <c r="N2313" s="2" t="s">
        <v>11650</v>
      </c>
      <c r="O2313" s="3" t="s">
        <v>11651</v>
      </c>
    </row>
    <row r="2314" s="2" customFormat="1" spans="1:15">
      <c r="A2314" s="2">
        <v>2313</v>
      </c>
      <c r="C2314" s="2" t="s">
        <v>11652</v>
      </c>
      <c r="D2314" s="76" t="s">
        <v>11653</v>
      </c>
      <c r="E2314" s="2" t="s">
        <v>11654</v>
      </c>
      <c r="F2314" s="3">
        <v>46</v>
      </c>
      <c r="G2314" s="2" t="s">
        <v>21</v>
      </c>
      <c r="K2314" s="60">
        <v>45517</v>
      </c>
      <c r="M2314" s="3" t="s">
        <v>24</v>
      </c>
      <c r="N2314" s="2" t="s">
        <v>11655</v>
      </c>
      <c r="O2314" s="3" t="s">
        <v>11656</v>
      </c>
    </row>
    <row r="2315" s="3" customFormat="1" spans="1:15">
      <c r="A2315" s="2">
        <v>2314</v>
      </c>
      <c r="B2315" s="3"/>
      <c r="C2315" s="3" t="s">
        <v>11657</v>
      </c>
      <c r="D2315" s="3" t="s">
        <v>11658</v>
      </c>
      <c r="E2315" s="3" t="s">
        <v>11659</v>
      </c>
      <c r="F2315" s="3">
        <v>66.8</v>
      </c>
      <c r="G2315" s="3" t="s">
        <v>11660</v>
      </c>
      <c r="K2315" s="60">
        <v>45484</v>
      </c>
      <c r="N2315" s="3" t="s">
        <v>11661</v>
      </c>
      <c r="O2315" s="3" t="s">
        <v>11662</v>
      </c>
    </row>
    <row r="2316" s="2" customFormat="1" spans="1:15">
      <c r="A2316" s="2">
        <v>2315</v>
      </c>
      <c r="C2316" s="2" t="s">
        <v>11663</v>
      </c>
      <c r="D2316" s="76" t="s">
        <v>11664</v>
      </c>
      <c r="E2316" s="2" t="s">
        <v>8825</v>
      </c>
      <c r="F2316" s="3">
        <v>55</v>
      </c>
      <c r="G2316" s="2" t="s">
        <v>21</v>
      </c>
      <c r="K2316" s="60">
        <v>46079</v>
      </c>
      <c r="M2316" s="3" t="s">
        <v>24</v>
      </c>
      <c r="N2316" s="2" t="s">
        <v>11665</v>
      </c>
      <c r="O2316" s="3" t="s">
        <v>11666</v>
      </c>
    </row>
    <row r="2317" s="2" customFormat="1" spans="1:15">
      <c r="A2317" s="2">
        <v>2316</v>
      </c>
      <c r="C2317" s="2" t="s">
        <v>11667</v>
      </c>
      <c r="D2317" s="76" t="s">
        <v>11668</v>
      </c>
      <c r="E2317" s="2" t="s">
        <v>11633</v>
      </c>
      <c r="F2317" s="3">
        <v>36</v>
      </c>
      <c r="G2317" s="2" t="s">
        <v>21</v>
      </c>
      <c r="K2317" s="60">
        <v>46055</v>
      </c>
      <c r="M2317" s="3" t="s">
        <v>24</v>
      </c>
      <c r="N2317" s="2" t="s">
        <v>11669</v>
      </c>
      <c r="O2317" s="3" t="s">
        <v>11670</v>
      </c>
    </row>
    <row r="2318" s="2" customFormat="1" spans="1:15">
      <c r="A2318" s="2">
        <v>2317</v>
      </c>
      <c r="C2318" s="2" t="s">
        <v>11671</v>
      </c>
      <c r="D2318" s="76" t="s">
        <v>11672</v>
      </c>
      <c r="E2318" s="2" t="s">
        <v>11673</v>
      </c>
      <c r="F2318" s="3">
        <v>36</v>
      </c>
      <c r="G2318" s="2" t="s">
        <v>21</v>
      </c>
      <c r="K2318" s="60">
        <v>46055</v>
      </c>
      <c r="M2318" s="3" t="s">
        <v>24</v>
      </c>
      <c r="N2318" s="2" t="s">
        <v>11674</v>
      </c>
      <c r="O2318" s="3" t="s">
        <v>11675</v>
      </c>
    </row>
    <row r="2319" s="2" customFormat="1" spans="1:15">
      <c r="A2319" s="2">
        <v>2318</v>
      </c>
      <c r="C2319" s="2" t="s">
        <v>11676</v>
      </c>
      <c r="D2319" s="76" t="s">
        <v>11677</v>
      </c>
      <c r="E2319" s="2" t="s">
        <v>11678</v>
      </c>
      <c r="F2319" s="3">
        <v>54.8</v>
      </c>
      <c r="G2319" s="2" t="s">
        <v>21</v>
      </c>
      <c r="K2319" s="60">
        <v>45651</v>
      </c>
      <c r="L2319" s="16"/>
      <c r="M2319" s="3" t="s">
        <v>24</v>
      </c>
      <c r="N2319" s="2" t="s">
        <v>11679</v>
      </c>
      <c r="O2319" s="3" t="s">
        <v>11680</v>
      </c>
    </row>
    <row r="2320" s="52" customFormat="1" spans="1:15">
      <c r="A2320" s="2">
        <v>2319</v>
      </c>
      <c r="C2320" s="52" t="s">
        <v>11681</v>
      </c>
      <c r="D2320" s="87" t="s">
        <v>11682</v>
      </c>
      <c r="E2320" s="52" t="s">
        <v>11683</v>
      </c>
      <c r="F2320" s="3">
        <v>49.9</v>
      </c>
      <c r="G2320" s="3" t="s">
        <v>21</v>
      </c>
      <c r="K2320" s="60">
        <v>45674</v>
      </c>
      <c r="L2320" s="70"/>
      <c r="M2320" s="3" t="s">
        <v>24</v>
      </c>
      <c r="N2320" s="52" t="s">
        <v>11684</v>
      </c>
      <c r="O2320" s="3" t="s">
        <v>11685</v>
      </c>
    </row>
    <row r="2321" s="3" customFormat="1" spans="1:15">
      <c r="A2321" s="2">
        <v>2320</v>
      </c>
      <c r="B2321" s="3"/>
      <c r="C2321" s="3" t="s">
        <v>11686</v>
      </c>
      <c r="D2321" s="3" t="s">
        <v>11687</v>
      </c>
      <c r="E2321" s="20" t="s">
        <v>11688</v>
      </c>
      <c r="F2321" s="3">
        <v>46.8</v>
      </c>
      <c r="G2321" s="3" t="s">
        <v>62</v>
      </c>
      <c r="K2321" s="60">
        <v>46055</v>
      </c>
      <c r="L2321" s="20" t="s">
        <v>63</v>
      </c>
      <c r="M2321" s="20"/>
      <c r="N2321" s="3" t="s">
        <v>11689</v>
      </c>
      <c r="O2321" s="3" t="s">
        <v>11690</v>
      </c>
    </row>
    <row r="2322" s="2" customFormat="1" ht="14.25" spans="1:15">
      <c r="A2322" s="2">
        <v>2321</v>
      </c>
      <c r="C2322" s="18" t="s">
        <v>11691</v>
      </c>
      <c r="D2322" s="76"/>
      <c r="F2322" s="3"/>
      <c r="K2322" s="60"/>
      <c r="M2322" s="3"/>
      <c r="O2322" s="3"/>
    </row>
    <row r="2323" s="3" customFormat="1" spans="1:15">
      <c r="A2323" s="2">
        <v>2322</v>
      </c>
      <c r="C2323" s="3" t="s">
        <v>11692</v>
      </c>
      <c r="D2323" s="21" t="s">
        <v>11693</v>
      </c>
      <c r="E2323" s="3" t="s">
        <v>11694</v>
      </c>
      <c r="F2323" s="3">
        <v>53</v>
      </c>
      <c r="G2323" s="3" t="s">
        <v>10576</v>
      </c>
      <c r="J2323" s="20" t="s">
        <v>22</v>
      </c>
      <c r="K2323" s="60">
        <v>45881</v>
      </c>
      <c r="L2323" s="70" t="s">
        <v>23</v>
      </c>
      <c r="N2323" s="3" t="s">
        <v>11695</v>
      </c>
      <c r="O2323" s="3" t="s">
        <v>11696</v>
      </c>
    </row>
    <row r="2324" s="3" customFormat="1" spans="1:15">
      <c r="A2324" s="2">
        <v>2323</v>
      </c>
      <c r="C2324" s="3" t="s">
        <v>11697</v>
      </c>
      <c r="D2324" s="21" t="s">
        <v>11698</v>
      </c>
      <c r="E2324" s="3" t="s">
        <v>11699</v>
      </c>
      <c r="F2324" s="3">
        <v>48</v>
      </c>
      <c r="G2324" s="3" t="s">
        <v>193</v>
      </c>
      <c r="J2324" s="20" t="s">
        <v>22</v>
      </c>
      <c r="K2324" s="60">
        <v>45904</v>
      </c>
      <c r="L2324" s="70" t="s">
        <v>23</v>
      </c>
      <c r="N2324" s="3" t="s">
        <v>11700</v>
      </c>
      <c r="O2324" s="3" t="s">
        <v>11701</v>
      </c>
    </row>
    <row r="2325" s="3" customFormat="1" spans="1:15">
      <c r="A2325" s="2">
        <v>2324</v>
      </c>
      <c r="C2325" s="3" t="s">
        <v>11702</v>
      </c>
      <c r="D2325" s="21" t="s">
        <v>11703</v>
      </c>
      <c r="E2325" s="3" t="s">
        <v>11704</v>
      </c>
      <c r="F2325" s="3">
        <v>49.8</v>
      </c>
      <c r="G2325" s="20" t="s">
        <v>11705</v>
      </c>
      <c r="K2325" s="60">
        <v>46049</v>
      </c>
      <c r="N2325" s="3" t="s">
        <v>11706</v>
      </c>
      <c r="O2325" s="3" t="s">
        <v>11707</v>
      </c>
    </row>
    <row r="2326" s="2" customFormat="1" spans="1:15">
      <c r="A2326" s="2">
        <v>2325</v>
      </c>
      <c r="B2326" s="101"/>
      <c r="C2326" s="100" t="s">
        <v>11708</v>
      </c>
      <c r="D2326" s="17" t="s">
        <v>11709</v>
      </c>
      <c r="E2326" s="100" t="s">
        <v>11710</v>
      </c>
      <c r="F2326" s="3">
        <v>45</v>
      </c>
      <c r="G2326" s="61" t="s">
        <v>21</v>
      </c>
      <c r="H2326" s="79"/>
      <c r="I2326" s="79"/>
      <c r="J2326" s="79"/>
      <c r="K2326" s="60">
        <v>46063</v>
      </c>
      <c r="L2326" s="111"/>
      <c r="M2326" s="3" t="s">
        <v>24</v>
      </c>
      <c r="N2326" s="96" t="s">
        <v>11711</v>
      </c>
      <c r="O2326" s="3" t="s">
        <v>11712</v>
      </c>
    </row>
    <row r="2327" s="2" customFormat="1" spans="1:15">
      <c r="A2327" s="2">
        <v>2326</v>
      </c>
      <c r="C2327" s="2" t="s">
        <v>11713</v>
      </c>
      <c r="D2327" s="76" t="s">
        <v>11714</v>
      </c>
      <c r="E2327" s="2" t="s">
        <v>11715</v>
      </c>
      <c r="F2327" s="3">
        <v>45</v>
      </c>
      <c r="G2327" s="2" t="s">
        <v>21</v>
      </c>
      <c r="H2327" s="2" t="s">
        <v>96</v>
      </c>
      <c r="K2327" s="60">
        <v>46050</v>
      </c>
      <c r="L2327" s="2" t="s">
        <v>381</v>
      </c>
      <c r="M2327" s="3" t="s">
        <v>24</v>
      </c>
      <c r="N2327" s="2" t="s">
        <v>11716</v>
      </c>
      <c r="O2327" s="3" t="s">
        <v>11717</v>
      </c>
    </row>
    <row r="2328" s="3" customFormat="1" spans="1:15">
      <c r="A2328" s="2">
        <v>2327</v>
      </c>
      <c r="C2328" s="3" t="s">
        <v>11718</v>
      </c>
      <c r="D2328" s="21" t="s">
        <v>11719</v>
      </c>
      <c r="E2328" s="20" t="s">
        <v>11720</v>
      </c>
      <c r="F2328" s="3">
        <v>55</v>
      </c>
      <c r="G2328" s="3" t="s">
        <v>10576</v>
      </c>
      <c r="K2328" s="60">
        <v>45882</v>
      </c>
      <c r="L2328" s="70" t="s">
        <v>63</v>
      </c>
      <c r="N2328" s="3" t="s">
        <v>11721</v>
      </c>
      <c r="O2328" s="3" t="s">
        <v>11722</v>
      </c>
    </row>
    <row r="2329" s="2" customFormat="1" spans="1:15">
      <c r="A2329" s="2">
        <v>2328</v>
      </c>
      <c r="B2329" s="68"/>
      <c r="C2329" s="5" t="s">
        <v>11723</v>
      </c>
      <c r="D2329" s="76" t="s">
        <v>11724</v>
      </c>
      <c r="E2329" s="5" t="s">
        <v>11725</v>
      </c>
      <c r="F2329" s="3">
        <v>45</v>
      </c>
      <c r="G2329" s="63" t="s">
        <v>21</v>
      </c>
      <c r="H2329" s="5"/>
      <c r="I2329" s="5"/>
      <c r="J2329" s="5"/>
      <c r="K2329" s="60">
        <v>46006</v>
      </c>
      <c r="L2329" s="5"/>
      <c r="M2329" s="3" t="s">
        <v>24</v>
      </c>
      <c r="N2329" s="5" t="s">
        <v>11726</v>
      </c>
      <c r="O2329" s="3" t="s">
        <v>11727</v>
      </c>
    </row>
    <row r="2330" s="2" customFormat="1" spans="1:15">
      <c r="A2330" s="2">
        <v>2329</v>
      </c>
      <c r="C2330" s="2" t="s">
        <v>11728</v>
      </c>
      <c r="D2330" s="76" t="s">
        <v>11729</v>
      </c>
      <c r="E2330" s="2" t="s">
        <v>11730</v>
      </c>
      <c r="F2330" s="3">
        <v>38</v>
      </c>
      <c r="G2330" s="2" t="s">
        <v>21</v>
      </c>
      <c r="K2330" s="60">
        <v>45667</v>
      </c>
      <c r="M2330" s="3" t="s">
        <v>24</v>
      </c>
      <c r="N2330" s="2" t="s">
        <v>11731</v>
      </c>
      <c r="O2330" s="3" t="s">
        <v>11732</v>
      </c>
    </row>
    <row r="2331" s="2" customFormat="1" spans="1:15">
      <c r="A2331" s="2">
        <v>2330</v>
      </c>
      <c r="B2331" s="16"/>
      <c r="C2331" s="2" t="s">
        <v>11733</v>
      </c>
      <c r="D2331" s="76" t="s">
        <v>11734</v>
      </c>
      <c r="E2331" s="2" t="s">
        <v>11735</v>
      </c>
      <c r="F2331" s="3">
        <v>40</v>
      </c>
      <c r="G2331" s="2" t="s">
        <v>21</v>
      </c>
      <c r="H2331" s="2" t="s">
        <v>96</v>
      </c>
      <c r="K2331" s="60">
        <v>46003</v>
      </c>
      <c r="L2331" s="2" t="s">
        <v>381</v>
      </c>
      <c r="M2331" s="3" t="s">
        <v>24</v>
      </c>
      <c r="N2331" s="2" t="s">
        <v>11736</v>
      </c>
      <c r="O2331" s="3" t="s">
        <v>11737</v>
      </c>
    </row>
    <row r="2332" s="2" customFormat="1" ht="14.25" spans="1:15">
      <c r="A2332" s="2">
        <v>2331</v>
      </c>
      <c r="C2332" s="18" t="s">
        <v>11738</v>
      </c>
      <c r="D2332" s="76"/>
      <c r="F2332" s="3"/>
      <c r="K2332" s="60"/>
      <c r="M2332" s="3"/>
      <c r="O2332" s="3"/>
    </row>
    <row r="2333" s="4" customFormat="1" spans="1:15">
      <c r="A2333" s="2">
        <v>2332</v>
      </c>
      <c r="B2333" s="4" t="s">
        <v>11739</v>
      </c>
      <c r="C2333" s="4" t="s">
        <v>11740</v>
      </c>
      <c r="D2333" s="4" t="s">
        <v>11739</v>
      </c>
      <c r="E2333" s="4" t="s">
        <v>11741</v>
      </c>
      <c r="F2333" s="4">
        <v>59.8</v>
      </c>
      <c r="G2333" s="4" t="s">
        <v>11742</v>
      </c>
      <c r="K2333" s="56">
        <v>46120</v>
      </c>
      <c r="N2333" s="4" t="s">
        <v>11743</v>
      </c>
      <c r="O2333" s="4" t="s">
        <v>11744</v>
      </c>
    </row>
    <row r="2334" s="3" customFormat="1" spans="1:15">
      <c r="A2334" s="2">
        <v>2333</v>
      </c>
      <c r="B2334" s="3"/>
      <c r="C2334" s="3" t="s">
        <v>11745</v>
      </c>
      <c r="D2334" s="21" t="s">
        <v>11746</v>
      </c>
      <c r="E2334" s="3" t="s">
        <v>11747</v>
      </c>
      <c r="F2334" s="3">
        <v>69.9</v>
      </c>
      <c r="G2334" s="3" t="s">
        <v>11748</v>
      </c>
      <c r="K2334" s="60">
        <v>45636</v>
      </c>
      <c r="L2334" s="62" t="s">
        <v>11749</v>
      </c>
      <c r="N2334" s="3" t="s">
        <v>11750</v>
      </c>
      <c r="O2334" s="3" t="s">
        <v>11751</v>
      </c>
    </row>
    <row r="2335" s="3" customFormat="1" spans="1:15">
      <c r="A2335" s="2">
        <v>2334</v>
      </c>
      <c r="B2335" s="3" t="s">
        <v>11752</v>
      </c>
      <c r="C2335" s="3" t="s">
        <v>11753</v>
      </c>
      <c r="D2335" s="3" t="s">
        <v>11752</v>
      </c>
      <c r="E2335" s="3" t="s">
        <v>11754</v>
      </c>
      <c r="F2335" s="3">
        <v>59.9</v>
      </c>
      <c r="G2335" s="3" t="s">
        <v>11755</v>
      </c>
      <c r="K2335" s="60">
        <v>45925</v>
      </c>
      <c r="L2335" s="3"/>
      <c r="N2335" s="3" t="s">
        <v>11756</v>
      </c>
      <c r="O2335" s="3" t="s">
        <v>11757</v>
      </c>
    </row>
    <row r="2336" s="3" customFormat="1" spans="1:15">
      <c r="A2336" s="2">
        <v>2335</v>
      </c>
      <c r="B2336" s="21" t="s">
        <v>11758</v>
      </c>
      <c r="C2336" s="3" t="s">
        <v>11759</v>
      </c>
      <c r="D2336" s="21" t="s">
        <v>11758</v>
      </c>
      <c r="E2336" s="3" t="s">
        <v>11760</v>
      </c>
      <c r="F2336" s="3">
        <v>45</v>
      </c>
      <c r="J2336" s="62" t="s">
        <v>22</v>
      </c>
      <c r="K2336" s="60">
        <v>46055</v>
      </c>
      <c r="L2336" s="3" t="s">
        <v>23</v>
      </c>
      <c r="M2336" s="3" t="s">
        <v>11761</v>
      </c>
      <c r="N2336" s="3" t="s">
        <v>11762</v>
      </c>
      <c r="O2336" s="3" t="s">
        <v>11763</v>
      </c>
    </row>
    <row r="2337" s="27" customFormat="1" spans="1:15">
      <c r="A2337" s="2">
        <v>2336</v>
      </c>
      <c r="B2337" s="57" t="s">
        <v>11764</v>
      </c>
      <c r="C2337" s="27" t="s">
        <v>11765</v>
      </c>
      <c r="D2337" s="57" t="s">
        <v>11764</v>
      </c>
      <c r="E2337" s="27" t="s">
        <v>11766</v>
      </c>
      <c r="F2337" s="3">
        <v>58</v>
      </c>
      <c r="G2337" s="27" t="s">
        <v>21</v>
      </c>
      <c r="K2337" s="60">
        <v>46000</v>
      </c>
      <c r="N2337" s="27" t="s">
        <v>11767</v>
      </c>
      <c r="O2337" s="27" t="s">
        <v>11768</v>
      </c>
    </row>
    <row r="2338" s="2" customFormat="1" spans="1:15">
      <c r="A2338" s="2">
        <v>2337</v>
      </c>
      <c r="C2338" s="2" t="s">
        <v>11765</v>
      </c>
      <c r="D2338" s="76" t="s">
        <v>11769</v>
      </c>
      <c r="E2338" s="2" t="s">
        <v>11770</v>
      </c>
      <c r="F2338" s="3">
        <v>35</v>
      </c>
      <c r="G2338" s="2" t="s">
        <v>21</v>
      </c>
      <c r="K2338" s="60">
        <v>46002</v>
      </c>
      <c r="L2338" s="97"/>
      <c r="M2338" s="3" t="s">
        <v>24</v>
      </c>
      <c r="N2338" s="2" t="s">
        <v>11771</v>
      </c>
      <c r="O2338" s="3" t="s">
        <v>11772</v>
      </c>
    </row>
    <row r="2339" s="3" customFormat="1" spans="1:15">
      <c r="A2339" s="2">
        <v>2338</v>
      </c>
      <c r="C2339" s="3" t="s">
        <v>11773</v>
      </c>
      <c r="D2339" s="21" t="s">
        <v>11774</v>
      </c>
      <c r="E2339" s="3" t="s">
        <v>11775</v>
      </c>
      <c r="F2339" s="3">
        <v>49</v>
      </c>
      <c r="G2339" s="3" t="s">
        <v>21</v>
      </c>
      <c r="K2339" s="60">
        <v>44400</v>
      </c>
      <c r="M2339" s="3" t="s">
        <v>24</v>
      </c>
      <c r="N2339" s="3" t="s">
        <v>11776</v>
      </c>
      <c r="O2339" s="3" t="s">
        <v>11777</v>
      </c>
    </row>
    <row r="2340" s="2" customFormat="1" spans="1:15">
      <c r="A2340" s="2">
        <v>2339</v>
      </c>
      <c r="C2340" s="2" t="s">
        <v>11778</v>
      </c>
      <c r="D2340" s="76" t="s">
        <v>11779</v>
      </c>
      <c r="E2340" s="2" t="s">
        <v>11780</v>
      </c>
      <c r="F2340" s="3">
        <v>48</v>
      </c>
      <c r="G2340" s="2" t="s">
        <v>21</v>
      </c>
      <c r="H2340" s="16" t="s">
        <v>96</v>
      </c>
      <c r="I2340" s="16"/>
      <c r="J2340" s="16"/>
      <c r="K2340" s="60">
        <v>45521</v>
      </c>
      <c r="L2340" s="16" t="s">
        <v>381</v>
      </c>
      <c r="M2340" s="3" t="s">
        <v>24</v>
      </c>
      <c r="N2340" s="2" t="s">
        <v>11781</v>
      </c>
      <c r="O2340" s="3" t="s">
        <v>11782</v>
      </c>
    </row>
    <row r="2341" s="52" customFormat="1" spans="1:15">
      <c r="A2341" s="2">
        <v>2340</v>
      </c>
      <c r="C2341" s="52" t="s">
        <v>11783</v>
      </c>
      <c r="D2341" s="87" t="s">
        <v>11784</v>
      </c>
      <c r="E2341" s="52" t="s">
        <v>11785</v>
      </c>
      <c r="F2341" s="3">
        <v>59.9</v>
      </c>
      <c r="G2341" s="88" t="s">
        <v>21</v>
      </c>
      <c r="K2341" s="60">
        <v>45999</v>
      </c>
      <c r="L2341" s="52" t="s">
        <v>24</v>
      </c>
      <c r="M2341" s="70"/>
      <c r="N2341" s="88" t="s">
        <v>11786</v>
      </c>
      <c r="O2341" s="3" t="s">
        <v>11787</v>
      </c>
    </row>
    <row r="2342" s="5" customFormat="1" spans="1:15">
      <c r="A2342" s="2">
        <v>2341</v>
      </c>
      <c r="B2342" s="95"/>
      <c r="C2342" s="5" t="s">
        <v>11788</v>
      </c>
      <c r="D2342" s="68" t="s">
        <v>11789</v>
      </c>
      <c r="E2342" s="20" t="s">
        <v>11790</v>
      </c>
      <c r="F2342" s="3">
        <v>32</v>
      </c>
      <c r="G2342" s="20" t="s">
        <v>21</v>
      </c>
      <c r="K2342" s="60">
        <v>45849</v>
      </c>
      <c r="M2342" s="3" t="s">
        <v>24</v>
      </c>
      <c r="N2342" s="5" t="s">
        <v>11791</v>
      </c>
      <c r="O2342" s="3" t="s">
        <v>11792</v>
      </c>
    </row>
    <row r="2343" s="3" customFormat="1" spans="1:15">
      <c r="A2343" s="2">
        <v>2342</v>
      </c>
      <c r="B2343" s="5"/>
      <c r="C2343" s="5" t="s">
        <v>11793</v>
      </c>
      <c r="D2343" s="68" t="s">
        <v>11794</v>
      </c>
      <c r="E2343" s="5" t="s">
        <v>11795</v>
      </c>
      <c r="F2343" s="3">
        <v>49.8</v>
      </c>
      <c r="K2343" s="60">
        <v>45096</v>
      </c>
      <c r="L2343" s="5" t="s">
        <v>63</v>
      </c>
      <c r="M2343" s="5"/>
      <c r="N2343" s="5" t="s">
        <v>11796</v>
      </c>
      <c r="O2343" s="5" t="s">
        <v>11797</v>
      </c>
    </row>
    <row r="2344" s="3" customFormat="1" spans="1:15">
      <c r="A2344" s="2">
        <v>2343</v>
      </c>
      <c r="B2344" s="3"/>
      <c r="C2344" s="3" t="s">
        <v>11798</v>
      </c>
      <c r="D2344" s="3" t="s">
        <v>11799</v>
      </c>
      <c r="E2344" s="3" t="s">
        <v>11800</v>
      </c>
      <c r="F2344" s="3">
        <v>35</v>
      </c>
      <c r="G2344" s="3" t="s">
        <v>11801</v>
      </c>
      <c r="K2344" s="60">
        <v>45625</v>
      </c>
      <c r="L2344" s="3"/>
      <c r="M2344" s="3"/>
      <c r="N2344" s="3" t="s">
        <v>11802</v>
      </c>
      <c r="O2344" s="3" t="s">
        <v>11803</v>
      </c>
    </row>
    <row r="2345" s="3" customFormat="1" spans="1:15">
      <c r="A2345" s="2">
        <v>2344</v>
      </c>
      <c r="C2345" s="3" t="s">
        <v>11798</v>
      </c>
      <c r="D2345" s="21" t="s">
        <v>11804</v>
      </c>
      <c r="E2345" s="20" t="s">
        <v>11805</v>
      </c>
      <c r="F2345" s="3">
        <v>49.8</v>
      </c>
      <c r="G2345" s="3" t="s">
        <v>21</v>
      </c>
      <c r="K2345" s="60">
        <v>45528</v>
      </c>
      <c r="M2345" s="3" t="s">
        <v>24</v>
      </c>
      <c r="N2345" s="3" t="s">
        <v>11806</v>
      </c>
      <c r="O2345" s="3" t="s">
        <v>11807</v>
      </c>
    </row>
    <row r="2346" s="52" customFormat="1" spans="1:15">
      <c r="A2346" s="2">
        <v>2345</v>
      </c>
      <c r="C2346" s="52" t="s">
        <v>11808</v>
      </c>
      <c r="D2346" s="87" t="s">
        <v>11809</v>
      </c>
      <c r="E2346" s="52" t="s">
        <v>2465</v>
      </c>
      <c r="F2346" s="3">
        <v>45</v>
      </c>
      <c r="G2346" s="88" t="s">
        <v>11810</v>
      </c>
      <c r="J2346" s="20" t="s">
        <v>22</v>
      </c>
      <c r="K2346" s="60">
        <v>46079</v>
      </c>
      <c r="L2346" s="70" t="s">
        <v>23</v>
      </c>
      <c r="M2346" s="70"/>
      <c r="N2346" s="88" t="s">
        <v>11811</v>
      </c>
      <c r="O2346" s="3" t="s">
        <v>11812</v>
      </c>
    </row>
    <row r="2347" s="3" customFormat="1" spans="1:15">
      <c r="A2347" s="2">
        <v>2346</v>
      </c>
      <c r="C2347" s="3" t="s">
        <v>11813</v>
      </c>
      <c r="D2347" s="21" t="s">
        <v>11814</v>
      </c>
      <c r="E2347" s="3" t="s">
        <v>11815</v>
      </c>
      <c r="F2347" s="3">
        <v>65</v>
      </c>
      <c r="G2347" s="62" t="s">
        <v>11816</v>
      </c>
      <c r="H2347" s="62"/>
      <c r="I2347" s="62"/>
      <c r="J2347" s="88"/>
      <c r="K2347" s="60">
        <v>45878</v>
      </c>
      <c r="L2347" s="71"/>
      <c r="N2347" s="3" t="s">
        <v>11817</v>
      </c>
      <c r="O2347" s="3" t="s">
        <v>11818</v>
      </c>
    </row>
    <row r="2348" s="3" customFormat="1" spans="1:15">
      <c r="A2348" s="2">
        <v>2347</v>
      </c>
      <c r="C2348" s="3" t="s">
        <v>11819</v>
      </c>
      <c r="D2348" s="21" t="s">
        <v>11820</v>
      </c>
      <c r="E2348" s="20" t="s">
        <v>9811</v>
      </c>
      <c r="F2348" s="3">
        <v>59.9</v>
      </c>
      <c r="G2348" s="3" t="s">
        <v>11821</v>
      </c>
      <c r="K2348" s="60">
        <v>45726</v>
      </c>
      <c r="L2348" s="20" t="s">
        <v>63</v>
      </c>
      <c r="N2348" s="3" t="s">
        <v>11822</v>
      </c>
      <c r="O2348" s="3" t="s">
        <v>11823</v>
      </c>
    </row>
    <row r="2349" s="3" customFormat="1" spans="1:15">
      <c r="A2349" s="2">
        <v>2348</v>
      </c>
      <c r="B2349" s="3"/>
      <c r="C2349" s="3" t="s">
        <v>11824</v>
      </c>
      <c r="D2349" s="3" t="s">
        <v>11825</v>
      </c>
      <c r="E2349" s="3" t="s">
        <v>11826</v>
      </c>
      <c r="F2349" s="3">
        <v>65</v>
      </c>
      <c r="G2349" s="3" t="s">
        <v>11827</v>
      </c>
      <c r="H2349" s="60"/>
      <c r="I2349" s="60"/>
      <c r="J2349" s="60"/>
      <c r="K2349" s="60">
        <v>45666</v>
      </c>
      <c r="L2349" s="20" t="s">
        <v>63</v>
      </c>
      <c r="M2349" s="20"/>
      <c r="N2349" s="3" t="s">
        <v>11828</v>
      </c>
      <c r="O2349" s="3" t="s">
        <v>11829</v>
      </c>
    </row>
    <row r="2350" s="3" customFormat="1" spans="1:15">
      <c r="A2350" s="2">
        <v>2349</v>
      </c>
      <c r="B2350" s="3" t="s">
        <v>11830</v>
      </c>
      <c r="C2350" s="3" t="s">
        <v>11831</v>
      </c>
      <c r="D2350" s="3" t="s">
        <v>11830</v>
      </c>
      <c r="E2350" s="3" t="s">
        <v>11832</v>
      </c>
      <c r="F2350" s="3">
        <v>69.9</v>
      </c>
      <c r="G2350" s="62" t="s">
        <v>11833</v>
      </c>
      <c r="K2350" s="60">
        <v>46046</v>
      </c>
      <c r="L2350" s="20" t="s">
        <v>11834</v>
      </c>
      <c r="M2350" s="20"/>
      <c r="N2350" s="3" t="s">
        <v>11835</v>
      </c>
      <c r="O2350" s="3" t="s">
        <v>11836</v>
      </c>
    </row>
    <row r="2351" s="3" customFormat="1" spans="1:15">
      <c r="A2351" s="2">
        <v>2350</v>
      </c>
      <c r="C2351" s="3" t="s">
        <v>11837</v>
      </c>
      <c r="D2351" s="21" t="s">
        <v>11838</v>
      </c>
      <c r="E2351" s="20" t="s">
        <v>11839</v>
      </c>
      <c r="F2351" s="3">
        <v>49.8</v>
      </c>
      <c r="G2351" s="3" t="s">
        <v>5149</v>
      </c>
      <c r="K2351" s="60">
        <v>45659</v>
      </c>
      <c r="L2351" s="3" t="s">
        <v>63</v>
      </c>
      <c r="N2351" s="3" t="s">
        <v>11840</v>
      </c>
      <c r="O2351" s="3" t="s">
        <v>11841</v>
      </c>
    </row>
    <row r="2352" s="52" customFormat="1" spans="1:15">
      <c r="A2352" s="2">
        <v>2351</v>
      </c>
      <c r="B2352" s="52"/>
      <c r="C2352" s="52" t="s">
        <v>11831</v>
      </c>
      <c r="D2352" s="52" t="s">
        <v>11842</v>
      </c>
      <c r="E2352" s="52" t="s">
        <v>11843</v>
      </c>
      <c r="F2352" s="3">
        <v>55</v>
      </c>
      <c r="G2352" s="52" t="s">
        <v>610</v>
      </c>
      <c r="K2352" s="60">
        <v>45666</v>
      </c>
      <c r="L2352" s="67" t="s">
        <v>63</v>
      </c>
      <c r="N2352" s="52" t="s">
        <v>11844</v>
      </c>
      <c r="O2352" s="52" t="s">
        <v>11845</v>
      </c>
    </row>
    <row r="2353" s="3" customFormat="1" spans="1:15">
      <c r="A2353" s="2">
        <v>2352</v>
      </c>
      <c r="B2353" s="21"/>
      <c r="C2353" s="3" t="s">
        <v>11846</v>
      </c>
      <c r="D2353" s="21" t="s">
        <v>11847</v>
      </c>
      <c r="E2353" s="3" t="s">
        <v>11848</v>
      </c>
      <c r="F2353" s="3">
        <v>69.9</v>
      </c>
      <c r="G2353" s="3" t="s">
        <v>21</v>
      </c>
      <c r="K2353" s="60">
        <v>45079</v>
      </c>
      <c r="N2353" s="3" t="s">
        <v>11849</v>
      </c>
      <c r="O2353" s="3" t="s">
        <v>11850</v>
      </c>
    </row>
    <row r="2354" s="3" customFormat="1" spans="1:15">
      <c r="A2354" s="2">
        <v>2353</v>
      </c>
      <c r="C2354" s="3" t="s">
        <v>11831</v>
      </c>
      <c r="D2354" s="21" t="s">
        <v>11851</v>
      </c>
      <c r="E2354" s="3" t="s">
        <v>11852</v>
      </c>
      <c r="F2354" s="3">
        <v>49</v>
      </c>
      <c r="G2354" s="3" t="s">
        <v>11853</v>
      </c>
      <c r="K2354" s="60">
        <v>45454</v>
      </c>
      <c r="M2354" s="3" t="s">
        <v>24</v>
      </c>
      <c r="N2354" s="3" t="s">
        <v>11854</v>
      </c>
      <c r="O2354" s="3" t="s">
        <v>11855</v>
      </c>
    </row>
    <row r="2355" s="2" customFormat="1" spans="1:15">
      <c r="A2355" s="2">
        <v>2354</v>
      </c>
      <c r="B2355" s="61"/>
      <c r="C2355" s="61" t="s">
        <v>11856</v>
      </c>
      <c r="D2355" s="96" t="s">
        <v>11857</v>
      </c>
      <c r="E2355" s="61" t="s">
        <v>11858</v>
      </c>
      <c r="F2355" s="3">
        <v>59</v>
      </c>
      <c r="G2355" s="61" t="s">
        <v>21</v>
      </c>
      <c r="H2355" s="61"/>
      <c r="I2355" s="61"/>
      <c r="J2355" s="61"/>
      <c r="K2355" s="60">
        <v>45883</v>
      </c>
      <c r="L2355" s="61"/>
      <c r="M2355" s="3" t="s">
        <v>24</v>
      </c>
      <c r="N2355" s="96" t="s">
        <v>11859</v>
      </c>
      <c r="O2355" s="3" t="s">
        <v>11860</v>
      </c>
    </row>
    <row r="2356" s="2" customFormat="1" spans="1:15">
      <c r="A2356" s="2">
        <v>2355</v>
      </c>
      <c r="C2356" s="2" t="s">
        <v>11861</v>
      </c>
      <c r="D2356" s="76" t="s">
        <v>11862</v>
      </c>
      <c r="E2356" s="2" t="s">
        <v>11863</v>
      </c>
      <c r="F2356" s="3">
        <v>55</v>
      </c>
      <c r="G2356" s="2" t="s">
        <v>21</v>
      </c>
      <c r="K2356" s="60">
        <v>45663</v>
      </c>
      <c r="M2356" s="3" t="s">
        <v>24</v>
      </c>
      <c r="N2356" s="2" t="s">
        <v>11864</v>
      </c>
      <c r="O2356" s="3" t="s">
        <v>11865</v>
      </c>
    </row>
    <row r="2357" s="3" customFormat="1" spans="1:15">
      <c r="A2357" s="2">
        <v>2356</v>
      </c>
      <c r="C2357" s="3" t="s">
        <v>11856</v>
      </c>
      <c r="D2357" s="21" t="s">
        <v>11866</v>
      </c>
      <c r="E2357" s="3" t="s">
        <v>11867</v>
      </c>
      <c r="F2357" s="3">
        <v>58</v>
      </c>
      <c r="G2357" s="3" t="s">
        <v>62</v>
      </c>
      <c r="K2357" s="60">
        <v>45815</v>
      </c>
      <c r="L2357" s="3" t="s">
        <v>63</v>
      </c>
      <c r="M2357" s="3" t="s">
        <v>11868</v>
      </c>
      <c r="N2357" s="3" t="s">
        <v>11869</v>
      </c>
      <c r="O2357" s="3" t="s">
        <v>11870</v>
      </c>
    </row>
    <row r="2358" s="2" customFormat="1" spans="1:15">
      <c r="A2358" s="2">
        <v>2357</v>
      </c>
      <c r="C2358" s="2" t="s">
        <v>11856</v>
      </c>
      <c r="D2358" s="76" t="s">
        <v>11871</v>
      </c>
      <c r="E2358" s="2" t="s">
        <v>11872</v>
      </c>
      <c r="F2358" s="3">
        <v>49.8</v>
      </c>
      <c r="G2358" s="2" t="s">
        <v>21</v>
      </c>
      <c r="H2358" s="16" t="s">
        <v>96</v>
      </c>
      <c r="I2358" s="16"/>
      <c r="J2358" s="16"/>
      <c r="K2358" s="60">
        <v>45693</v>
      </c>
      <c r="L2358" s="2" t="s">
        <v>381</v>
      </c>
      <c r="M2358" s="3" t="s">
        <v>11873</v>
      </c>
      <c r="N2358" s="2" t="s">
        <v>11874</v>
      </c>
      <c r="O2358" s="3" t="s">
        <v>11875</v>
      </c>
    </row>
    <row r="2359" s="2" customFormat="1" spans="1:15">
      <c r="A2359" s="2">
        <v>2358</v>
      </c>
      <c r="C2359" s="2" t="s">
        <v>11876</v>
      </c>
      <c r="D2359" s="76" t="s">
        <v>11877</v>
      </c>
      <c r="E2359" s="2" t="s">
        <v>11878</v>
      </c>
      <c r="F2359" s="3">
        <v>59</v>
      </c>
      <c r="G2359" s="16" t="s">
        <v>11879</v>
      </c>
      <c r="K2359" s="60">
        <v>44586</v>
      </c>
      <c r="M2359" s="3" t="s">
        <v>24</v>
      </c>
      <c r="N2359" s="2" t="s">
        <v>11880</v>
      </c>
      <c r="O2359" s="3" t="s">
        <v>11881</v>
      </c>
    </row>
    <row r="2360" s="3" customFormat="1" spans="1:15">
      <c r="A2360" s="2">
        <v>2359</v>
      </c>
      <c r="B2360" s="3" t="s">
        <v>11882</v>
      </c>
      <c r="C2360" s="3" t="s">
        <v>11883</v>
      </c>
      <c r="D2360" s="21" t="s">
        <v>11882</v>
      </c>
      <c r="E2360" s="3" t="s">
        <v>11884</v>
      </c>
      <c r="F2360" s="3">
        <v>59.9</v>
      </c>
      <c r="G2360" s="3" t="s">
        <v>10576</v>
      </c>
      <c r="K2360" s="60">
        <v>45845</v>
      </c>
      <c r="L2360" s="20" t="s">
        <v>63</v>
      </c>
      <c r="N2360" s="3" t="s">
        <v>11885</v>
      </c>
      <c r="O2360" s="3" t="s">
        <v>11886</v>
      </c>
    </row>
    <row r="2361" s="3" customFormat="1" spans="1:15">
      <c r="A2361" s="2">
        <v>2360</v>
      </c>
      <c r="B2361" s="3" t="s">
        <v>11887</v>
      </c>
      <c r="C2361" s="3" t="s">
        <v>11888</v>
      </c>
      <c r="D2361" s="21" t="s">
        <v>11887</v>
      </c>
      <c r="E2361" s="3" t="s">
        <v>11889</v>
      </c>
      <c r="F2361" s="3">
        <v>54</v>
      </c>
      <c r="G2361" s="3" t="s">
        <v>1058</v>
      </c>
      <c r="H2361" s="16" t="s">
        <v>96</v>
      </c>
      <c r="I2361" s="2" t="s">
        <v>312</v>
      </c>
      <c r="J2361" s="62" t="s">
        <v>22</v>
      </c>
      <c r="K2361" s="60">
        <v>45913</v>
      </c>
      <c r="L2361" s="70" t="s">
        <v>23</v>
      </c>
      <c r="M2361" s="3"/>
      <c r="N2361" s="3" t="s">
        <v>11890</v>
      </c>
      <c r="O2361" s="3" t="s">
        <v>11891</v>
      </c>
    </row>
    <row r="2362" s="3" customFormat="1" spans="1:15">
      <c r="A2362" s="2">
        <v>2361</v>
      </c>
      <c r="C2362" s="3" t="s">
        <v>11892</v>
      </c>
      <c r="D2362" s="21" t="s">
        <v>11893</v>
      </c>
      <c r="E2362" s="3" t="s">
        <v>11894</v>
      </c>
      <c r="F2362" s="3">
        <v>59</v>
      </c>
      <c r="G2362" s="20" t="s">
        <v>11895</v>
      </c>
      <c r="K2362" s="60">
        <v>46059</v>
      </c>
      <c r="L2362" s="3" t="s">
        <v>2132</v>
      </c>
      <c r="N2362" s="3" t="s">
        <v>11896</v>
      </c>
      <c r="O2362" s="3" t="s">
        <v>11897</v>
      </c>
    </row>
    <row r="2363" s="5" customFormat="1" spans="1:15">
      <c r="A2363" s="2">
        <v>2362</v>
      </c>
      <c r="B2363" s="95"/>
      <c r="C2363" s="20" t="s">
        <v>11898</v>
      </c>
      <c r="D2363" s="68" t="s">
        <v>11899</v>
      </c>
      <c r="E2363" s="5" t="s">
        <v>11900</v>
      </c>
      <c r="F2363" s="3">
        <v>55</v>
      </c>
      <c r="G2363" s="20" t="s">
        <v>21</v>
      </c>
      <c r="K2363" s="60">
        <v>45652</v>
      </c>
      <c r="M2363" s="3" t="s">
        <v>24</v>
      </c>
      <c r="N2363" s="5" t="s">
        <v>11901</v>
      </c>
      <c r="O2363" s="3" t="s">
        <v>11902</v>
      </c>
    </row>
    <row r="2364" s="3" customFormat="1" spans="1:15">
      <c r="A2364" s="2">
        <v>2363</v>
      </c>
      <c r="C2364" s="3" t="s">
        <v>11903</v>
      </c>
      <c r="D2364" s="21" t="s">
        <v>11904</v>
      </c>
      <c r="E2364" s="62" t="s">
        <v>11905</v>
      </c>
      <c r="F2364" s="3">
        <v>49.8</v>
      </c>
      <c r="G2364" s="3" t="s">
        <v>1727</v>
      </c>
      <c r="H2364" s="20" t="s">
        <v>96</v>
      </c>
      <c r="K2364" s="60">
        <v>44757</v>
      </c>
      <c r="L2364" s="3" t="s">
        <v>381</v>
      </c>
      <c r="N2364" s="3" t="s">
        <v>11906</v>
      </c>
      <c r="O2364" s="3" t="s">
        <v>11907</v>
      </c>
    </row>
    <row r="2365" s="2" customFormat="1" spans="1:15">
      <c r="A2365" s="2">
        <v>2364</v>
      </c>
      <c r="B2365" s="16"/>
      <c r="C2365" s="2" t="s">
        <v>11908</v>
      </c>
      <c r="D2365" s="76" t="s">
        <v>11909</v>
      </c>
      <c r="E2365" s="2" t="s">
        <v>11910</v>
      </c>
      <c r="F2365" s="3">
        <v>59</v>
      </c>
      <c r="H2365" s="16"/>
      <c r="I2365" s="16"/>
      <c r="J2365" s="16"/>
      <c r="K2365" s="60">
        <v>46057</v>
      </c>
      <c r="M2365" s="3" t="s">
        <v>24</v>
      </c>
      <c r="N2365" s="2" t="s">
        <v>11911</v>
      </c>
      <c r="O2365" s="3" t="s">
        <v>11912</v>
      </c>
    </row>
    <row r="2366" s="2" customFormat="1" spans="1:15">
      <c r="A2366" s="2">
        <v>2365</v>
      </c>
      <c r="B2366" s="85"/>
      <c r="C2366" s="2" t="s">
        <v>11913</v>
      </c>
      <c r="D2366" s="76" t="s">
        <v>11914</v>
      </c>
      <c r="E2366" s="2" t="s">
        <v>11915</v>
      </c>
      <c r="F2366" s="3">
        <v>35</v>
      </c>
      <c r="G2366" s="3" t="s">
        <v>21</v>
      </c>
      <c r="K2366" s="60">
        <v>43346</v>
      </c>
      <c r="M2366" s="3" t="s">
        <v>24</v>
      </c>
      <c r="N2366" s="76" t="s">
        <v>11916</v>
      </c>
      <c r="O2366" s="3" t="s">
        <v>11917</v>
      </c>
    </row>
    <row r="2367" s="2" customFormat="1" spans="1:15">
      <c r="A2367" s="2">
        <v>2366</v>
      </c>
      <c r="B2367" s="76"/>
      <c r="C2367" s="2" t="s">
        <v>11918</v>
      </c>
      <c r="D2367" s="76" t="s">
        <v>11919</v>
      </c>
      <c r="E2367" s="5" t="s">
        <v>11920</v>
      </c>
      <c r="F2367" s="3">
        <v>45</v>
      </c>
      <c r="G2367" s="2" t="s">
        <v>11921</v>
      </c>
      <c r="K2367" s="60">
        <v>45668</v>
      </c>
      <c r="L2367" s="3" t="s">
        <v>63</v>
      </c>
      <c r="M2367" s="3" t="s">
        <v>24</v>
      </c>
      <c r="N2367" s="76" t="s">
        <v>11922</v>
      </c>
      <c r="O2367" s="3" t="s">
        <v>11923</v>
      </c>
    </row>
    <row r="2368" s="3" customFormat="1" spans="1:15">
      <c r="A2368" s="2">
        <v>2367</v>
      </c>
      <c r="B2368" s="68"/>
      <c r="C2368" s="5" t="s">
        <v>11924</v>
      </c>
      <c r="D2368" s="68" t="s">
        <v>11925</v>
      </c>
      <c r="E2368" s="5" t="s">
        <v>11926</v>
      </c>
      <c r="F2368" s="3">
        <v>43</v>
      </c>
      <c r="G2368" s="5" t="s">
        <v>610</v>
      </c>
      <c r="K2368" s="60">
        <v>45673</v>
      </c>
      <c r="L2368" s="20" t="s">
        <v>63</v>
      </c>
      <c r="N2368" s="5" t="s">
        <v>11927</v>
      </c>
      <c r="O2368" s="5" t="s">
        <v>11928</v>
      </c>
    </row>
    <row r="2369" s="5" customFormat="1" spans="1:15">
      <c r="A2369" s="2">
        <v>2368</v>
      </c>
      <c r="B2369" s="68"/>
      <c r="C2369" s="20" t="s">
        <v>11929</v>
      </c>
      <c r="D2369" s="68" t="s">
        <v>11930</v>
      </c>
      <c r="E2369" s="5" t="s">
        <v>11931</v>
      </c>
      <c r="F2369" s="3">
        <v>38</v>
      </c>
      <c r="G2369" s="5" t="s">
        <v>3931</v>
      </c>
      <c r="K2369" s="60">
        <v>46042</v>
      </c>
      <c r="M2369" s="3" t="s">
        <v>24</v>
      </c>
      <c r="N2369" s="5" t="s">
        <v>11932</v>
      </c>
      <c r="O2369" s="3" t="s">
        <v>11933</v>
      </c>
    </row>
    <row r="2370" s="2" customFormat="1" spans="1:15">
      <c r="A2370" s="2">
        <v>2369</v>
      </c>
      <c r="C2370" s="2" t="s">
        <v>11934</v>
      </c>
      <c r="D2370" s="76" t="s">
        <v>11935</v>
      </c>
      <c r="E2370" s="2" t="s">
        <v>11936</v>
      </c>
      <c r="F2370" s="3">
        <v>79.95</v>
      </c>
      <c r="G2370" s="2" t="s">
        <v>21</v>
      </c>
      <c r="K2370" s="60">
        <v>45696</v>
      </c>
      <c r="M2370" s="3" t="s">
        <v>24</v>
      </c>
      <c r="N2370" s="2" t="s">
        <v>11937</v>
      </c>
      <c r="O2370" s="3" t="s">
        <v>11938</v>
      </c>
    </row>
    <row r="2371" s="3" customFormat="1" spans="1:15">
      <c r="A2371" s="2">
        <v>2370</v>
      </c>
      <c r="B2371" s="21"/>
      <c r="C2371" s="3" t="s">
        <v>11939</v>
      </c>
      <c r="D2371" s="21" t="s">
        <v>11940</v>
      </c>
      <c r="E2371" s="20" t="s">
        <v>11941</v>
      </c>
      <c r="F2371" s="3">
        <v>59.8</v>
      </c>
      <c r="G2371" s="20" t="s">
        <v>46</v>
      </c>
      <c r="J2371" s="20" t="s">
        <v>22</v>
      </c>
      <c r="K2371" s="60">
        <v>45869</v>
      </c>
      <c r="L2371" s="70" t="s">
        <v>23</v>
      </c>
      <c r="M2371" s="62"/>
      <c r="N2371" s="3" t="s">
        <v>11942</v>
      </c>
      <c r="O2371" s="3" t="s">
        <v>11943</v>
      </c>
    </row>
    <row r="2372" s="3" customFormat="1" spans="1:15">
      <c r="A2372" s="2">
        <v>2371</v>
      </c>
      <c r="B2372" s="3" t="s">
        <v>11944</v>
      </c>
      <c r="C2372" s="3" t="s">
        <v>11945</v>
      </c>
      <c r="D2372" s="3" t="s">
        <v>11944</v>
      </c>
      <c r="E2372" s="3" t="s">
        <v>11946</v>
      </c>
      <c r="F2372" s="3">
        <v>55</v>
      </c>
      <c r="G2372" s="3" t="s">
        <v>11947</v>
      </c>
      <c r="H2372" s="3"/>
      <c r="I2372" s="3"/>
      <c r="J2372" s="3"/>
      <c r="K2372" s="60">
        <v>45804</v>
      </c>
      <c r="L2372" s="3"/>
      <c r="M2372" s="3"/>
      <c r="N2372" s="3" t="s">
        <v>11948</v>
      </c>
      <c r="O2372" s="3" t="s">
        <v>11949</v>
      </c>
    </row>
    <row r="2373" s="3" customFormat="1" spans="1:15">
      <c r="A2373" s="2">
        <v>2372</v>
      </c>
      <c r="B2373" s="3" t="s">
        <v>11950</v>
      </c>
      <c r="C2373" s="3" t="s">
        <v>11951</v>
      </c>
      <c r="D2373" s="3" t="s">
        <v>11950</v>
      </c>
      <c r="E2373" s="3" t="s">
        <v>11952</v>
      </c>
      <c r="F2373" s="3">
        <v>65</v>
      </c>
      <c r="G2373" s="20" t="s">
        <v>11953</v>
      </c>
      <c r="K2373" s="60">
        <v>45944</v>
      </c>
      <c r="L2373" s="20" t="s">
        <v>1837</v>
      </c>
      <c r="M2373" s="20"/>
      <c r="N2373" s="3" t="s">
        <v>11954</v>
      </c>
      <c r="O2373" s="3" t="s">
        <v>11955</v>
      </c>
    </row>
    <row r="2374" s="3" customFormat="1" spans="1:15">
      <c r="A2374" s="2">
        <v>2373</v>
      </c>
      <c r="C2374" s="3" t="s">
        <v>11951</v>
      </c>
      <c r="D2374" s="21" t="s">
        <v>11956</v>
      </c>
      <c r="E2374" s="3" t="s">
        <v>11957</v>
      </c>
      <c r="F2374" s="3">
        <v>55</v>
      </c>
      <c r="G2374" s="3" t="s">
        <v>2402</v>
      </c>
      <c r="J2374" s="52"/>
      <c r="K2374" s="60">
        <v>45052</v>
      </c>
      <c r="L2374" s="99" t="s">
        <v>63</v>
      </c>
      <c r="M2374" s="20"/>
      <c r="N2374" s="3" t="s">
        <v>11958</v>
      </c>
      <c r="O2374" s="3" t="s">
        <v>11959</v>
      </c>
    </row>
    <row r="2375" s="3" customFormat="1" spans="1:15">
      <c r="A2375" s="2">
        <v>2374</v>
      </c>
      <c r="B2375" s="5"/>
      <c r="C2375" s="5" t="s">
        <v>11960</v>
      </c>
      <c r="D2375" s="68" t="s">
        <v>11961</v>
      </c>
      <c r="E2375" s="5" t="s">
        <v>11962</v>
      </c>
      <c r="F2375" s="3">
        <v>49.8</v>
      </c>
      <c r="G2375" s="5" t="s">
        <v>11963</v>
      </c>
      <c r="I2375" s="79" t="s">
        <v>312</v>
      </c>
      <c r="J2375" s="52" t="s">
        <v>22</v>
      </c>
      <c r="K2375" s="60">
        <v>46064</v>
      </c>
      <c r="L2375" s="70" t="s">
        <v>23</v>
      </c>
      <c r="N2375" s="5" t="s">
        <v>11964</v>
      </c>
      <c r="O2375" s="5" t="s">
        <v>11965</v>
      </c>
    </row>
    <row r="2376" s="3" customFormat="1" spans="1:15">
      <c r="A2376" s="2">
        <v>2375</v>
      </c>
      <c r="C2376" s="3" t="s">
        <v>11966</v>
      </c>
      <c r="D2376" s="21" t="s">
        <v>11967</v>
      </c>
      <c r="E2376" s="3" t="s">
        <v>11968</v>
      </c>
      <c r="F2376" s="3">
        <v>39.8</v>
      </c>
      <c r="G2376" s="3" t="s">
        <v>5847</v>
      </c>
      <c r="K2376" s="60">
        <v>45548</v>
      </c>
      <c r="M2376" s="3" t="s">
        <v>24</v>
      </c>
      <c r="N2376" s="3" t="s">
        <v>11969</v>
      </c>
      <c r="O2376" s="3" t="s">
        <v>11970</v>
      </c>
    </row>
    <row r="2377" s="2" customFormat="1" spans="1:15">
      <c r="A2377" s="2">
        <v>2376</v>
      </c>
      <c r="B2377" s="68"/>
      <c r="C2377" s="5" t="s">
        <v>11951</v>
      </c>
      <c r="D2377" s="68" t="s">
        <v>11971</v>
      </c>
      <c r="E2377" s="5" t="s">
        <v>11972</v>
      </c>
      <c r="F2377" s="3">
        <v>47</v>
      </c>
      <c r="G2377" s="3" t="s">
        <v>21</v>
      </c>
      <c r="H2377" s="5"/>
      <c r="I2377" s="2" t="s">
        <v>312</v>
      </c>
      <c r="J2377" s="3" t="s">
        <v>22</v>
      </c>
      <c r="K2377" s="60">
        <v>45999</v>
      </c>
      <c r="L2377" s="70" t="s">
        <v>23</v>
      </c>
      <c r="M2377" s="3" t="s">
        <v>24</v>
      </c>
      <c r="N2377" s="5" t="s">
        <v>11973</v>
      </c>
      <c r="O2377" s="3" t="s">
        <v>11974</v>
      </c>
    </row>
    <row r="2378" s="4" customFormat="1" spans="1:15">
      <c r="A2378" s="2">
        <v>2377</v>
      </c>
      <c r="B2378" s="4" t="s">
        <v>11975</v>
      </c>
      <c r="C2378" s="4" t="s">
        <v>11976</v>
      </c>
      <c r="D2378" s="22" t="s">
        <v>11975</v>
      </c>
      <c r="E2378" s="4" t="s">
        <v>11977</v>
      </c>
      <c r="F2378" s="3">
        <v>54</v>
      </c>
      <c r="G2378" s="4" t="s">
        <v>9781</v>
      </c>
      <c r="H2378" s="4"/>
      <c r="K2378" s="60">
        <v>46017</v>
      </c>
      <c r="L2378" s="4"/>
      <c r="M2378" s="4"/>
      <c r="N2378" s="4" t="s">
        <v>11978</v>
      </c>
      <c r="O2378" s="4" t="s">
        <v>11979</v>
      </c>
    </row>
    <row r="2379" s="5" customFormat="1" spans="1:15">
      <c r="A2379" s="2">
        <v>2378</v>
      </c>
      <c r="B2379" s="68"/>
      <c r="C2379" s="5" t="s">
        <v>11980</v>
      </c>
      <c r="D2379" s="68" t="s">
        <v>11981</v>
      </c>
      <c r="E2379" s="20" t="s">
        <v>11982</v>
      </c>
      <c r="F2379" s="3">
        <v>55</v>
      </c>
      <c r="G2379" s="5" t="s">
        <v>7753</v>
      </c>
      <c r="K2379" s="60">
        <v>46062</v>
      </c>
      <c r="M2379" s="3" t="s">
        <v>24</v>
      </c>
      <c r="N2379" s="5" t="s">
        <v>11983</v>
      </c>
      <c r="O2379" s="3" t="s">
        <v>11984</v>
      </c>
    </row>
    <row r="2380" s="3" customFormat="1" spans="1:15">
      <c r="A2380" s="2">
        <v>2379</v>
      </c>
      <c r="C2380" s="3" t="s">
        <v>11960</v>
      </c>
      <c r="D2380" s="21" t="s">
        <v>11985</v>
      </c>
      <c r="E2380" s="3" t="s">
        <v>11986</v>
      </c>
      <c r="F2380" s="3">
        <v>55</v>
      </c>
      <c r="G2380" s="3" t="s">
        <v>21</v>
      </c>
      <c r="J2380" s="3" t="s">
        <v>22</v>
      </c>
      <c r="K2380" s="60">
        <v>46008</v>
      </c>
      <c r="L2380" s="60" t="s">
        <v>23</v>
      </c>
      <c r="M2380" s="3" t="s">
        <v>24</v>
      </c>
      <c r="N2380" s="3" t="s">
        <v>11987</v>
      </c>
      <c r="O2380" s="3" t="s">
        <v>11988</v>
      </c>
    </row>
    <row r="2381" s="16" customFormat="1" spans="1:15">
      <c r="A2381" s="2">
        <v>2380</v>
      </c>
      <c r="B2381" s="2"/>
      <c r="C2381" s="2" t="s">
        <v>11951</v>
      </c>
      <c r="D2381" s="76" t="s">
        <v>11989</v>
      </c>
      <c r="E2381" s="2" t="s">
        <v>11990</v>
      </c>
      <c r="F2381" s="3">
        <v>39.8</v>
      </c>
      <c r="G2381" s="2" t="s">
        <v>21</v>
      </c>
      <c r="I2381" s="2" t="s">
        <v>312</v>
      </c>
      <c r="J2381" s="3" t="s">
        <v>22</v>
      </c>
      <c r="K2381" s="60">
        <v>45803</v>
      </c>
      <c r="L2381" s="70" t="s">
        <v>23</v>
      </c>
      <c r="M2381" s="3" t="s">
        <v>24</v>
      </c>
      <c r="N2381" s="2" t="s">
        <v>11991</v>
      </c>
      <c r="O2381" s="3" t="s">
        <v>11992</v>
      </c>
    </row>
    <row r="2382" s="52" customFormat="1" spans="1:15">
      <c r="A2382" s="2">
        <v>2381</v>
      </c>
      <c r="C2382" s="52" t="s">
        <v>11993</v>
      </c>
      <c r="D2382" s="87" t="s">
        <v>11994</v>
      </c>
      <c r="E2382" s="52" t="s">
        <v>11995</v>
      </c>
      <c r="F2382" s="3">
        <v>69.9</v>
      </c>
      <c r="G2382" s="52" t="s">
        <v>21</v>
      </c>
      <c r="H2382" s="88" t="s">
        <v>96</v>
      </c>
      <c r="I2382" s="88"/>
      <c r="J2382" s="88"/>
      <c r="K2382" s="60">
        <v>45279</v>
      </c>
      <c r="L2382" s="70" t="s">
        <v>381</v>
      </c>
      <c r="M2382" s="3" t="s">
        <v>24</v>
      </c>
      <c r="N2382" s="52" t="s">
        <v>11996</v>
      </c>
      <c r="O2382" s="3" t="s">
        <v>11997</v>
      </c>
    </row>
    <row r="2383" s="3" customFormat="1" spans="1:15">
      <c r="A2383" s="2">
        <v>2382</v>
      </c>
      <c r="C2383" s="3" t="s">
        <v>11998</v>
      </c>
      <c r="D2383" s="21" t="s">
        <v>11999</v>
      </c>
      <c r="E2383" s="3" t="s">
        <v>12000</v>
      </c>
      <c r="F2383" s="3">
        <v>45</v>
      </c>
      <c r="G2383" s="3" t="s">
        <v>12001</v>
      </c>
      <c r="H2383" s="20" t="s">
        <v>96</v>
      </c>
      <c r="I2383" s="20"/>
      <c r="J2383" s="3" t="s">
        <v>22</v>
      </c>
      <c r="K2383" s="60">
        <v>46063</v>
      </c>
      <c r="L2383" s="3" t="s">
        <v>23</v>
      </c>
      <c r="M2383" s="3" t="s">
        <v>24</v>
      </c>
      <c r="N2383" s="3" t="s">
        <v>12002</v>
      </c>
      <c r="O2383" s="3" t="s">
        <v>12003</v>
      </c>
    </row>
    <row r="2384" s="52" customFormat="1" spans="1:15">
      <c r="A2384" s="2">
        <v>2383</v>
      </c>
      <c r="C2384" s="52" t="s">
        <v>12004</v>
      </c>
      <c r="D2384" s="87" t="s">
        <v>12005</v>
      </c>
      <c r="E2384" s="52" t="s">
        <v>12006</v>
      </c>
      <c r="F2384" s="3">
        <v>59.9</v>
      </c>
      <c r="G2384" s="88" t="s">
        <v>12007</v>
      </c>
      <c r="K2384" s="60">
        <v>45849</v>
      </c>
      <c r="L2384" s="52" t="s">
        <v>24</v>
      </c>
      <c r="M2384" s="70"/>
      <c r="N2384" s="88" t="s">
        <v>12008</v>
      </c>
      <c r="O2384" s="3" t="s">
        <v>12009</v>
      </c>
    </row>
    <row r="2385" s="2" customFormat="1" spans="1:15">
      <c r="A2385" s="2">
        <v>2384</v>
      </c>
      <c r="B2385" s="85"/>
      <c r="C2385" s="2" t="s">
        <v>12010</v>
      </c>
      <c r="D2385" s="76" t="s">
        <v>12011</v>
      </c>
      <c r="E2385" s="2" t="s">
        <v>12012</v>
      </c>
      <c r="F2385" s="3">
        <v>25</v>
      </c>
      <c r="G2385" s="5" t="s">
        <v>21</v>
      </c>
      <c r="H2385" s="16"/>
      <c r="I2385" s="16"/>
      <c r="J2385" s="16"/>
      <c r="K2385" s="60">
        <v>46045</v>
      </c>
      <c r="L2385" s="62" t="s">
        <v>12013</v>
      </c>
      <c r="M2385" s="3" t="s">
        <v>24</v>
      </c>
      <c r="N2385" s="76" t="s">
        <v>12014</v>
      </c>
      <c r="O2385" s="3" t="s">
        <v>12015</v>
      </c>
    </row>
    <row r="2386" s="2" customFormat="1" spans="1:15">
      <c r="A2386" s="2">
        <v>2385</v>
      </c>
      <c r="B2386" s="76"/>
      <c r="C2386" s="2" t="s">
        <v>12016</v>
      </c>
      <c r="D2386" s="76" t="s">
        <v>12017</v>
      </c>
      <c r="E2386" s="5" t="s">
        <v>12018</v>
      </c>
      <c r="F2386" s="3">
        <v>20</v>
      </c>
      <c r="G2386" s="3" t="s">
        <v>21</v>
      </c>
      <c r="K2386" s="60">
        <v>46051</v>
      </c>
      <c r="L2386" s="62" t="s">
        <v>63</v>
      </c>
      <c r="M2386" s="3" t="s">
        <v>24</v>
      </c>
      <c r="N2386" s="76" t="s">
        <v>12019</v>
      </c>
      <c r="O2386" s="3" t="s">
        <v>12020</v>
      </c>
    </row>
    <row r="2387" s="3" customFormat="1" spans="1:15">
      <c r="A2387" s="2">
        <v>2386</v>
      </c>
      <c r="B2387" s="5"/>
      <c r="C2387" s="5" t="s">
        <v>12021</v>
      </c>
      <c r="D2387" s="68" t="s">
        <v>12022</v>
      </c>
      <c r="E2387" s="5" t="s">
        <v>12023</v>
      </c>
      <c r="F2387" s="3">
        <v>59.9</v>
      </c>
      <c r="G2387" s="5" t="s">
        <v>12024</v>
      </c>
      <c r="K2387" s="60">
        <v>45797</v>
      </c>
      <c r="L2387" s="5" t="s">
        <v>63</v>
      </c>
      <c r="M2387" s="5"/>
      <c r="N2387" s="5" t="s">
        <v>12025</v>
      </c>
      <c r="O2387" s="5" t="s">
        <v>12026</v>
      </c>
    </row>
    <row r="2388" s="3" customFormat="1" spans="1:15">
      <c r="A2388" s="2">
        <v>2387</v>
      </c>
      <c r="B2388" s="3" t="s">
        <v>12027</v>
      </c>
      <c r="C2388" s="3" t="s">
        <v>12028</v>
      </c>
      <c r="D2388" s="3" t="s">
        <v>12027</v>
      </c>
      <c r="E2388" s="3" t="s">
        <v>12029</v>
      </c>
      <c r="F2388" s="3">
        <v>59.9</v>
      </c>
      <c r="G2388" s="3" t="s">
        <v>12030</v>
      </c>
      <c r="K2388" s="60">
        <v>45838</v>
      </c>
      <c r="L2388" s="3"/>
      <c r="M2388" s="3"/>
      <c r="N2388" s="3" t="s">
        <v>12031</v>
      </c>
      <c r="O2388" s="3" t="s">
        <v>12032</v>
      </c>
    </row>
    <row r="2389" s="3" customFormat="1" spans="1:15">
      <c r="A2389" s="2">
        <v>2388</v>
      </c>
      <c r="B2389" s="21"/>
      <c r="C2389" s="3" t="s">
        <v>12033</v>
      </c>
      <c r="D2389" s="21" t="s">
        <v>12034</v>
      </c>
      <c r="E2389" s="3" t="s">
        <v>12035</v>
      </c>
      <c r="F2389" s="3">
        <v>49.8</v>
      </c>
      <c r="G2389" s="3" t="s">
        <v>62</v>
      </c>
      <c r="K2389" s="60">
        <v>45877</v>
      </c>
      <c r="L2389" s="3" t="s">
        <v>63</v>
      </c>
      <c r="N2389" s="3" t="s">
        <v>12036</v>
      </c>
      <c r="O2389" s="3" t="s">
        <v>12037</v>
      </c>
    </row>
    <row r="2390" s="3" customFormat="1" spans="1:15">
      <c r="A2390" s="2">
        <v>2389</v>
      </c>
      <c r="C2390" s="3" t="s">
        <v>12038</v>
      </c>
      <c r="D2390" s="21" t="s">
        <v>12039</v>
      </c>
      <c r="E2390" s="3" t="s">
        <v>12040</v>
      </c>
      <c r="F2390" s="3">
        <v>48</v>
      </c>
      <c r="G2390" s="3" t="s">
        <v>12041</v>
      </c>
      <c r="J2390" s="52"/>
      <c r="K2390" s="60">
        <v>46079</v>
      </c>
      <c r="L2390" s="71"/>
      <c r="N2390" s="3" t="s">
        <v>12042</v>
      </c>
      <c r="O2390" s="3" t="s">
        <v>12043</v>
      </c>
    </row>
    <row r="2391" s="3" customFormat="1" spans="1:15">
      <c r="A2391" s="2">
        <v>2390</v>
      </c>
      <c r="C2391" s="3" t="s">
        <v>12044</v>
      </c>
      <c r="D2391" s="21" t="s">
        <v>12045</v>
      </c>
      <c r="E2391" s="3" t="s">
        <v>12046</v>
      </c>
      <c r="F2391" s="3">
        <v>39.9</v>
      </c>
      <c r="G2391" s="3" t="s">
        <v>12047</v>
      </c>
      <c r="K2391" s="60">
        <v>46058</v>
      </c>
      <c r="M2391" s="3" t="s">
        <v>24</v>
      </c>
      <c r="N2391" s="3" t="s">
        <v>12048</v>
      </c>
      <c r="O2391" s="3" t="s">
        <v>12049</v>
      </c>
    </row>
    <row r="2392" s="3" customFormat="1" spans="1:15">
      <c r="A2392" s="2">
        <v>2391</v>
      </c>
      <c r="B2392" s="21" t="s">
        <v>12050</v>
      </c>
      <c r="C2392" s="3" t="s">
        <v>12051</v>
      </c>
      <c r="D2392" s="21" t="s">
        <v>12050</v>
      </c>
      <c r="E2392" s="3" t="s">
        <v>12052</v>
      </c>
      <c r="F2392" s="3">
        <v>79.9</v>
      </c>
      <c r="G2392" s="3"/>
      <c r="K2392" s="60">
        <v>45826</v>
      </c>
      <c r="N2392" s="3" t="s">
        <v>12053</v>
      </c>
      <c r="O2392" s="3" t="s">
        <v>12054</v>
      </c>
    </row>
    <row r="2393" s="3" customFormat="1" spans="1:15">
      <c r="A2393" s="2">
        <v>2392</v>
      </c>
      <c r="B2393" s="21"/>
      <c r="C2393" s="3" t="s">
        <v>12055</v>
      </c>
      <c r="D2393" s="21" t="s">
        <v>12056</v>
      </c>
      <c r="E2393" s="20" t="s">
        <v>9811</v>
      </c>
      <c r="F2393" s="3">
        <v>79.9</v>
      </c>
      <c r="G2393" s="63" t="s">
        <v>21</v>
      </c>
      <c r="J2393" s="20" t="s">
        <v>22</v>
      </c>
      <c r="K2393" s="60">
        <v>46052</v>
      </c>
      <c r="L2393" s="70" t="s">
        <v>23</v>
      </c>
      <c r="M2393" s="20"/>
      <c r="N2393" s="3" t="s">
        <v>12057</v>
      </c>
      <c r="O2393" s="3" t="s">
        <v>12058</v>
      </c>
    </row>
    <row r="2394" s="2" customFormat="1" spans="1:15">
      <c r="A2394" s="2">
        <v>2393</v>
      </c>
      <c r="C2394" s="2" t="s">
        <v>12059</v>
      </c>
      <c r="D2394" s="76" t="s">
        <v>12060</v>
      </c>
      <c r="E2394" s="2" t="s">
        <v>12061</v>
      </c>
      <c r="F2394" s="3">
        <v>49.8</v>
      </c>
      <c r="G2394" s="2" t="s">
        <v>21</v>
      </c>
      <c r="K2394" s="60">
        <v>45653</v>
      </c>
      <c r="M2394" s="3" t="s">
        <v>24</v>
      </c>
      <c r="N2394" s="2" t="s">
        <v>12062</v>
      </c>
      <c r="O2394" s="3" t="s">
        <v>12063</v>
      </c>
    </row>
    <row r="2395" s="16" customFormat="1" spans="1:15">
      <c r="A2395" s="2">
        <v>2394</v>
      </c>
      <c r="C2395" s="2" t="s">
        <v>12064</v>
      </c>
      <c r="D2395" s="76" t="s">
        <v>12065</v>
      </c>
      <c r="E2395" s="2" t="s">
        <v>12066</v>
      </c>
      <c r="F2395" s="3">
        <v>29.8</v>
      </c>
      <c r="G2395" s="2" t="s">
        <v>21</v>
      </c>
      <c r="K2395" s="60">
        <v>46049</v>
      </c>
      <c r="L2395" s="2"/>
      <c r="M2395" s="3" t="s">
        <v>24</v>
      </c>
      <c r="N2395" s="2" t="s">
        <v>12067</v>
      </c>
      <c r="O2395" s="3" t="s">
        <v>12068</v>
      </c>
    </row>
    <row r="2396" s="52" customFormat="1" spans="1:15">
      <c r="A2396" s="2">
        <v>2395</v>
      </c>
      <c r="B2396" s="52" t="s">
        <v>12069</v>
      </c>
      <c r="C2396" s="52" t="s">
        <v>12070</v>
      </c>
      <c r="D2396" s="52" t="s">
        <v>12069</v>
      </c>
      <c r="E2396" s="52" t="s">
        <v>12071</v>
      </c>
      <c r="F2396" s="3">
        <v>75</v>
      </c>
      <c r="G2396" s="63" t="s">
        <v>21</v>
      </c>
      <c r="K2396" s="60">
        <v>45892</v>
      </c>
      <c r="L2396" s="67" t="s">
        <v>1837</v>
      </c>
      <c r="N2396" s="52" t="s">
        <v>12072</v>
      </c>
      <c r="O2396" s="52" t="s">
        <v>12073</v>
      </c>
    </row>
    <row r="2397" s="2" customFormat="1" spans="1:15">
      <c r="A2397" s="2">
        <v>2396</v>
      </c>
      <c r="C2397" s="2" t="s">
        <v>12074</v>
      </c>
      <c r="D2397" s="76" t="s">
        <v>12075</v>
      </c>
      <c r="E2397" s="2" t="s">
        <v>12076</v>
      </c>
      <c r="F2397" s="3">
        <v>55</v>
      </c>
      <c r="G2397" s="2" t="s">
        <v>21</v>
      </c>
      <c r="K2397" s="60">
        <v>45845</v>
      </c>
      <c r="M2397" s="3" t="s">
        <v>24</v>
      </c>
      <c r="N2397" s="2" t="s">
        <v>12077</v>
      </c>
      <c r="O2397" s="3" t="s">
        <v>12078</v>
      </c>
    </row>
    <row r="2398" s="2" customFormat="1" spans="1:15">
      <c r="A2398" s="2">
        <v>2397</v>
      </c>
      <c r="C2398" s="2" t="s">
        <v>12079</v>
      </c>
      <c r="D2398" s="76" t="s">
        <v>12080</v>
      </c>
      <c r="E2398" s="2" t="s">
        <v>12081</v>
      </c>
      <c r="F2398" s="3">
        <v>39.8</v>
      </c>
      <c r="G2398" s="2" t="s">
        <v>21</v>
      </c>
      <c r="K2398" s="60">
        <v>46030</v>
      </c>
      <c r="L2398" s="97"/>
      <c r="M2398" s="3" t="s">
        <v>24</v>
      </c>
      <c r="N2398" s="2" t="s">
        <v>12082</v>
      </c>
      <c r="O2398" s="3" t="s">
        <v>12083</v>
      </c>
    </row>
    <row r="2399" s="4" customFormat="1" spans="1:15">
      <c r="A2399" s="2">
        <v>2398</v>
      </c>
      <c r="B2399" s="4" t="s">
        <v>12084</v>
      </c>
      <c r="C2399" s="4" t="s">
        <v>12085</v>
      </c>
      <c r="D2399" s="4" t="s">
        <v>12084</v>
      </c>
      <c r="E2399" s="4" t="s">
        <v>12086</v>
      </c>
      <c r="F2399" s="4">
        <v>59.9</v>
      </c>
      <c r="G2399" s="4" t="s">
        <v>12087</v>
      </c>
      <c r="K2399" s="56">
        <v>46101</v>
      </c>
      <c r="L2399" s="4"/>
      <c r="M2399" s="4"/>
      <c r="N2399" s="4" t="s">
        <v>12088</v>
      </c>
      <c r="O2399" s="4" t="s">
        <v>12089</v>
      </c>
    </row>
    <row r="2400" s="2" customFormat="1" spans="1:15">
      <c r="A2400" s="2">
        <v>2399</v>
      </c>
      <c r="C2400" s="2" t="s">
        <v>12090</v>
      </c>
      <c r="D2400" s="76" t="s">
        <v>12091</v>
      </c>
      <c r="E2400" s="2" t="s">
        <v>12092</v>
      </c>
      <c r="F2400" s="3">
        <v>29</v>
      </c>
      <c r="G2400" s="2" t="s">
        <v>21</v>
      </c>
      <c r="K2400" s="60">
        <v>46029</v>
      </c>
      <c r="M2400" s="3" t="s">
        <v>24</v>
      </c>
      <c r="N2400" s="2" t="s">
        <v>12093</v>
      </c>
      <c r="O2400" s="3" t="s">
        <v>12094</v>
      </c>
    </row>
    <row r="2401" s="5" customFormat="1" spans="1:15">
      <c r="A2401" s="2">
        <v>2400</v>
      </c>
      <c r="B2401" s="68"/>
      <c r="C2401" s="5" t="s">
        <v>12095</v>
      </c>
      <c r="D2401" s="68" t="s">
        <v>12096</v>
      </c>
      <c r="E2401" s="20" t="s">
        <v>12097</v>
      </c>
      <c r="F2401" s="3">
        <v>39</v>
      </c>
      <c r="G2401" s="3" t="s">
        <v>21</v>
      </c>
      <c r="K2401" s="60">
        <v>46026</v>
      </c>
      <c r="M2401" s="3" t="s">
        <v>24</v>
      </c>
      <c r="N2401" s="5" t="s">
        <v>12098</v>
      </c>
      <c r="O2401" s="3" t="s">
        <v>12099</v>
      </c>
    </row>
    <row r="2402" s="2" customFormat="1" spans="1:15">
      <c r="A2402" s="2">
        <v>2401</v>
      </c>
      <c r="C2402" s="2" t="s">
        <v>12100</v>
      </c>
      <c r="D2402" s="76" t="s">
        <v>12101</v>
      </c>
      <c r="E2402" s="2" t="s">
        <v>9502</v>
      </c>
      <c r="F2402" s="3">
        <v>45</v>
      </c>
      <c r="G2402" s="2" t="s">
        <v>21</v>
      </c>
      <c r="K2402" s="60">
        <v>45502</v>
      </c>
      <c r="M2402" s="3" t="s">
        <v>24</v>
      </c>
      <c r="N2402" s="2" t="s">
        <v>12102</v>
      </c>
      <c r="O2402" s="3" t="s">
        <v>12103</v>
      </c>
    </row>
    <row r="2403" s="3" customFormat="1" spans="1:15">
      <c r="A2403" s="2">
        <v>2402</v>
      </c>
      <c r="C2403" s="3" t="s">
        <v>12104</v>
      </c>
      <c r="D2403" s="21" t="s">
        <v>12105</v>
      </c>
      <c r="E2403" s="3" t="s">
        <v>12106</v>
      </c>
      <c r="F2403" s="3">
        <v>49.9</v>
      </c>
      <c r="G2403" s="3" t="s">
        <v>9326</v>
      </c>
      <c r="K2403" s="60">
        <v>46079</v>
      </c>
      <c r="L2403" s="70" t="s">
        <v>9327</v>
      </c>
      <c r="M2403" s="3" t="s">
        <v>24</v>
      </c>
      <c r="N2403" s="3" t="s">
        <v>12107</v>
      </c>
      <c r="O2403" s="3" t="s">
        <v>12108</v>
      </c>
    </row>
    <row r="2404" s="2" customFormat="1" spans="1:15">
      <c r="A2404" s="2">
        <v>2403</v>
      </c>
      <c r="B2404" s="85"/>
      <c r="C2404" s="2" t="s">
        <v>12109</v>
      </c>
      <c r="D2404" s="76" t="s">
        <v>12110</v>
      </c>
      <c r="E2404" s="2" t="s">
        <v>12111</v>
      </c>
      <c r="F2404" s="3">
        <v>36</v>
      </c>
      <c r="G2404" s="5" t="s">
        <v>21</v>
      </c>
      <c r="H2404" s="16"/>
      <c r="I2404" s="16"/>
      <c r="J2404" s="16"/>
      <c r="K2404" s="60">
        <v>46029</v>
      </c>
      <c r="L2404" s="16"/>
      <c r="M2404" s="3" t="s">
        <v>24</v>
      </c>
      <c r="N2404" s="76" t="s">
        <v>12112</v>
      </c>
      <c r="O2404" s="3" t="s">
        <v>12113</v>
      </c>
    </row>
    <row r="2405" s="2" customFormat="1" spans="1:15">
      <c r="A2405" s="2">
        <v>2404</v>
      </c>
      <c r="B2405" s="76"/>
      <c r="C2405" s="2" t="s">
        <v>12114</v>
      </c>
      <c r="D2405" s="76" t="s">
        <v>12115</v>
      </c>
      <c r="E2405" s="2" t="s">
        <v>12116</v>
      </c>
      <c r="F2405" s="3">
        <v>39.8</v>
      </c>
      <c r="G2405" s="3" t="s">
        <v>21</v>
      </c>
      <c r="K2405" s="60">
        <v>45313</v>
      </c>
      <c r="M2405" s="3" t="s">
        <v>24</v>
      </c>
      <c r="N2405" s="76" t="s">
        <v>12117</v>
      </c>
      <c r="O2405" s="3" t="s">
        <v>12118</v>
      </c>
    </row>
    <row r="2406" s="2" customFormat="1" spans="1:15">
      <c r="A2406" s="2">
        <v>2405</v>
      </c>
      <c r="B2406" s="16"/>
      <c r="C2406" s="2" t="s">
        <v>12114</v>
      </c>
      <c r="D2406" s="76" t="s">
        <v>12119</v>
      </c>
      <c r="E2406" s="2" t="s">
        <v>12120</v>
      </c>
      <c r="F2406" s="3">
        <v>43</v>
      </c>
      <c r="G2406" s="2" t="s">
        <v>21</v>
      </c>
      <c r="H2406" s="16"/>
      <c r="I2406" s="16"/>
      <c r="J2406" s="16"/>
      <c r="K2406" s="60">
        <v>45894</v>
      </c>
      <c r="L2406" s="16"/>
      <c r="M2406" s="3" t="s">
        <v>24</v>
      </c>
      <c r="N2406" s="2" t="s">
        <v>12121</v>
      </c>
      <c r="O2406" s="3" t="s">
        <v>12122</v>
      </c>
    </row>
    <row r="2407" s="3" customFormat="1" spans="1:15">
      <c r="A2407" s="2">
        <v>2406</v>
      </c>
      <c r="B2407" s="21"/>
      <c r="C2407" s="3" t="s">
        <v>12123</v>
      </c>
      <c r="D2407" s="21" t="s">
        <v>12124</v>
      </c>
      <c r="E2407" s="62" t="s">
        <v>12125</v>
      </c>
      <c r="F2407" s="3">
        <v>69</v>
      </c>
      <c r="G2407" s="63" t="s">
        <v>21</v>
      </c>
      <c r="K2407" s="60">
        <v>45850</v>
      </c>
      <c r="N2407" s="3" t="s">
        <v>12126</v>
      </c>
      <c r="O2407" s="3" t="s">
        <v>12127</v>
      </c>
    </row>
    <row r="2408" s="5" customFormat="1" spans="1:15">
      <c r="A2408" s="2">
        <v>2407</v>
      </c>
      <c r="B2408" s="68"/>
      <c r="C2408" s="5" t="s">
        <v>12128</v>
      </c>
      <c r="D2408" s="68" t="s">
        <v>12129</v>
      </c>
      <c r="E2408" s="5" t="s">
        <v>12130</v>
      </c>
      <c r="F2408" s="3">
        <v>79</v>
      </c>
      <c r="G2408" s="5" t="s">
        <v>10626</v>
      </c>
      <c r="K2408" s="60">
        <v>45672</v>
      </c>
      <c r="L2408" s="70" t="s">
        <v>63</v>
      </c>
      <c r="M2408" s="3" t="s">
        <v>24</v>
      </c>
      <c r="N2408" s="5" t="s">
        <v>12131</v>
      </c>
      <c r="O2408" s="3" t="s">
        <v>12132</v>
      </c>
    </row>
    <row r="2409" s="3" customFormat="1" spans="1:15">
      <c r="A2409" s="2">
        <v>2408</v>
      </c>
      <c r="C2409" s="62" t="s">
        <v>12133</v>
      </c>
      <c r="D2409" s="21" t="s">
        <v>12134</v>
      </c>
      <c r="E2409" s="3" t="s">
        <v>12135</v>
      </c>
      <c r="F2409" s="3">
        <v>35</v>
      </c>
      <c r="G2409" s="3" t="s">
        <v>193</v>
      </c>
      <c r="J2409" s="3" t="s">
        <v>22</v>
      </c>
      <c r="K2409" s="60">
        <v>46003</v>
      </c>
      <c r="L2409" s="60" t="s">
        <v>4575</v>
      </c>
      <c r="M2409" s="3" t="s">
        <v>24</v>
      </c>
      <c r="N2409" s="3" t="s">
        <v>12136</v>
      </c>
      <c r="O2409" s="3" t="s">
        <v>12137</v>
      </c>
    </row>
    <row r="2410" s="5" customFormat="1" spans="1:15">
      <c r="A2410" s="2">
        <v>2409</v>
      </c>
      <c r="B2410" s="68"/>
      <c r="C2410" s="5" t="s">
        <v>12138</v>
      </c>
      <c r="D2410" s="68" t="s">
        <v>12139</v>
      </c>
      <c r="E2410" s="20" t="s">
        <v>12140</v>
      </c>
      <c r="F2410" s="3">
        <v>45</v>
      </c>
      <c r="G2410" s="3" t="s">
        <v>21</v>
      </c>
      <c r="K2410" s="60">
        <v>46049</v>
      </c>
      <c r="M2410" s="3" t="s">
        <v>24</v>
      </c>
      <c r="N2410" s="5" t="s">
        <v>12141</v>
      </c>
      <c r="O2410" s="3" t="s">
        <v>12142</v>
      </c>
    </row>
    <row r="2411" s="2" customFormat="1" spans="1:15">
      <c r="A2411" s="2">
        <v>2410</v>
      </c>
      <c r="C2411" s="2" t="s">
        <v>12143</v>
      </c>
      <c r="D2411" s="76" t="s">
        <v>12144</v>
      </c>
      <c r="E2411" s="2" t="s">
        <v>10721</v>
      </c>
      <c r="F2411" s="3">
        <v>35</v>
      </c>
      <c r="G2411" s="2" t="s">
        <v>21</v>
      </c>
      <c r="K2411" s="60">
        <v>44915</v>
      </c>
      <c r="M2411" s="3" t="s">
        <v>24</v>
      </c>
      <c r="N2411" s="2" t="s">
        <v>12145</v>
      </c>
      <c r="O2411" s="3" t="s">
        <v>12146</v>
      </c>
    </row>
    <row r="2412" s="3" customFormat="1" spans="1:15">
      <c r="A2412" s="2">
        <v>2411</v>
      </c>
      <c r="B2412" s="68"/>
      <c r="C2412" s="5" t="s">
        <v>12147</v>
      </c>
      <c r="D2412" s="68" t="s">
        <v>12148</v>
      </c>
      <c r="E2412" s="5" t="s">
        <v>12149</v>
      </c>
      <c r="F2412" s="3">
        <v>39.8</v>
      </c>
      <c r="G2412" s="20" t="s">
        <v>62</v>
      </c>
      <c r="H2412" s="67" t="s">
        <v>96</v>
      </c>
      <c r="I2412" s="2" t="s">
        <v>312</v>
      </c>
      <c r="J2412" s="20" t="s">
        <v>22</v>
      </c>
      <c r="K2412" s="60">
        <v>46002</v>
      </c>
      <c r="L2412" s="70" t="s">
        <v>23</v>
      </c>
      <c r="N2412" s="5" t="s">
        <v>12150</v>
      </c>
      <c r="O2412" s="5" t="s">
        <v>12151</v>
      </c>
    </row>
    <row r="2413" s="3" customFormat="1" spans="1:15">
      <c r="A2413" s="2">
        <v>2412</v>
      </c>
      <c r="B2413" s="3" t="s">
        <v>12152</v>
      </c>
      <c r="C2413" s="3" t="s">
        <v>12153</v>
      </c>
      <c r="D2413" s="3" t="s">
        <v>12152</v>
      </c>
      <c r="E2413" s="3" t="s">
        <v>12154</v>
      </c>
      <c r="F2413" s="3">
        <v>42</v>
      </c>
      <c r="G2413" s="3" t="s">
        <v>21</v>
      </c>
      <c r="H2413" s="3"/>
      <c r="I2413" s="3"/>
      <c r="J2413" s="3"/>
      <c r="K2413" s="60">
        <v>45895</v>
      </c>
      <c r="L2413" s="3"/>
      <c r="N2413" s="3" t="s">
        <v>12155</v>
      </c>
      <c r="O2413" s="3" t="s">
        <v>12156</v>
      </c>
    </row>
    <row r="2414" s="2" customFormat="1" spans="1:15">
      <c r="A2414" s="2">
        <v>2413</v>
      </c>
      <c r="B2414" s="16"/>
      <c r="C2414" s="2" t="s">
        <v>12157</v>
      </c>
      <c r="D2414" s="76" t="s">
        <v>12158</v>
      </c>
      <c r="E2414" s="2" t="s">
        <v>12159</v>
      </c>
      <c r="F2414" s="3">
        <v>49.8</v>
      </c>
      <c r="G2414" s="2" t="s">
        <v>21</v>
      </c>
      <c r="H2414" s="16" t="s">
        <v>96</v>
      </c>
      <c r="I2414" s="16"/>
      <c r="J2414" s="16"/>
      <c r="K2414" s="60">
        <v>46057</v>
      </c>
      <c r="L2414" s="2" t="s">
        <v>381</v>
      </c>
      <c r="M2414" s="3" t="s">
        <v>24</v>
      </c>
      <c r="N2414" s="2" t="s">
        <v>12160</v>
      </c>
      <c r="O2414" s="3" t="s">
        <v>12161</v>
      </c>
    </row>
    <row r="2415" s="2" customFormat="1" spans="1:15">
      <c r="A2415" s="2">
        <v>2414</v>
      </c>
      <c r="C2415" s="2" t="s">
        <v>12162</v>
      </c>
      <c r="D2415" s="76" t="s">
        <v>12163</v>
      </c>
      <c r="E2415" s="2" t="s">
        <v>12164</v>
      </c>
      <c r="F2415" s="3">
        <v>50</v>
      </c>
      <c r="G2415" s="2" t="s">
        <v>21</v>
      </c>
      <c r="K2415" s="60">
        <v>45119</v>
      </c>
      <c r="M2415" s="3" t="s">
        <v>24</v>
      </c>
      <c r="N2415" s="2" t="s">
        <v>12165</v>
      </c>
      <c r="O2415" s="3" t="s">
        <v>12166</v>
      </c>
    </row>
    <row r="2416" s="2" customFormat="1" spans="1:15">
      <c r="A2416" s="2">
        <v>2415</v>
      </c>
      <c r="C2416" s="2" t="s">
        <v>12167</v>
      </c>
      <c r="D2416" s="76" t="s">
        <v>12168</v>
      </c>
      <c r="E2416" s="2" t="s">
        <v>12169</v>
      </c>
      <c r="F2416" s="3">
        <v>39.8</v>
      </c>
      <c r="G2416" s="2" t="s">
        <v>21</v>
      </c>
      <c r="H2416" s="2" t="s">
        <v>96</v>
      </c>
      <c r="K2416" s="60">
        <v>45701</v>
      </c>
      <c r="L2416" s="2" t="s">
        <v>381</v>
      </c>
      <c r="M2416" s="3" t="s">
        <v>24</v>
      </c>
      <c r="N2416" s="2" t="s">
        <v>12170</v>
      </c>
      <c r="O2416" s="3" t="s">
        <v>12171</v>
      </c>
    </row>
    <row r="2417" s="2" customFormat="1" spans="1:15">
      <c r="A2417" s="2">
        <v>2416</v>
      </c>
      <c r="B2417" s="2" t="s">
        <v>12172</v>
      </c>
      <c r="C2417" s="2" t="s">
        <v>12173</v>
      </c>
      <c r="D2417" s="2" t="s">
        <v>12172</v>
      </c>
      <c r="E2417" s="2" t="s">
        <v>12174</v>
      </c>
      <c r="F2417" s="3">
        <v>49.9</v>
      </c>
      <c r="G2417" s="2" t="s">
        <v>21</v>
      </c>
      <c r="H2417" s="2"/>
      <c r="I2417" s="2"/>
      <c r="J2417" s="2"/>
      <c r="K2417" s="60">
        <v>45719</v>
      </c>
      <c r="L2417" s="2"/>
      <c r="M2417" s="2"/>
      <c r="N2417" s="2" t="s">
        <v>12175</v>
      </c>
      <c r="O2417" s="2" t="s">
        <v>12176</v>
      </c>
    </row>
    <row r="2418" s="3" customFormat="1" spans="1:15">
      <c r="A2418" s="2">
        <v>2417</v>
      </c>
      <c r="B2418" s="21"/>
      <c r="C2418" s="3" t="s">
        <v>12177</v>
      </c>
      <c r="D2418" s="21" t="s">
        <v>12178</v>
      </c>
      <c r="E2418" s="20" t="s">
        <v>12179</v>
      </c>
      <c r="F2418" s="3">
        <v>45</v>
      </c>
      <c r="G2418" s="3" t="s">
        <v>5847</v>
      </c>
      <c r="H2418" s="20" t="s">
        <v>96</v>
      </c>
      <c r="I2418" s="20"/>
      <c r="J2418" s="3" t="s">
        <v>22</v>
      </c>
      <c r="K2418" s="60">
        <v>46036</v>
      </c>
      <c r="L2418" s="60" t="s">
        <v>3633</v>
      </c>
      <c r="M2418" s="3" t="s">
        <v>12180</v>
      </c>
      <c r="N2418" s="3" t="s">
        <v>12181</v>
      </c>
      <c r="O2418" s="3" t="s">
        <v>12182</v>
      </c>
    </row>
    <row r="2419" s="2" customFormat="1" spans="1:15">
      <c r="A2419" s="2">
        <v>2418</v>
      </c>
      <c r="B2419" s="68"/>
      <c r="C2419" s="5" t="s">
        <v>12183</v>
      </c>
      <c r="D2419" s="68" t="s">
        <v>12184</v>
      </c>
      <c r="E2419" s="5" t="s">
        <v>12185</v>
      </c>
      <c r="F2419" s="3">
        <v>43</v>
      </c>
      <c r="G2419" s="3" t="s">
        <v>21</v>
      </c>
      <c r="H2419" s="5"/>
      <c r="I2419" s="2" t="s">
        <v>312</v>
      </c>
      <c r="J2419" s="3" t="s">
        <v>22</v>
      </c>
      <c r="K2419" s="60">
        <v>45895</v>
      </c>
      <c r="L2419" s="70" t="s">
        <v>23</v>
      </c>
      <c r="M2419" s="3" t="s">
        <v>24</v>
      </c>
      <c r="N2419" s="5" t="s">
        <v>12186</v>
      </c>
      <c r="O2419" s="3" t="s">
        <v>12187</v>
      </c>
    </row>
    <row r="2420" s="2" customFormat="1" spans="1:15">
      <c r="A2420" s="2">
        <v>2419</v>
      </c>
      <c r="C2420" s="2" t="s">
        <v>12188</v>
      </c>
      <c r="D2420" s="76" t="s">
        <v>12189</v>
      </c>
      <c r="E2420" s="2" t="s">
        <v>12190</v>
      </c>
      <c r="F2420" s="3">
        <v>38</v>
      </c>
      <c r="G2420" s="2" t="s">
        <v>21</v>
      </c>
      <c r="K2420" s="60">
        <v>43088</v>
      </c>
      <c r="L2420" s="97"/>
      <c r="M2420" s="3" t="s">
        <v>24</v>
      </c>
      <c r="N2420" s="2" t="s">
        <v>12191</v>
      </c>
      <c r="O2420" s="3" t="s">
        <v>12192</v>
      </c>
    </row>
    <row r="2421" s="3" customFormat="1" spans="1:15">
      <c r="A2421" s="2">
        <v>2420</v>
      </c>
      <c r="B2421" s="21"/>
      <c r="C2421" s="3" t="s">
        <v>12193</v>
      </c>
      <c r="D2421" s="21" t="s">
        <v>12194</v>
      </c>
      <c r="E2421" s="20" t="s">
        <v>12195</v>
      </c>
      <c r="F2421" s="3">
        <v>65</v>
      </c>
      <c r="G2421" s="3" t="s">
        <v>9911</v>
      </c>
      <c r="K2421" s="60">
        <v>45847</v>
      </c>
      <c r="L2421" s="70" t="s">
        <v>63</v>
      </c>
      <c r="N2421" s="3" t="s">
        <v>12196</v>
      </c>
      <c r="O2421" s="3" t="s">
        <v>12197</v>
      </c>
    </row>
    <row r="2422" s="5" customFormat="1" spans="1:15">
      <c r="A2422" s="2">
        <v>2421</v>
      </c>
      <c r="B2422" s="68"/>
      <c r="C2422" s="5" t="s">
        <v>12198</v>
      </c>
      <c r="D2422" s="68" t="s">
        <v>12199</v>
      </c>
      <c r="E2422" s="5" t="s">
        <v>12200</v>
      </c>
      <c r="F2422" s="3">
        <v>49</v>
      </c>
      <c r="G2422" s="5" t="s">
        <v>21</v>
      </c>
      <c r="K2422" s="60">
        <v>46064</v>
      </c>
      <c r="M2422" s="3" t="s">
        <v>24</v>
      </c>
      <c r="N2422" s="5" t="s">
        <v>12201</v>
      </c>
      <c r="O2422" s="3" t="s">
        <v>12202</v>
      </c>
    </row>
    <row r="2423" s="3" customFormat="1" spans="1:15">
      <c r="A2423" s="2">
        <v>2422</v>
      </c>
      <c r="C2423" s="3" t="s">
        <v>12203</v>
      </c>
      <c r="D2423" s="21" t="s">
        <v>12204</v>
      </c>
      <c r="E2423" s="3" t="s">
        <v>12205</v>
      </c>
      <c r="F2423" s="3">
        <v>59</v>
      </c>
      <c r="G2423" s="3" t="s">
        <v>12206</v>
      </c>
      <c r="K2423" s="60">
        <v>45911</v>
      </c>
      <c r="M2423" s="3" t="s">
        <v>24</v>
      </c>
      <c r="N2423" s="3" t="s">
        <v>12207</v>
      </c>
      <c r="O2423" s="3" t="s">
        <v>12208</v>
      </c>
    </row>
    <row r="2424" s="3" customFormat="1" spans="1:15">
      <c r="A2424" s="2">
        <v>2423</v>
      </c>
      <c r="B2424" s="3" t="s">
        <v>12209</v>
      </c>
      <c r="C2424" s="3" t="s">
        <v>12210</v>
      </c>
      <c r="D2424" s="21" t="s">
        <v>12209</v>
      </c>
      <c r="E2424" s="3" t="s">
        <v>12211</v>
      </c>
      <c r="F2424" s="3">
        <v>49.8</v>
      </c>
      <c r="G2424" s="3" t="s">
        <v>62</v>
      </c>
      <c r="K2424" s="60">
        <v>46078</v>
      </c>
      <c r="L2424" s="20" t="s">
        <v>63</v>
      </c>
      <c r="N2424" s="3" t="s">
        <v>12212</v>
      </c>
      <c r="O2424" s="3" t="s">
        <v>12213</v>
      </c>
    </row>
    <row r="2425" s="52" customFormat="1" spans="1:15">
      <c r="A2425" s="2">
        <v>2424</v>
      </c>
      <c r="C2425" s="52" t="s">
        <v>12214</v>
      </c>
      <c r="D2425" s="87" t="s">
        <v>12215</v>
      </c>
      <c r="E2425" s="88" t="s">
        <v>12216</v>
      </c>
      <c r="F2425" s="3">
        <v>65</v>
      </c>
      <c r="G2425" s="63" t="s">
        <v>21</v>
      </c>
      <c r="K2425" s="60">
        <v>46029</v>
      </c>
      <c r="L2425" s="70"/>
      <c r="M2425" s="3" t="s">
        <v>24</v>
      </c>
      <c r="N2425" s="52" t="s">
        <v>12217</v>
      </c>
      <c r="O2425" s="3" t="s">
        <v>12218</v>
      </c>
    </row>
    <row r="2426" s="2" customFormat="1" spans="1:15">
      <c r="A2426" s="2">
        <v>2425</v>
      </c>
      <c r="B2426" s="76"/>
      <c r="C2426" s="2" t="s">
        <v>12219</v>
      </c>
      <c r="D2426" s="76" t="s">
        <v>12220</v>
      </c>
      <c r="E2426" s="5" t="s">
        <v>12221</v>
      </c>
      <c r="F2426" s="3">
        <v>36.8</v>
      </c>
      <c r="G2426" s="5" t="s">
        <v>21</v>
      </c>
      <c r="K2426" s="60">
        <v>45102</v>
      </c>
      <c r="M2426" s="3" t="s">
        <v>24</v>
      </c>
      <c r="N2426" s="76" t="s">
        <v>12222</v>
      </c>
      <c r="O2426" s="3" t="s">
        <v>12223</v>
      </c>
    </row>
    <row r="2427" s="2" customFormat="1" spans="1:15">
      <c r="A2427" s="2">
        <v>2426</v>
      </c>
      <c r="C2427" s="2" t="s">
        <v>12224</v>
      </c>
      <c r="D2427" s="76" t="s">
        <v>12225</v>
      </c>
      <c r="E2427" s="2" t="s">
        <v>12226</v>
      </c>
      <c r="F2427" s="3">
        <v>45</v>
      </c>
      <c r="G2427" s="2" t="s">
        <v>21</v>
      </c>
      <c r="H2427" s="2" t="s">
        <v>96</v>
      </c>
      <c r="K2427" s="60">
        <v>46042</v>
      </c>
      <c r="L2427" s="2" t="s">
        <v>381</v>
      </c>
      <c r="M2427" s="3" t="s">
        <v>24</v>
      </c>
      <c r="N2427" s="2" t="s">
        <v>12227</v>
      </c>
      <c r="O2427" s="3" t="s">
        <v>12228</v>
      </c>
    </row>
    <row r="2428" s="3" customFormat="1" spans="1:15">
      <c r="A2428" s="2">
        <v>2427</v>
      </c>
      <c r="B2428" s="21"/>
      <c r="C2428" s="3" t="s">
        <v>12229</v>
      </c>
      <c r="D2428" s="21" t="s">
        <v>12230</v>
      </c>
      <c r="E2428" s="3" t="s">
        <v>11900</v>
      </c>
      <c r="F2428" s="3">
        <v>59.9</v>
      </c>
      <c r="G2428" s="63" t="s">
        <v>21</v>
      </c>
      <c r="K2428" s="60">
        <v>46055</v>
      </c>
      <c r="N2428" s="3" t="s">
        <v>12231</v>
      </c>
      <c r="O2428" s="3" t="s">
        <v>12232</v>
      </c>
    </row>
    <row r="2429" s="2" customFormat="1" spans="1:15">
      <c r="A2429" s="2">
        <v>2428</v>
      </c>
      <c r="B2429" s="101"/>
      <c r="C2429" s="92" t="s">
        <v>12233</v>
      </c>
      <c r="D2429" s="17" t="s">
        <v>12234</v>
      </c>
      <c r="E2429" s="92" t="s">
        <v>12235</v>
      </c>
      <c r="F2429" s="3">
        <v>49</v>
      </c>
      <c r="G2429" s="3" t="s">
        <v>21</v>
      </c>
      <c r="H2429" s="17"/>
      <c r="I2429" s="17"/>
      <c r="J2429" s="17"/>
      <c r="K2429" s="60">
        <v>46078</v>
      </c>
      <c r="L2429" s="92"/>
      <c r="M2429" s="3" t="s">
        <v>24</v>
      </c>
      <c r="N2429" s="96" t="s">
        <v>12236</v>
      </c>
      <c r="O2429" s="3" t="s">
        <v>12237</v>
      </c>
    </row>
    <row r="2430" s="2" customFormat="1" spans="1:15">
      <c r="A2430" s="2">
        <v>2429</v>
      </c>
      <c r="C2430" s="2" t="s">
        <v>12238</v>
      </c>
      <c r="D2430" s="76" t="s">
        <v>12239</v>
      </c>
      <c r="E2430" s="2" t="s">
        <v>12240</v>
      </c>
      <c r="F2430" s="3">
        <v>49</v>
      </c>
      <c r="G2430" s="2" t="s">
        <v>21</v>
      </c>
      <c r="K2430" s="60">
        <v>46046</v>
      </c>
      <c r="M2430" s="3" t="s">
        <v>24</v>
      </c>
      <c r="N2430" s="2" t="s">
        <v>12241</v>
      </c>
      <c r="O2430" s="3" t="s">
        <v>12242</v>
      </c>
    </row>
    <row r="2431" s="3" customFormat="1" spans="1:15">
      <c r="A2431" s="2">
        <v>2430</v>
      </c>
      <c r="C2431" s="3" t="s">
        <v>12243</v>
      </c>
      <c r="D2431" s="21" t="s">
        <v>12244</v>
      </c>
      <c r="E2431" s="3" t="s">
        <v>12245</v>
      </c>
      <c r="F2431" s="3">
        <v>49</v>
      </c>
      <c r="G2431" s="3" t="s">
        <v>62</v>
      </c>
      <c r="K2431" s="60">
        <v>45889</v>
      </c>
      <c r="L2431" s="3" t="s">
        <v>63</v>
      </c>
      <c r="N2431" s="3" t="s">
        <v>12246</v>
      </c>
      <c r="O2431" s="3" t="s">
        <v>12247</v>
      </c>
    </row>
    <row r="2432" s="3" customFormat="1" spans="1:15">
      <c r="A2432" s="2">
        <v>2431</v>
      </c>
      <c r="B2432" s="3"/>
      <c r="C2432" s="3" t="s">
        <v>12248</v>
      </c>
      <c r="D2432" s="3" t="s">
        <v>12249</v>
      </c>
      <c r="E2432" s="20" t="s">
        <v>12250</v>
      </c>
      <c r="F2432" s="3">
        <v>69.9</v>
      </c>
      <c r="G2432" s="62" t="s">
        <v>12251</v>
      </c>
      <c r="K2432" s="60">
        <v>45596</v>
      </c>
      <c r="L2432" s="3"/>
      <c r="N2432" s="3" t="s">
        <v>12252</v>
      </c>
      <c r="O2432" s="3" t="s">
        <v>12253</v>
      </c>
    </row>
    <row r="2433" s="3" customFormat="1" spans="1:15">
      <c r="A2433" s="2">
        <v>2432</v>
      </c>
      <c r="B2433" s="3"/>
      <c r="C2433" s="3" t="s">
        <v>12254</v>
      </c>
      <c r="D2433" s="3" t="s">
        <v>12255</v>
      </c>
      <c r="E2433" s="3" t="s">
        <v>9650</v>
      </c>
      <c r="F2433" s="3">
        <v>55</v>
      </c>
      <c r="G2433" s="3" t="s">
        <v>12256</v>
      </c>
      <c r="K2433" s="60">
        <v>45600</v>
      </c>
      <c r="L2433" s="20" t="s">
        <v>63</v>
      </c>
      <c r="M2433" s="20"/>
      <c r="N2433" s="3" t="s">
        <v>12257</v>
      </c>
      <c r="O2433" s="3" t="s">
        <v>12258</v>
      </c>
    </row>
    <row r="2434" s="3" customFormat="1" spans="1:15">
      <c r="A2434" s="2">
        <v>2433</v>
      </c>
      <c r="C2434" s="3" t="s">
        <v>12259</v>
      </c>
      <c r="D2434" s="21" t="s">
        <v>12260</v>
      </c>
      <c r="E2434" s="3" t="s">
        <v>12261</v>
      </c>
      <c r="F2434" s="3">
        <v>59.9</v>
      </c>
      <c r="G2434" s="3" t="s">
        <v>12262</v>
      </c>
      <c r="J2434" s="52"/>
      <c r="K2434" s="60">
        <v>45696</v>
      </c>
      <c r="L2434" s="99" t="s">
        <v>1764</v>
      </c>
      <c r="M2434" s="20"/>
      <c r="N2434" s="3" t="s">
        <v>12263</v>
      </c>
      <c r="O2434" s="3" t="s">
        <v>12264</v>
      </c>
    </row>
    <row r="2435" s="3" customFormat="1" spans="1:15">
      <c r="A2435" s="2">
        <v>2434</v>
      </c>
      <c r="B2435" s="3" t="s">
        <v>12265</v>
      </c>
      <c r="C2435" s="62" t="s">
        <v>12266</v>
      </c>
      <c r="D2435" s="3" t="s">
        <v>12265</v>
      </c>
      <c r="E2435" s="3" t="s">
        <v>12267</v>
      </c>
      <c r="F2435" s="3">
        <v>55</v>
      </c>
      <c r="G2435" s="3" t="s">
        <v>12268</v>
      </c>
      <c r="J2435" s="62" t="s">
        <v>22</v>
      </c>
      <c r="K2435" s="60">
        <v>46063</v>
      </c>
      <c r="L2435" s="3" t="s">
        <v>23</v>
      </c>
      <c r="M2435" s="3"/>
      <c r="N2435" s="3" t="s">
        <v>12269</v>
      </c>
      <c r="O2435" s="3" t="s">
        <v>12270</v>
      </c>
    </row>
    <row r="2436" s="2" customFormat="1" spans="1:15">
      <c r="A2436" s="2">
        <v>2435</v>
      </c>
      <c r="C2436" s="2" t="s">
        <v>12254</v>
      </c>
      <c r="D2436" s="76" t="s">
        <v>12271</v>
      </c>
      <c r="E2436" s="2" t="s">
        <v>12272</v>
      </c>
      <c r="F2436" s="3">
        <v>39.8</v>
      </c>
      <c r="G2436" s="2" t="s">
        <v>21</v>
      </c>
      <c r="K2436" s="60">
        <v>45876</v>
      </c>
      <c r="M2436" s="3" t="s">
        <v>24</v>
      </c>
      <c r="N2436" s="2" t="s">
        <v>12273</v>
      </c>
      <c r="O2436" s="3" t="s">
        <v>12274</v>
      </c>
    </row>
    <row r="2437" s="3" customFormat="1" spans="1:15">
      <c r="A2437" s="2">
        <v>2436</v>
      </c>
      <c r="B2437" s="3"/>
      <c r="C2437" s="20" t="s">
        <v>12275</v>
      </c>
      <c r="D2437" s="21" t="s">
        <v>12276</v>
      </c>
      <c r="E2437" s="3" t="s">
        <v>12277</v>
      </c>
      <c r="F2437" s="3">
        <v>49</v>
      </c>
      <c r="G2437" s="3" t="s">
        <v>1046</v>
      </c>
      <c r="H2437" s="20" t="s">
        <v>96</v>
      </c>
      <c r="K2437" s="60">
        <v>45440</v>
      </c>
      <c r="L2437" s="62" t="s">
        <v>6954</v>
      </c>
      <c r="M2437" s="62"/>
      <c r="N2437" s="3" t="s">
        <v>12278</v>
      </c>
      <c r="O2437" s="3" t="s">
        <v>12279</v>
      </c>
    </row>
    <row r="2438" s="3" customFormat="1" spans="1:15">
      <c r="A2438" s="2">
        <v>2437</v>
      </c>
      <c r="B2438" s="21"/>
      <c r="C2438" s="3" t="s">
        <v>12280</v>
      </c>
      <c r="D2438" s="21" t="s">
        <v>12281</v>
      </c>
      <c r="E2438" s="3" t="s">
        <v>12282</v>
      </c>
      <c r="F2438" s="3">
        <v>69</v>
      </c>
      <c r="G2438" s="3" t="s">
        <v>62</v>
      </c>
      <c r="K2438" s="60">
        <v>45841</v>
      </c>
      <c r="L2438" s="3" t="s">
        <v>2132</v>
      </c>
      <c r="N2438" s="3" t="s">
        <v>12283</v>
      </c>
      <c r="O2438" s="3" t="s">
        <v>12284</v>
      </c>
    </row>
    <row r="2439" s="2" customFormat="1" spans="1:15">
      <c r="A2439" s="2">
        <v>2438</v>
      </c>
      <c r="B2439" s="16"/>
      <c r="C2439" s="2" t="s">
        <v>12285</v>
      </c>
      <c r="D2439" s="76" t="s">
        <v>12286</v>
      </c>
      <c r="E2439" s="2" t="s">
        <v>3911</v>
      </c>
      <c r="F2439" s="3">
        <v>45</v>
      </c>
      <c r="G2439" s="2" t="s">
        <v>21</v>
      </c>
      <c r="H2439" s="16"/>
      <c r="I2439" s="16"/>
      <c r="J2439" s="16"/>
      <c r="K2439" s="60">
        <v>45303</v>
      </c>
      <c r="L2439" s="16"/>
      <c r="M2439" s="3" t="s">
        <v>24</v>
      </c>
      <c r="N2439" s="2" t="s">
        <v>12287</v>
      </c>
      <c r="O2439" s="3" t="s">
        <v>12288</v>
      </c>
    </row>
    <row r="2440" s="3" customFormat="1" spans="1:15">
      <c r="A2440" s="2">
        <v>2439</v>
      </c>
      <c r="B2440" s="3" t="s">
        <v>12289</v>
      </c>
      <c r="C2440" s="3" t="s">
        <v>12290</v>
      </c>
      <c r="D2440" s="21" t="s">
        <v>12289</v>
      </c>
      <c r="E2440" s="3" t="s">
        <v>12291</v>
      </c>
      <c r="F2440" s="3">
        <v>49.9</v>
      </c>
      <c r="G2440" s="3" t="s">
        <v>12292</v>
      </c>
      <c r="J2440" s="20" t="s">
        <v>22</v>
      </c>
      <c r="K2440" s="60">
        <v>46008</v>
      </c>
      <c r="L2440" s="70" t="s">
        <v>23</v>
      </c>
      <c r="M2440" s="20"/>
      <c r="N2440" s="3" t="s">
        <v>12293</v>
      </c>
      <c r="O2440" s="3" t="s">
        <v>12294</v>
      </c>
    </row>
    <row r="2441" s="3" customFormat="1" spans="1:15">
      <c r="A2441" s="2">
        <v>2440</v>
      </c>
      <c r="B2441" s="3"/>
      <c r="C2441" s="3" t="s">
        <v>12295</v>
      </c>
      <c r="D2441" s="21" t="s">
        <v>12296</v>
      </c>
      <c r="E2441" s="3" t="s">
        <v>12291</v>
      </c>
      <c r="F2441" s="3">
        <v>49.9</v>
      </c>
      <c r="G2441" s="3" t="s">
        <v>12297</v>
      </c>
      <c r="K2441" s="60">
        <v>45696</v>
      </c>
      <c r="L2441" s="20" t="s">
        <v>63</v>
      </c>
      <c r="M2441" s="20"/>
      <c r="N2441" s="3" t="s">
        <v>12298</v>
      </c>
      <c r="O2441" s="3" t="s">
        <v>12299</v>
      </c>
    </row>
    <row r="2442" s="3" customFormat="1" spans="1:15">
      <c r="A2442" s="2">
        <v>2441</v>
      </c>
      <c r="C2442" s="3" t="s">
        <v>12300</v>
      </c>
      <c r="D2442" s="21" t="s">
        <v>12301</v>
      </c>
      <c r="E2442" s="3" t="s">
        <v>12302</v>
      </c>
      <c r="F2442" s="3">
        <v>49</v>
      </c>
      <c r="G2442" s="3" t="s">
        <v>21</v>
      </c>
      <c r="K2442" s="60">
        <v>46057</v>
      </c>
      <c r="M2442" s="3" t="s">
        <v>24</v>
      </c>
      <c r="N2442" s="3" t="s">
        <v>12303</v>
      </c>
      <c r="O2442" s="3" t="s">
        <v>12304</v>
      </c>
    </row>
    <row r="2443" s="3" customFormat="1" spans="1:15">
      <c r="A2443" s="2">
        <v>2442</v>
      </c>
      <c r="C2443" s="3" t="s">
        <v>12305</v>
      </c>
      <c r="D2443" s="21" t="s">
        <v>12306</v>
      </c>
      <c r="E2443" s="3" t="s">
        <v>12307</v>
      </c>
      <c r="F2443" s="3">
        <v>48</v>
      </c>
      <c r="G2443" s="3" t="s">
        <v>10716</v>
      </c>
      <c r="H2443" s="20" t="s">
        <v>96</v>
      </c>
      <c r="I2443" s="20"/>
      <c r="J2443" s="3" t="s">
        <v>22</v>
      </c>
      <c r="K2443" s="60">
        <v>46062</v>
      </c>
      <c r="L2443" s="60" t="s">
        <v>2299</v>
      </c>
      <c r="M2443" s="3" t="s">
        <v>24</v>
      </c>
      <c r="N2443" s="3" t="s">
        <v>12308</v>
      </c>
      <c r="O2443" s="3" t="s">
        <v>12309</v>
      </c>
    </row>
    <row r="2444" s="3" customFormat="1" spans="1:15">
      <c r="A2444" s="2">
        <v>2443</v>
      </c>
      <c r="B2444" s="3" t="s">
        <v>12310</v>
      </c>
      <c r="C2444" s="3" t="s">
        <v>12311</v>
      </c>
      <c r="D2444" s="3" t="s">
        <v>12310</v>
      </c>
      <c r="E2444" s="3" t="s">
        <v>12312</v>
      </c>
      <c r="F2444" s="3">
        <v>49</v>
      </c>
      <c r="G2444" s="3" t="s">
        <v>21</v>
      </c>
      <c r="H2444" s="62" t="s">
        <v>96</v>
      </c>
      <c r="I2444" s="3"/>
      <c r="J2444" s="3"/>
      <c r="K2444" s="60">
        <v>45902</v>
      </c>
      <c r="L2444" s="3" t="s">
        <v>97</v>
      </c>
      <c r="N2444" s="3" t="s">
        <v>12313</v>
      </c>
      <c r="O2444" s="3" t="s">
        <v>12314</v>
      </c>
    </row>
    <row r="2445" s="3" customFormat="1" spans="1:15">
      <c r="A2445" s="2">
        <v>2444</v>
      </c>
      <c r="B2445" s="3" t="s">
        <v>12315</v>
      </c>
      <c r="C2445" s="3" t="s">
        <v>12316</v>
      </c>
      <c r="D2445" s="3" t="s">
        <v>12315</v>
      </c>
      <c r="E2445" s="3" t="s">
        <v>12317</v>
      </c>
      <c r="F2445" s="3">
        <v>59.9</v>
      </c>
      <c r="G2445" s="3" t="s">
        <v>12318</v>
      </c>
      <c r="H2445" s="3"/>
      <c r="I2445" s="3"/>
      <c r="J2445" s="3"/>
      <c r="K2445" s="60">
        <v>45846</v>
      </c>
      <c r="L2445" s="3"/>
      <c r="M2445" s="3"/>
      <c r="N2445" s="3" t="s">
        <v>12319</v>
      </c>
      <c r="O2445" s="3" t="s">
        <v>12320</v>
      </c>
    </row>
    <row r="2446" s="27" customFormat="1" spans="1:15">
      <c r="A2446" s="2">
        <v>2445</v>
      </c>
      <c r="B2446" s="57" t="s">
        <v>12321</v>
      </c>
      <c r="C2446" s="27" t="s">
        <v>12322</v>
      </c>
      <c r="D2446" s="57" t="s">
        <v>12321</v>
      </c>
      <c r="E2446" s="27" t="s">
        <v>12323</v>
      </c>
      <c r="F2446" s="3">
        <v>59.5</v>
      </c>
      <c r="G2446" s="27" t="s">
        <v>12324</v>
      </c>
      <c r="J2446" s="3" t="s">
        <v>22</v>
      </c>
      <c r="K2446" s="60">
        <v>45986</v>
      </c>
      <c r="L2446" s="27" t="s">
        <v>23</v>
      </c>
      <c r="M2446" s="27"/>
      <c r="N2446" s="27" t="s">
        <v>12325</v>
      </c>
      <c r="O2446" s="27" t="s">
        <v>12326</v>
      </c>
    </row>
    <row r="2447" s="4" customFormat="1" spans="1:15">
      <c r="A2447" s="2">
        <v>2446</v>
      </c>
      <c r="B2447" s="4" t="s">
        <v>12327</v>
      </c>
      <c r="C2447" s="4" t="s">
        <v>12328</v>
      </c>
      <c r="D2447" s="22" t="s">
        <v>12327</v>
      </c>
      <c r="E2447" s="4" t="s">
        <v>12329</v>
      </c>
      <c r="F2447" s="3">
        <v>49.9</v>
      </c>
      <c r="G2447" s="4" t="s">
        <v>12330</v>
      </c>
      <c r="K2447" s="60">
        <v>46004</v>
      </c>
      <c r="N2447" s="4" t="s">
        <v>12331</v>
      </c>
      <c r="O2447" s="4" t="s">
        <v>12332</v>
      </c>
    </row>
    <row r="2448" s="3" customFormat="1" spans="1:15">
      <c r="A2448" s="2">
        <v>2447</v>
      </c>
      <c r="C2448" s="3" t="s">
        <v>12328</v>
      </c>
      <c r="D2448" s="21" t="s">
        <v>12333</v>
      </c>
      <c r="E2448" s="20" t="s">
        <v>12334</v>
      </c>
      <c r="F2448" s="3">
        <v>48</v>
      </c>
      <c r="G2448" s="3" t="s">
        <v>21</v>
      </c>
      <c r="J2448" s="3" t="s">
        <v>22</v>
      </c>
      <c r="K2448" s="60">
        <v>46028</v>
      </c>
      <c r="L2448" s="60" t="s">
        <v>23</v>
      </c>
      <c r="M2448" s="3" t="s">
        <v>24</v>
      </c>
      <c r="N2448" s="3" t="s">
        <v>12335</v>
      </c>
      <c r="O2448" s="3" t="s">
        <v>12336</v>
      </c>
    </row>
    <row r="2449" s="2" customFormat="1" spans="1:15">
      <c r="A2449" s="2">
        <v>2448</v>
      </c>
      <c r="B2449" s="5"/>
      <c r="C2449" s="5" t="s">
        <v>12328</v>
      </c>
      <c r="D2449" s="68" t="s">
        <v>12337</v>
      </c>
      <c r="E2449" s="20" t="s">
        <v>12338</v>
      </c>
      <c r="F2449" s="3">
        <v>45</v>
      </c>
      <c r="G2449" s="3" t="s">
        <v>21</v>
      </c>
      <c r="H2449" s="5"/>
      <c r="I2449" s="5"/>
      <c r="J2449" s="5"/>
      <c r="K2449" s="60">
        <v>45541</v>
      </c>
      <c r="L2449" s="5"/>
      <c r="M2449" s="3" t="s">
        <v>24</v>
      </c>
      <c r="N2449" s="5" t="s">
        <v>12339</v>
      </c>
      <c r="O2449" s="3" t="s">
        <v>12340</v>
      </c>
    </row>
    <row r="2450" s="3" customFormat="1" spans="1:15">
      <c r="A2450" s="2">
        <v>2449</v>
      </c>
      <c r="B2450" s="21"/>
      <c r="C2450" s="3" t="s">
        <v>12328</v>
      </c>
      <c r="D2450" s="21" t="s">
        <v>12341</v>
      </c>
      <c r="E2450" s="20" t="s">
        <v>12342</v>
      </c>
      <c r="F2450" s="3">
        <v>49</v>
      </c>
      <c r="G2450" s="3" t="s">
        <v>12343</v>
      </c>
      <c r="K2450" s="60">
        <v>44970</v>
      </c>
      <c r="L2450" s="70" t="s">
        <v>63</v>
      </c>
      <c r="N2450" s="3" t="s">
        <v>12344</v>
      </c>
      <c r="O2450" s="3" t="s">
        <v>12345</v>
      </c>
    </row>
    <row r="2451" s="2" customFormat="1" spans="1:15">
      <c r="A2451" s="2">
        <v>2450</v>
      </c>
      <c r="B2451" s="85"/>
      <c r="C2451" s="2" t="s">
        <v>12328</v>
      </c>
      <c r="D2451" s="76" t="s">
        <v>12346</v>
      </c>
      <c r="E2451" s="2" t="s">
        <v>12347</v>
      </c>
      <c r="F2451" s="3">
        <v>36</v>
      </c>
      <c r="G2451" s="63" t="s">
        <v>21</v>
      </c>
      <c r="K2451" s="60">
        <v>46027</v>
      </c>
      <c r="L2451" s="62" t="s">
        <v>63</v>
      </c>
      <c r="M2451" s="3" t="s">
        <v>24</v>
      </c>
      <c r="N2451" s="76" t="s">
        <v>12348</v>
      </c>
      <c r="O2451" s="3" t="s">
        <v>12349</v>
      </c>
    </row>
    <row r="2452" s="2" customFormat="1" spans="1:15">
      <c r="A2452" s="2">
        <v>2451</v>
      </c>
      <c r="B2452" s="76"/>
      <c r="C2452" s="2" t="s">
        <v>12350</v>
      </c>
      <c r="D2452" s="76" t="s">
        <v>12351</v>
      </c>
      <c r="E2452" s="2" t="s">
        <v>12347</v>
      </c>
      <c r="F2452" s="3">
        <v>24.8</v>
      </c>
      <c r="G2452" s="5" t="s">
        <v>21</v>
      </c>
      <c r="K2452" s="60">
        <v>45695</v>
      </c>
      <c r="L2452" s="62" t="s">
        <v>63</v>
      </c>
      <c r="M2452" s="3" t="s">
        <v>24</v>
      </c>
      <c r="N2452" s="76" t="s">
        <v>12352</v>
      </c>
      <c r="O2452" s="3" t="s">
        <v>12353</v>
      </c>
    </row>
    <row r="2453" s="52" customFormat="1" spans="1:15">
      <c r="A2453" s="2">
        <v>2452</v>
      </c>
      <c r="B2453" s="52"/>
      <c r="C2453" s="52" t="s">
        <v>12322</v>
      </c>
      <c r="D2453" s="52" t="s">
        <v>12354</v>
      </c>
      <c r="E2453" s="52" t="s">
        <v>12355</v>
      </c>
      <c r="F2453" s="3">
        <v>69</v>
      </c>
      <c r="G2453" s="52" t="s">
        <v>12356</v>
      </c>
      <c r="K2453" s="60">
        <v>45503</v>
      </c>
      <c r="L2453" s="67" t="s">
        <v>63</v>
      </c>
      <c r="N2453" s="52" t="s">
        <v>12357</v>
      </c>
      <c r="O2453" s="52" t="s">
        <v>12358</v>
      </c>
    </row>
    <row r="2454" s="3" customFormat="1" spans="1:15">
      <c r="A2454" s="2">
        <v>2453</v>
      </c>
      <c r="B2454" s="3"/>
      <c r="C2454" s="3" t="s">
        <v>12359</v>
      </c>
      <c r="D2454" s="21" t="s">
        <v>12360</v>
      </c>
      <c r="E2454" s="3" t="s">
        <v>12361</v>
      </c>
      <c r="F2454" s="3">
        <v>49.8</v>
      </c>
      <c r="G2454" s="3" t="s">
        <v>5134</v>
      </c>
      <c r="K2454" s="60">
        <v>45436</v>
      </c>
      <c r="L2454" s="20" t="s">
        <v>63</v>
      </c>
      <c r="M2454" s="20"/>
      <c r="N2454" s="3" t="s">
        <v>12362</v>
      </c>
      <c r="O2454" s="3" t="s">
        <v>12363</v>
      </c>
    </row>
    <row r="2455" s="3" customFormat="1" spans="1:15">
      <c r="A2455" s="2">
        <v>2454</v>
      </c>
      <c r="B2455" s="21"/>
      <c r="C2455" s="3" t="s">
        <v>12364</v>
      </c>
      <c r="D2455" s="21" t="s">
        <v>12365</v>
      </c>
      <c r="E2455" s="20" t="s">
        <v>12366</v>
      </c>
      <c r="F2455" s="3">
        <v>59</v>
      </c>
      <c r="G2455" s="3" t="s">
        <v>12367</v>
      </c>
      <c r="K2455" s="60">
        <v>45862</v>
      </c>
      <c r="L2455" s="3" t="s">
        <v>3270</v>
      </c>
      <c r="N2455" s="3" t="s">
        <v>12368</v>
      </c>
      <c r="O2455" s="3" t="s">
        <v>12369</v>
      </c>
    </row>
    <row r="2456" s="3" customFormat="1" spans="1:15">
      <c r="A2456" s="2">
        <v>2455</v>
      </c>
      <c r="C2456" s="3" t="s">
        <v>12370</v>
      </c>
      <c r="D2456" s="21" t="s">
        <v>12371</v>
      </c>
      <c r="E2456" s="3" t="s">
        <v>12372</v>
      </c>
      <c r="F2456" s="3">
        <v>49.9</v>
      </c>
      <c r="G2456" s="3" t="s">
        <v>193</v>
      </c>
      <c r="K2456" s="60">
        <v>46051</v>
      </c>
      <c r="L2456" s="60" t="s">
        <v>9327</v>
      </c>
      <c r="M2456" s="3" t="s">
        <v>24</v>
      </c>
      <c r="N2456" s="3" t="s">
        <v>12373</v>
      </c>
      <c r="O2456" s="3" t="s">
        <v>12374</v>
      </c>
    </row>
    <row r="2457" s="2" customFormat="1" spans="1:15">
      <c r="A2457" s="2">
        <v>2456</v>
      </c>
      <c r="C2457" s="2" t="s">
        <v>12375</v>
      </c>
      <c r="D2457" s="76" t="s">
        <v>12376</v>
      </c>
      <c r="E2457" s="2" t="s">
        <v>12377</v>
      </c>
      <c r="F2457" s="3">
        <v>45</v>
      </c>
      <c r="G2457" s="2" t="s">
        <v>21</v>
      </c>
      <c r="H2457" s="2" t="s">
        <v>96</v>
      </c>
      <c r="K2457" s="60">
        <v>45652</v>
      </c>
      <c r="L2457" s="2" t="s">
        <v>381</v>
      </c>
      <c r="M2457" s="3" t="s">
        <v>24</v>
      </c>
      <c r="N2457" s="2" t="s">
        <v>12378</v>
      </c>
      <c r="O2457" s="3" t="s">
        <v>12379</v>
      </c>
    </row>
    <row r="2458" s="3" customFormat="1" spans="1:15">
      <c r="A2458" s="2">
        <v>2457</v>
      </c>
      <c r="B2458" s="68"/>
      <c r="C2458" s="5" t="s">
        <v>12380</v>
      </c>
      <c r="D2458" s="68" t="s">
        <v>12381</v>
      </c>
      <c r="E2458" s="5" t="s">
        <v>12382</v>
      </c>
      <c r="F2458" s="3">
        <v>59.9</v>
      </c>
      <c r="G2458" s="5" t="s">
        <v>3592</v>
      </c>
      <c r="K2458" s="60">
        <v>45869</v>
      </c>
      <c r="N2458" s="5" t="s">
        <v>12383</v>
      </c>
      <c r="O2458" s="5" t="s">
        <v>12384</v>
      </c>
    </row>
    <row r="2459" s="3" customFormat="1" spans="1:15">
      <c r="A2459" s="2">
        <v>2458</v>
      </c>
      <c r="C2459" s="3" t="s">
        <v>12385</v>
      </c>
      <c r="D2459" s="21" t="s">
        <v>12386</v>
      </c>
      <c r="E2459" s="3" t="s">
        <v>12387</v>
      </c>
      <c r="F2459" s="3">
        <v>45</v>
      </c>
      <c r="G2459" s="3" t="s">
        <v>5367</v>
      </c>
      <c r="K2459" s="60">
        <v>46057</v>
      </c>
      <c r="N2459" s="3" t="s">
        <v>12388</v>
      </c>
      <c r="O2459" s="3" t="s">
        <v>12389</v>
      </c>
    </row>
    <row r="2460" s="3" customFormat="1" spans="1:15">
      <c r="A2460" s="2">
        <v>2459</v>
      </c>
      <c r="B2460" s="3" t="s">
        <v>12390</v>
      </c>
      <c r="C2460" s="3" t="s">
        <v>12391</v>
      </c>
      <c r="D2460" s="3" t="s">
        <v>12390</v>
      </c>
      <c r="E2460" s="3" t="s">
        <v>12392</v>
      </c>
      <c r="F2460" s="3">
        <v>69.9</v>
      </c>
      <c r="G2460" s="3" t="s">
        <v>12393</v>
      </c>
      <c r="K2460" s="60">
        <v>45848</v>
      </c>
      <c r="N2460" s="3" t="s">
        <v>12394</v>
      </c>
      <c r="O2460" s="3" t="s">
        <v>12395</v>
      </c>
    </row>
    <row r="2461" s="2" customFormat="1" spans="1:15">
      <c r="A2461" s="2">
        <v>2460</v>
      </c>
      <c r="C2461" s="2" t="s">
        <v>12396</v>
      </c>
      <c r="D2461" s="76" t="s">
        <v>12397</v>
      </c>
      <c r="E2461" s="2" t="s">
        <v>12398</v>
      </c>
      <c r="F2461" s="3">
        <v>35</v>
      </c>
      <c r="G2461" s="3" t="s">
        <v>21</v>
      </c>
      <c r="K2461" s="60">
        <v>46048</v>
      </c>
      <c r="L2461" s="97"/>
      <c r="M2461" s="3" t="s">
        <v>24</v>
      </c>
      <c r="N2461" s="2" t="s">
        <v>12399</v>
      </c>
      <c r="O2461" s="3" t="s">
        <v>12400</v>
      </c>
    </row>
    <row r="2462" s="4" customFormat="1" spans="1:15">
      <c r="A2462" s="2">
        <v>2461</v>
      </c>
      <c r="B2462" s="4" t="s">
        <v>12401</v>
      </c>
      <c r="C2462" s="4" t="s">
        <v>12402</v>
      </c>
      <c r="D2462" s="22" t="s">
        <v>12401</v>
      </c>
      <c r="E2462" s="25" t="s">
        <v>12403</v>
      </c>
      <c r="F2462" s="3">
        <v>49.9</v>
      </c>
      <c r="G2462" s="4" t="s">
        <v>9333</v>
      </c>
      <c r="K2462" s="60">
        <v>46026</v>
      </c>
      <c r="L2462" s="4"/>
      <c r="M2462" s="4"/>
      <c r="N2462" s="4" t="s">
        <v>12404</v>
      </c>
      <c r="O2462" s="4" t="s">
        <v>12405</v>
      </c>
    </row>
    <row r="2463" s="3" customFormat="1" spans="1:15">
      <c r="A2463" s="2">
        <v>2462</v>
      </c>
      <c r="C2463" s="3" t="s">
        <v>12406</v>
      </c>
      <c r="D2463" s="21" t="s">
        <v>12407</v>
      </c>
      <c r="E2463" s="20" t="s">
        <v>12408</v>
      </c>
      <c r="F2463" s="3">
        <v>59.9</v>
      </c>
      <c r="G2463" s="3" t="s">
        <v>193</v>
      </c>
      <c r="K2463" s="60">
        <v>45726</v>
      </c>
      <c r="L2463" s="3" t="s">
        <v>8914</v>
      </c>
      <c r="N2463" s="3" t="s">
        <v>12409</v>
      </c>
      <c r="O2463" s="3" t="s">
        <v>12410</v>
      </c>
    </row>
    <row r="2464" s="3" customFormat="1" spans="1:15">
      <c r="A2464" s="2">
        <v>2463</v>
      </c>
      <c r="C2464" s="3" t="s">
        <v>12402</v>
      </c>
      <c r="D2464" s="21" t="s">
        <v>12411</v>
      </c>
      <c r="E2464" s="3" t="s">
        <v>10504</v>
      </c>
      <c r="F2464" s="3">
        <v>49</v>
      </c>
      <c r="G2464" s="3" t="s">
        <v>21</v>
      </c>
      <c r="K2464" s="60">
        <v>46063</v>
      </c>
      <c r="M2464" s="3" t="s">
        <v>24</v>
      </c>
      <c r="N2464" s="3" t="s">
        <v>12412</v>
      </c>
      <c r="O2464" s="3" t="s">
        <v>12413</v>
      </c>
    </row>
    <row r="2465" s="2" customFormat="1" spans="1:15">
      <c r="A2465" s="2">
        <v>2464</v>
      </c>
      <c r="B2465" s="5"/>
      <c r="C2465" s="5" t="s">
        <v>12402</v>
      </c>
      <c r="D2465" s="68" t="s">
        <v>12414</v>
      </c>
      <c r="E2465" s="20" t="s">
        <v>12415</v>
      </c>
      <c r="F2465" s="3">
        <v>43</v>
      </c>
      <c r="G2465" s="3" t="s">
        <v>21</v>
      </c>
      <c r="H2465" s="5"/>
      <c r="I2465" s="5"/>
      <c r="J2465" s="5"/>
      <c r="K2465" s="60">
        <v>45885</v>
      </c>
      <c r="L2465" s="5"/>
      <c r="M2465" s="3" t="s">
        <v>24</v>
      </c>
      <c r="N2465" s="5" t="s">
        <v>12416</v>
      </c>
      <c r="O2465" s="3" t="s">
        <v>12417</v>
      </c>
    </row>
    <row r="2466" s="52" customFormat="1" spans="1:15">
      <c r="A2466" s="2">
        <v>2465</v>
      </c>
      <c r="B2466" s="52"/>
      <c r="C2466" s="52" t="s">
        <v>12418</v>
      </c>
      <c r="D2466" s="52" t="s">
        <v>12419</v>
      </c>
      <c r="E2466" s="67" t="s">
        <v>12420</v>
      </c>
      <c r="F2466" s="3">
        <v>69.9</v>
      </c>
      <c r="G2466" s="63" t="s">
        <v>21</v>
      </c>
      <c r="K2466" s="60">
        <v>45928</v>
      </c>
      <c r="L2466" s="67" t="s">
        <v>1837</v>
      </c>
      <c r="N2466" s="52" t="s">
        <v>12421</v>
      </c>
      <c r="O2466" s="52" t="s">
        <v>12422</v>
      </c>
    </row>
    <row r="2467" s="2" customFormat="1" spans="1:15">
      <c r="A2467" s="2">
        <v>2466</v>
      </c>
      <c r="C2467" s="2" t="s">
        <v>12423</v>
      </c>
      <c r="D2467" s="76" t="s">
        <v>12424</v>
      </c>
      <c r="E2467" s="2" t="s">
        <v>9493</v>
      </c>
      <c r="F2467" s="3">
        <v>36</v>
      </c>
      <c r="G2467" s="2" t="s">
        <v>1770</v>
      </c>
      <c r="K2467" s="60">
        <v>45696</v>
      </c>
      <c r="L2467" s="3" t="s">
        <v>63</v>
      </c>
      <c r="M2467" s="3" t="s">
        <v>24</v>
      </c>
      <c r="N2467" s="76" t="s">
        <v>12425</v>
      </c>
      <c r="O2467" s="3" t="s">
        <v>12426</v>
      </c>
    </row>
    <row r="2468" s="3" customFormat="1" spans="1:15">
      <c r="A2468" s="2">
        <v>2467</v>
      </c>
      <c r="B2468" s="21"/>
      <c r="C2468" s="3" t="s">
        <v>12427</v>
      </c>
      <c r="D2468" s="21" t="s">
        <v>12428</v>
      </c>
      <c r="E2468" s="20" t="s">
        <v>12429</v>
      </c>
      <c r="F2468" s="3">
        <v>59.9</v>
      </c>
      <c r="G2468" s="3" t="s">
        <v>21</v>
      </c>
      <c r="K2468" s="60">
        <v>46017</v>
      </c>
      <c r="N2468" s="3" t="s">
        <v>12430</v>
      </c>
      <c r="O2468" s="3" t="s">
        <v>12431</v>
      </c>
    </row>
    <row r="2469" s="4" customFormat="1" spans="1:15">
      <c r="A2469" s="2">
        <v>2468</v>
      </c>
      <c r="B2469" s="4" t="s">
        <v>12432</v>
      </c>
      <c r="C2469" s="4" t="s">
        <v>12433</v>
      </c>
      <c r="D2469" s="4" t="s">
        <v>12432</v>
      </c>
      <c r="E2469" s="4" t="s">
        <v>12434</v>
      </c>
      <c r="F2469" s="4">
        <v>48</v>
      </c>
      <c r="G2469" s="4" t="s">
        <v>12435</v>
      </c>
      <c r="K2469" s="56">
        <v>46122</v>
      </c>
      <c r="N2469" s="4" t="s">
        <v>12436</v>
      </c>
      <c r="O2469" s="4" t="s">
        <v>12437</v>
      </c>
    </row>
    <row r="2470" s="3" customFormat="1" spans="1:15">
      <c r="A2470" s="2">
        <v>2469</v>
      </c>
      <c r="B2470" s="21"/>
      <c r="C2470" s="3" t="s">
        <v>12438</v>
      </c>
      <c r="D2470" s="21" t="s">
        <v>12439</v>
      </c>
      <c r="E2470" s="20" t="s">
        <v>12440</v>
      </c>
      <c r="F2470" s="3">
        <v>49.8</v>
      </c>
      <c r="G2470" s="3" t="s">
        <v>12441</v>
      </c>
      <c r="K2470" s="60">
        <v>45516</v>
      </c>
      <c r="N2470" s="3" t="s">
        <v>12442</v>
      </c>
      <c r="O2470" s="3" t="s">
        <v>12443</v>
      </c>
    </row>
    <row r="2471" s="3" customFormat="1" spans="1:15">
      <c r="A2471" s="2">
        <v>2470</v>
      </c>
      <c r="B2471" s="21" t="s">
        <v>12444</v>
      </c>
      <c r="C2471" s="3" t="s">
        <v>12445</v>
      </c>
      <c r="D2471" s="21" t="s">
        <v>12444</v>
      </c>
      <c r="E2471" s="62" t="s">
        <v>12446</v>
      </c>
      <c r="F2471" s="3">
        <v>50</v>
      </c>
      <c r="G2471" s="3" t="s">
        <v>21</v>
      </c>
      <c r="H2471" s="3"/>
      <c r="I2471" s="3"/>
      <c r="J2471" s="62" t="s">
        <v>22</v>
      </c>
      <c r="K2471" s="60">
        <v>46078</v>
      </c>
      <c r="L2471" s="3" t="s">
        <v>23</v>
      </c>
      <c r="M2471" s="3"/>
      <c r="N2471" s="3" t="s">
        <v>12447</v>
      </c>
      <c r="O2471" s="3" t="s">
        <v>12448</v>
      </c>
    </row>
    <row r="2472" s="3" customFormat="1" spans="1:15">
      <c r="A2472" s="2">
        <v>2471</v>
      </c>
      <c r="B2472" s="2"/>
      <c r="C2472" s="2" t="s">
        <v>12449</v>
      </c>
      <c r="D2472" s="76" t="s">
        <v>12450</v>
      </c>
      <c r="E2472" s="2" t="s">
        <v>12451</v>
      </c>
      <c r="F2472" s="3">
        <v>49.9</v>
      </c>
      <c r="G2472" s="2" t="s">
        <v>12452</v>
      </c>
      <c r="H2472" s="2"/>
      <c r="I2472" s="2" t="s">
        <v>312</v>
      </c>
      <c r="J2472" s="3" t="s">
        <v>22</v>
      </c>
      <c r="K2472" s="60">
        <v>46007</v>
      </c>
      <c r="L2472" s="60" t="s">
        <v>3633</v>
      </c>
      <c r="M2472" s="3" t="s">
        <v>12453</v>
      </c>
      <c r="N2472" s="2" t="s">
        <v>12454</v>
      </c>
      <c r="O2472" s="3" t="s">
        <v>12455</v>
      </c>
    </row>
    <row r="2473" s="3" customFormat="1" spans="1:15">
      <c r="A2473" s="2">
        <v>2472</v>
      </c>
      <c r="C2473" s="3" t="s">
        <v>12456</v>
      </c>
      <c r="D2473" s="21" t="s">
        <v>12457</v>
      </c>
      <c r="E2473" s="3" t="s">
        <v>12458</v>
      </c>
      <c r="F2473" s="3">
        <v>69</v>
      </c>
      <c r="G2473" s="3" t="s">
        <v>12459</v>
      </c>
      <c r="K2473" s="60">
        <v>46058</v>
      </c>
      <c r="L2473" s="3" t="s">
        <v>3270</v>
      </c>
      <c r="N2473" s="3" t="s">
        <v>12460</v>
      </c>
      <c r="O2473" s="3" t="s">
        <v>12461</v>
      </c>
    </row>
    <row r="2474" s="3" customFormat="1" spans="1:15">
      <c r="A2474" s="2">
        <v>2473</v>
      </c>
      <c r="B2474" s="3"/>
      <c r="C2474" s="3" t="s">
        <v>12462</v>
      </c>
      <c r="D2474" s="21" t="s">
        <v>12463</v>
      </c>
      <c r="E2474" s="3" t="s">
        <v>12464</v>
      </c>
      <c r="F2474" s="3">
        <v>49.9</v>
      </c>
      <c r="G2474" s="3" t="s">
        <v>12465</v>
      </c>
      <c r="K2474" s="60">
        <v>45561</v>
      </c>
      <c r="L2474" s="3"/>
      <c r="N2474" s="3" t="s">
        <v>12466</v>
      </c>
      <c r="O2474" s="3" t="s">
        <v>12467</v>
      </c>
    </row>
    <row r="2475" s="52" customFormat="1" spans="1:15">
      <c r="A2475" s="2">
        <v>2474</v>
      </c>
      <c r="B2475" s="52" t="s">
        <v>12468</v>
      </c>
      <c r="C2475" s="52" t="s">
        <v>12469</v>
      </c>
      <c r="D2475" s="52" t="s">
        <v>12468</v>
      </c>
      <c r="E2475" s="52" t="s">
        <v>12216</v>
      </c>
      <c r="F2475" s="3">
        <v>59</v>
      </c>
      <c r="G2475" s="5" t="s">
        <v>21</v>
      </c>
      <c r="I2475" s="2" t="s">
        <v>312</v>
      </c>
      <c r="J2475" s="67" t="s">
        <v>22</v>
      </c>
      <c r="K2475" s="60">
        <v>46064</v>
      </c>
      <c r="L2475" s="60" t="s">
        <v>23</v>
      </c>
      <c r="N2475" s="52" t="s">
        <v>12470</v>
      </c>
      <c r="O2475" s="52" t="s">
        <v>12471</v>
      </c>
    </row>
    <row r="2476" s="4" customFormat="1" spans="1:15">
      <c r="A2476" s="2">
        <v>2475</v>
      </c>
      <c r="B2476" s="4" t="s">
        <v>12472</v>
      </c>
      <c r="C2476" s="4" t="s">
        <v>12473</v>
      </c>
      <c r="D2476" s="22" t="s">
        <v>12472</v>
      </c>
      <c r="E2476" s="4" t="s">
        <v>12474</v>
      </c>
      <c r="F2476" s="3">
        <v>55</v>
      </c>
      <c r="G2476" s="4" t="s">
        <v>12475</v>
      </c>
      <c r="K2476" s="60">
        <v>46036</v>
      </c>
      <c r="L2476" s="4"/>
      <c r="N2476" s="4" t="s">
        <v>12476</v>
      </c>
      <c r="O2476" s="4" t="s">
        <v>12477</v>
      </c>
    </row>
    <row r="2477" s="3" customFormat="1" spans="1:15">
      <c r="A2477" s="2">
        <v>2476</v>
      </c>
      <c r="C2477" s="3" t="s">
        <v>12478</v>
      </c>
      <c r="D2477" s="21" t="s">
        <v>12479</v>
      </c>
      <c r="E2477" s="3" t="s">
        <v>12480</v>
      </c>
      <c r="F2477" s="3">
        <v>59.9</v>
      </c>
      <c r="G2477" s="63" t="s">
        <v>21</v>
      </c>
      <c r="K2477" s="60">
        <v>45105</v>
      </c>
      <c r="N2477" s="3" t="s">
        <v>12481</v>
      </c>
      <c r="O2477" s="3" t="s">
        <v>12482</v>
      </c>
    </row>
    <row r="2478" s="3" customFormat="1" spans="1:15">
      <c r="A2478" s="2">
        <v>2477</v>
      </c>
      <c r="B2478" s="3"/>
      <c r="C2478" s="3" t="s">
        <v>12483</v>
      </c>
      <c r="D2478" s="21" t="s">
        <v>12484</v>
      </c>
      <c r="E2478" s="3" t="s">
        <v>12485</v>
      </c>
      <c r="F2478" s="3">
        <v>75</v>
      </c>
      <c r="G2478" s="3" t="s">
        <v>21</v>
      </c>
      <c r="K2478" s="60">
        <v>45253</v>
      </c>
      <c r="L2478" s="20" t="s">
        <v>1837</v>
      </c>
      <c r="M2478" s="20"/>
      <c r="N2478" s="3" t="s">
        <v>12486</v>
      </c>
      <c r="O2478" s="3" t="s">
        <v>12487</v>
      </c>
    </row>
    <row r="2479" s="2" customFormat="1" spans="1:15">
      <c r="A2479" s="2">
        <v>2478</v>
      </c>
      <c r="B2479" s="17"/>
      <c r="C2479" s="92" t="s">
        <v>12488</v>
      </c>
      <c r="D2479" s="17" t="s">
        <v>12489</v>
      </c>
      <c r="E2479" s="92" t="s">
        <v>12490</v>
      </c>
      <c r="F2479" s="3">
        <v>45</v>
      </c>
      <c r="G2479" s="3" t="s">
        <v>21</v>
      </c>
      <c r="H2479" s="101"/>
      <c r="I2479" s="101"/>
      <c r="J2479" s="101"/>
      <c r="K2479" s="60">
        <v>45845</v>
      </c>
      <c r="L2479" s="92"/>
      <c r="M2479" s="3" t="s">
        <v>24</v>
      </c>
      <c r="N2479" s="96" t="s">
        <v>12491</v>
      </c>
      <c r="O2479" s="3" t="s">
        <v>12492</v>
      </c>
    </row>
    <row r="2480" s="3" customFormat="1" spans="1:15">
      <c r="A2480" s="2">
        <v>2479</v>
      </c>
      <c r="C2480" s="3" t="s">
        <v>12493</v>
      </c>
      <c r="D2480" s="21" t="s">
        <v>12494</v>
      </c>
      <c r="E2480" s="3" t="s">
        <v>12216</v>
      </c>
      <c r="F2480" s="3">
        <v>45</v>
      </c>
      <c r="G2480" s="3" t="s">
        <v>1100</v>
      </c>
      <c r="J2480" s="20" t="s">
        <v>22</v>
      </c>
      <c r="K2480" s="60">
        <v>46051</v>
      </c>
      <c r="L2480" s="70" t="s">
        <v>23</v>
      </c>
      <c r="N2480" s="3" t="s">
        <v>12495</v>
      </c>
      <c r="O2480" s="3" t="s">
        <v>12496</v>
      </c>
    </row>
    <row r="2481" s="3" customFormat="1" spans="1:15">
      <c r="A2481" s="2">
        <v>2480</v>
      </c>
      <c r="B2481" s="3" t="s">
        <v>12497</v>
      </c>
      <c r="C2481" s="3" t="s">
        <v>12498</v>
      </c>
      <c r="D2481" s="3" t="s">
        <v>12497</v>
      </c>
      <c r="E2481" s="3" t="s">
        <v>12499</v>
      </c>
      <c r="F2481" s="3">
        <v>69.9</v>
      </c>
      <c r="G2481" s="3" t="s">
        <v>193</v>
      </c>
      <c r="K2481" s="60">
        <v>45904</v>
      </c>
      <c r="N2481" s="3" t="s">
        <v>12500</v>
      </c>
      <c r="O2481" s="3" t="s">
        <v>12501</v>
      </c>
    </row>
    <row r="2482" s="2" customFormat="1" spans="1:15">
      <c r="A2482" s="2">
        <v>2481</v>
      </c>
      <c r="B2482" s="5"/>
      <c r="C2482" s="5" t="s">
        <v>12502</v>
      </c>
      <c r="D2482" s="68" t="s">
        <v>12503</v>
      </c>
      <c r="E2482" s="5" t="s">
        <v>12504</v>
      </c>
      <c r="F2482" s="3">
        <v>45</v>
      </c>
      <c r="G2482" s="20" t="s">
        <v>21</v>
      </c>
      <c r="H2482" s="20"/>
      <c r="I2482" s="20"/>
      <c r="J2482" s="20"/>
      <c r="K2482" s="60">
        <v>44963</v>
      </c>
      <c r="L2482" s="5"/>
      <c r="M2482" s="3" t="s">
        <v>24</v>
      </c>
      <c r="N2482" s="5" t="s">
        <v>12505</v>
      </c>
      <c r="O2482" s="3" t="s">
        <v>12506</v>
      </c>
    </row>
    <row r="2483" s="3" customFormat="1" spans="1:15">
      <c r="A2483" s="2">
        <v>2482</v>
      </c>
      <c r="B2483" s="21"/>
      <c r="C2483" s="20" t="s">
        <v>12507</v>
      </c>
      <c r="D2483" s="21" t="s">
        <v>12508</v>
      </c>
      <c r="E2483" s="3" t="s">
        <v>12509</v>
      </c>
      <c r="F2483" s="3">
        <v>39</v>
      </c>
      <c r="G2483" s="3" t="s">
        <v>21</v>
      </c>
      <c r="K2483" s="60">
        <v>45663</v>
      </c>
      <c r="L2483" s="62"/>
      <c r="N2483" s="3" t="s">
        <v>12510</v>
      </c>
      <c r="O2483" s="3" t="s">
        <v>12511</v>
      </c>
    </row>
    <row r="2484" s="3" customFormat="1" spans="1:15">
      <c r="A2484" s="2">
        <v>2483</v>
      </c>
      <c r="B2484" s="3"/>
      <c r="C2484" s="3" t="s">
        <v>12512</v>
      </c>
      <c r="D2484" s="21" t="s">
        <v>12513</v>
      </c>
      <c r="E2484" s="3" t="s">
        <v>12066</v>
      </c>
      <c r="F2484" s="3">
        <v>53</v>
      </c>
      <c r="G2484" s="3" t="s">
        <v>12514</v>
      </c>
      <c r="H2484" s="20" t="s">
        <v>96</v>
      </c>
      <c r="K2484" s="60">
        <v>45389</v>
      </c>
      <c r="L2484" s="62" t="s">
        <v>6954</v>
      </c>
      <c r="N2484" s="3" t="s">
        <v>12515</v>
      </c>
      <c r="O2484" s="3" t="s">
        <v>12516</v>
      </c>
    </row>
    <row r="2485" s="2" customFormat="1" spans="1:15">
      <c r="A2485" s="2">
        <v>2484</v>
      </c>
      <c r="C2485" s="2" t="s">
        <v>12517</v>
      </c>
      <c r="D2485" s="76" t="s">
        <v>12518</v>
      </c>
      <c r="E2485" s="2" t="s">
        <v>12519</v>
      </c>
      <c r="F2485" s="3">
        <v>33</v>
      </c>
      <c r="G2485" s="2" t="s">
        <v>21</v>
      </c>
      <c r="K2485" s="60">
        <v>45707</v>
      </c>
      <c r="M2485" s="3" t="s">
        <v>24</v>
      </c>
      <c r="N2485" s="2" t="s">
        <v>12520</v>
      </c>
      <c r="O2485" s="3" t="s">
        <v>12521</v>
      </c>
    </row>
    <row r="2486" s="2" customFormat="1" spans="1:15">
      <c r="A2486" s="2">
        <v>2485</v>
      </c>
      <c r="B2486" s="16"/>
      <c r="C2486" s="2" t="s">
        <v>12522</v>
      </c>
      <c r="D2486" s="76" t="s">
        <v>12523</v>
      </c>
      <c r="E2486" s="2" t="s">
        <v>12524</v>
      </c>
      <c r="F2486" s="3">
        <v>39.8</v>
      </c>
      <c r="G2486" s="2" t="s">
        <v>21</v>
      </c>
      <c r="H2486" s="16"/>
      <c r="I2486" s="16"/>
      <c r="J2486" s="16"/>
      <c r="K2486" s="60">
        <v>45650</v>
      </c>
      <c r="M2486" s="3" t="s">
        <v>24</v>
      </c>
      <c r="N2486" s="2" t="s">
        <v>12525</v>
      </c>
      <c r="O2486" s="3" t="s">
        <v>12526</v>
      </c>
    </row>
    <row r="2487" s="5" customFormat="1" ht="14.25" spans="1:15">
      <c r="A2487" s="2">
        <v>2486</v>
      </c>
      <c r="B2487" s="2"/>
      <c r="C2487" s="18" t="s">
        <v>12527</v>
      </c>
      <c r="D2487" s="76"/>
      <c r="E2487" s="2"/>
      <c r="F2487" s="3"/>
      <c r="G2487" s="2"/>
      <c r="H2487" s="2"/>
      <c r="I2487" s="2"/>
      <c r="J2487" s="2"/>
      <c r="K2487" s="60"/>
      <c r="L2487" s="2"/>
      <c r="M2487" s="3"/>
      <c r="N2487" s="2"/>
      <c r="O2487" s="3"/>
    </row>
    <row r="2488" s="3" customFormat="1" spans="1:15">
      <c r="A2488" s="2">
        <v>2487</v>
      </c>
      <c r="B2488" s="21" t="s">
        <v>12528</v>
      </c>
      <c r="C2488" s="3" t="s">
        <v>12529</v>
      </c>
      <c r="D2488" s="21" t="s">
        <v>12528</v>
      </c>
      <c r="E2488" s="3" t="s">
        <v>12530</v>
      </c>
      <c r="F2488" s="3">
        <v>49</v>
      </c>
      <c r="G2488" s="3" t="s">
        <v>12531</v>
      </c>
      <c r="H2488" s="3"/>
      <c r="I2488" s="3"/>
      <c r="J2488" s="20" t="s">
        <v>22</v>
      </c>
      <c r="K2488" s="60">
        <v>45888</v>
      </c>
      <c r="L2488" s="70" t="s">
        <v>23</v>
      </c>
      <c r="M2488" s="3"/>
      <c r="N2488" s="3" t="s">
        <v>12532</v>
      </c>
      <c r="O2488" s="3" t="s">
        <v>12533</v>
      </c>
    </row>
    <row r="2489" s="2" customFormat="1" spans="1:15">
      <c r="A2489" s="2">
        <v>2488</v>
      </c>
      <c r="B2489" s="5"/>
      <c r="C2489" s="5" t="s">
        <v>12534</v>
      </c>
      <c r="D2489" s="68" t="s">
        <v>12535</v>
      </c>
      <c r="E2489" s="5" t="s">
        <v>12536</v>
      </c>
      <c r="F2489" s="3">
        <v>44</v>
      </c>
      <c r="G2489" s="20" t="s">
        <v>12537</v>
      </c>
      <c r="H2489" s="5"/>
      <c r="I2489" s="5"/>
      <c r="J2489" s="3" t="s">
        <v>22</v>
      </c>
      <c r="K2489" s="60">
        <v>46053</v>
      </c>
      <c r="L2489" s="70" t="s">
        <v>23</v>
      </c>
      <c r="M2489" s="3" t="s">
        <v>24</v>
      </c>
      <c r="N2489" s="5" t="s">
        <v>12538</v>
      </c>
      <c r="O2489" s="3" t="s">
        <v>12539</v>
      </c>
    </row>
    <row r="2490" s="3" customFormat="1" spans="1:15">
      <c r="A2490" s="2">
        <v>2489</v>
      </c>
      <c r="B2490" s="21" t="s">
        <v>12540</v>
      </c>
      <c r="C2490" s="3" t="s">
        <v>12541</v>
      </c>
      <c r="D2490" s="21" t="s">
        <v>12540</v>
      </c>
      <c r="E2490" s="3" t="s">
        <v>12542</v>
      </c>
      <c r="F2490" s="3">
        <v>48.5</v>
      </c>
      <c r="G2490" s="3" t="s">
        <v>12543</v>
      </c>
      <c r="K2490" s="60">
        <v>45849</v>
      </c>
      <c r="N2490" s="3" t="s">
        <v>12544</v>
      </c>
      <c r="O2490" s="3" t="s">
        <v>12545</v>
      </c>
    </row>
    <row r="2491" s="2" customFormat="1" spans="1:15">
      <c r="A2491" s="2">
        <v>2490</v>
      </c>
      <c r="C2491" s="2" t="s">
        <v>12534</v>
      </c>
      <c r="D2491" s="76" t="s">
        <v>12546</v>
      </c>
      <c r="E2491" s="2" t="s">
        <v>12547</v>
      </c>
      <c r="F2491" s="3">
        <v>30</v>
      </c>
      <c r="G2491" s="2" t="s">
        <v>21</v>
      </c>
      <c r="K2491" s="60">
        <v>45558</v>
      </c>
      <c r="M2491" s="3" t="s">
        <v>24</v>
      </c>
      <c r="N2491" s="2" t="s">
        <v>12548</v>
      </c>
      <c r="O2491" s="3" t="s">
        <v>12549</v>
      </c>
    </row>
    <row r="2492" s="5" customFormat="1" spans="1:15">
      <c r="A2492" s="2">
        <v>2491</v>
      </c>
      <c r="B2492" s="85"/>
      <c r="C2492" s="2" t="s">
        <v>12541</v>
      </c>
      <c r="D2492" s="76" t="s">
        <v>12550</v>
      </c>
      <c r="E2492" s="2" t="s">
        <v>12551</v>
      </c>
      <c r="F2492" s="3">
        <v>39.9</v>
      </c>
      <c r="G2492" s="5" t="s">
        <v>21</v>
      </c>
      <c r="H2492" s="2"/>
      <c r="I2492" s="2"/>
      <c r="J2492" s="2"/>
      <c r="K2492" s="60">
        <v>45630</v>
      </c>
      <c r="L2492" s="2"/>
      <c r="M2492" s="3" t="s">
        <v>24</v>
      </c>
      <c r="N2492" s="76" t="s">
        <v>12552</v>
      </c>
      <c r="O2492" s="3" t="s">
        <v>12553</v>
      </c>
    </row>
    <row r="2493" s="3" customFormat="1" spans="1:15">
      <c r="A2493" s="2">
        <v>2492</v>
      </c>
      <c r="B2493" s="3" t="s">
        <v>12554</v>
      </c>
      <c r="C2493" s="3" t="s">
        <v>12555</v>
      </c>
      <c r="D2493" s="3" t="s">
        <v>12554</v>
      </c>
      <c r="E2493" s="3" t="s">
        <v>9238</v>
      </c>
      <c r="F2493" s="3">
        <v>59.9</v>
      </c>
      <c r="G2493" s="20" t="s">
        <v>10145</v>
      </c>
      <c r="H2493" s="20" t="s">
        <v>96</v>
      </c>
      <c r="I2493" s="60"/>
      <c r="J2493" s="60"/>
      <c r="K2493" s="60">
        <v>46020</v>
      </c>
      <c r="L2493" s="20" t="s">
        <v>12556</v>
      </c>
      <c r="M2493" s="20"/>
      <c r="N2493" s="3" t="s">
        <v>12557</v>
      </c>
      <c r="O2493" s="3" t="s">
        <v>12558</v>
      </c>
    </row>
    <row r="2494" s="3" customFormat="1" spans="1:15">
      <c r="A2494" s="2">
        <v>2493</v>
      </c>
      <c r="B2494" s="21"/>
      <c r="C2494" s="3" t="s">
        <v>12559</v>
      </c>
      <c r="D2494" s="21" t="s">
        <v>12560</v>
      </c>
      <c r="E2494" s="3" t="s">
        <v>12561</v>
      </c>
      <c r="F2494" s="3">
        <v>49.9</v>
      </c>
      <c r="G2494" s="63" t="s">
        <v>21</v>
      </c>
      <c r="I2494" s="20" t="s">
        <v>312</v>
      </c>
      <c r="J2494" s="3" t="s">
        <v>22</v>
      </c>
      <c r="K2494" s="60">
        <v>46001</v>
      </c>
      <c r="L2494" s="70" t="s">
        <v>23</v>
      </c>
      <c r="M2494" s="3" t="s">
        <v>12562</v>
      </c>
      <c r="N2494" s="3" t="s">
        <v>12563</v>
      </c>
      <c r="O2494" s="3" t="s">
        <v>12564</v>
      </c>
    </row>
    <row r="2495" s="3" customFormat="1" spans="1:15">
      <c r="A2495" s="2">
        <v>2494</v>
      </c>
      <c r="B2495" s="21"/>
      <c r="C2495" s="3" t="s">
        <v>12565</v>
      </c>
      <c r="D2495" s="21" t="s">
        <v>12566</v>
      </c>
      <c r="E2495" s="3" t="s">
        <v>12567</v>
      </c>
      <c r="F2495" s="3">
        <v>35</v>
      </c>
      <c r="G2495" s="3" t="s">
        <v>62</v>
      </c>
      <c r="K2495" s="60">
        <v>45881</v>
      </c>
      <c r="L2495" s="3" t="s">
        <v>63</v>
      </c>
      <c r="N2495" s="3" t="s">
        <v>12568</v>
      </c>
      <c r="O2495" s="3" t="s">
        <v>12569</v>
      </c>
    </row>
    <row r="2496" s="52" customFormat="1" spans="1:15">
      <c r="A2496" s="2">
        <v>2495</v>
      </c>
      <c r="C2496" s="52" t="s">
        <v>12570</v>
      </c>
      <c r="D2496" s="87" t="s">
        <v>12571</v>
      </c>
      <c r="E2496" s="52" t="s">
        <v>12572</v>
      </c>
      <c r="F2496" s="3">
        <v>49</v>
      </c>
      <c r="G2496" s="52" t="s">
        <v>21</v>
      </c>
      <c r="K2496" s="60">
        <v>46051</v>
      </c>
      <c r="L2496" s="70"/>
      <c r="M2496" s="3"/>
      <c r="N2496" s="52" t="s">
        <v>12573</v>
      </c>
      <c r="O2496" s="3" t="s">
        <v>12574</v>
      </c>
    </row>
    <row r="2497" s="3" customFormat="1" spans="1:15">
      <c r="A2497" s="2">
        <v>2496</v>
      </c>
      <c r="B2497" s="21"/>
      <c r="C2497" s="3" t="s">
        <v>12575</v>
      </c>
      <c r="D2497" s="21" t="s">
        <v>12576</v>
      </c>
      <c r="E2497" s="3" t="s">
        <v>12577</v>
      </c>
      <c r="F2497" s="3">
        <v>45</v>
      </c>
      <c r="G2497" s="20" t="s">
        <v>193</v>
      </c>
      <c r="K2497" s="60">
        <v>45653</v>
      </c>
      <c r="L2497" s="3" t="s">
        <v>63</v>
      </c>
      <c r="N2497" s="3" t="s">
        <v>12578</v>
      </c>
      <c r="O2497" s="3" t="s">
        <v>12579</v>
      </c>
    </row>
    <row r="2498" s="2" customFormat="1" spans="1:15">
      <c r="A2498" s="2">
        <v>2497</v>
      </c>
      <c r="B2498" s="16"/>
      <c r="C2498" s="2" t="s">
        <v>12580</v>
      </c>
      <c r="D2498" s="76" t="s">
        <v>12581</v>
      </c>
      <c r="E2498" s="2" t="s">
        <v>12582</v>
      </c>
      <c r="F2498" s="3">
        <v>45</v>
      </c>
      <c r="G2498" s="2" t="s">
        <v>21</v>
      </c>
      <c r="H2498" s="16"/>
      <c r="I2498" s="16"/>
      <c r="J2498" s="16"/>
      <c r="K2498" s="60">
        <v>46041</v>
      </c>
      <c r="L2498" s="102"/>
      <c r="M2498" s="3" t="s">
        <v>24</v>
      </c>
      <c r="N2498" s="2" t="s">
        <v>12583</v>
      </c>
      <c r="O2498" s="3" t="s">
        <v>12584</v>
      </c>
    </row>
    <row r="2499" s="2" customFormat="1" spans="1:15">
      <c r="A2499" s="2">
        <v>2498</v>
      </c>
      <c r="B2499" s="16"/>
      <c r="C2499" s="2" t="s">
        <v>12585</v>
      </c>
      <c r="D2499" s="76" t="s">
        <v>12586</v>
      </c>
      <c r="E2499" s="2" t="s">
        <v>12587</v>
      </c>
      <c r="F2499" s="3">
        <v>43</v>
      </c>
      <c r="G2499" s="2" t="s">
        <v>12588</v>
      </c>
      <c r="K2499" s="60">
        <v>45510</v>
      </c>
      <c r="L2499" s="3" t="s">
        <v>63</v>
      </c>
      <c r="M2499" s="3" t="s">
        <v>24</v>
      </c>
      <c r="N2499" s="2" t="s">
        <v>12589</v>
      </c>
      <c r="O2499" s="3" t="s">
        <v>12590</v>
      </c>
    </row>
    <row r="2500" s="52" customFormat="1" spans="1:15">
      <c r="A2500" s="2">
        <v>2499</v>
      </c>
      <c r="C2500" s="52" t="s">
        <v>12591</v>
      </c>
      <c r="D2500" s="87" t="s">
        <v>12592</v>
      </c>
      <c r="E2500" s="52" t="s">
        <v>12593</v>
      </c>
      <c r="F2500" s="3">
        <v>69.9</v>
      </c>
      <c r="G2500" s="52" t="s">
        <v>21</v>
      </c>
      <c r="H2500" s="88" t="s">
        <v>96</v>
      </c>
      <c r="I2500" s="88"/>
      <c r="J2500" s="88"/>
      <c r="K2500" s="60">
        <v>46040</v>
      </c>
      <c r="L2500" s="70" t="s">
        <v>381</v>
      </c>
      <c r="M2500" s="3" t="s">
        <v>24</v>
      </c>
      <c r="N2500" s="52" t="s">
        <v>12594</v>
      </c>
      <c r="O2500" s="3" t="s">
        <v>12595</v>
      </c>
    </row>
    <row r="2501" s="3" customFormat="1" spans="1:15">
      <c r="A2501" s="2">
        <v>2500</v>
      </c>
      <c r="B2501" s="3" t="s">
        <v>12596</v>
      </c>
      <c r="C2501" s="3" t="s">
        <v>12597</v>
      </c>
      <c r="D2501" s="21" t="s">
        <v>12596</v>
      </c>
      <c r="E2501" s="3" t="s">
        <v>11900</v>
      </c>
      <c r="F2501" s="3">
        <v>49</v>
      </c>
      <c r="G2501" s="3" t="s">
        <v>12598</v>
      </c>
      <c r="K2501" s="60">
        <v>46021</v>
      </c>
      <c r="N2501" s="3" t="s">
        <v>12599</v>
      </c>
      <c r="O2501" s="3" t="s">
        <v>12600</v>
      </c>
    </row>
    <row r="2502" s="2" customFormat="1" spans="1:15">
      <c r="A2502" s="2">
        <v>2501</v>
      </c>
      <c r="B2502" s="68"/>
      <c r="C2502" s="5" t="s">
        <v>12601</v>
      </c>
      <c r="D2502" s="68" t="s">
        <v>12602</v>
      </c>
      <c r="E2502" s="5" t="s">
        <v>12603</v>
      </c>
      <c r="F2502" s="3">
        <v>59</v>
      </c>
      <c r="G2502" s="2" t="s">
        <v>21</v>
      </c>
      <c r="H2502" s="5"/>
      <c r="I2502" s="5"/>
      <c r="J2502" s="5"/>
      <c r="K2502" s="60">
        <v>45910</v>
      </c>
      <c r="L2502" s="5"/>
      <c r="M2502" s="3" t="s">
        <v>24</v>
      </c>
      <c r="N2502" s="5" t="s">
        <v>12604</v>
      </c>
      <c r="O2502" s="3" t="s">
        <v>12605</v>
      </c>
    </row>
    <row r="2503" s="3" customFormat="1" spans="1:15">
      <c r="A2503" s="2">
        <v>2502</v>
      </c>
      <c r="C2503" s="3" t="s">
        <v>12606</v>
      </c>
      <c r="D2503" s="21" t="s">
        <v>12607</v>
      </c>
      <c r="E2503" s="3" t="s">
        <v>12608</v>
      </c>
      <c r="F2503" s="3">
        <v>59.9</v>
      </c>
      <c r="G2503" s="63" t="s">
        <v>21</v>
      </c>
      <c r="K2503" s="60">
        <v>45656</v>
      </c>
      <c r="N2503" s="3" t="s">
        <v>12609</v>
      </c>
      <c r="O2503" s="3" t="s">
        <v>12610</v>
      </c>
    </row>
    <row r="2504" s="5" customFormat="1" spans="1:15">
      <c r="A2504" s="2">
        <v>2503</v>
      </c>
      <c r="B2504" s="16"/>
      <c r="C2504" s="2" t="s">
        <v>12611</v>
      </c>
      <c r="D2504" s="76" t="s">
        <v>12612</v>
      </c>
      <c r="E2504" s="2" t="s">
        <v>12613</v>
      </c>
      <c r="F2504" s="3">
        <v>39.8</v>
      </c>
      <c r="G2504" s="2" t="s">
        <v>21</v>
      </c>
      <c r="H2504" s="2"/>
      <c r="I2504" s="2"/>
      <c r="J2504" s="2"/>
      <c r="K2504" s="60">
        <v>44960</v>
      </c>
      <c r="L2504" s="2"/>
      <c r="M2504" s="3" t="s">
        <v>24</v>
      </c>
      <c r="N2504" s="2" t="s">
        <v>12614</v>
      </c>
      <c r="O2504" s="3" t="s">
        <v>12615</v>
      </c>
    </row>
    <row r="2505" s="3" customFormat="1" spans="1:15">
      <c r="A2505" s="2">
        <v>2504</v>
      </c>
      <c r="B2505" s="3" t="s">
        <v>12616</v>
      </c>
      <c r="C2505" s="20" t="s">
        <v>12617</v>
      </c>
      <c r="D2505" s="21" t="s">
        <v>12616</v>
      </c>
      <c r="E2505" s="3" t="s">
        <v>12618</v>
      </c>
      <c r="F2505" s="3">
        <v>49.8</v>
      </c>
      <c r="G2505" s="3" t="s">
        <v>12619</v>
      </c>
      <c r="K2505" s="60">
        <v>46002</v>
      </c>
      <c r="N2505" s="3" t="s">
        <v>12620</v>
      </c>
      <c r="O2505" s="3" t="s">
        <v>12621</v>
      </c>
    </row>
    <row r="2506" s="3" customFormat="1" spans="1:15">
      <c r="A2506" s="2">
        <v>2505</v>
      </c>
      <c r="C2506" s="3" t="s">
        <v>12622</v>
      </c>
      <c r="D2506" s="21" t="s">
        <v>12623</v>
      </c>
      <c r="E2506" s="3" t="s">
        <v>12624</v>
      </c>
      <c r="F2506" s="3">
        <v>45</v>
      </c>
      <c r="G2506" s="3" t="s">
        <v>193</v>
      </c>
      <c r="K2506" s="60">
        <v>46051</v>
      </c>
      <c r="L2506" s="3" t="s">
        <v>63</v>
      </c>
      <c r="N2506" s="3" t="s">
        <v>12625</v>
      </c>
      <c r="O2506" s="3" t="s">
        <v>12626</v>
      </c>
    </row>
    <row r="2507" s="3" customFormat="1" spans="1:15">
      <c r="A2507" s="2">
        <v>2506</v>
      </c>
      <c r="C2507" s="3" t="s">
        <v>12627</v>
      </c>
      <c r="D2507" s="21" t="s">
        <v>12628</v>
      </c>
      <c r="E2507" s="3" t="s">
        <v>709</v>
      </c>
      <c r="F2507" s="3">
        <v>54.8</v>
      </c>
      <c r="G2507" s="2" t="s">
        <v>21</v>
      </c>
      <c r="K2507" s="60">
        <v>46037</v>
      </c>
      <c r="M2507" s="3" t="s">
        <v>24</v>
      </c>
      <c r="N2507" s="3" t="s">
        <v>12629</v>
      </c>
      <c r="O2507" s="3" t="s">
        <v>12630</v>
      </c>
    </row>
    <row r="2508" s="3" customFormat="1" spans="1:15">
      <c r="A2508" s="2">
        <v>2507</v>
      </c>
      <c r="C2508" s="3" t="s">
        <v>12631</v>
      </c>
      <c r="D2508" s="21" t="s">
        <v>12632</v>
      </c>
      <c r="E2508" s="3" t="s">
        <v>12633</v>
      </c>
      <c r="F2508" s="3">
        <v>52</v>
      </c>
      <c r="G2508" s="3" t="s">
        <v>193</v>
      </c>
      <c r="J2508" s="52"/>
      <c r="K2508" s="60">
        <v>45510</v>
      </c>
      <c r="L2508" s="99" t="s">
        <v>63</v>
      </c>
      <c r="M2508" s="20"/>
      <c r="N2508" s="3" t="s">
        <v>12634</v>
      </c>
      <c r="O2508" s="3" t="s">
        <v>12635</v>
      </c>
    </row>
    <row r="2509" s="3" customFormat="1" spans="1:15">
      <c r="A2509" s="2">
        <v>2508</v>
      </c>
      <c r="B2509" s="5"/>
      <c r="C2509" s="5" t="s">
        <v>12636</v>
      </c>
      <c r="D2509" s="68" t="s">
        <v>12637</v>
      </c>
      <c r="E2509" s="5" t="s">
        <v>9282</v>
      </c>
      <c r="F2509" s="3">
        <v>49</v>
      </c>
      <c r="G2509" s="20" t="s">
        <v>9672</v>
      </c>
      <c r="K2509" s="60">
        <v>46001</v>
      </c>
      <c r="L2509" s="3" t="s">
        <v>63</v>
      </c>
      <c r="N2509" s="5" t="s">
        <v>12638</v>
      </c>
      <c r="O2509" s="5" t="s">
        <v>12639</v>
      </c>
    </row>
    <row r="2510" s="52" customFormat="1" spans="1:15">
      <c r="A2510" s="2">
        <v>2509</v>
      </c>
      <c r="C2510" s="52" t="s">
        <v>12640</v>
      </c>
      <c r="D2510" s="87" t="s">
        <v>12641</v>
      </c>
      <c r="E2510" s="52" t="s">
        <v>12642</v>
      </c>
      <c r="F2510" s="3">
        <v>55</v>
      </c>
      <c r="G2510" s="88" t="s">
        <v>193</v>
      </c>
      <c r="K2510" s="60">
        <v>45737</v>
      </c>
      <c r="L2510" s="98" t="s">
        <v>63</v>
      </c>
      <c r="M2510" s="70"/>
      <c r="N2510" s="88" t="s">
        <v>12643</v>
      </c>
      <c r="O2510" s="3" t="s">
        <v>12644</v>
      </c>
    </row>
    <row r="2511" s="3" customFormat="1" spans="1:15">
      <c r="A2511" s="2">
        <v>2510</v>
      </c>
      <c r="B2511" s="21"/>
      <c r="C2511" s="3" t="s">
        <v>12645</v>
      </c>
      <c r="D2511" s="21" t="s">
        <v>12646</v>
      </c>
      <c r="E2511" s="20" t="s">
        <v>12647</v>
      </c>
      <c r="F2511" s="3">
        <v>59</v>
      </c>
      <c r="G2511" s="20" t="s">
        <v>62</v>
      </c>
      <c r="J2511" s="20" t="s">
        <v>22</v>
      </c>
      <c r="K2511" s="60">
        <v>46052</v>
      </c>
      <c r="L2511" s="70" t="s">
        <v>23</v>
      </c>
      <c r="N2511" s="3" t="s">
        <v>12648</v>
      </c>
      <c r="O2511" s="3" t="s">
        <v>12649</v>
      </c>
    </row>
    <row r="2512" s="3" customFormat="1" spans="1:15">
      <c r="A2512" s="2">
        <v>2511</v>
      </c>
      <c r="C2512" s="3" t="s">
        <v>12650</v>
      </c>
      <c r="D2512" s="21" t="s">
        <v>12651</v>
      </c>
      <c r="E2512" s="3" t="s">
        <v>11785</v>
      </c>
      <c r="F2512" s="3">
        <v>59.9</v>
      </c>
      <c r="G2512" s="3" t="s">
        <v>21</v>
      </c>
      <c r="K2512" s="60">
        <v>45883</v>
      </c>
      <c r="M2512" s="3" t="s">
        <v>24</v>
      </c>
      <c r="N2512" s="3" t="s">
        <v>12652</v>
      </c>
      <c r="O2512" s="3" t="s">
        <v>12653</v>
      </c>
    </row>
    <row r="2513" s="2" customFormat="1" spans="1:15">
      <c r="A2513" s="2">
        <v>2512</v>
      </c>
      <c r="B2513" s="5"/>
      <c r="C2513" s="5" t="s">
        <v>12654</v>
      </c>
      <c r="D2513" s="68" t="s">
        <v>12655</v>
      </c>
      <c r="E2513" s="5" t="s">
        <v>12656</v>
      </c>
      <c r="F2513" s="3">
        <v>39.8</v>
      </c>
      <c r="G2513" s="5" t="s">
        <v>21</v>
      </c>
      <c r="H2513" s="5"/>
      <c r="I2513" s="5"/>
      <c r="J2513" s="5"/>
      <c r="K2513" s="60">
        <v>45166</v>
      </c>
      <c r="L2513" s="5"/>
      <c r="M2513" s="3" t="s">
        <v>24</v>
      </c>
      <c r="N2513" s="5" t="s">
        <v>12657</v>
      </c>
      <c r="O2513" s="3" t="s">
        <v>12658</v>
      </c>
    </row>
    <row r="2514" s="3" customFormat="1" spans="1:15">
      <c r="A2514" s="2">
        <v>2513</v>
      </c>
      <c r="B2514" s="21" t="s">
        <v>12659</v>
      </c>
      <c r="C2514" s="3" t="s">
        <v>12660</v>
      </c>
      <c r="D2514" s="21" t="s">
        <v>12659</v>
      </c>
      <c r="E2514" s="3" t="s">
        <v>12633</v>
      </c>
      <c r="F2514" s="3">
        <v>45</v>
      </c>
      <c r="G2514" s="3" t="s">
        <v>21</v>
      </c>
      <c r="K2514" s="60">
        <v>45850</v>
      </c>
      <c r="N2514" s="3" t="s">
        <v>12661</v>
      </c>
      <c r="O2514" s="3" t="s">
        <v>12662</v>
      </c>
    </row>
    <row r="2515" s="3" customFormat="1" spans="1:15">
      <c r="A2515" s="2">
        <v>2514</v>
      </c>
      <c r="C2515" s="3" t="s">
        <v>12663</v>
      </c>
      <c r="D2515" s="21" t="s">
        <v>12664</v>
      </c>
      <c r="E2515" s="3" t="s">
        <v>12665</v>
      </c>
      <c r="F2515" s="3">
        <v>45</v>
      </c>
      <c r="G2515" s="3" t="s">
        <v>62</v>
      </c>
      <c r="K2515" s="60">
        <v>46011</v>
      </c>
      <c r="L2515" s="3" t="s">
        <v>63</v>
      </c>
      <c r="N2515" s="3" t="s">
        <v>12666</v>
      </c>
      <c r="O2515" s="3" t="s">
        <v>12667</v>
      </c>
    </row>
    <row r="2516" s="2" customFormat="1" spans="1:15">
      <c r="A2516" s="2">
        <v>2515</v>
      </c>
      <c r="B2516" s="68"/>
      <c r="C2516" s="5" t="s">
        <v>12668</v>
      </c>
      <c r="D2516" s="68" t="s">
        <v>12669</v>
      </c>
      <c r="E2516" s="5" t="s">
        <v>12670</v>
      </c>
      <c r="F2516" s="3">
        <v>23</v>
      </c>
      <c r="G2516" s="20" t="s">
        <v>21</v>
      </c>
      <c r="H2516" s="5"/>
      <c r="I2516" s="5"/>
      <c r="J2516" s="5"/>
      <c r="K2516" s="60">
        <v>45671</v>
      </c>
      <c r="L2516" s="5" t="s">
        <v>10663</v>
      </c>
      <c r="M2516" s="3" t="s">
        <v>24</v>
      </c>
      <c r="N2516" s="5" t="s">
        <v>12671</v>
      </c>
      <c r="O2516" s="3" t="s">
        <v>12672</v>
      </c>
    </row>
    <row r="2517" s="3" customFormat="1" spans="1:15">
      <c r="A2517" s="2">
        <v>2516</v>
      </c>
      <c r="B2517" s="21"/>
      <c r="C2517" s="3" t="s">
        <v>12673</v>
      </c>
      <c r="D2517" s="21" t="s">
        <v>12674</v>
      </c>
      <c r="E2517" s="3" t="s">
        <v>12675</v>
      </c>
      <c r="F2517" s="3">
        <v>45</v>
      </c>
      <c r="G2517" s="3" t="s">
        <v>62</v>
      </c>
      <c r="K2517" s="60">
        <v>45803</v>
      </c>
      <c r="L2517" s="3" t="s">
        <v>63</v>
      </c>
      <c r="N2517" s="3" t="s">
        <v>12676</v>
      </c>
      <c r="O2517" s="3" t="s">
        <v>12677</v>
      </c>
    </row>
    <row r="2518" s="52" customFormat="1" spans="1:15">
      <c r="A2518" s="2">
        <v>2517</v>
      </c>
      <c r="C2518" s="52" t="s">
        <v>12678</v>
      </c>
      <c r="D2518" s="87" t="s">
        <v>12679</v>
      </c>
      <c r="E2518" s="52" t="s">
        <v>12680</v>
      </c>
      <c r="F2518" s="3">
        <v>54</v>
      </c>
      <c r="G2518" s="52" t="s">
        <v>21</v>
      </c>
      <c r="H2518" s="88" t="s">
        <v>96</v>
      </c>
      <c r="I2518" s="88"/>
      <c r="J2518" s="88"/>
      <c r="K2518" s="60">
        <v>46031</v>
      </c>
      <c r="L2518" s="52" t="s">
        <v>97</v>
      </c>
      <c r="M2518" s="3" t="s">
        <v>24</v>
      </c>
      <c r="N2518" s="52" t="s">
        <v>12681</v>
      </c>
      <c r="O2518" s="3" t="s">
        <v>12682</v>
      </c>
    </row>
    <row r="2519" s="52" customFormat="1" spans="1:15">
      <c r="A2519" s="2">
        <v>2518</v>
      </c>
      <c r="B2519" s="52" t="s">
        <v>12683</v>
      </c>
      <c r="C2519" s="52" t="s">
        <v>12684</v>
      </c>
      <c r="D2519" s="87" t="s">
        <v>12683</v>
      </c>
      <c r="E2519" s="52" t="s">
        <v>12685</v>
      </c>
      <c r="F2519" s="3">
        <v>49</v>
      </c>
      <c r="G2519" s="52" t="s">
        <v>12686</v>
      </c>
      <c r="K2519" s="60">
        <v>46063</v>
      </c>
      <c r="N2519" s="52" t="s">
        <v>12687</v>
      </c>
      <c r="O2519" s="52" t="s">
        <v>12688</v>
      </c>
    </row>
    <row r="2520" s="52" customFormat="1" spans="1:15">
      <c r="A2520" s="2">
        <v>2519</v>
      </c>
      <c r="C2520" s="52" t="s">
        <v>12684</v>
      </c>
      <c r="D2520" s="87" t="s">
        <v>12689</v>
      </c>
      <c r="E2520" s="52" t="s">
        <v>12690</v>
      </c>
      <c r="F2520" s="3">
        <v>59.9</v>
      </c>
      <c r="G2520" s="52" t="s">
        <v>12691</v>
      </c>
      <c r="K2520" s="60">
        <v>46057</v>
      </c>
      <c r="L2520" s="98" t="s">
        <v>12692</v>
      </c>
      <c r="M2520" s="3"/>
      <c r="N2520" s="52" t="s">
        <v>12693</v>
      </c>
      <c r="O2520" s="3" t="s">
        <v>12694</v>
      </c>
    </row>
    <row r="2521" s="3" customFormat="1" spans="1:15">
      <c r="A2521" s="2">
        <v>2520</v>
      </c>
      <c r="B2521" s="21"/>
      <c r="C2521" s="3" t="s">
        <v>12695</v>
      </c>
      <c r="D2521" s="21" t="s">
        <v>12696</v>
      </c>
      <c r="E2521" s="20" t="s">
        <v>12697</v>
      </c>
      <c r="F2521" s="3">
        <v>49.8</v>
      </c>
      <c r="G2521" s="3" t="s">
        <v>21</v>
      </c>
      <c r="K2521" s="60">
        <v>44506</v>
      </c>
      <c r="N2521" s="3" t="s">
        <v>12698</v>
      </c>
      <c r="O2521" s="3" t="s">
        <v>12699</v>
      </c>
    </row>
    <row r="2522" s="27" customFormat="1" spans="1:15">
      <c r="A2522" s="2">
        <v>2521</v>
      </c>
      <c r="B2522" s="57" t="s">
        <v>12700</v>
      </c>
      <c r="C2522" s="27" t="s">
        <v>12701</v>
      </c>
      <c r="D2522" s="57" t="s">
        <v>12700</v>
      </c>
      <c r="E2522" s="27" t="s">
        <v>12702</v>
      </c>
      <c r="F2522" s="3">
        <v>49</v>
      </c>
      <c r="G2522" s="58" t="s">
        <v>1292</v>
      </c>
      <c r="H2522" s="58"/>
      <c r="I2522" s="58"/>
      <c r="J2522" s="58"/>
      <c r="K2522" s="60">
        <v>45978</v>
      </c>
      <c r="N2522" s="27" t="s">
        <v>12703</v>
      </c>
      <c r="O2522" s="27" t="s">
        <v>12704</v>
      </c>
    </row>
    <row r="2523" s="2" customFormat="1" spans="1:15">
      <c r="A2523" s="2">
        <v>2522</v>
      </c>
      <c r="B2523" s="68"/>
      <c r="C2523" s="5" t="s">
        <v>12705</v>
      </c>
      <c r="D2523" s="68" t="s">
        <v>12706</v>
      </c>
      <c r="E2523" s="5" t="s">
        <v>12707</v>
      </c>
      <c r="F2523" s="3">
        <v>49</v>
      </c>
      <c r="G2523" s="3" t="s">
        <v>21</v>
      </c>
      <c r="H2523" s="5"/>
      <c r="I2523" s="5"/>
      <c r="J2523" s="3" t="s">
        <v>22</v>
      </c>
      <c r="K2523" s="60">
        <v>46056</v>
      </c>
      <c r="L2523" s="70" t="s">
        <v>23</v>
      </c>
      <c r="M2523" s="3" t="s">
        <v>24</v>
      </c>
      <c r="N2523" s="5" t="s">
        <v>12708</v>
      </c>
      <c r="O2523" s="3" t="s">
        <v>12709</v>
      </c>
    </row>
    <row r="2524" s="2" customFormat="1" spans="1:15">
      <c r="A2524" s="2">
        <v>2523</v>
      </c>
      <c r="C2524" s="2" t="s">
        <v>12710</v>
      </c>
      <c r="D2524" s="76" t="s">
        <v>12711</v>
      </c>
      <c r="E2524" s="2" t="s">
        <v>12712</v>
      </c>
      <c r="F2524" s="3">
        <v>43</v>
      </c>
      <c r="G2524" s="2" t="s">
        <v>21</v>
      </c>
      <c r="K2524" s="60">
        <v>45516</v>
      </c>
      <c r="L2524" s="102"/>
      <c r="M2524" s="3" t="s">
        <v>24</v>
      </c>
      <c r="N2524" s="2" t="s">
        <v>12713</v>
      </c>
      <c r="O2524" s="3" t="s">
        <v>12714</v>
      </c>
    </row>
    <row r="2525" s="2" customFormat="1" spans="1:15">
      <c r="A2525" s="2">
        <v>2524</v>
      </c>
      <c r="C2525" s="2" t="s">
        <v>12715</v>
      </c>
      <c r="D2525" s="76" t="s">
        <v>12716</v>
      </c>
      <c r="E2525" s="2" t="s">
        <v>12717</v>
      </c>
      <c r="F2525" s="3">
        <v>49</v>
      </c>
      <c r="G2525" s="2" t="s">
        <v>21</v>
      </c>
      <c r="I2525" s="2" t="s">
        <v>312</v>
      </c>
      <c r="J2525" s="3" t="s">
        <v>22</v>
      </c>
      <c r="K2525" s="60">
        <v>46062</v>
      </c>
      <c r="L2525" s="70" t="s">
        <v>23</v>
      </c>
      <c r="M2525" s="3" t="s">
        <v>24</v>
      </c>
      <c r="N2525" s="2" t="s">
        <v>12718</v>
      </c>
      <c r="O2525" s="3" t="s">
        <v>12719</v>
      </c>
    </row>
    <row r="2526" s="2" customFormat="1" spans="1:15">
      <c r="A2526" s="2">
        <v>2525</v>
      </c>
      <c r="C2526" s="2" t="s">
        <v>12720</v>
      </c>
      <c r="D2526" s="76" t="s">
        <v>12721</v>
      </c>
      <c r="E2526" s="2" t="s">
        <v>12722</v>
      </c>
      <c r="F2526" s="3">
        <v>28</v>
      </c>
      <c r="G2526" s="2" t="s">
        <v>21</v>
      </c>
      <c r="K2526" s="60">
        <v>45890</v>
      </c>
      <c r="M2526" s="3" t="s">
        <v>24</v>
      </c>
      <c r="N2526" s="2" t="s">
        <v>12723</v>
      </c>
      <c r="O2526" s="3" t="s">
        <v>12724</v>
      </c>
    </row>
    <row r="2527" s="52" customFormat="1" spans="1:15">
      <c r="A2527" s="2">
        <v>2526</v>
      </c>
      <c r="B2527" s="52" t="s">
        <v>12725</v>
      </c>
      <c r="C2527" s="52" t="s">
        <v>12726</v>
      </c>
      <c r="D2527" s="52" t="s">
        <v>12725</v>
      </c>
      <c r="E2527" s="52" t="s">
        <v>12727</v>
      </c>
      <c r="F2527" s="3">
        <v>59</v>
      </c>
      <c r="G2527" s="52" t="s">
        <v>12728</v>
      </c>
      <c r="K2527" s="60">
        <v>45901</v>
      </c>
      <c r="L2527" s="67" t="s">
        <v>63</v>
      </c>
      <c r="N2527" s="52" t="s">
        <v>12729</v>
      </c>
      <c r="O2527" s="52" t="s">
        <v>12730</v>
      </c>
    </row>
    <row r="2528" s="3" customFormat="1" spans="1:15">
      <c r="A2528" s="2">
        <v>2527</v>
      </c>
      <c r="C2528" s="3" t="s">
        <v>12731</v>
      </c>
      <c r="D2528" s="21" t="s">
        <v>12732</v>
      </c>
      <c r="E2528" s="20" t="s">
        <v>12733</v>
      </c>
      <c r="F2528" s="3">
        <v>59.9</v>
      </c>
      <c r="G2528" s="3" t="s">
        <v>21</v>
      </c>
      <c r="K2528" s="60">
        <v>45159</v>
      </c>
      <c r="M2528" s="3" t="s">
        <v>24</v>
      </c>
      <c r="N2528" s="3" t="s">
        <v>12734</v>
      </c>
      <c r="O2528" s="3" t="s">
        <v>12735</v>
      </c>
    </row>
    <row r="2529" s="3" customFormat="1" spans="1:15">
      <c r="A2529" s="2">
        <v>2528</v>
      </c>
      <c r="C2529" s="3" t="s">
        <v>12731</v>
      </c>
      <c r="D2529" s="21" t="s">
        <v>12736</v>
      </c>
      <c r="E2529" s="20" t="s">
        <v>12737</v>
      </c>
      <c r="F2529" s="3">
        <v>49</v>
      </c>
      <c r="G2529" s="3" t="s">
        <v>21</v>
      </c>
      <c r="J2529" s="3" t="s">
        <v>22</v>
      </c>
      <c r="K2529" s="60">
        <v>45708</v>
      </c>
      <c r="L2529" s="70" t="s">
        <v>23</v>
      </c>
      <c r="N2529" s="3" t="s">
        <v>12738</v>
      </c>
      <c r="O2529" s="3" t="s">
        <v>12739</v>
      </c>
    </row>
    <row r="2530" s="3" customFormat="1" spans="1:15">
      <c r="A2530" s="2">
        <v>2529</v>
      </c>
      <c r="C2530" s="3" t="s">
        <v>12740</v>
      </c>
      <c r="D2530" s="21" t="s">
        <v>12741</v>
      </c>
      <c r="E2530" s="3" t="s">
        <v>12742</v>
      </c>
      <c r="F2530" s="3">
        <v>49</v>
      </c>
      <c r="G2530" s="3" t="s">
        <v>12743</v>
      </c>
      <c r="K2530" s="60">
        <v>46058</v>
      </c>
      <c r="L2530" s="3" t="s">
        <v>69</v>
      </c>
      <c r="N2530" s="3" t="s">
        <v>12744</v>
      </c>
      <c r="O2530" s="3" t="s">
        <v>12745</v>
      </c>
    </row>
    <row r="2531" s="2" customFormat="1" spans="1:15">
      <c r="A2531" s="2">
        <v>2530</v>
      </c>
      <c r="B2531" s="68"/>
      <c r="C2531" s="5" t="s">
        <v>12746</v>
      </c>
      <c r="D2531" s="68" t="s">
        <v>12747</v>
      </c>
      <c r="E2531" s="5" t="s">
        <v>12748</v>
      </c>
      <c r="F2531" s="3">
        <v>45.8</v>
      </c>
      <c r="G2531" s="5" t="s">
        <v>21</v>
      </c>
      <c r="H2531" s="5"/>
      <c r="I2531" s="5"/>
      <c r="J2531" s="3" t="s">
        <v>22</v>
      </c>
      <c r="K2531" s="60">
        <v>46079</v>
      </c>
      <c r="L2531" s="70" t="s">
        <v>23</v>
      </c>
      <c r="M2531" s="3" t="s">
        <v>24</v>
      </c>
      <c r="N2531" s="5" t="s">
        <v>12749</v>
      </c>
      <c r="O2531" s="3" t="s">
        <v>12750</v>
      </c>
    </row>
    <row r="2532" s="2" customFormat="1" spans="1:15">
      <c r="A2532" s="2">
        <v>2531</v>
      </c>
      <c r="B2532" s="16"/>
      <c r="C2532" s="2" t="s">
        <v>12751</v>
      </c>
      <c r="D2532" s="76" t="s">
        <v>12752</v>
      </c>
      <c r="E2532" s="2" t="s">
        <v>12753</v>
      </c>
      <c r="F2532" s="3">
        <v>39</v>
      </c>
      <c r="G2532" s="2" t="s">
        <v>21</v>
      </c>
      <c r="K2532" s="60">
        <v>45859</v>
      </c>
      <c r="M2532" s="3" t="s">
        <v>24</v>
      </c>
      <c r="N2532" s="2" t="s">
        <v>12754</v>
      </c>
      <c r="O2532" s="3" t="s">
        <v>12755</v>
      </c>
    </row>
    <row r="2533" s="3" customFormat="1" spans="1:15">
      <c r="A2533" s="2">
        <v>2532</v>
      </c>
      <c r="B2533" s="3" t="s">
        <v>12756</v>
      </c>
      <c r="C2533" s="3" t="s">
        <v>12757</v>
      </c>
      <c r="D2533" s="3" t="s">
        <v>12756</v>
      </c>
      <c r="E2533" s="3" t="s">
        <v>12758</v>
      </c>
      <c r="F2533" s="3">
        <v>49</v>
      </c>
      <c r="G2533" s="3" t="s">
        <v>12759</v>
      </c>
      <c r="K2533" s="60">
        <v>45944</v>
      </c>
      <c r="N2533" s="3" t="s">
        <v>12760</v>
      </c>
      <c r="O2533" s="3" t="s">
        <v>12761</v>
      </c>
    </row>
    <row r="2534" s="3" customFormat="1" spans="1:15">
      <c r="A2534" s="2">
        <v>2533</v>
      </c>
      <c r="B2534" s="21" t="s">
        <v>12762</v>
      </c>
      <c r="C2534" s="3" t="s">
        <v>12763</v>
      </c>
      <c r="D2534" s="21" t="s">
        <v>12762</v>
      </c>
      <c r="E2534" s="3" t="s">
        <v>12764</v>
      </c>
      <c r="F2534" s="3">
        <v>49.9</v>
      </c>
      <c r="G2534" s="3" t="s">
        <v>12765</v>
      </c>
      <c r="K2534" s="60">
        <v>45855</v>
      </c>
      <c r="N2534" s="3" t="s">
        <v>12766</v>
      </c>
      <c r="O2534" s="3" t="s">
        <v>12767</v>
      </c>
    </row>
    <row r="2535" s="4" customFormat="1" spans="1:15">
      <c r="A2535" s="2">
        <v>2534</v>
      </c>
      <c r="B2535" s="4" t="s">
        <v>12768</v>
      </c>
      <c r="C2535" s="4" t="s">
        <v>12769</v>
      </c>
      <c r="D2535" s="22" t="s">
        <v>12768</v>
      </c>
      <c r="E2535" s="4" t="s">
        <v>12770</v>
      </c>
      <c r="F2535" s="3">
        <v>49.9</v>
      </c>
      <c r="G2535" s="4" t="s">
        <v>9333</v>
      </c>
      <c r="K2535" s="60">
        <v>46049</v>
      </c>
      <c r="N2535" s="4" t="s">
        <v>12771</v>
      </c>
      <c r="O2535" s="4" t="s">
        <v>12772</v>
      </c>
    </row>
    <row r="2536" s="3" customFormat="1" spans="1:15">
      <c r="A2536" s="2">
        <v>2535</v>
      </c>
      <c r="C2536" s="3" t="s">
        <v>12769</v>
      </c>
      <c r="D2536" s="21" t="s">
        <v>12773</v>
      </c>
      <c r="E2536" s="3" t="s">
        <v>12774</v>
      </c>
      <c r="F2536" s="3">
        <v>39</v>
      </c>
      <c r="G2536" s="20" t="s">
        <v>10169</v>
      </c>
      <c r="K2536" s="60">
        <v>45727</v>
      </c>
      <c r="L2536" s="20" t="s">
        <v>1764</v>
      </c>
      <c r="N2536" s="3" t="s">
        <v>12775</v>
      </c>
      <c r="O2536" s="3" t="s">
        <v>12776</v>
      </c>
    </row>
    <row r="2537" s="3" customFormat="1" spans="1:15">
      <c r="A2537" s="2">
        <v>2536</v>
      </c>
      <c r="C2537" s="3" t="s">
        <v>12777</v>
      </c>
      <c r="D2537" s="21" t="s">
        <v>12778</v>
      </c>
      <c r="E2537" s="3" t="s">
        <v>12779</v>
      </c>
      <c r="F2537" s="3">
        <v>35</v>
      </c>
      <c r="G2537" s="3" t="s">
        <v>3580</v>
      </c>
      <c r="K2537" s="60">
        <v>45325</v>
      </c>
      <c r="L2537" s="3" t="s">
        <v>63</v>
      </c>
      <c r="M2537" s="3" t="s">
        <v>24</v>
      </c>
      <c r="N2537" s="3" t="s">
        <v>12780</v>
      </c>
      <c r="O2537" s="3" t="s">
        <v>12781</v>
      </c>
    </row>
    <row r="2538" s="5" customFormat="1" spans="1:15">
      <c r="A2538" s="2">
        <v>2537</v>
      </c>
      <c r="B2538" s="16"/>
      <c r="C2538" s="2" t="s">
        <v>12782</v>
      </c>
      <c r="D2538" s="76" t="s">
        <v>12783</v>
      </c>
      <c r="E2538" s="2" t="s">
        <v>12784</v>
      </c>
      <c r="F2538" s="3">
        <v>45</v>
      </c>
      <c r="G2538" s="2" t="s">
        <v>21</v>
      </c>
      <c r="H2538" s="2"/>
      <c r="I2538" s="2"/>
      <c r="J2538" s="2"/>
      <c r="K2538" s="60">
        <v>46078</v>
      </c>
      <c r="L2538" s="2" t="s">
        <v>117</v>
      </c>
      <c r="M2538" s="3" t="s">
        <v>24</v>
      </c>
      <c r="N2538" s="2" t="s">
        <v>12785</v>
      </c>
      <c r="O2538" s="3" t="s">
        <v>12786</v>
      </c>
    </row>
    <row r="2539" s="3" customFormat="1" spans="1:15">
      <c r="A2539" s="2">
        <v>2538</v>
      </c>
      <c r="B2539" s="3" t="s">
        <v>12787</v>
      </c>
      <c r="C2539" s="3" t="s">
        <v>12788</v>
      </c>
      <c r="D2539" s="3" t="s">
        <v>12787</v>
      </c>
      <c r="E2539" s="3" t="s">
        <v>12789</v>
      </c>
      <c r="F2539" s="3">
        <v>39.8</v>
      </c>
      <c r="G2539" s="3" t="s">
        <v>12790</v>
      </c>
      <c r="K2539" s="60">
        <v>45978</v>
      </c>
      <c r="L2539" s="3"/>
      <c r="M2539" s="3"/>
      <c r="N2539" s="3" t="s">
        <v>12791</v>
      </c>
      <c r="O2539" s="3" t="s">
        <v>12792</v>
      </c>
    </row>
    <row r="2540" s="5" customFormat="1" spans="1:15">
      <c r="A2540" s="2">
        <v>2539</v>
      </c>
      <c r="B2540" s="68"/>
      <c r="C2540" s="5" t="s">
        <v>12793</v>
      </c>
      <c r="D2540" s="68" t="s">
        <v>12794</v>
      </c>
      <c r="E2540" s="5" t="s">
        <v>12795</v>
      </c>
      <c r="F2540" s="3">
        <v>38</v>
      </c>
      <c r="G2540" s="3" t="s">
        <v>21</v>
      </c>
      <c r="I2540" s="2" t="s">
        <v>312</v>
      </c>
      <c r="J2540" s="3" t="s">
        <v>22</v>
      </c>
      <c r="K2540" s="60">
        <v>46003</v>
      </c>
      <c r="L2540" s="70" t="s">
        <v>23</v>
      </c>
      <c r="M2540" s="3" t="s">
        <v>24</v>
      </c>
      <c r="N2540" s="5" t="s">
        <v>12796</v>
      </c>
      <c r="O2540" s="3" t="s">
        <v>12797</v>
      </c>
    </row>
    <row r="2541" s="2" customFormat="1" spans="1:15">
      <c r="A2541" s="2">
        <v>2540</v>
      </c>
      <c r="C2541" s="2" t="s">
        <v>12798</v>
      </c>
      <c r="D2541" s="76" t="s">
        <v>12799</v>
      </c>
      <c r="E2541" s="2" t="s">
        <v>12800</v>
      </c>
      <c r="F2541" s="3">
        <v>45</v>
      </c>
      <c r="G2541" s="2" t="s">
        <v>21</v>
      </c>
      <c r="K2541" s="60">
        <v>45747</v>
      </c>
      <c r="M2541" s="3" t="s">
        <v>24</v>
      </c>
      <c r="N2541" s="2" t="s">
        <v>12801</v>
      </c>
      <c r="O2541" s="3" t="s">
        <v>12802</v>
      </c>
    </row>
    <row r="2542" s="3" customFormat="1" spans="1:15">
      <c r="A2542" s="2">
        <v>2541</v>
      </c>
      <c r="B2542" s="3" t="s">
        <v>12803</v>
      </c>
      <c r="C2542" s="3" t="s">
        <v>12804</v>
      </c>
      <c r="D2542" s="21" t="s">
        <v>12803</v>
      </c>
      <c r="E2542" s="3" t="s">
        <v>12805</v>
      </c>
      <c r="F2542" s="3">
        <v>49.8</v>
      </c>
      <c r="G2542" s="20" t="s">
        <v>12619</v>
      </c>
      <c r="K2542" s="60">
        <v>46002</v>
      </c>
      <c r="L2542" s="20" t="s">
        <v>63</v>
      </c>
      <c r="N2542" s="3" t="s">
        <v>12806</v>
      </c>
      <c r="O2542" s="3" t="s">
        <v>12807</v>
      </c>
    </row>
    <row r="2543" s="3" customFormat="1" spans="1:15">
      <c r="A2543" s="2">
        <v>2542</v>
      </c>
      <c r="C2543" s="3" t="s">
        <v>12808</v>
      </c>
      <c r="D2543" s="21" t="s">
        <v>12809</v>
      </c>
      <c r="E2543" s="3" t="s">
        <v>12810</v>
      </c>
      <c r="F2543" s="3">
        <v>49</v>
      </c>
      <c r="G2543" s="3" t="s">
        <v>21</v>
      </c>
      <c r="K2543" s="60">
        <v>45890</v>
      </c>
      <c r="M2543" s="3" t="s">
        <v>24</v>
      </c>
      <c r="N2543" s="3" t="s">
        <v>12811</v>
      </c>
      <c r="O2543" s="3" t="s">
        <v>12812</v>
      </c>
    </row>
    <row r="2544" s="2" customFormat="1" spans="1:15">
      <c r="A2544" s="2">
        <v>2543</v>
      </c>
      <c r="B2544" s="16"/>
      <c r="C2544" s="2" t="s">
        <v>12813</v>
      </c>
      <c r="D2544" s="76" t="s">
        <v>12814</v>
      </c>
      <c r="E2544" s="2" t="s">
        <v>12815</v>
      </c>
      <c r="F2544" s="3">
        <v>48</v>
      </c>
      <c r="G2544" s="2" t="s">
        <v>21</v>
      </c>
      <c r="H2544" s="16"/>
      <c r="I2544" s="16"/>
      <c r="J2544" s="16"/>
      <c r="K2544" s="60">
        <v>45636</v>
      </c>
      <c r="M2544" s="3" t="s">
        <v>24</v>
      </c>
      <c r="N2544" s="2" t="s">
        <v>12816</v>
      </c>
      <c r="O2544" s="3" t="s">
        <v>12817</v>
      </c>
    </row>
    <row r="2545" s="3" customFormat="1" spans="1:15">
      <c r="A2545" s="2">
        <v>2544</v>
      </c>
      <c r="B2545" s="21"/>
      <c r="C2545" s="3" t="s">
        <v>12818</v>
      </c>
      <c r="D2545" s="21" t="s">
        <v>12819</v>
      </c>
      <c r="E2545" s="20" t="s">
        <v>12820</v>
      </c>
      <c r="F2545" s="3">
        <v>43.8</v>
      </c>
      <c r="G2545" s="3" t="s">
        <v>12475</v>
      </c>
      <c r="H2545" s="20" t="s">
        <v>96</v>
      </c>
      <c r="J2545" s="20" t="s">
        <v>22</v>
      </c>
      <c r="K2545" s="60">
        <v>46063</v>
      </c>
      <c r="L2545" s="70" t="s">
        <v>23</v>
      </c>
      <c r="N2545" s="3" t="s">
        <v>12821</v>
      </c>
      <c r="O2545" s="3" t="s">
        <v>12822</v>
      </c>
    </row>
    <row r="2546" s="5" customFormat="1" spans="1:15">
      <c r="A2546" s="2">
        <v>2545</v>
      </c>
      <c r="B2546" s="16"/>
      <c r="C2546" s="2" t="s">
        <v>12823</v>
      </c>
      <c r="D2546" s="76" t="s">
        <v>12824</v>
      </c>
      <c r="E2546" s="2" t="s">
        <v>12825</v>
      </c>
      <c r="F2546" s="3">
        <v>36</v>
      </c>
      <c r="G2546" s="2" t="s">
        <v>21</v>
      </c>
      <c r="H2546" s="2"/>
      <c r="I2546" s="2"/>
      <c r="J2546" s="2"/>
      <c r="K2546" s="60">
        <v>45883</v>
      </c>
      <c r="L2546" s="2" t="s">
        <v>117</v>
      </c>
      <c r="M2546" s="3" t="s">
        <v>24</v>
      </c>
      <c r="N2546" s="2" t="s">
        <v>12826</v>
      </c>
      <c r="O2546" s="3" t="s">
        <v>12827</v>
      </c>
    </row>
    <row r="2547" s="2" customFormat="1" spans="1:15">
      <c r="A2547" s="2">
        <v>2546</v>
      </c>
      <c r="B2547" s="68"/>
      <c r="C2547" s="5" t="s">
        <v>12828</v>
      </c>
      <c r="D2547" s="68" t="s">
        <v>12829</v>
      </c>
      <c r="E2547" s="5" t="s">
        <v>12830</v>
      </c>
      <c r="F2547" s="3">
        <v>49.9</v>
      </c>
      <c r="G2547" s="3" t="s">
        <v>21</v>
      </c>
      <c r="H2547" s="5"/>
      <c r="I2547" s="5"/>
      <c r="J2547" s="5"/>
      <c r="K2547" s="60">
        <v>46029</v>
      </c>
      <c r="L2547" s="5"/>
      <c r="M2547" s="3" t="s">
        <v>24</v>
      </c>
      <c r="N2547" s="5" t="s">
        <v>12831</v>
      </c>
      <c r="O2547" s="3" t="s">
        <v>12832</v>
      </c>
    </row>
    <row r="2548" s="52" customFormat="1" spans="1:15">
      <c r="A2548" s="2">
        <v>2547</v>
      </c>
      <c r="C2548" s="52" t="s">
        <v>12833</v>
      </c>
      <c r="D2548" s="87" t="s">
        <v>12834</v>
      </c>
      <c r="E2548" s="52" t="s">
        <v>12835</v>
      </c>
      <c r="F2548" s="3">
        <v>46</v>
      </c>
      <c r="G2548" s="88" t="s">
        <v>62</v>
      </c>
      <c r="K2548" s="60">
        <v>45901</v>
      </c>
      <c r="L2548" s="98" t="s">
        <v>63</v>
      </c>
      <c r="M2548" s="70"/>
      <c r="N2548" s="88" t="s">
        <v>12836</v>
      </c>
      <c r="O2548" s="3" t="s">
        <v>12837</v>
      </c>
    </row>
    <row r="2549" s="2" customFormat="1" spans="1:15">
      <c r="A2549" s="2">
        <v>2548</v>
      </c>
      <c r="B2549" s="76"/>
      <c r="C2549" s="2" t="s">
        <v>12838</v>
      </c>
      <c r="D2549" s="76" t="s">
        <v>12839</v>
      </c>
      <c r="E2549" s="2" t="s">
        <v>12840</v>
      </c>
      <c r="F2549" s="3">
        <v>35</v>
      </c>
      <c r="G2549" s="2" t="s">
        <v>12514</v>
      </c>
      <c r="H2549" s="2" t="s">
        <v>96</v>
      </c>
      <c r="K2549" s="60">
        <v>43815</v>
      </c>
      <c r="L2549" s="16" t="s">
        <v>381</v>
      </c>
      <c r="M2549" s="3" t="s">
        <v>24</v>
      </c>
      <c r="N2549" s="20" t="s">
        <v>12841</v>
      </c>
      <c r="O2549" s="3" t="s">
        <v>12842</v>
      </c>
    </row>
    <row r="2550" s="2" customFormat="1" spans="1:15">
      <c r="A2550" s="2">
        <v>2549</v>
      </c>
      <c r="B2550" s="79"/>
      <c r="C2550" s="61" t="s">
        <v>12843</v>
      </c>
      <c r="D2550" s="96" t="s">
        <v>12844</v>
      </c>
      <c r="E2550" s="61" t="s">
        <v>12845</v>
      </c>
      <c r="F2550" s="3">
        <v>55</v>
      </c>
      <c r="G2550" s="61" t="s">
        <v>21</v>
      </c>
      <c r="H2550" s="79"/>
      <c r="I2550" s="79"/>
      <c r="J2550" s="79"/>
      <c r="K2550" s="60">
        <v>45320</v>
      </c>
      <c r="L2550" s="61"/>
      <c r="M2550" s="3" t="s">
        <v>24</v>
      </c>
      <c r="N2550" s="96" t="s">
        <v>12846</v>
      </c>
      <c r="O2550" s="3" t="s">
        <v>12847</v>
      </c>
    </row>
    <row r="2551" s="3" customFormat="1" spans="1:15">
      <c r="A2551" s="2">
        <v>2550</v>
      </c>
      <c r="B2551" s="3" t="s">
        <v>12848</v>
      </c>
      <c r="C2551" s="3" t="s">
        <v>12849</v>
      </c>
      <c r="D2551" s="3" t="s">
        <v>12848</v>
      </c>
      <c r="E2551" s="3" t="s">
        <v>12850</v>
      </c>
      <c r="F2551" s="3">
        <v>55</v>
      </c>
      <c r="G2551" s="3" t="s">
        <v>12851</v>
      </c>
      <c r="K2551" s="60">
        <v>45862</v>
      </c>
      <c r="L2551" s="20" t="s">
        <v>63</v>
      </c>
      <c r="N2551" s="3" t="s">
        <v>12852</v>
      </c>
      <c r="O2551" s="3" t="s">
        <v>12853</v>
      </c>
    </row>
    <row r="2552" s="3" customFormat="1" spans="1:15">
      <c r="A2552" s="2">
        <v>2551</v>
      </c>
      <c r="B2552" s="3" t="s">
        <v>12854</v>
      </c>
      <c r="C2552" s="3" t="s">
        <v>12855</v>
      </c>
      <c r="D2552" s="3" t="s">
        <v>12854</v>
      </c>
      <c r="E2552" s="3" t="s">
        <v>12856</v>
      </c>
      <c r="F2552" s="3">
        <v>59.9</v>
      </c>
      <c r="G2552" s="20" t="s">
        <v>11118</v>
      </c>
      <c r="K2552" s="60">
        <v>45868</v>
      </c>
      <c r="L2552" s="20" t="s">
        <v>1837</v>
      </c>
      <c r="N2552" s="3" t="s">
        <v>12857</v>
      </c>
      <c r="O2552" s="3" t="s">
        <v>12858</v>
      </c>
    </row>
    <row r="2553" s="3" customFormat="1" spans="1:15">
      <c r="A2553" s="2">
        <v>2552</v>
      </c>
      <c r="B2553" s="3" t="s">
        <v>12859</v>
      </c>
      <c r="C2553" s="3" t="s">
        <v>12860</v>
      </c>
      <c r="D2553" s="3" t="s">
        <v>12859</v>
      </c>
      <c r="E2553" s="62" t="s">
        <v>12861</v>
      </c>
      <c r="F2553" s="3">
        <v>45</v>
      </c>
      <c r="G2553" s="3"/>
      <c r="K2553" s="60">
        <v>45895</v>
      </c>
      <c r="L2553" s="3"/>
      <c r="N2553" s="3" t="s">
        <v>12862</v>
      </c>
      <c r="O2553" s="3" t="s">
        <v>12863</v>
      </c>
    </row>
    <row r="2554" s="3" customFormat="1" spans="1:15">
      <c r="A2554" s="2">
        <v>2553</v>
      </c>
      <c r="B2554" s="3" t="s">
        <v>12864</v>
      </c>
      <c r="C2554" s="3" t="s">
        <v>12860</v>
      </c>
      <c r="D2554" s="3" t="s">
        <v>12864</v>
      </c>
      <c r="E2554" s="3" t="s">
        <v>12865</v>
      </c>
      <c r="F2554" s="3">
        <v>49.9</v>
      </c>
      <c r="G2554" s="62" t="s">
        <v>12866</v>
      </c>
      <c r="K2554" s="60">
        <v>45749</v>
      </c>
      <c r="L2554" s="3" t="s">
        <v>1837</v>
      </c>
      <c r="N2554" s="3" t="s">
        <v>12867</v>
      </c>
      <c r="O2554" s="3" t="s">
        <v>12868</v>
      </c>
    </row>
    <row r="2555" s="2" customFormat="1" spans="1:15">
      <c r="A2555" s="2">
        <v>2554</v>
      </c>
      <c r="B2555" s="68"/>
      <c r="C2555" s="5" t="s">
        <v>12869</v>
      </c>
      <c r="D2555" s="68" t="s">
        <v>12870</v>
      </c>
      <c r="E2555" s="20" t="s">
        <v>12871</v>
      </c>
      <c r="F2555" s="3">
        <v>58</v>
      </c>
      <c r="G2555" s="3" t="s">
        <v>21</v>
      </c>
      <c r="H2555" s="5"/>
      <c r="I2555" s="5"/>
      <c r="J2555" s="5"/>
      <c r="K2555" s="60">
        <v>46010</v>
      </c>
      <c r="L2555" s="5"/>
      <c r="M2555" s="3" t="s">
        <v>24</v>
      </c>
      <c r="N2555" s="5" t="s">
        <v>12872</v>
      </c>
      <c r="O2555" s="3" t="s">
        <v>12873</v>
      </c>
    </row>
    <row r="2556" s="3" customFormat="1" spans="1:15">
      <c r="A2556" s="2">
        <v>2555</v>
      </c>
      <c r="C2556" s="3" t="s">
        <v>12860</v>
      </c>
      <c r="D2556" s="21" t="s">
        <v>12874</v>
      </c>
      <c r="E2556" s="3" t="s">
        <v>12875</v>
      </c>
      <c r="F2556" s="3">
        <v>45</v>
      </c>
      <c r="G2556" s="3" t="s">
        <v>12876</v>
      </c>
      <c r="K2556" s="60">
        <v>45903</v>
      </c>
      <c r="L2556" s="3" t="s">
        <v>69</v>
      </c>
      <c r="N2556" s="3" t="s">
        <v>12877</v>
      </c>
      <c r="O2556" s="3" t="s">
        <v>12878</v>
      </c>
    </row>
    <row r="2557" s="2" customFormat="1" spans="1:15">
      <c r="A2557" s="2">
        <v>2556</v>
      </c>
      <c r="C2557" s="2" t="s">
        <v>12855</v>
      </c>
      <c r="D2557" s="76" t="s">
        <v>12879</v>
      </c>
      <c r="E2557" s="2" t="s">
        <v>12880</v>
      </c>
      <c r="F2557" s="3">
        <v>35</v>
      </c>
      <c r="G2557" s="2" t="s">
        <v>21</v>
      </c>
      <c r="K2557" s="60">
        <v>45411</v>
      </c>
      <c r="M2557" s="3" t="s">
        <v>24</v>
      </c>
      <c r="N2557" s="2" t="s">
        <v>12881</v>
      </c>
      <c r="O2557" s="3" t="s">
        <v>12882</v>
      </c>
    </row>
    <row r="2558" s="52" customFormat="1" spans="1:15">
      <c r="A2558" s="2">
        <v>2557</v>
      </c>
      <c r="C2558" s="52" t="s">
        <v>12883</v>
      </c>
      <c r="D2558" s="87" t="s">
        <v>12884</v>
      </c>
      <c r="E2558" s="88" t="s">
        <v>12885</v>
      </c>
      <c r="F2558" s="3">
        <v>45</v>
      </c>
      <c r="G2558" s="52" t="s">
        <v>12886</v>
      </c>
      <c r="K2558" s="60">
        <v>45654</v>
      </c>
      <c r="L2558" s="70" t="s">
        <v>63</v>
      </c>
      <c r="M2558" s="3" t="s">
        <v>24</v>
      </c>
      <c r="N2558" s="52" t="s">
        <v>12887</v>
      </c>
      <c r="O2558" s="3" t="s">
        <v>12888</v>
      </c>
    </row>
    <row r="2559" s="3" customFormat="1" spans="1:15">
      <c r="A2559" s="2">
        <v>2558</v>
      </c>
      <c r="B2559" s="68" t="s">
        <v>12889</v>
      </c>
      <c r="C2559" s="5" t="s">
        <v>12883</v>
      </c>
      <c r="D2559" s="68" t="s">
        <v>12889</v>
      </c>
      <c r="E2559" s="5" t="s">
        <v>12890</v>
      </c>
      <c r="F2559" s="3">
        <v>39.9</v>
      </c>
      <c r="G2559" s="5" t="s">
        <v>62</v>
      </c>
      <c r="K2559" s="60">
        <v>45726</v>
      </c>
      <c r="L2559" s="20" t="s">
        <v>63</v>
      </c>
      <c r="N2559" s="5" t="s">
        <v>12891</v>
      </c>
      <c r="O2559" s="5" t="s">
        <v>12892</v>
      </c>
    </row>
    <row r="2560" s="2" customFormat="1" spans="1:15">
      <c r="A2560" s="2">
        <v>2559</v>
      </c>
      <c r="C2560" s="2" t="s">
        <v>12893</v>
      </c>
      <c r="D2560" s="76" t="s">
        <v>12894</v>
      </c>
      <c r="E2560" s="2" t="s">
        <v>12895</v>
      </c>
      <c r="F2560" s="3">
        <v>37</v>
      </c>
      <c r="G2560" s="2" t="s">
        <v>21</v>
      </c>
      <c r="K2560" s="60">
        <v>46063</v>
      </c>
      <c r="L2560" s="16"/>
      <c r="M2560" s="3" t="s">
        <v>24</v>
      </c>
      <c r="N2560" s="2" t="s">
        <v>12896</v>
      </c>
      <c r="O2560" s="3" t="s">
        <v>12897</v>
      </c>
    </row>
    <row r="2561" s="2" customFormat="1" spans="1:15">
      <c r="A2561" s="2">
        <v>2560</v>
      </c>
      <c r="B2561" s="68"/>
      <c r="C2561" s="5" t="s">
        <v>12898</v>
      </c>
      <c r="D2561" s="68" t="s">
        <v>12899</v>
      </c>
      <c r="E2561" s="20" t="s">
        <v>12900</v>
      </c>
      <c r="F2561" s="3">
        <v>40</v>
      </c>
      <c r="G2561" s="3" t="s">
        <v>21</v>
      </c>
      <c r="H2561" s="5"/>
      <c r="I2561" s="5"/>
      <c r="J2561" s="3" t="s">
        <v>22</v>
      </c>
      <c r="K2561" s="60">
        <v>46079</v>
      </c>
      <c r="L2561" s="70" t="s">
        <v>23</v>
      </c>
      <c r="M2561" s="3" t="s">
        <v>24</v>
      </c>
      <c r="N2561" s="5" t="s">
        <v>12901</v>
      </c>
      <c r="O2561" s="3" t="s">
        <v>12902</v>
      </c>
    </row>
    <row r="2562" s="3" customFormat="1" spans="1:15">
      <c r="A2562" s="2">
        <v>2561</v>
      </c>
      <c r="C2562" s="3" t="s">
        <v>12903</v>
      </c>
      <c r="D2562" s="21" t="s">
        <v>12904</v>
      </c>
      <c r="E2562" s="20" t="s">
        <v>12905</v>
      </c>
      <c r="F2562" s="3">
        <v>45</v>
      </c>
      <c r="G2562" s="3" t="s">
        <v>62</v>
      </c>
      <c r="K2562" s="60">
        <v>45362</v>
      </c>
      <c r="L2562" s="3" t="s">
        <v>63</v>
      </c>
      <c r="N2562" s="3" t="s">
        <v>12906</v>
      </c>
      <c r="O2562" s="3" t="s">
        <v>12907</v>
      </c>
    </row>
    <row r="2563" s="3" customFormat="1" spans="1:15">
      <c r="A2563" s="2">
        <v>2562</v>
      </c>
      <c r="B2563" s="3" t="s">
        <v>12908</v>
      </c>
      <c r="C2563" s="3" t="s">
        <v>12909</v>
      </c>
      <c r="D2563" s="21" t="s">
        <v>12908</v>
      </c>
      <c r="E2563" s="20" t="s">
        <v>12910</v>
      </c>
      <c r="F2563" s="3">
        <v>47</v>
      </c>
      <c r="G2563" s="3" t="s">
        <v>12619</v>
      </c>
      <c r="J2563" s="20" t="s">
        <v>22</v>
      </c>
      <c r="K2563" s="60">
        <v>46048</v>
      </c>
      <c r="L2563" s="70" t="s">
        <v>23</v>
      </c>
      <c r="N2563" s="3" t="s">
        <v>12911</v>
      </c>
      <c r="O2563" s="3" t="s">
        <v>12912</v>
      </c>
    </row>
    <row r="2564" s="2" customFormat="1" spans="1:15">
      <c r="A2564" s="2">
        <v>2563</v>
      </c>
      <c r="C2564" s="2" t="s">
        <v>12913</v>
      </c>
      <c r="D2564" s="76" t="s">
        <v>12914</v>
      </c>
      <c r="E2564" s="2" t="s">
        <v>12915</v>
      </c>
      <c r="F2564" s="3">
        <v>35</v>
      </c>
      <c r="G2564" s="2" t="s">
        <v>21</v>
      </c>
      <c r="K2564" s="60">
        <v>45693</v>
      </c>
      <c r="L2564" s="16"/>
      <c r="M2564" s="3" t="s">
        <v>24</v>
      </c>
      <c r="N2564" s="2" t="s">
        <v>12916</v>
      </c>
      <c r="O2564" s="3" t="s">
        <v>12917</v>
      </c>
    </row>
    <row r="2565" s="52" customFormat="1" spans="1:15">
      <c r="A2565" s="2">
        <v>2564</v>
      </c>
      <c r="C2565" s="52" t="s">
        <v>12918</v>
      </c>
      <c r="D2565" s="87" t="s">
        <v>12919</v>
      </c>
      <c r="E2565" s="52" t="s">
        <v>12850</v>
      </c>
      <c r="F2565" s="3">
        <v>49</v>
      </c>
      <c r="G2565" s="88" t="s">
        <v>5672</v>
      </c>
      <c r="K2565" s="60">
        <v>45882</v>
      </c>
      <c r="L2565" s="98" t="s">
        <v>63</v>
      </c>
      <c r="M2565" s="70"/>
      <c r="N2565" s="88" t="s">
        <v>12920</v>
      </c>
      <c r="O2565" s="3" t="s">
        <v>12921</v>
      </c>
    </row>
    <row r="2566" s="3" customFormat="1" spans="1:15">
      <c r="A2566" s="2">
        <v>2565</v>
      </c>
      <c r="B2566" s="5"/>
      <c r="C2566" s="20" t="s">
        <v>12922</v>
      </c>
      <c r="D2566" s="68" t="s">
        <v>12923</v>
      </c>
      <c r="E2566" s="5" t="s">
        <v>12924</v>
      </c>
      <c r="F2566" s="3">
        <v>45</v>
      </c>
      <c r="G2566" s="2" t="s">
        <v>21</v>
      </c>
      <c r="K2566" s="60">
        <v>45845</v>
      </c>
      <c r="L2566" s="5"/>
      <c r="N2566" s="5" t="s">
        <v>12925</v>
      </c>
      <c r="O2566" s="5" t="s">
        <v>12926</v>
      </c>
    </row>
    <row r="2567" s="3" customFormat="1" spans="1:15">
      <c r="A2567" s="2">
        <v>2566</v>
      </c>
      <c r="B2567" s="3" t="s">
        <v>12927</v>
      </c>
      <c r="C2567" s="3" t="s">
        <v>12928</v>
      </c>
      <c r="D2567" s="3" t="s">
        <v>12927</v>
      </c>
      <c r="E2567" s="3" t="s">
        <v>12929</v>
      </c>
      <c r="F2567" s="3">
        <v>49</v>
      </c>
      <c r="G2567" s="62" t="s">
        <v>12930</v>
      </c>
      <c r="H2567" s="2" t="s">
        <v>96</v>
      </c>
      <c r="I2567" s="2" t="s">
        <v>312</v>
      </c>
      <c r="J2567" s="20" t="s">
        <v>22</v>
      </c>
      <c r="K2567" s="60">
        <v>46010</v>
      </c>
      <c r="L2567" s="70" t="s">
        <v>23</v>
      </c>
      <c r="M2567" s="3" t="s">
        <v>12931</v>
      </c>
      <c r="N2567" s="3" t="s">
        <v>12932</v>
      </c>
      <c r="O2567" s="3" t="s">
        <v>12933</v>
      </c>
    </row>
    <row r="2568" s="3" customFormat="1" spans="1:15">
      <c r="A2568" s="2">
        <v>2567</v>
      </c>
      <c r="C2568" s="20" t="s">
        <v>12934</v>
      </c>
      <c r="D2568" s="21" t="s">
        <v>12935</v>
      </c>
      <c r="E2568" s="3" t="s">
        <v>12936</v>
      </c>
      <c r="F2568" s="3">
        <v>59</v>
      </c>
      <c r="G2568" s="2" t="s">
        <v>21</v>
      </c>
      <c r="H2568" s="20" t="s">
        <v>96</v>
      </c>
      <c r="J2568" s="3" t="s">
        <v>22</v>
      </c>
      <c r="K2568" s="60">
        <v>45894</v>
      </c>
      <c r="L2568" s="70" t="s">
        <v>23</v>
      </c>
      <c r="M2568" s="3" t="s">
        <v>24</v>
      </c>
      <c r="N2568" s="3" t="s">
        <v>12937</v>
      </c>
      <c r="O2568" s="3" t="s">
        <v>12938</v>
      </c>
    </row>
    <row r="2569" s="2" customFormat="1" spans="1:15">
      <c r="A2569" s="2">
        <v>2568</v>
      </c>
      <c r="B2569" s="68"/>
      <c r="C2569" s="20" t="s">
        <v>12939</v>
      </c>
      <c r="D2569" s="68" t="s">
        <v>12940</v>
      </c>
      <c r="E2569" s="5" t="s">
        <v>12941</v>
      </c>
      <c r="F2569" s="3">
        <v>49.9</v>
      </c>
      <c r="G2569" s="3" t="s">
        <v>21</v>
      </c>
      <c r="H2569" s="20" t="s">
        <v>96</v>
      </c>
      <c r="I2569" s="20"/>
      <c r="J2569" s="20"/>
      <c r="K2569" s="60">
        <v>45538</v>
      </c>
      <c r="L2569" s="20" t="s">
        <v>381</v>
      </c>
      <c r="M2569" s="3" t="s">
        <v>24</v>
      </c>
      <c r="N2569" s="5" t="s">
        <v>12942</v>
      </c>
      <c r="O2569" s="3" t="s">
        <v>12943</v>
      </c>
    </row>
    <row r="2570" s="2" customFormat="1" spans="1:15">
      <c r="A2570" s="2">
        <v>2569</v>
      </c>
      <c r="B2570" s="16"/>
      <c r="C2570" s="2" t="s">
        <v>12944</v>
      </c>
      <c r="D2570" s="76" t="s">
        <v>12945</v>
      </c>
      <c r="E2570" s="2" t="s">
        <v>12946</v>
      </c>
      <c r="F2570" s="3">
        <v>45</v>
      </c>
      <c r="G2570" s="2" t="s">
        <v>21</v>
      </c>
      <c r="K2570" s="60">
        <v>45701</v>
      </c>
      <c r="M2570" s="3" t="s">
        <v>24</v>
      </c>
      <c r="N2570" s="2" t="s">
        <v>12947</v>
      </c>
      <c r="O2570" s="3" t="s">
        <v>12948</v>
      </c>
    </row>
    <row r="2571" s="52" customFormat="1" spans="1:15">
      <c r="A2571" s="2">
        <v>2570</v>
      </c>
      <c r="C2571" s="52" t="s">
        <v>12949</v>
      </c>
      <c r="D2571" s="87" t="s">
        <v>12950</v>
      </c>
      <c r="E2571" s="88" t="s">
        <v>12951</v>
      </c>
      <c r="F2571" s="3">
        <v>54</v>
      </c>
      <c r="G2571" s="52" t="s">
        <v>12952</v>
      </c>
      <c r="H2571" s="88" t="s">
        <v>96</v>
      </c>
      <c r="I2571" s="88"/>
      <c r="J2571" s="3" t="s">
        <v>22</v>
      </c>
      <c r="K2571" s="60">
        <v>45862</v>
      </c>
      <c r="L2571" s="70" t="s">
        <v>23</v>
      </c>
      <c r="M2571" s="3" t="s">
        <v>24</v>
      </c>
      <c r="N2571" s="52" t="s">
        <v>12953</v>
      </c>
      <c r="O2571" s="3" t="s">
        <v>12954</v>
      </c>
    </row>
    <row r="2572" s="52" customFormat="1" spans="1:15">
      <c r="A2572" s="2">
        <v>2571</v>
      </c>
      <c r="B2572" s="52"/>
      <c r="C2572" s="52" t="s">
        <v>12955</v>
      </c>
      <c r="D2572" s="52" t="s">
        <v>12956</v>
      </c>
      <c r="E2572" s="52" t="s">
        <v>12957</v>
      </c>
      <c r="F2572" s="3">
        <v>69.9</v>
      </c>
      <c r="G2572" s="52" t="s">
        <v>5367</v>
      </c>
      <c r="K2572" s="60">
        <v>45847</v>
      </c>
      <c r="L2572" s="67" t="s">
        <v>63</v>
      </c>
      <c r="N2572" s="52" t="s">
        <v>12958</v>
      </c>
      <c r="O2572" s="52" t="s">
        <v>12959</v>
      </c>
    </row>
    <row r="2573" s="2" customFormat="1" spans="1:15">
      <c r="A2573" s="2">
        <v>2572</v>
      </c>
      <c r="C2573" s="2" t="s">
        <v>12960</v>
      </c>
      <c r="D2573" s="76" t="s">
        <v>12961</v>
      </c>
      <c r="E2573" s="2" t="s">
        <v>12962</v>
      </c>
      <c r="F2573" s="3">
        <v>59.9</v>
      </c>
      <c r="G2573" s="2" t="s">
        <v>21</v>
      </c>
      <c r="K2573" s="60">
        <v>44530</v>
      </c>
      <c r="M2573" s="3" t="s">
        <v>24</v>
      </c>
      <c r="N2573" s="2" t="s">
        <v>12963</v>
      </c>
      <c r="O2573" s="3" t="s">
        <v>12964</v>
      </c>
    </row>
    <row r="2574" s="63" customFormat="1" spans="1:15">
      <c r="A2574" s="2">
        <v>2573</v>
      </c>
      <c r="C2574" s="63" t="s">
        <v>12965</v>
      </c>
      <c r="D2574" s="95" t="s">
        <v>12966</v>
      </c>
      <c r="E2574" s="95" t="s">
        <v>12967</v>
      </c>
      <c r="F2574" s="3">
        <v>39</v>
      </c>
      <c r="G2574" s="3" t="s">
        <v>21</v>
      </c>
      <c r="H2574" s="63" t="s">
        <v>96</v>
      </c>
      <c r="K2574" s="60">
        <v>46040</v>
      </c>
      <c r="L2574" s="95" t="s">
        <v>2644</v>
      </c>
      <c r="M2574" s="3" t="s">
        <v>24</v>
      </c>
      <c r="N2574" s="95" t="s">
        <v>12968</v>
      </c>
      <c r="O2574" s="3" t="s">
        <v>12969</v>
      </c>
    </row>
    <row r="2575" s="3" customFormat="1" spans="1:15">
      <c r="A2575" s="2">
        <v>2574</v>
      </c>
      <c r="C2575" s="3" t="s">
        <v>12970</v>
      </c>
      <c r="D2575" s="21" t="s">
        <v>12971</v>
      </c>
      <c r="E2575" s="3" t="s">
        <v>12972</v>
      </c>
      <c r="F2575" s="3">
        <v>59.9</v>
      </c>
      <c r="G2575" s="3" t="s">
        <v>6405</v>
      </c>
      <c r="K2575" s="60">
        <v>45727</v>
      </c>
      <c r="L2575" s="20" t="s">
        <v>1764</v>
      </c>
      <c r="N2575" s="3" t="s">
        <v>12973</v>
      </c>
      <c r="O2575" s="3" t="s">
        <v>12974</v>
      </c>
    </row>
    <row r="2576" s="2" customFormat="1" spans="1:15">
      <c r="A2576" s="2">
        <v>2575</v>
      </c>
      <c r="B2576" s="5"/>
      <c r="C2576" s="5" t="s">
        <v>12975</v>
      </c>
      <c r="D2576" s="68" t="s">
        <v>12976</v>
      </c>
      <c r="E2576" s="5" t="s">
        <v>12977</v>
      </c>
      <c r="F2576" s="3">
        <v>49</v>
      </c>
      <c r="G2576" s="20" t="s">
        <v>12978</v>
      </c>
      <c r="H2576" s="20"/>
      <c r="I2576" s="20"/>
      <c r="J2576" s="20"/>
      <c r="K2576" s="60">
        <v>45694</v>
      </c>
      <c r="L2576" s="5"/>
      <c r="M2576" s="3" t="s">
        <v>24</v>
      </c>
      <c r="N2576" s="5" t="s">
        <v>12979</v>
      </c>
      <c r="O2576" s="3" t="s">
        <v>12980</v>
      </c>
    </row>
    <row r="2577" s="52" customFormat="1" spans="1:15">
      <c r="A2577" s="2">
        <v>2576</v>
      </c>
      <c r="C2577" s="52" t="s">
        <v>12981</v>
      </c>
      <c r="D2577" s="87" t="s">
        <v>12982</v>
      </c>
      <c r="E2577" s="52" t="s">
        <v>12983</v>
      </c>
      <c r="F2577" s="3">
        <v>55</v>
      </c>
      <c r="G2577" s="3" t="s">
        <v>21</v>
      </c>
      <c r="K2577" s="60">
        <v>45527</v>
      </c>
      <c r="L2577" s="70"/>
      <c r="M2577" s="3" t="s">
        <v>24</v>
      </c>
      <c r="N2577" s="52" t="s">
        <v>12984</v>
      </c>
      <c r="O2577" s="3" t="s">
        <v>12985</v>
      </c>
    </row>
    <row r="2578" s="2" customFormat="1" spans="1:15">
      <c r="A2578" s="2">
        <v>2577</v>
      </c>
      <c r="C2578" s="2" t="s">
        <v>12981</v>
      </c>
      <c r="D2578" s="76" t="s">
        <v>12986</v>
      </c>
      <c r="E2578" s="2" t="s">
        <v>12120</v>
      </c>
      <c r="F2578" s="3">
        <v>34</v>
      </c>
      <c r="G2578" s="2" t="s">
        <v>21</v>
      </c>
      <c r="K2578" s="60">
        <v>45705</v>
      </c>
      <c r="M2578" s="3" t="s">
        <v>24</v>
      </c>
      <c r="N2578" s="2" t="s">
        <v>12987</v>
      </c>
      <c r="O2578" s="3" t="s">
        <v>12988</v>
      </c>
    </row>
    <row r="2579" s="2" customFormat="1" spans="1:15">
      <c r="A2579" s="2">
        <v>2578</v>
      </c>
      <c r="B2579" s="16"/>
      <c r="C2579" s="2" t="s">
        <v>12989</v>
      </c>
      <c r="D2579" s="76" t="s">
        <v>12990</v>
      </c>
      <c r="E2579" s="2" t="s">
        <v>12941</v>
      </c>
      <c r="F2579" s="3">
        <v>54.8</v>
      </c>
      <c r="G2579" s="2" t="s">
        <v>21</v>
      </c>
      <c r="H2579" s="16"/>
      <c r="I2579" s="16"/>
      <c r="J2579" s="16"/>
      <c r="K2579" s="60">
        <v>46057</v>
      </c>
      <c r="L2579" s="60" t="s">
        <v>4250</v>
      </c>
      <c r="M2579" s="3" t="s">
        <v>24</v>
      </c>
      <c r="N2579" s="2" t="s">
        <v>12991</v>
      </c>
      <c r="O2579" s="3" t="s">
        <v>12992</v>
      </c>
    </row>
    <row r="2580" s="2" customFormat="1" spans="1:15">
      <c r="A2580" s="2">
        <v>2579</v>
      </c>
      <c r="B2580" s="76"/>
      <c r="C2580" s="2" t="s">
        <v>12993</v>
      </c>
      <c r="D2580" s="76" t="s">
        <v>12994</v>
      </c>
      <c r="E2580" s="2" t="s">
        <v>12076</v>
      </c>
      <c r="F2580" s="3">
        <v>49</v>
      </c>
      <c r="G2580" s="2" t="s">
        <v>1770</v>
      </c>
      <c r="K2580" s="60">
        <v>45647</v>
      </c>
      <c r="L2580" s="3" t="s">
        <v>63</v>
      </c>
      <c r="M2580" s="3" t="s">
        <v>24</v>
      </c>
      <c r="N2580" s="76" t="s">
        <v>12995</v>
      </c>
      <c r="O2580" s="3" t="s">
        <v>12996</v>
      </c>
    </row>
    <row r="2581" s="5" customFormat="1" spans="1:15">
      <c r="A2581" s="2">
        <v>2580</v>
      </c>
      <c r="B2581" s="2"/>
      <c r="C2581" s="2" t="s">
        <v>12997</v>
      </c>
      <c r="D2581" s="76" t="s">
        <v>12998</v>
      </c>
      <c r="E2581" s="2" t="s">
        <v>12999</v>
      </c>
      <c r="F2581" s="3">
        <v>34.8</v>
      </c>
      <c r="G2581" s="2" t="s">
        <v>21</v>
      </c>
      <c r="H2581" s="2" t="s">
        <v>96</v>
      </c>
      <c r="I2581" s="2"/>
      <c r="J2581" s="2"/>
      <c r="K2581" s="60">
        <v>45503</v>
      </c>
      <c r="L2581" s="2" t="s">
        <v>13000</v>
      </c>
      <c r="M2581" s="3" t="s">
        <v>24</v>
      </c>
      <c r="N2581" s="2" t="s">
        <v>13001</v>
      </c>
      <c r="O2581" s="3" t="s">
        <v>13002</v>
      </c>
    </row>
    <row r="2582" s="16" customFormat="1" spans="1:15">
      <c r="A2582" s="2">
        <v>2581</v>
      </c>
      <c r="B2582" s="5"/>
      <c r="C2582" s="5" t="s">
        <v>13003</v>
      </c>
      <c r="D2582" s="68" t="s">
        <v>13004</v>
      </c>
      <c r="E2582" s="5" t="s">
        <v>13005</v>
      </c>
      <c r="F2582" s="3">
        <v>49.9</v>
      </c>
      <c r="G2582" s="20" t="s">
        <v>13006</v>
      </c>
      <c r="H2582" s="20"/>
      <c r="I2582" s="20"/>
      <c r="J2582" s="20"/>
      <c r="K2582" s="60">
        <v>45847</v>
      </c>
      <c r="L2582" s="5"/>
      <c r="M2582" s="3" t="s">
        <v>24</v>
      </c>
      <c r="N2582" s="5" t="s">
        <v>13007</v>
      </c>
      <c r="O2582" s="3" t="s">
        <v>13008</v>
      </c>
    </row>
    <row r="2583" s="2" customFormat="1" spans="1:15">
      <c r="A2583" s="2">
        <v>2582</v>
      </c>
      <c r="C2583" s="2" t="s">
        <v>13009</v>
      </c>
      <c r="D2583" s="76" t="s">
        <v>13010</v>
      </c>
      <c r="E2583" s="2" t="s">
        <v>13011</v>
      </c>
      <c r="F2583" s="3">
        <v>49.8</v>
      </c>
      <c r="G2583" s="2" t="s">
        <v>21</v>
      </c>
      <c r="K2583" s="60">
        <v>45281</v>
      </c>
      <c r="M2583" s="3" t="s">
        <v>24</v>
      </c>
      <c r="N2583" s="2" t="s">
        <v>13012</v>
      </c>
      <c r="O2583" s="3" t="s">
        <v>13013</v>
      </c>
    </row>
    <row r="2584" s="3" customFormat="1" spans="1:15">
      <c r="A2584" s="2">
        <v>2583</v>
      </c>
      <c r="C2584" s="20" t="s">
        <v>13014</v>
      </c>
      <c r="D2584" s="21" t="s">
        <v>13015</v>
      </c>
      <c r="E2584" s="3" t="s">
        <v>13011</v>
      </c>
      <c r="F2584" s="3">
        <v>59</v>
      </c>
      <c r="G2584" s="20" t="s">
        <v>13016</v>
      </c>
      <c r="K2584" s="60">
        <v>45881</v>
      </c>
      <c r="N2584" s="3" t="s">
        <v>13017</v>
      </c>
      <c r="O2584" s="3" t="s">
        <v>13018</v>
      </c>
    </row>
    <row r="2585" s="4" customFormat="1" spans="1:15">
      <c r="A2585" s="2">
        <v>2584</v>
      </c>
      <c r="B2585" s="4" t="s">
        <v>13019</v>
      </c>
      <c r="C2585" s="4" t="s">
        <v>13020</v>
      </c>
      <c r="D2585" s="4" t="s">
        <v>13019</v>
      </c>
      <c r="E2585" s="24" t="s">
        <v>13021</v>
      </c>
      <c r="F2585" s="4">
        <v>54</v>
      </c>
      <c r="G2585" s="4" t="s">
        <v>13022</v>
      </c>
      <c r="J2585" s="25" t="s">
        <v>22</v>
      </c>
      <c r="K2585" s="56">
        <v>46090</v>
      </c>
      <c r="L2585" s="4" t="s">
        <v>23</v>
      </c>
      <c r="N2585" s="4" t="s">
        <v>13023</v>
      </c>
      <c r="O2585" s="4" t="s">
        <v>13024</v>
      </c>
    </row>
    <row r="2586" s="4" customFormat="1" spans="1:15">
      <c r="A2586" s="2">
        <v>2585</v>
      </c>
      <c r="B2586" s="4" t="s">
        <v>13025</v>
      </c>
      <c r="C2586" s="4" t="s">
        <v>13020</v>
      </c>
      <c r="D2586" s="22" t="s">
        <v>13025</v>
      </c>
      <c r="E2586" s="4" t="s">
        <v>13011</v>
      </c>
      <c r="F2586" s="3">
        <v>52</v>
      </c>
      <c r="G2586" s="4" t="s">
        <v>12268</v>
      </c>
      <c r="I2586" s="2" t="s">
        <v>312</v>
      </c>
      <c r="J2586" s="25" t="s">
        <v>22</v>
      </c>
      <c r="K2586" s="60">
        <v>46026</v>
      </c>
      <c r="L2586" s="60" t="s">
        <v>23</v>
      </c>
      <c r="N2586" s="4" t="s">
        <v>13026</v>
      </c>
      <c r="O2586" s="4" t="s">
        <v>13027</v>
      </c>
    </row>
    <row r="2587" s="2" customFormat="1" spans="1:15">
      <c r="A2587" s="2">
        <v>2586</v>
      </c>
      <c r="B2587" s="5"/>
      <c r="C2587" s="5" t="s">
        <v>13028</v>
      </c>
      <c r="D2587" s="68" t="s">
        <v>13029</v>
      </c>
      <c r="E2587" s="5" t="s">
        <v>13030</v>
      </c>
      <c r="F2587" s="3">
        <v>45</v>
      </c>
      <c r="G2587" s="20" t="s">
        <v>649</v>
      </c>
      <c r="H2587" s="20"/>
      <c r="I2587" s="20"/>
      <c r="J2587" s="20"/>
      <c r="K2587" s="60">
        <v>45344</v>
      </c>
      <c r="L2587" s="5"/>
      <c r="M2587" s="3" t="s">
        <v>24</v>
      </c>
      <c r="N2587" s="5" t="s">
        <v>13031</v>
      </c>
      <c r="O2587" s="3" t="s">
        <v>13032</v>
      </c>
    </row>
    <row r="2588" s="3" customFormat="1" spans="1:15">
      <c r="A2588" s="2">
        <v>2587</v>
      </c>
      <c r="B2588" s="3" t="s">
        <v>13033</v>
      </c>
      <c r="C2588" s="3" t="s">
        <v>13034</v>
      </c>
      <c r="D2588" s="3" t="s">
        <v>13033</v>
      </c>
      <c r="E2588" s="3" t="s">
        <v>13035</v>
      </c>
      <c r="F2588" s="3">
        <v>69.9</v>
      </c>
      <c r="G2588" s="3" t="s">
        <v>13036</v>
      </c>
      <c r="H2588" s="3"/>
      <c r="I2588" s="3"/>
      <c r="J2588" s="3"/>
      <c r="K2588" s="60">
        <v>45831</v>
      </c>
      <c r="L2588" s="3"/>
      <c r="M2588" s="3"/>
      <c r="N2588" s="3" t="s">
        <v>13037</v>
      </c>
      <c r="O2588" s="3" t="s">
        <v>13038</v>
      </c>
    </row>
    <row r="2589" s="3" customFormat="1" spans="1:15">
      <c r="A2589" s="2">
        <v>2588</v>
      </c>
      <c r="B2589" s="5"/>
      <c r="C2589" s="5" t="s">
        <v>13039</v>
      </c>
      <c r="D2589" s="68" t="s">
        <v>13040</v>
      </c>
      <c r="E2589" s="5" t="s">
        <v>13041</v>
      </c>
      <c r="F2589" s="3">
        <v>55</v>
      </c>
      <c r="G2589" s="5" t="s">
        <v>13042</v>
      </c>
      <c r="K2589" s="60">
        <v>46021</v>
      </c>
      <c r="N2589" s="5" t="s">
        <v>13043</v>
      </c>
      <c r="O2589" s="5" t="s">
        <v>13044</v>
      </c>
    </row>
    <row r="2590" s="3" customFormat="1" spans="1:15">
      <c r="A2590" s="2">
        <v>2589</v>
      </c>
      <c r="B2590" s="21"/>
      <c r="C2590" s="3" t="s">
        <v>13034</v>
      </c>
      <c r="D2590" s="21" t="s">
        <v>13045</v>
      </c>
      <c r="E2590" s="20" t="s">
        <v>13046</v>
      </c>
      <c r="F2590" s="3">
        <v>49.8</v>
      </c>
      <c r="G2590" s="3" t="s">
        <v>10576</v>
      </c>
      <c r="K2590" s="60">
        <v>46053</v>
      </c>
      <c r="L2590" s="70" t="s">
        <v>63</v>
      </c>
      <c r="N2590" s="3" t="s">
        <v>13047</v>
      </c>
      <c r="O2590" s="3" t="s">
        <v>13048</v>
      </c>
    </row>
    <row r="2591" s="3" customFormat="1" spans="1:15">
      <c r="A2591" s="2">
        <v>2590</v>
      </c>
      <c r="C2591" s="3" t="s">
        <v>13034</v>
      </c>
      <c r="D2591" s="21" t="s">
        <v>13049</v>
      </c>
      <c r="E2591" s="20" t="s">
        <v>13050</v>
      </c>
      <c r="F2591" s="3">
        <v>45</v>
      </c>
      <c r="G2591" s="3" t="s">
        <v>62</v>
      </c>
      <c r="K2591" s="60">
        <v>46048</v>
      </c>
      <c r="L2591" s="3" t="s">
        <v>63</v>
      </c>
      <c r="N2591" s="3" t="s">
        <v>13051</v>
      </c>
      <c r="O2591" s="3" t="s">
        <v>13052</v>
      </c>
    </row>
    <row r="2592" s="3" customFormat="1" spans="1:15">
      <c r="A2592" s="2">
        <v>2591</v>
      </c>
      <c r="C2592" s="3" t="s">
        <v>13034</v>
      </c>
      <c r="D2592" s="21" t="s">
        <v>13053</v>
      </c>
      <c r="E2592" s="3" t="s">
        <v>9811</v>
      </c>
      <c r="F2592" s="3">
        <v>65</v>
      </c>
      <c r="G2592" s="3" t="s">
        <v>11821</v>
      </c>
      <c r="K2592" s="60">
        <v>45853</v>
      </c>
      <c r="L2592" s="20" t="s">
        <v>63</v>
      </c>
      <c r="N2592" s="3" t="s">
        <v>13054</v>
      </c>
      <c r="O2592" s="3" t="s">
        <v>13055</v>
      </c>
    </row>
    <row r="2593" s="2" customFormat="1" spans="1:15">
      <c r="A2593" s="2">
        <v>2592</v>
      </c>
      <c r="B2593" s="61"/>
      <c r="C2593" s="61" t="s">
        <v>13034</v>
      </c>
      <c r="D2593" s="96" t="s">
        <v>13056</v>
      </c>
      <c r="E2593" s="61" t="s">
        <v>13057</v>
      </c>
      <c r="F2593" s="3">
        <v>72</v>
      </c>
      <c r="G2593" s="61" t="s">
        <v>21</v>
      </c>
      <c r="H2593" s="61"/>
      <c r="I2593" s="61"/>
      <c r="J2593" s="61"/>
      <c r="K2593" s="60">
        <v>45314</v>
      </c>
      <c r="L2593" s="61"/>
      <c r="M2593" s="3" t="s">
        <v>24</v>
      </c>
      <c r="N2593" s="17" t="s">
        <v>13058</v>
      </c>
      <c r="O2593" s="3" t="s">
        <v>13059</v>
      </c>
    </row>
    <row r="2594" s="3" customFormat="1" spans="1:15">
      <c r="A2594" s="2">
        <v>2593</v>
      </c>
      <c r="C2594" s="3" t="s">
        <v>13060</v>
      </c>
      <c r="D2594" s="21" t="s">
        <v>13061</v>
      </c>
      <c r="E2594" s="3" t="s">
        <v>13062</v>
      </c>
      <c r="F2594" s="3">
        <v>55</v>
      </c>
      <c r="G2594" s="3" t="s">
        <v>10716</v>
      </c>
      <c r="H2594" s="20" t="s">
        <v>96</v>
      </c>
      <c r="I2594" s="20"/>
      <c r="J2594" s="3" t="s">
        <v>22</v>
      </c>
      <c r="K2594" s="60">
        <v>46064</v>
      </c>
      <c r="L2594" s="70" t="s">
        <v>23</v>
      </c>
      <c r="M2594" s="3" t="s">
        <v>13063</v>
      </c>
      <c r="N2594" s="3" t="s">
        <v>13064</v>
      </c>
      <c r="O2594" s="3" t="s">
        <v>13065</v>
      </c>
    </row>
    <row r="2595" s="3" customFormat="1" spans="1:15">
      <c r="A2595" s="2">
        <v>2594</v>
      </c>
      <c r="B2595" s="3" t="s">
        <v>13066</v>
      </c>
      <c r="C2595" s="3" t="s">
        <v>13067</v>
      </c>
      <c r="D2595" s="3" t="s">
        <v>13066</v>
      </c>
      <c r="E2595" s="3" t="s">
        <v>12029</v>
      </c>
      <c r="F2595" s="3">
        <v>69.9</v>
      </c>
      <c r="G2595" s="3" t="s">
        <v>13068</v>
      </c>
      <c r="K2595" s="60">
        <v>45845</v>
      </c>
      <c r="L2595" s="20" t="s">
        <v>63</v>
      </c>
      <c r="N2595" s="3" t="s">
        <v>13069</v>
      </c>
      <c r="O2595" s="3" t="s">
        <v>13070</v>
      </c>
    </row>
    <row r="2596" s="2" customFormat="1" spans="1:15">
      <c r="A2596" s="2">
        <v>2595</v>
      </c>
      <c r="C2596" s="2" t="s">
        <v>13071</v>
      </c>
      <c r="D2596" s="76" t="s">
        <v>13072</v>
      </c>
      <c r="E2596" s="2" t="s">
        <v>13073</v>
      </c>
      <c r="F2596" s="3">
        <v>44</v>
      </c>
      <c r="G2596" s="2" t="s">
        <v>21</v>
      </c>
      <c r="K2596" s="60">
        <v>45324</v>
      </c>
      <c r="M2596" s="3" t="s">
        <v>24</v>
      </c>
      <c r="N2596" s="2" t="s">
        <v>13074</v>
      </c>
      <c r="O2596" s="3" t="s">
        <v>13075</v>
      </c>
    </row>
    <row r="2597" s="52" customFormat="1" spans="1:15">
      <c r="A2597" s="2">
        <v>2596</v>
      </c>
      <c r="C2597" s="52" t="s">
        <v>13076</v>
      </c>
      <c r="D2597" s="87" t="s">
        <v>13077</v>
      </c>
      <c r="E2597" s="88" t="s">
        <v>13078</v>
      </c>
      <c r="F2597" s="3">
        <v>49.8</v>
      </c>
      <c r="G2597" s="88" t="s">
        <v>21</v>
      </c>
      <c r="K2597" s="60">
        <v>46037</v>
      </c>
      <c r="L2597" s="108" t="s">
        <v>2988</v>
      </c>
      <c r="M2597" s="70"/>
      <c r="N2597" s="88" t="s">
        <v>13079</v>
      </c>
      <c r="O2597" s="3" t="s">
        <v>13080</v>
      </c>
    </row>
    <row r="2598" s="2" customFormat="1" ht="14.25" spans="1:15">
      <c r="A2598" s="2">
        <v>2597</v>
      </c>
      <c r="C2598" s="18" t="s">
        <v>13081</v>
      </c>
      <c r="D2598" s="76"/>
      <c r="F2598" s="3"/>
      <c r="K2598" s="60"/>
      <c r="M2598" s="3"/>
      <c r="O2598" s="3"/>
    </row>
    <row r="2599" s="4" customFormat="1" spans="1:15">
      <c r="A2599" s="2">
        <v>2598</v>
      </c>
      <c r="B2599" s="4" t="s">
        <v>13082</v>
      </c>
      <c r="C2599" s="4" t="s">
        <v>13083</v>
      </c>
      <c r="D2599" s="4" t="s">
        <v>13082</v>
      </c>
      <c r="E2599" s="4" t="s">
        <v>13084</v>
      </c>
      <c r="F2599" s="4">
        <v>49.8</v>
      </c>
      <c r="G2599" s="4" t="s">
        <v>9586</v>
      </c>
      <c r="K2599" s="56">
        <v>46104</v>
      </c>
      <c r="N2599" s="4" t="s">
        <v>13085</v>
      </c>
      <c r="O2599" s="4" t="s">
        <v>13086</v>
      </c>
    </row>
    <row r="2600" s="3" customFormat="1" spans="1:15">
      <c r="A2600" s="2">
        <v>2599</v>
      </c>
      <c r="C2600" s="3" t="s">
        <v>13087</v>
      </c>
      <c r="D2600" s="21" t="s">
        <v>13088</v>
      </c>
      <c r="E2600" s="3" t="s">
        <v>13089</v>
      </c>
      <c r="F2600" s="3">
        <v>50</v>
      </c>
      <c r="G2600" s="3" t="s">
        <v>3542</v>
      </c>
      <c r="J2600" s="3" t="s">
        <v>22</v>
      </c>
      <c r="K2600" s="60">
        <v>46045</v>
      </c>
      <c r="L2600" s="60" t="s">
        <v>23</v>
      </c>
      <c r="M2600" s="3" t="s">
        <v>24</v>
      </c>
      <c r="N2600" s="3" t="s">
        <v>13090</v>
      </c>
      <c r="O2600" s="3" t="s">
        <v>13091</v>
      </c>
    </row>
    <row r="2601" s="5" customFormat="1" spans="1:15">
      <c r="A2601" s="2">
        <v>2600</v>
      </c>
      <c r="C2601" s="5" t="s">
        <v>13083</v>
      </c>
      <c r="D2601" s="68" t="s">
        <v>13092</v>
      </c>
      <c r="E2601" s="20" t="s">
        <v>13093</v>
      </c>
      <c r="F2601" s="3">
        <v>42.8</v>
      </c>
      <c r="G2601" s="5" t="s">
        <v>193</v>
      </c>
      <c r="K2601" s="60">
        <v>45894</v>
      </c>
      <c r="L2601" s="3" t="s">
        <v>63</v>
      </c>
      <c r="M2601" s="3" t="s">
        <v>24</v>
      </c>
      <c r="N2601" s="5" t="s">
        <v>13094</v>
      </c>
      <c r="O2601" s="3" t="s">
        <v>13095</v>
      </c>
    </row>
    <row r="2602" s="5" customFormat="1" spans="1:15">
      <c r="A2602" s="2">
        <v>2601</v>
      </c>
      <c r="B2602" s="68"/>
      <c r="C2602" s="5" t="s">
        <v>13096</v>
      </c>
      <c r="D2602" s="68" t="s">
        <v>13097</v>
      </c>
      <c r="E2602" s="5" t="s">
        <v>13098</v>
      </c>
      <c r="F2602" s="3">
        <v>42</v>
      </c>
      <c r="G2602" s="3" t="s">
        <v>21</v>
      </c>
      <c r="H2602" s="20" t="s">
        <v>96</v>
      </c>
      <c r="I2602" s="2" t="s">
        <v>312</v>
      </c>
      <c r="J2602" s="3" t="s">
        <v>22</v>
      </c>
      <c r="K2602" s="60">
        <v>46063</v>
      </c>
      <c r="L2602" s="60" t="s">
        <v>23</v>
      </c>
      <c r="M2602" s="3" t="s">
        <v>13099</v>
      </c>
      <c r="N2602" s="5" t="s">
        <v>13100</v>
      </c>
      <c r="O2602" s="3" t="s">
        <v>13101</v>
      </c>
    </row>
    <row r="2603" s="3" customFormat="1" spans="1:15">
      <c r="A2603" s="2">
        <v>2602</v>
      </c>
      <c r="B2603" s="21"/>
      <c r="C2603" s="3" t="s">
        <v>13102</v>
      </c>
      <c r="D2603" s="21" t="s">
        <v>13103</v>
      </c>
      <c r="E2603" s="62" t="s">
        <v>13104</v>
      </c>
      <c r="F2603" s="3">
        <v>59.8</v>
      </c>
      <c r="G2603" s="3" t="s">
        <v>62</v>
      </c>
      <c r="J2603" s="20" t="s">
        <v>22</v>
      </c>
      <c r="K2603" s="60">
        <v>45804</v>
      </c>
      <c r="L2603" s="70" t="s">
        <v>23</v>
      </c>
      <c r="M2603" s="62"/>
      <c r="N2603" s="3" t="s">
        <v>13105</v>
      </c>
      <c r="O2603" s="3" t="s">
        <v>13106</v>
      </c>
    </row>
    <row r="2604" s="3" customFormat="1" spans="1:15">
      <c r="A2604" s="2">
        <v>2603</v>
      </c>
      <c r="B2604" s="3"/>
      <c r="C2604" s="3" t="s">
        <v>13107</v>
      </c>
      <c r="D2604" s="21" t="s">
        <v>13108</v>
      </c>
      <c r="E2604" s="3" t="s">
        <v>13109</v>
      </c>
      <c r="F2604" s="3">
        <v>52</v>
      </c>
      <c r="G2604" s="3" t="s">
        <v>1190</v>
      </c>
      <c r="J2604" s="20" t="s">
        <v>22</v>
      </c>
      <c r="K2604" s="60">
        <v>46063</v>
      </c>
      <c r="L2604" s="70" t="s">
        <v>23</v>
      </c>
      <c r="N2604" s="3" t="s">
        <v>13110</v>
      </c>
      <c r="O2604" s="3" t="s">
        <v>13111</v>
      </c>
    </row>
    <row r="2605" s="2" customFormat="1" spans="1:15">
      <c r="A2605" s="2">
        <v>2604</v>
      </c>
      <c r="B2605" s="68"/>
      <c r="C2605" s="5" t="s">
        <v>13112</v>
      </c>
      <c r="D2605" s="68" t="s">
        <v>13113</v>
      </c>
      <c r="E2605" s="68" t="s">
        <v>13114</v>
      </c>
      <c r="F2605" s="3">
        <v>49</v>
      </c>
      <c r="G2605" s="16" t="s">
        <v>21</v>
      </c>
      <c r="H2605" s="20" t="s">
        <v>96</v>
      </c>
      <c r="I2605" s="2" t="s">
        <v>312</v>
      </c>
      <c r="J2605" s="3" t="s">
        <v>22</v>
      </c>
      <c r="K2605" s="60">
        <v>46037</v>
      </c>
      <c r="L2605" s="60" t="s">
        <v>3633</v>
      </c>
      <c r="M2605" s="3" t="s">
        <v>13115</v>
      </c>
      <c r="N2605" s="5" t="s">
        <v>13116</v>
      </c>
      <c r="O2605" s="3" t="s">
        <v>13117</v>
      </c>
    </row>
    <row r="2606" s="3" customFormat="1" spans="1:15">
      <c r="A2606" s="2">
        <v>2605</v>
      </c>
      <c r="C2606" s="3" t="s">
        <v>13118</v>
      </c>
      <c r="D2606" s="21" t="s">
        <v>13119</v>
      </c>
      <c r="E2606" s="3" t="s">
        <v>13120</v>
      </c>
      <c r="F2606" s="3">
        <v>58</v>
      </c>
      <c r="G2606" s="3" t="s">
        <v>1100</v>
      </c>
      <c r="K2606" s="60">
        <v>45342</v>
      </c>
      <c r="L2606" s="20" t="s">
        <v>63</v>
      </c>
      <c r="N2606" s="3" t="s">
        <v>13121</v>
      </c>
      <c r="O2606" s="3" t="s">
        <v>13122</v>
      </c>
    </row>
    <row r="2607" s="2" customFormat="1" spans="1:15">
      <c r="A2607" s="2">
        <v>2606</v>
      </c>
      <c r="C2607" s="2" t="s">
        <v>13123</v>
      </c>
      <c r="D2607" s="76" t="s">
        <v>13124</v>
      </c>
      <c r="E2607" s="2" t="s">
        <v>13125</v>
      </c>
      <c r="F2607" s="3">
        <v>37</v>
      </c>
      <c r="G2607" s="2" t="s">
        <v>21</v>
      </c>
      <c r="K2607" s="60">
        <v>46044</v>
      </c>
      <c r="M2607" s="3" t="s">
        <v>24</v>
      </c>
      <c r="N2607" s="2" t="s">
        <v>13126</v>
      </c>
      <c r="O2607" s="3" t="s">
        <v>13127</v>
      </c>
    </row>
    <row r="2608" s="5" customFormat="1" spans="1:15">
      <c r="A2608" s="2">
        <v>2607</v>
      </c>
      <c r="B2608" s="2"/>
      <c r="C2608" s="2" t="s">
        <v>13123</v>
      </c>
      <c r="D2608" s="76" t="s">
        <v>13128</v>
      </c>
      <c r="E2608" s="2" t="s">
        <v>13129</v>
      </c>
      <c r="F2608" s="3">
        <v>48</v>
      </c>
      <c r="G2608" s="2" t="s">
        <v>21</v>
      </c>
      <c r="H2608" s="2"/>
      <c r="I2608" s="2"/>
      <c r="J2608" s="2"/>
      <c r="K2608" s="60">
        <v>45827</v>
      </c>
      <c r="L2608" s="97"/>
      <c r="M2608" s="3" t="s">
        <v>24</v>
      </c>
      <c r="N2608" s="2" t="s">
        <v>13130</v>
      </c>
      <c r="O2608" s="3" t="s">
        <v>13131</v>
      </c>
    </row>
    <row r="2609" s="2" customFormat="1" spans="1:15">
      <c r="A2609" s="2">
        <v>2608</v>
      </c>
      <c r="C2609" s="2" t="s">
        <v>13132</v>
      </c>
      <c r="D2609" s="76" t="s">
        <v>13133</v>
      </c>
      <c r="E2609" s="2" t="s">
        <v>13134</v>
      </c>
      <c r="F2609" s="3">
        <v>47</v>
      </c>
      <c r="G2609" s="2" t="s">
        <v>21</v>
      </c>
      <c r="H2609" s="2" t="s">
        <v>96</v>
      </c>
      <c r="K2609" s="60">
        <v>46056</v>
      </c>
      <c r="L2609" s="2" t="s">
        <v>381</v>
      </c>
      <c r="M2609" s="3" t="s">
        <v>24</v>
      </c>
      <c r="N2609" s="2" t="s">
        <v>13135</v>
      </c>
      <c r="O2609" s="3" t="s">
        <v>13136</v>
      </c>
    </row>
    <row r="2610" s="2" customFormat="1" spans="1:15">
      <c r="A2610" s="2">
        <v>2609</v>
      </c>
      <c r="C2610" s="2" t="s">
        <v>13137</v>
      </c>
      <c r="D2610" s="76" t="s">
        <v>13138</v>
      </c>
      <c r="E2610" s="2" t="s">
        <v>13139</v>
      </c>
      <c r="F2610" s="3">
        <v>29</v>
      </c>
      <c r="G2610" s="2" t="s">
        <v>21</v>
      </c>
      <c r="K2610" s="60">
        <v>45817</v>
      </c>
      <c r="M2610" s="3" t="s">
        <v>24</v>
      </c>
      <c r="N2610" s="2" t="s">
        <v>13140</v>
      </c>
      <c r="O2610" s="3" t="s">
        <v>13141</v>
      </c>
    </row>
    <row r="2611" s="3" customFormat="1" spans="1:15">
      <c r="A2611" s="2">
        <v>2610</v>
      </c>
      <c r="B2611" s="68"/>
      <c r="C2611" s="5" t="s">
        <v>13142</v>
      </c>
      <c r="D2611" s="68" t="s">
        <v>13143</v>
      </c>
      <c r="E2611" s="5" t="s">
        <v>13144</v>
      </c>
      <c r="F2611" s="3">
        <v>48.9</v>
      </c>
      <c r="G2611" s="5" t="s">
        <v>13145</v>
      </c>
      <c r="K2611" s="60">
        <v>46062</v>
      </c>
      <c r="L2611" s="20" t="s">
        <v>63</v>
      </c>
      <c r="N2611" s="5" t="s">
        <v>13146</v>
      </c>
      <c r="O2611" s="5" t="s">
        <v>13147</v>
      </c>
    </row>
    <row r="2612" s="3" customFormat="1" spans="1:15">
      <c r="A2612" s="2">
        <v>2611</v>
      </c>
      <c r="B2612" s="21"/>
      <c r="C2612" s="3" t="s">
        <v>13148</v>
      </c>
      <c r="D2612" s="21" t="s">
        <v>13149</v>
      </c>
      <c r="E2612" s="3" t="s">
        <v>13150</v>
      </c>
      <c r="F2612" s="3">
        <v>49.8</v>
      </c>
      <c r="G2612" s="63" t="s">
        <v>21</v>
      </c>
      <c r="K2612" s="60">
        <v>46037</v>
      </c>
      <c r="N2612" s="3" t="s">
        <v>13151</v>
      </c>
      <c r="O2612" s="3" t="s">
        <v>13152</v>
      </c>
    </row>
    <row r="2613" s="3" customFormat="1" spans="1:15">
      <c r="A2613" s="2">
        <v>2612</v>
      </c>
      <c r="C2613" s="3" t="s">
        <v>13153</v>
      </c>
      <c r="D2613" s="21" t="s">
        <v>13154</v>
      </c>
      <c r="E2613" s="3" t="s">
        <v>13155</v>
      </c>
      <c r="F2613" s="3">
        <v>49</v>
      </c>
      <c r="G2613" s="3" t="s">
        <v>13156</v>
      </c>
      <c r="K2613" s="60">
        <v>45804</v>
      </c>
      <c r="L2613" s="3" t="s">
        <v>63</v>
      </c>
      <c r="M2613" s="3" t="s">
        <v>24</v>
      </c>
      <c r="N2613" s="3" t="s">
        <v>13157</v>
      </c>
      <c r="O2613" s="3" t="s">
        <v>13158</v>
      </c>
    </row>
    <row r="2614" s="3" customFormat="1" spans="1:15">
      <c r="A2614" s="2">
        <v>2613</v>
      </c>
      <c r="B2614" s="3"/>
      <c r="C2614" s="3" t="s">
        <v>13159</v>
      </c>
      <c r="D2614" s="21" t="s">
        <v>13160</v>
      </c>
      <c r="E2614" s="3" t="s">
        <v>13161</v>
      </c>
      <c r="F2614" s="3">
        <v>58</v>
      </c>
      <c r="G2614" s="3" t="s">
        <v>21</v>
      </c>
      <c r="K2614" s="60">
        <v>45371</v>
      </c>
      <c r="L2614" s="3" t="s">
        <v>3771</v>
      </c>
      <c r="N2614" s="3" t="s">
        <v>13162</v>
      </c>
      <c r="O2614" s="3" t="s">
        <v>13163</v>
      </c>
    </row>
    <row r="2615" s="3" customFormat="1" spans="1:15">
      <c r="A2615" s="2">
        <v>2614</v>
      </c>
      <c r="B2615" s="3"/>
      <c r="C2615" s="3" t="s">
        <v>13164</v>
      </c>
      <c r="D2615" s="21" t="s">
        <v>13165</v>
      </c>
      <c r="E2615" s="3" t="s">
        <v>13166</v>
      </c>
      <c r="F2615" s="3">
        <v>49.8</v>
      </c>
      <c r="G2615" s="3" t="s">
        <v>2187</v>
      </c>
      <c r="K2615" s="60">
        <v>45426</v>
      </c>
      <c r="L2615" s="20" t="s">
        <v>63</v>
      </c>
      <c r="M2615" s="20"/>
      <c r="N2615" s="3" t="s">
        <v>13167</v>
      </c>
      <c r="O2615" s="3" t="s">
        <v>13168</v>
      </c>
    </row>
    <row r="2616" s="4" customFormat="1" spans="1:15">
      <c r="A2616" s="2">
        <v>2615</v>
      </c>
      <c r="B2616" s="4" t="s">
        <v>13169</v>
      </c>
      <c r="C2616" s="4" t="s">
        <v>13170</v>
      </c>
      <c r="D2616" s="22" t="s">
        <v>13169</v>
      </c>
      <c r="E2616" s="4" t="s">
        <v>13171</v>
      </c>
      <c r="F2616" s="3">
        <v>45</v>
      </c>
      <c r="J2616" s="25" t="s">
        <v>22</v>
      </c>
      <c r="K2616" s="60">
        <v>46037</v>
      </c>
      <c r="L2616" s="4" t="s">
        <v>23</v>
      </c>
      <c r="M2616" s="4"/>
      <c r="N2616" s="4" t="s">
        <v>13172</v>
      </c>
      <c r="O2616" s="4" t="s">
        <v>13173</v>
      </c>
    </row>
    <row r="2617" s="2" customFormat="1" spans="1:15">
      <c r="A2617" s="2">
        <v>2616</v>
      </c>
      <c r="C2617" s="2" t="s">
        <v>13170</v>
      </c>
      <c r="D2617" s="76" t="s">
        <v>13174</v>
      </c>
      <c r="E2617" s="2" t="s">
        <v>13175</v>
      </c>
      <c r="F2617" s="3">
        <v>49.8</v>
      </c>
      <c r="G2617" s="2" t="s">
        <v>21</v>
      </c>
      <c r="H2617" s="2" t="s">
        <v>96</v>
      </c>
      <c r="K2617" s="60">
        <v>46027</v>
      </c>
      <c r="L2617" s="2" t="s">
        <v>381</v>
      </c>
      <c r="M2617" s="3" t="s">
        <v>24</v>
      </c>
      <c r="N2617" s="2" t="s">
        <v>13176</v>
      </c>
      <c r="O2617" s="3" t="s">
        <v>13177</v>
      </c>
    </row>
    <row r="2618" s="52" customFormat="1" spans="1:15">
      <c r="A2618" s="2">
        <v>2617</v>
      </c>
      <c r="C2618" s="52" t="s">
        <v>13178</v>
      </c>
      <c r="D2618" s="87" t="s">
        <v>13179</v>
      </c>
      <c r="E2618" s="88" t="s">
        <v>13180</v>
      </c>
      <c r="F2618" s="3">
        <v>49.8</v>
      </c>
      <c r="G2618" s="52" t="s">
        <v>13181</v>
      </c>
      <c r="H2618" s="88" t="s">
        <v>96</v>
      </c>
      <c r="I2618" s="88"/>
      <c r="J2618" s="88"/>
      <c r="K2618" s="60">
        <v>46034</v>
      </c>
      <c r="L2618" s="52" t="s">
        <v>97</v>
      </c>
      <c r="M2618" s="3" t="s">
        <v>24</v>
      </c>
      <c r="N2618" s="52" t="s">
        <v>13182</v>
      </c>
      <c r="O2618" s="3" t="s">
        <v>13183</v>
      </c>
    </row>
    <row r="2619" s="52" customFormat="1" spans="1:15">
      <c r="A2619" s="2">
        <v>2618</v>
      </c>
      <c r="C2619" s="52" t="s">
        <v>13184</v>
      </c>
      <c r="D2619" s="87" t="s">
        <v>13185</v>
      </c>
      <c r="E2619" s="52" t="s">
        <v>13186</v>
      </c>
      <c r="F2619" s="3">
        <v>59.5</v>
      </c>
      <c r="G2619" s="63" t="s">
        <v>21</v>
      </c>
      <c r="J2619" s="3" t="s">
        <v>22</v>
      </c>
      <c r="K2619" s="60">
        <v>46000</v>
      </c>
      <c r="L2619" s="4" t="s">
        <v>23</v>
      </c>
      <c r="M2619" s="3" t="s">
        <v>24</v>
      </c>
      <c r="N2619" s="52" t="s">
        <v>13187</v>
      </c>
      <c r="O2619" s="3" t="s">
        <v>13188</v>
      </c>
    </row>
    <row r="2620" s="5" customFormat="1" spans="1:15">
      <c r="A2620" s="2">
        <v>2619</v>
      </c>
      <c r="B2620" s="2"/>
      <c r="C2620" s="2" t="s">
        <v>13189</v>
      </c>
      <c r="D2620" s="76" t="s">
        <v>13190</v>
      </c>
      <c r="E2620" s="2" t="s">
        <v>13191</v>
      </c>
      <c r="F2620" s="3">
        <v>49.8</v>
      </c>
      <c r="G2620" s="2" t="s">
        <v>21</v>
      </c>
      <c r="H2620" s="2"/>
      <c r="I2620" s="2"/>
      <c r="J2620" s="2"/>
      <c r="K2620" s="60">
        <v>46050</v>
      </c>
      <c r="L2620" s="2"/>
      <c r="M2620" s="3" t="s">
        <v>24</v>
      </c>
      <c r="N2620" s="2" t="s">
        <v>13192</v>
      </c>
      <c r="O2620" s="3" t="s">
        <v>13193</v>
      </c>
    </row>
    <row r="2621" s="3" customFormat="1" spans="1:15">
      <c r="A2621" s="2">
        <v>2620</v>
      </c>
      <c r="C2621" s="3" t="s">
        <v>13194</v>
      </c>
      <c r="D2621" s="21" t="s">
        <v>13195</v>
      </c>
      <c r="E2621" s="3" t="s">
        <v>13196</v>
      </c>
      <c r="F2621" s="3">
        <v>52</v>
      </c>
      <c r="G2621" s="3" t="s">
        <v>13197</v>
      </c>
      <c r="K2621" s="60">
        <v>45700</v>
      </c>
      <c r="L2621" s="3" t="s">
        <v>63</v>
      </c>
      <c r="N2621" s="3" t="s">
        <v>13198</v>
      </c>
      <c r="O2621" s="3" t="s">
        <v>13199</v>
      </c>
    </row>
    <row r="2622" s="3" customFormat="1" spans="1:15">
      <c r="A2622" s="2">
        <v>2621</v>
      </c>
      <c r="C2622" s="3" t="s">
        <v>13200</v>
      </c>
      <c r="D2622" s="21" t="s">
        <v>13201</v>
      </c>
      <c r="E2622" s="3" t="s">
        <v>13202</v>
      </c>
      <c r="F2622" s="3">
        <v>49.8</v>
      </c>
      <c r="G2622" s="3" t="s">
        <v>13203</v>
      </c>
      <c r="K2622" s="60">
        <v>45541</v>
      </c>
      <c r="L2622" s="3" t="s">
        <v>63</v>
      </c>
      <c r="N2622" s="3" t="s">
        <v>13204</v>
      </c>
      <c r="O2622" s="3" t="s">
        <v>13205</v>
      </c>
    </row>
    <row r="2623" s="2" customFormat="1" spans="1:15">
      <c r="A2623" s="2">
        <v>2622</v>
      </c>
      <c r="B2623" s="5"/>
      <c r="C2623" s="5" t="s">
        <v>13206</v>
      </c>
      <c r="D2623" s="68" t="s">
        <v>13207</v>
      </c>
      <c r="E2623" s="5" t="s">
        <v>13208</v>
      </c>
      <c r="F2623" s="3">
        <v>49.5</v>
      </c>
      <c r="G2623" s="3" t="s">
        <v>21</v>
      </c>
      <c r="H2623" s="5"/>
      <c r="I2623" s="5"/>
      <c r="J2623" s="3" t="s">
        <v>22</v>
      </c>
      <c r="K2623" s="60">
        <v>45517</v>
      </c>
      <c r="L2623" s="4" t="s">
        <v>23</v>
      </c>
      <c r="M2623" s="3" t="s">
        <v>24</v>
      </c>
      <c r="N2623" s="5" t="s">
        <v>13209</v>
      </c>
      <c r="O2623" s="3" t="s">
        <v>13210</v>
      </c>
    </row>
    <row r="2624" s="3" customFormat="1" spans="1:15">
      <c r="A2624" s="2">
        <v>2623</v>
      </c>
      <c r="C2624" s="3" t="s">
        <v>13211</v>
      </c>
      <c r="D2624" s="21" t="s">
        <v>13212</v>
      </c>
      <c r="E2624" s="3" t="s">
        <v>13213</v>
      </c>
      <c r="F2624" s="3">
        <v>49.8</v>
      </c>
      <c r="G2624" s="3" t="s">
        <v>13214</v>
      </c>
      <c r="K2624" s="60">
        <v>45504</v>
      </c>
      <c r="M2624" s="3" t="s">
        <v>24</v>
      </c>
      <c r="N2624" s="3" t="s">
        <v>13215</v>
      </c>
      <c r="O2624" s="3" t="s">
        <v>13216</v>
      </c>
    </row>
    <row r="2625" s="3" customFormat="1" spans="1:15">
      <c r="A2625" s="2">
        <v>2624</v>
      </c>
      <c r="B2625" s="3"/>
      <c r="C2625" s="3" t="s">
        <v>13217</v>
      </c>
      <c r="D2625" s="3" t="s">
        <v>13218</v>
      </c>
      <c r="E2625" s="3" t="s">
        <v>13219</v>
      </c>
      <c r="F2625" s="3">
        <v>44</v>
      </c>
      <c r="G2625" s="3" t="s">
        <v>13220</v>
      </c>
      <c r="K2625" s="60">
        <v>45478</v>
      </c>
      <c r="N2625" s="3" t="s">
        <v>13221</v>
      </c>
      <c r="O2625" s="3" t="s">
        <v>13222</v>
      </c>
    </row>
    <row r="2626" s="2" customFormat="1" spans="1:15">
      <c r="A2626" s="2">
        <v>2625</v>
      </c>
      <c r="C2626" s="2" t="s">
        <v>13223</v>
      </c>
      <c r="D2626" s="76" t="s">
        <v>13224</v>
      </c>
      <c r="E2626" s="2" t="s">
        <v>13225</v>
      </c>
      <c r="F2626" s="3">
        <v>44.8</v>
      </c>
      <c r="G2626" s="2" t="s">
        <v>21</v>
      </c>
      <c r="H2626" s="2" t="s">
        <v>96</v>
      </c>
      <c r="K2626" s="60">
        <v>45874</v>
      </c>
      <c r="L2626" s="2" t="s">
        <v>381</v>
      </c>
      <c r="M2626" s="3" t="s">
        <v>24</v>
      </c>
      <c r="N2626" s="2" t="s">
        <v>13226</v>
      </c>
      <c r="O2626" s="3" t="s">
        <v>13227</v>
      </c>
    </row>
    <row r="2627" s="3" customFormat="1" spans="1:15">
      <c r="A2627" s="2">
        <v>2626</v>
      </c>
      <c r="B2627" s="3" t="s">
        <v>13228</v>
      </c>
      <c r="C2627" s="3" t="s">
        <v>13229</v>
      </c>
      <c r="D2627" s="21" t="s">
        <v>13228</v>
      </c>
      <c r="E2627" s="3" t="s">
        <v>13230</v>
      </c>
      <c r="F2627" s="3">
        <v>45</v>
      </c>
      <c r="G2627" s="3" t="s">
        <v>13231</v>
      </c>
      <c r="K2627" s="60">
        <v>46021</v>
      </c>
      <c r="N2627" s="3" t="s">
        <v>13232</v>
      </c>
      <c r="O2627" s="3" t="s">
        <v>13233</v>
      </c>
    </row>
    <row r="2628" s="63" customFormat="1" spans="1:15">
      <c r="A2628" s="2">
        <v>2627</v>
      </c>
      <c r="C2628" s="63" t="s">
        <v>13234</v>
      </c>
      <c r="D2628" s="95" t="s">
        <v>13235</v>
      </c>
      <c r="E2628" s="95" t="s">
        <v>13236</v>
      </c>
      <c r="F2628" s="3">
        <v>49</v>
      </c>
      <c r="G2628" s="63" t="s">
        <v>7943</v>
      </c>
      <c r="K2628" s="60">
        <v>45663</v>
      </c>
      <c r="L2628" s="95"/>
      <c r="M2628" s="3" t="s">
        <v>24</v>
      </c>
      <c r="N2628" s="95" t="s">
        <v>13237</v>
      </c>
      <c r="O2628" s="3" t="s">
        <v>13238</v>
      </c>
    </row>
    <row r="2629" s="2" customFormat="1" spans="1:15">
      <c r="A2629" s="2">
        <v>2628</v>
      </c>
      <c r="C2629" s="2" t="s">
        <v>13239</v>
      </c>
      <c r="D2629" s="76" t="s">
        <v>13240</v>
      </c>
      <c r="E2629" s="2" t="s">
        <v>13241</v>
      </c>
      <c r="F2629" s="3">
        <v>49.8</v>
      </c>
      <c r="G2629" s="2" t="s">
        <v>21</v>
      </c>
      <c r="H2629" s="2" t="s">
        <v>96</v>
      </c>
      <c r="K2629" s="60">
        <v>45812</v>
      </c>
      <c r="L2629" s="2" t="s">
        <v>381</v>
      </c>
      <c r="M2629" s="3" t="s">
        <v>24</v>
      </c>
      <c r="N2629" s="2" t="s">
        <v>13242</v>
      </c>
      <c r="O2629" s="3" t="s">
        <v>13243</v>
      </c>
    </row>
    <row r="2630" s="2" customFormat="1" spans="1:15">
      <c r="A2630" s="2">
        <v>2629</v>
      </c>
      <c r="C2630" s="2" t="s">
        <v>13244</v>
      </c>
      <c r="D2630" s="76" t="s">
        <v>13245</v>
      </c>
      <c r="E2630" s="2" t="s">
        <v>13246</v>
      </c>
      <c r="F2630" s="3">
        <v>35</v>
      </c>
      <c r="G2630" s="2" t="s">
        <v>21</v>
      </c>
      <c r="K2630" s="60">
        <v>46077</v>
      </c>
      <c r="L2630" s="97"/>
      <c r="M2630" s="3" t="s">
        <v>24</v>
      </c>
      <c r="N2630" s="2" t="s">
        <v>13247</v>
      </c>
      <c r="O2630" s="3" t="s">
        <v>13248</v>
      </c>
    </row>
    <row r="2631" s="3" customFormat="1" spans="1:15">
      <c r="A2631" s="2">
        <v>2630</v>
      </c>
      <c r="B2631" s="3"/>
      <c r="C2631" s="3" t="s">
        <v>13249</v>
      </c>
      <c r="D2631" s="3" t="s">
        <v>13250</v>
      </c>
      <c r="E2631" s="3" t="s">
        <v>13251</v>
      </c>
      <c r="F2631" s="3">
        <v>54</v>
      </c>
      <c r="G2631" s="62" t="s">
        <v>13252</v>
      </c>
      <c r="K2631" s="60">
        <v>45455</v>
      </c>
      <c r="L2631" s="3" t="s">
        <v>3771</v>
      </c>
      <c r="N2631" s="3" t="s">
        <v>13253</v>
      </c>
      <c r="O2631" s="3" t="s">
        <v>13254</v>
      </c>
    </row>
    <row r="2632" s="4" customFormat="1" spans="1:15">
      <c r="A2632" s="2">
        <v>2631</v>
      </c>
      <c r="B2632" s="4" t="s">
        <v>13255</v>
      </c>
      <c r="C2632" s="4" t="s">
        <v>13256</v>
      </c>
      <c r="D2632" s="4" t="s">
        <v>13255</v>
      </c>
      <c r="E2632" s="4" t="s">
        <v>13257</v>
      </c>
      <c r="F2632" s="4">
        <v>49</v>
      </c>
      <c r="G2632" s="4" t="s">
        <v>13258</v>
      </c>
      <c r="K2632" s="56">
        <v>46085</v>
      </c>
      <c r="N2632" s="4" t="s">
        <v>13259</v>
      </c>
      <c r="O2632" s="4" t="s">
        <v>13260</v>
      </c>
    </row>
    <row r="2633" s="3" customFormat="1" spans="1:15">
      <c r="A2633" s="2">
        <v>2632</v>
      </c>
      <c r="B2633" s="21" t="s">
        <v>13261</v>
      </c>
      <c r="C2633" s="3" t="s">
        <v>13262</v>
      </c>
      <c r="D2633" s="21" t="s">
        <v>13261</v>
      </c>
      <c r="E2633" s="20" t="s">
        <v>13263</v>
      </c>
      <c r="F2633" s="3">
        <v>49</v>
      </c>
      <c r="G2633" s="20" t="s">
        <v>13264</v>
      </c>
      <c r="H2633" s="20"/>
      <c r="I2633" s="20"/>
      <c r="J2633" s="20"/>
      <c r="K2633" s="60">
        <v>46036</v>
      </c>
      <c r="N2633" s="3" t="s">
        <v>13265</v>
      </c>
      <c r="O2633" s="3" t="s">
        <v>13266</v>
      </c>
    </row>
    <row r="2634" s="2" customFormat="1" spans="1:15">
      <c r="A2634" s="2">
        <v>2633</v>
      </c>
      <c r="C2634" s="2" t="s">
        <v>13267</v>
      </c>
      <c r="D2634" s="76" t="s">
        <v>13268</v>
      </c>
      <c r="E2634" s="2" t="s">
        <v>5254</v>
      </c>
      <c r="F2634" s="3">
        <v>32</v>
      </c>
      <c r="G2634" s="2" t="s">
        <v>21</v>
      </c>
      <c r="K2634" s="60">
        <v>45887</v>
      </c>
      <c r="L2634" s="97"/>
      <c r="M2634" s="3" t="s">
        <v>24</v>
      </c>
      <c r="N2634" s="2" t="s">
        <v>13269</v>
      </c>
      <c r="O2634" s="3" t="s">
        <v>13270</v>
      </c>
    </row>
    <row r="2635" s="3" customFormat="1" spans="1:15">
      <c r="A2635" s="2">
        <v>2634</v>
      </c>
      <c r="B2635" s="3" t="s">
        <v>13271</v>
      </c>
      <c r="C2635" s="3" t="s">
        <v>13272</v>
      </c>
      <c r="D2635" s="3" t="s">
        <v>13271</v>
      </c>
      <c r="E2635" s="3" t="s">
        <v>13273</v>
      </c>
      <c r="F2635" s="3">
        <v>45</v>
      </c>
      <c r="G2635" s="3" t="s">
        <v>13274</v>
      </c>
      <c r="H2635" s="20" t="s">
        <v>96</v>
      </c>
      <c r="I2635" s="2" t="s">
        <v>312</v>
      </c>
      <c r="J2635" s="62" t="s">
        <v>22</v>
      </c>
      <c r="K2635" s="60">
        <v>46051</v>
      </c>
      <c r="L2635" s="4" t="s">
        <v>23</v>
      </c>
      <c r="M2635" s="3" t="s">
        <v>13275</v>
      </c>
      <c r="N2635" s="3" t="s">
        <v>13276</v>
      </c>
      <c r="O2635" s="3" t="s">
        <v>13277</v>
      </c>
    </row>
    <row r="2636" s="3" customFormat="1" spans="1:15">
      <c r="A2636" s="2">
        <v>2635</v>
      </c>
      <c r="B2636" s="3"/>
      <c r="C2636" s="3" t="s">
        <v>13278</v>
      </c>
      <c r="D2636" s="21" t="s">
        <v>13279</v>
      </c>
      <c r="E2636" s="3" t="s">
        <v>13280</v>
      </c>
      <c r="F2636" s="3">
        <v>48</v>
      </c>
      <c r="G2636" s="3" t="s">
        <v>13281</v>
      </c>
      <c r="K2636" s="60">
        <v>45246</v>
      </c>
      <c r="N2636" s="3" t="s">
        <v>13282</v>
      </c>
      <c r="O2636" s="3" t="s">
        <v>13283</v>
      </c>
    </row>
    <row r="2637" s="5" customFormat="1" spans="1:15">
      <c r="A2637" s="2">
        <v>2636</v>
      </c>
      <c r="B2637" s="61"/>
      <c r="C2637" s="61" t="s">
        <v>13284</v>
      </c>
      <c r="D2637" s="96" t="s">
        <v>13285</v>
      </c>
      <c r="E2637" s="61" t="s">
        <v>13286</v>
      </c>
      <c r="F2637" s="3">
        <v>32</v>
      </c>
      <c r="G2637" s="3" t="s">
        <v>21</v>
      </c>
      <c r="H2637" s="61"/>
      <c r="I2637" s="61"/>
      <c r="J2637" s="61"/>
      <c r="K2637" s="60">
        <v>46058</v>
      </c>
      <c r="L2637" s="61"/>
      <c r="M2637" s="3" t="s">
        <v>24</v>
      </c>
      <c r="N2637" s="17" t="s">
        <v>13287</v>
      </c>
      <c r="O2637" s="3" t="s">
        <v>13288</v>
      </c>
    </row>
    <row r="2638" s="5" customFormat="1" spans="1:15">
      <c r="A2638" s="2">
        <v>2637</v>
      </c>
      <c r="B2638" s="2"/>
      <c r="C2638" s="2" t="s">
        <v>13289</v>
      </c>
      <c r="D2638" s="76" t="s">
        <v>13290</v>
      </c>
      <c r="E2638" s="2" t="s">
        <v>13291</v>
      </c>
      <c r="F2638" s="3">
        <v>35</v>
      </c>
      <c r="G2638" s="2" t="s">
        <v>21</v>
      </c>
      <c r="H2638" s="2"/>
      <c r="I2638" s="2"/>
      <c r="J2638" s="2"/>
      <c r="K2638" s="60">
        <v>46058</v>
      </c>
      <c r="L2638" s="2" t="s">
        <v>442</v>
      </c>
      <c r="M2638" s="3" t="s">
        <v>24</v>
      </c>
      <c r="N2638" s="2" t="s">
        <v>13292</v>
      </c>
      <c r="O2638" s="3" t="s">
        <v>13293</v>
      </c>
    </row>
    <row r="2639" s="5" customFormat="1" spans="1:15">
      <c r="A2639" s="2">
        <v>2638</v>
      </c>
      <c r="B2639" s="2"/>
      <c r="C2639" s="2" t="s">
        <v>13294</v>
      </c>
      <c r="D2639" s="76" t="s">
        <v>13295</v>
      </c>
      <c r="E2639" s="2" t="s">
        <v>13296</v>
      </c>
      <c r="F2639" s="3">
        <v>44.8</v>
      </c>
      <c r="G2639" s="2" t="s">
        <v>21</v>
      </c>
      <c r="H2639" s="2"/>
      <c r="I2639" s="2"/>
      <c r="J2639" s="2"/>
      <c r="K2639" s="60">
        <v>45628</v>
      </c>
      <c r="L2639" s="2"/>
      <c r="M2639" s="3" t="s">
        <v>24</v>
      </c>
      <c r="N2639" s="2" t="s">
        <v>13297</v>
      </c>
      <c r="O2639" s="3" t="s">
        <v>13298</v>
      </c>
    </row>
    <row r="2640" s="3" customFormat="1" spans="1:15">
      <c r="A2640" s="2">
        <v>2639</v>
      </c>
      <c r="B2640" s="3" t="s">
        <v>13299</v>
      </c>
      <c r="C2640" s="3" t="s">
        <v>13300</v>
      </c>
      <c r="D2640" s="21" t="s">
        <v>13299</v>
      </c>
      <c r="E2640" s="3" t="s">
        <v>13089</v>
      </c>
      <c r="F2640" s="3">
        <v>49</v>
      </c>
      <c r="G2640" s="3" t="s">
        <v>13301</v>
      </c>
      <c r="J2640" s="20" t="s">
        <v>22</v>
      </c>
      <c r="K2640" s="60">
        <v>45806</v>
      </c>
      <c r="L2640" s="4" t="s">
        <v>23</v>
      </c>
      <c r="M2640" s="20"/>
      <c r="N2640" s="3" t="s">
        <v>13302</v>
      </c>
      <c r="O2640" s="3" t="s">
        <v>13303</v>
      </c>
    </row>
    <row r="2641" s="3" customFormat="1" spans="1:15">
      <c r="A2641" s="2">
        <v>2640</v>
      </c>
      <c r="B2641" s="3" t="s">
        <v>13304</v>
      </c>
      <c r="C2641" s="3" t="s">
        <v>13305</v>
      </c>
      <c r="D2641" s="3" t="s">
        <v>13304</v>
      </c>
      <c r="E2641" s="3" t="s">
        <v>13306</v>
      </c>
      <c r="F2641" s="3">
        <v>49</v>
      </c>
      <c r="G2641" s="3" t="s">
        <v>62</v>
      </c>
      <c r="J2641" s="20" t="s">
        <v>22</v>
      </c>
      <c r="K2641" s="60">
        <v>46051</v>
      </c>
      <c r="L2641" s="70" t="s">
        <v>23</v>
      </c>
      <c r="N2641" s="3" t="s">
        <v>13307</v>
      </c>
      <c r="O2641" s="3" t="s">
        <v>13308</v>
      </c>
    </row>
    <row r="2642" s="2" customFormat="1" spans="1:15">
      <c r="A2642" s="2">
        <v>2641</v>
      </c>
      <c r="C2642" s="2" t="s">
        <v>13309</v>
      </c>
      <c r="D2642" s="76" t="s">
        <v>13310</v>
      </c>
      <c r="E2642" s="2" t="s">
        <v>13311</v>
      </c>
      <c r="F2642" s="3">
        <v>34.8</v>
      </c>
      <c r="G2642" s="2" t="s">
        <v>21</v>
      </c>
      <c r="K2642" s="60">
        <v>45855</v>
      </c>
      <c r="L2642" s="97"/>
      <c r="M2642" s="3" t="s">
        <v>24</v>
      </c>
      <c r="N2642" s="2" t="s">
        <v>13312</v>
      </c>
      <c r="O2642" s="3" t="s">
        <v>13313</v>
      </c>
    </row>
    <row r="2643" s="3" customFormat="1" spans="1:15">
      <c r="A2643" s="2">
        <v>2642</v>
      </c>
      <c r="C2643" s="3" t="s">
        <v>13309</v>
      </c>
      <c r="D2643" s="21" t="s">
        <v>13314</v>
      </c>
      <c r="E2643" s="3" t="s">
        <v>13315</v>
      </c>
      <c r="F2643" s="3">
        <v>55</v>
      </c>
      <c r="G2643" s="3" t="s">
        <v>13316</v>
      </c>
      <c r="K2643" s="60">
        <v>45853</v>
      </c>
      <c r="N2643" s="3" t="s">
        <v>13317</v>
      </c>
      <c r="O2643" s="3" t="s">
        <v>13318</v>
      </c>
    </row>
    <row r="2644" s="4" customFormat="1" spans="1:15">
      <c r="A2644" s="2">
        <v>2643</v>
      </c>
      <c r="B2644" s="4" t="s">
        <v>13319</v>
      </c>
      <c r="C2644" s="4" t="s">
        <v>13320</v>
      </c>
      <c r="D2644" s="22" t="s">
        <v>13319</v>
      </c>
      <c r="E2644" s="4" t="s">
        <v>13321</v>
      </c>
      <c r="F2644" s="3">
        <v>46</v>
      </c>
      <c r="G2644" s="4" t="s">
        <v>13322</v>
      </c>
      <c r="K2644" s="60">
        <v>46008</v>
      </c>
      <c r="N2644" s="4" t="s">
        <v>13323</v>
      </c>
      <c r="O2644" s="4" t="s">
        <v>13324</v>
      </c>
    </row>
    <row r="2645" s="3" customFormat="1" spans="1:15">
      <c r="A2645" s="2">
        <v>2644</v>
      </c>
      <c r="C2645" s="3" t="s">
        <v>13325</v>
      </c>
      <c r="D2645" s="21" t="s">
        <v>13326</v>
      </c>
      <c r="E2645" s="3" t="s">
        <v>13327</v>
      </c>
      <c r="F2645" s="3">
        <v>37</v>
      </c>
      <c r="G2645" s="3" t="s">
        <v>1100</v>
      </c>
      <c r="J2645" s="52"/>
      <c r="K2645" s="60">
        <v>45672</v>
      </c>
      <c r="L2645" s="99" t="s">
        <v>63</v>
      </c>
      <c r="M2645" s="20"/>
      <c r="N2645" s="3" t="s">
        <v>13328</v>
      </c>
      <c r="O2645" s="3" t="s">
        <v>13329</v>
      </c>
    </row>
    <row r="2646" s="3" customFormat="1" spans="1:15">
      <c r="A2646" s="2">
        <v>2645</v>
      </c>
      <c r="B2646" s="21"/>
      <c r="C2646" s="3" t="s">
        <v>13330</v>
      </c>
      <c r="D2646" s="21" t="s">
        <v>13331</v>
      </c>
      <c r="E2646" s="3" t="s">
        <v>13332</v>
      </c>
      <c r="F2646" s="3">
        <v>55</v>
      </c>
      <c r="G2646" s="63" t="s">
        <v>21</v>
      </c>
      <c r="K2646" s="60">
        <v>45509</v>
      </c>
      <c r="L2646" s="20" t="s">
        <v>63</v>
      </c>
      <c r="M2646" s="20"/>
      <c r="N2646" s="3" t="s">
        <v>13333</v>
      </c>
      <c r="O2646" s="3" t="s">
        <v>13334</v>
      </c>
    </row>
    <row r="2647" s="2" customFormat="1" spans="1:15">
      <c r="A2647" s="2">
        <v>2646</v>
      </c>
      <c r="C2647" s="2" t="s">
        <v>13335</v>
      </c>
      <c r="D2647" s="76" t="s">
        <v>13336</v>
      </c>
      <c r="E2647" s="2" t="s">
        <v>13337</v>
      </c>
      <c r="F2647" s="3">
        <v>34</v>
      </c>
      <c r="G2647" s="2" t="s">
        <v>21</v>
      </c>
      <c r="K2647" s="60">
        <v>46059</v>
      </c>
      <c r="L2647" s="97"/>
      <c r="M2647" s="3" t="s">
        <v>24</v>
      </c>
      <c r="N2647" s="2" t="s">
        <v>13338</v>
      </c>
      <c r="O2647" s="3" t="s">
        <v>13339</v>
      </c>
    </row>
    <row r="2648" s="3" customFormat="1" spans="1:15">
      <c r="A2648" s="2">
        <v>2647</v>
      </c>
      <c r="B2648" s="21" t="s">
        <v>13340</v>
      </c>
      <c r="C2648" s="3" t="s">
        <v>13341</v>
      </c>
      <c r="D2648" s="21" t="s">
        <v>13340</v>
      </c>
      <c r="E2648" s="3" t="s">
        <v>13342</v>
      </c>
      <c r="F2648" s="3">
        <v>53</v>
      </c>
      <c r="G2648" s="3" t="s">
        <v>13343</v>
      </c>
      <c r="J2648" s="62" t="s">
        <v>22</v>
      </c>
      <c r="K2648" s="60">
        <v>46062</v>
      </c>
      <c r="L2648" s="3" t="s">
        <v>23</v>
      </c>
      <c r="M2648" s="3" t="s">
        <v>13344</v>
      </c>
      <c r="N2648" s="3" t="s">
        <v>13345</v>
      </c>
      <c r="O2648" s="3" t="s">
        <v>13346</v>
      </c>
    </row>
    <row r="2649" s="3" customFormat="1" spans="1:15">
      <c r="A2649" s="2">
        <v>2648</v>
      </c>
      <c r="C2649" s="3" t="s">
        <v>13347</v>
      </c>
      <c r="D2649" s="21" t="s">
        <v>13348</v>
      </c>
      <c r="E2649" s="20" t="s">
        <v>13349</v>
      </c>
      <c r="F2649" s="3">
        <v>36</v>
      </c>
      <c r="G2649" s="3" t="s">
        <v>13350</v>
      </c>
      <c r="K2649" s="60">
        <v>45283</v>
      </c>
      <c r="L2649" s="60" t="s">
        <v>6274</v>
      </c>
      <c r="M2649" s="3" t="s">
        <v>24</v>
      </c>
      <c r="N2649" s="3" t="s">
        <v>13351</v>
      </c>
      <c r="O2649" s="3" t="s">
        <v>13352</v>
      </c>
    </row>
    <row r="2650" s="3" customFormat="1" spans="1:15">
      <c r="A2650" s="2">
        <v>2649</v>
      </c>
      <c r="B2650" s="3"/>
      <c r="C2650" s="3" t="s">
        <v>13353</v>
      </c>
      <c r="D2650" s="21" t="s">
        <v>13354</v>
      </c>
      <c r="E2650" s="3" t="s">
        <v>13355</v>
      </c>
      <c r="F2650" s="3">
        <v>49.8</v>
      </c>
      <c r="G2650" s="3" t="s">
        <v>13356</v>
      </c>
      <c r="K2650" s="60">
        <v>45562</v>
      </c>
      <c r="L2650" s="3" t="s">
        <v>63</v>
      </c>
      <c r="M2650" s="3"/>
      <c r="N2650" s="3" t="s">
        <v>13357</v>
      </c>
      <c r="O2650" s="3" t="s">
        <v>13358</v>
      </c>
    </row>
    <row r="2651" s="3" customFormat="1" spans="1:15">
      <c r="A2651" s="2">
        <v>2650</v>
      </c>
      <c r="C2651" s="3" t="s">
        <v>13359</v>
      </c>
      <c r="D2651" s="21" t="s">
        <v>13360</v>
      </c>
      <c r="E2651" s="3" t="s">
        <v>13361</v>
      </c>
      <c r="F2651" s="3">
        <v>39.8</v>
      </c>
      <c r="G2651" s="3" t="s">
        <v>62</v>
      </c>
      <c r="K2651" s="60">
        <v>45500</v>
      </c>
      <c r="L2651" s="3" t="s">
        <v>63</v>
      </c>
      <c r="M2651" s="3" t="s">
        <v>24</v>
      </c>
      <c r="N2651" s="3" t="s">
        <v>13362</v>
      </c>
      <c r="O2651" s="3" t="s">
        <v>13363</v>
      </c>
    </row>
    <row r="2652" s="3" customFormat="1" spans="1:15">
      <c r="A2652" s="2">
        <v>2651</v>
      </c>
      <c r="B2652" s="3"/>
      <c r="C2652" s="3" t="s">
        <v>13364</v>
      </c>
      <c r="D2652" s="21" t="s">
        <v>13365</v>
      </c>
      <c r="E2652" s="20" t="s">
        <v>13366</v>
      </c>
      <c r="F2652" s="3">
        <v>48</v>
      </c>
      <c r="G2652" s="3" t="s">
        <v>2402</v>
      </c>
      <c r="K2652" s="60">
        <v>46058</v>
      </c>
      <c r="L2652" s="20" t="s">
        <v>63</v>
      </c>
      <c r="N2652" s="3" t="s">
        <v>13367</v>
      </c>
      <c r="O2652" s="3" t="s">
        <v>13368</v>
      </c>
    </row>
    <row r="2653" s="2" customFormat="1" spans="1:15">
      <c r="A2653" s="2">
        <v>2652</v>
      </c>
      <c r="C2653" s="2" t="s">
        <v>13369</v>
      </c>
      <c r="D2653" s="76" t="s">
        <v>13370</v>
      </c>
      <c r="E2653" s="2" t="s">
        <v>13180</v>
      </c>
      <c r="F2653" s="3">
        <v>45</v>
      </c>
      <c r="G2653" s="2" t="s">
        <v>21</v>
      </c>
      <c r="K2653" s="60">
        <v>45894</v>
      </c>
      <c r="M2653" s="3" t="s">
        <v>24</v>
      </c>
      <c r="N2653" s="2" t="s">
        <v>13371</v>
      </c>
      <c r="O2653" s="3" t="s">
        <v>13372</v>
      </c>
    </row>
    <row r="2654" s="3" customFormat="1" spans="1:15">
      <c r="A2654" s="2">
        <v>2653</v>
      </c>
      <c r="C2654" s="20" t="s">
        <v>13373</v>
      </c>
      <c r="D2654" s="21" t="s">
        <v>13374</v>
      </c>
      <c r="E2654" s="3" t="s">
        <v>13375</v>
      </c>
      <c r="F2654" s="3">
        <v>49.9</v>
      </c>
      <c r="G2654" s="3" t="s">
        <v>13376</v>
      </c>
      <c r="H2654" s="20" t="s">
        <v>96</v>
      </c>
      <c r="J2654" s="3" t="s">
        <v>22</v>
      </c>
      <c r="K2654" s="60">
        <v>46063</v>
      </c>
      <c r="L2654" s="3" t="s">
        <v>23</v>
      </c>
      <c r="N2654" s="3" t="s">
        <v>13377</v>
      </c>
      <c r="O2654" s="62" t="s">
        <v>13378</v>
      </c>
    </row>
    <row r="2655" s="2" customFormat="1" spans="1:15">
      <c r="A2655" s="2">
        <v>2654</v>
      </c>
      <c r="B2655" s="68"/>
      <c r="C2655" s="5" t="s">
        <v>13379</v>
      </c>
      <c r="D2655" s="68" t="s">
        <v>13380</v>
      </c>
      <c r="E2655" s="23" t="s">
        <v>13375</v>
      </c>
      <c r="F2655" s="3">
        <v>54.8</v>
      </c>
      <c r="G2655" s="2" t="s">
        <v>21</v>
      </c>
      <c r="H2655" s="20" t="s">
        <v>96</v>
      </c>
      <c r="I2655" s="2" t="s">
        <v>312</v>
      </c>
      <c r="J2655" s="3" t="s">
        <v>22</v>
      </c>
      <c r="K2655" s="60">
        <v>46044</v>
      </c>
      <c r="L2655" s="3" t="s">
        <v>23</v>
      </c>
      <c r="M2655" s="3" t="s">
        <v>24</v>
      </c>
      <c r="N2655" s="5" t="s">
        <v>13381</v>
      </c>
      <c r="O2655" s="3" t="s">
        <v>13382</v>
      </c>
    </row>
    <row r="2656" s="3" customFormat="1" spans="1:15">
      <c r="A2656" s="2">
        <v>2655</v>
      </c>
      <c r="C2656" s="3" t="s">
        <v>13383</v>
      </c>
      <c r="D2656" s="21" t="s">
        <v>13384</v>
      </c>
      <c r="E2656" s="3" t="s">
        <v>13385</v>
      </c>
      <c r="F2656" s="3">
        <v>44.8</v>
      </c>
      <c r="G2656" s="63" t="s">
        <v>21</v>
      </c>
      <c r="I2656" s="20" t="s">
        <v>312</v>
      </c>
      <c r="J2656" s="3" t="s">
        <v>22</v>
      </c>
      <c r="K2656" s="60">
        <v>46055</v>
      </c>
      <c r="L2656" s="60" t="s">
        <v>2299</v>
      </c>
      <c r="M2656" s="3" t="s">
        <v>13386</v>
      </c>
      <c r="N2656" s="3" t="s">
        <v>13387</v>
      </c>
      <c r="O2656" s="3" t="s">
        <v>13388</v>
      </c>
    </row>
    <row r="2657" s="3" customFormat="1" spans="1:15">
      <c r="A2657" s="2">
        <v>2656</v>
      </c>
      <c r="B2657" s="3" t="s">
        <v>13389</v>
      </c>
      <c r="C2657" s="3" t="s">
        <v>13390</v>
      </c>
      <c r="D2657" s="3" t="s">
        <v>13389</v>
      </c>
      <c r="E2657" s="3" t="s">
        <v>13391</v>
      </c>
      <c r="F2657" s="3">
        <v>48</v>
      </c>
      <c r="G2657" s="3" t="s">
        <v>62</v>
      </c>
      <c r="H2657" s="3"/>
      <c r="I2657" s="3"/>
      <c r="J2657" s="3"/>
      <c r="K2657" s="60">
        <v>45916</v>
      </c>
      <c r="L2657" s="3"/>
      <c r="M2657" s="3"/>
      <c r="N2657" s="3" t="s">
        <v>13392</v>
      </c>
      <c r="O2657" s="3" t="s">
        <v>13393</v>
      </c>
    </row>
    <row r="2658" s="3" customFormat="1" spans="1:15">
      <c r="A2658" s="2">
        <v>2657</v>
      </c>
      <c r="B2658" s="3"/>
      <c r="C2658" s="3" t="s">
        <v>13394</v>
      </c>
      <c r="D2658" s="21" t="s">
        <v>13395</v>
      </c>
      <c r="E2658" s="3" t="s">
        <v>13396</v>
      </c>
      <c r="F2658" s="3">
        <v>42</v>
      </c>
      <c r="G2658" s="3" t="s">
        <v>13397</v>
      </c>
      <c r="K2658" s="60">
        <v>45397</v>
      </c>
      <c r="L2658" s="20" t="s">
        <v>63</v>
      </c>
      <c r="N2658" s="3" t="s">
        <v>13398</v>
      </c>
      <c r="O2658" s="3" t="s">
        <v>13399</v>
      </c>
    </row>
    <row r="2659" s="63" customFormat="1" spans="1:15">
      <c r="A2659" s="2">
        <v>2658</v>
      </c>
      <c r="C2659" s="63" t="s">
        <v>13400</v>
      </c>
      <c r="D2659" s="95" t="s">
        <v>13401</v>
      </c>
      <c r="E2659" s="95" t="s">
        <v>13402</v>
      </c>
      <c r="F2659" s="3">
        <v>45</v>
      </c>
      <c r="G2659" s="3" t="s">
        <v>21</v>
      </c>
      <c r="H2659" s="63" t="s">
        <v>96</v>
      </c>
      <c r="K2659" s="60">
        <v>45804</v>
      </c>
      <c r="L2659" s="95" t="s">
        <v>97</v>
      </c>
      <c r="M2659" s="3" t="s">
        <v>24</v>
      </c>
      <c r="N2659" s="95" t="s">
        <v>13403</v>
      </c>
      <c r="O2659" s="3" t="s">
        <v>13404</v>
      </c>
    </row>
    <row r="2660" s="2" customFormat="1" spans="1:15">
      <c r="A2660" s="2">
        <v>2659</v>
      </c>
      <c r="C2660" s="2" t="s">
        <v>13405</v>
      </c>
      <c r="D2660" s="76" t="s">
        <v>13406</v>
      </c>
      <c r="E2660" s="2" t="s">
        <v>13407</v>
      </c>
      <c r="F2660" s="3">
        <v>42.9</v>
      </c>
      <c r="G2660" s="2" t="s">
        <v>21</v>
      </c>
      <c r="K2660" s="60">
        <v>45825</v>
      </c>
      <c r="M2660" s="3" t="s">
        <v>24</v>
      </c>
      <c r="N2660" s="2" t="s">
        <v>13408</v>
      </c>
      <c r="O2660" s="3" t="s">
        <v>13409</v>
      </c>
    </row>
    <row r="2661" s="2" customFormat="1" spans="1:15">
      <c r="A2661" s="2">
        <v>2660</v>
      </c>
      <c r="C2661" s="2" t="s">
        <v>13410</v>
      </c>
      <c r="D2661" s="76" t="s">
        <v>13411</v>
      </c>
      <c r="E2661" s="2" t="s">
        <v>13175</v>
      </c>
      <c r="F2661" s="3">
        <v>39</v>
      </c>
      <c r="G2661" s="2" t="s">
        <v>21</v>
      </c>
      <c r="K2661" s="60">
        <v>45783</v>
      </c>
      <c r="M2661" s="3" t="s">
        <v>24</v>
      </c>
      <c r="N2661" s="2" t="s">
        <v>13412</v>
      </c>
      <c r="O2661" s="3" t="s">
        <v>13413</v>
      </c>
    </row>
    <row r="2662" s="2" customFormat="1" spans="1:15">
      <c r="A2662" s="2">
        <v>2661</v>
      </c>
      <c r="C2662" s="2" t="s">
        <v>13414</v>
      </c>
      <c r="D2662" s="76" t="s">
        <v>13415</v>
      </c>
      <c r="E2662" s="2" t="s">
        <v>13241</v>
      </c>
      <c r="F2662" s="3">
        <v>22</v>
      </c>
      <c r="G2662" s="2" t="s">
        <v>21</v>
      </c>
      <c r="H2662" s="2" t="s">
        <v>96</v>
      </c>
      <c r="K2662" s="60">
        <v>45818</v>
      </c>
      <c r="L2662" s="2" t="s">
        <v>381</v>
      </c>
      <c r="M2662" s="3" t="s">
        <v>24</v>
      </c>
      <c r="N2662" s="2" t="s">
        <v>13416</v>
      </c>
      <c r="O2662" s="3" t="s">
        <v>13417</v>
      </c>
    </row>
    <row r="2663" s="3" customFormat="1" spans="1:15">
      <c r="A2663" s="2">
        <v>2662</v>
      </c>
      <c r="B2663" s="21"/>
      <c r="C2663" s="3" t="s">
        <v>13418</v>
      </c>
      <c r="D2663" s="21" t="s">
        <v>13419</v>
      </c>
      <c r="E2663" s="3" t="s">
        <v>13420</v>
      </c>
      <c r="F2663" s="3">
        <v>46</v>
      </c>
      <c r="G2663" s="63" t="s">
        <v>21</v>
      </c>
      <c r="K2663" s="60">
        <v>45860</v>
      </c>
      <c r="N2663" s="3" t="s">
        <v>13421</v>
      </c>
      <c r="O2663" s="3" t="s">
        <v>13422</v>
      </c>
    </row>
    <row r="2664" s="2" customFormat="1" spans="1:15">
      <c r="A2664" s="2">
        <v>2663</v>
      </c>
      <c r="C2664" s="2" t="s">
        <v>13423</v>
      </c>
      <c r="D2664" s="76" t="s">
        <v>13424</v>
      </c>
      <c r="E2664" s="2" t="s">
        <v>13175</v>
      </c>
      <c r="F2664" s="3">
        <v>39.8</v>
      </c>
      <c r="G2664" s="2" t="s">
        <v>21</v>
      </c>
      <c r="K2664" s="60">
        <v>45670</v>
      </c>
      <c r="M2664" s="3"/>
      <c r="N2664" s="2" t="s">
        <v>13425</v>
      </c>
      <c r="O2664" s="3" t="s">
        <v>13426</v>
      </c>
    </row>
    <row r="2665" s="3" customFormat="1" spans="1:15">
      <c r="A2665" s="2">
        <v>2664</v>
      </c>
      <c r="B2665" s="5"/>
      <c r="C2665" s="5" t="s">
        <v>13427</v>
      </c>
      <c r="D2665" s="68" t="s">
        <v>13428</v>
      </c>
      <c r="E2665" s="5" t="s">
        <v>13429</v>
      </c>
      <c r="F2665" s="3">
        <v>49.8</v>
      </c>
      <c r="K2665" s="60">
        <v>45097</v>
      </c>
      <c r="L2665" s="5"/>
      <c r="N2665" s="5" t="s">
        <v>13430</v>
      </c>
      <c r="O2665" s="5" t="s">
        <v>13431</v>
      </c>
    </row>
    <row r="2666" s="16" customFormat="1" ht="14.25" spans="1:15">
      <c r="A2666" s="2">
        <v>2665</v>
      </c>
      <c r="B2666" s="2"/>
      <c r="C2666" s="18" t="s">
        <v>13432</v>
      </c>
      <c r="D2666" s="76"/>
      <c r="E2666" s="2"/>
      <c r="F2666" s="3"/>
      <c r="G2666" s="2"/>
      <c r="H2666" s="2"/>
      <c r="I2666" s="2"/>
      <c r="J2666" s="2"/>
      <c r="K2666" s="60"/>
      <c r="L2666" s="2"/>
      <c r="M2666" s="3"/>
      <c r="N2666" s="2"/>
      <c r="O2666" s="3"/>
    </row>
    <row r="2667" s="2" customFormat="1" ht="14.25" spans="1:15">
      <c r="A2667" s="2">
        <v>2666</v>
      </c>
      <c r="C2667" s="18" t="s">
        <v>13433</v>
      </c>
      <c r="D2667" s="76"/>
      <c r="F2667" s="3"/>
      <c r="K2667" s="60"/>
      <c r="M2667" s="3"/>
      <c r="O2667" s="3"/>
    </row>
    <row r="2668" s="3" customFormat="1" spans="1:15">
      <c r="A2668" s="2">
        <v>2667</v>
      </c>
      <c r="C2668" s="3" t="s">
        <v>13434</v>
      </c>
      <c r="D2668" s="21" t="s">
        <v>13435</v>
      </c>
      <c r="E2668" s="3" t="s">
        <v>13436</v>
      </c>
      <c r="F2668" s="3">
        <v>49.5</v>
      </c>
      <c r="G2668" s="3" t="s">
        <v>62</v>
      </c>
      <c r="K2668" s="60">
        <v>45805</v>
      </c>
      <c r="L2668" s="20" t="s">
        <v>63</v>
      </c>
      <c r="N2668" s="3" t="s">
        <v>13437</v>
      </c>
      <c r="O2668" s="3" t="s">
        <v>13438</v>
      </c>
    </row>
    <row r="2669" s="3" customFormat="1" spans="1:15">
      <c r="A2669" s="2">
        <v>2668</v>
      </c>
      <c r="C2669" s="3" t="s">
        <v>13439</v>
      </c>
      <c r="D2669" s="21" t="s">
        <v>13440</v>
      </c>
      <c r="E2669" s="3" t="s">
        <v>13441</v>
      </c>
      <c r="F2669" s="3">
        <v>49.8</v>
      </c>
      <c r="G2669" s="3" t="s">
        <v>21</v>
      </c>
      <c r="H2669" s="20" t="s">
        <v>96</v>
      </c>
      <c r="I2669" s="20"/>
      <c r="J2669" s="20"/>
      <c r="K2669" s="60">
        <v>45901</v>
      </c>
      <c r="L2669" s="3" t="s">
        <v>97</v>
      </c>
      <c r="M2669" s="3" t="s">
        <v>24</v>
      </c>
      <c r="N2669" s="3" t="s">
        <v>13442</v>
      </c>
      <c r="O2669" s="3" t="s">
        <v>13443</v>
      </c>
    </row>
    <row r="2670" s="52" customFormat="1" spans="1:15">
      <c r="A2670" s="2">
        <v>2669</v>
      </c>
      <c r="C2670" s="52" t="s">
        <v>13444</v>
      </c>
      <c r="D2670" s="87" t="s">
        <v>13445</v>
      </c>
      <c r="E2670" s="88" t="s">
        <v>13446</v>
      </c>
      <c r="F2670" s="3">
        <v>49</v>
      </c>
      <c r="G2670" s="88" t="s">
        <v>13447</v>
      </c>
      <c r="K2670" s="60">
        <v>46078</v>
      </c>
      <c r="L2670" s="98" t="s">
        <v>63</v>
      </c>
      <c r="M2670" s="70"/>
      <c r="N2670" s="88" t="s">
        <v>13448</v>
      </c>
      <c r="O2670" s="3" t="s">
        <v>13449</v>
      </c>
    </row>
    <row r="2671" s="2" customFormat="1" spans="1:15">
      <c r="A2671" s="2">
        <v>2670</v>
      </c>
      <c r="C2671" s="2" t="s">
        <v>13450</v>
      </c>
      <c r="D2671" s="76" t="s">
        <v>13451</v>
      </c>
      <c r="E2671" s="2" t="s">
        <v>13452</v>
      </c>
      <c r="F2671" s="3">
        <v>42</v>
      </c>
      <c r="G2671" s="2" t="s">
        <v>4013</v>
      </c>
      <c r="K2671" s="60">
        <v>45489</v>
      </c>
      <c r="M2671" s="3" t="s">
        <v>24</v>
      </c>
      <c r="N2671" s="2" t="s">
        <v>13453</v>
      </c>
      <c r="O2671" s="3" t="s">
        <v>13454</v>
      </c>
    </row>
    <row r="2672" s="3" customFormat="1" spans="1:15">
      <c r="A2672" s="2">
        <v>2671</v>
      </c>
      <c r="B2672" s="21"/>
      <c r="C2672" s="3" t="s">
        <v>13455</v>
      </c>
      <c r="D2672" s="21" t="s">
        <v>13456</v>
      </c>
      <c r="E2672" s="3" t="s">
        <v>13457</v>
      </c>
      <c r="F2672" s="3">
        <v>49.8</v>
      </c>
      <c r="G2672" s="3" t="s">
        <v>46</v>
      </c>
      <c r="H2672" s="62" t="s">
        <v>96</v>
      </c>
      <c r="I2672" s="62"/>
      <c r="J2672" s="62"/>
      <c r="K2672" s="60">
        <v>45651</v>
      </c>
      <c r="L2672" s="3" t="s">
        <v>13458</v>
      </c>
      <c r="N2672" s="3" t="s">
        <v>13459</v>
      </c>
      <c r="O2672" s="3" t="s">
        <v>13460</v>
      </c>
    </row>
    <row r="2673" s="3" customFormat="1" spans="1:15">
      <c r="A2673" s="2">
        <v>2672</v>
      </c>
      <c r="C2673" s="3" t="s">
        <v>13461</v>
      </c>
      <c r="D2673" s="21" t="s">
        <v>13462</v>
      </c>
      <c r="E2673" s="20" t="s">
        <v>13463</v>
      </c>
      <c r="F2673" s="3">
        <v>69</v>
      </c>
      <c r="G2673" s="3" t="s">
        <v>62</v>
      </c>
      <c r="K2673" s="60">
        <v>45824</v>
      </c>
      <c r="L2673" s="3" t="s">
        <v>69</v>
      </c>
      <c r="N2673" s="3" t="s">
        <v>13464</v>
      </c>
      <c r="O2673" s="3" t="s">
        <v>13465</v>
      </c>
    </row>
    <row r="2674" s="3" customFormat="1" spans="1:15">
      <c r="A2674" s="2">
        <v>2673</v>
      </c>
      <c r="B2674" s="21"/>
      <c r="C2674" s="3" t="s">
        <v>13461</v>
      </c>
      <c r="D2674" s="21" t="s">
        <v>13466</v>
      </c>
      <c r="E2674" s="3" t="s">
        <v>13467</v>
      </c>
      <c r="F2674" s="3">
        <v>48</v>
      </c>
      <c r="G2674" s="20" t="s">
        <v>62</v>
      </c>
      <c r="K2674" s="60">
        <v>45512</v>
      </c>
      <c r="L2674" s="3" t="s">
        <v>63</v>
      </c>
      <c r="N2674" s="3" t="s">
        <v>13468</v>
      </c>
      <c r="O2674" s="3" t="s">
        <v>13469</v>
      </c>
    </row>
    <row r="2675" s="3" customFormat="1" spans="1:15">
      <c r="A2675" s="2">
        <v>2674</v>
      </c>
      <c r="B2675" s="3" t="s">
        <v>13470</v>
      </c>
      <c r="C2675" s="3" t="s">
        <v>13471</v>
      </c>
      <c r="D2675" s="21" t="s">
        <v>13470</v>
      </c>
      <c r="E2675" s="3" t="s">
        <v>13472</v>
      </c>
      <c r="F2675" s="3">
        <v>59</v>
      </c>
      <c r="G2675" s="3" t="s">
        <v>1058</v>
      </c>
      <c r="H2675" s="20" t="s">
        <v>96</v>
      </c>
      <c r="J2675" s="20" t="s">
        <v>22</v>
      </c>
      <c r="K2675" s="60">
        <v>45832</v>
      </c>
      <c r="L2675" s="70" t="s">
        <v>23</v>
      </c>
      <c r="N2675" s="3" t="s">
        <v>13473</v>
      </c>
      <c r="O2675" s="3" t="s">
        <v>13474</v>
      </c>
    </row>
    <row r="2676" s="3" customFormat="1" spans="1:15">
      <c r="A2676" s="2">
        <v>2675</v>
      </c>
      <c r="B2676" s="3" t="s">
        <v>13475</v>
      </c>
      <c r="C2676" s="3" t="s">
        <v>13476</v>
      </c>
      <c r="D2676" s="3" t="s">
        <v>13475</v>
      </c>
      <c r="E2676" s="3" t="s">
        <v>13477</v>
      </c>
      <c r="F2676" s="3">
        <v>47</v>
      </c>
      <c r="G2676" s="3" t="s">
        <v>227</v>
      </c>
      <c r="H2676" s="3"/>
      <c r="K2676" s="60">
        <v>45953</v>
      </c>
      <c r="L2676" s="3"/>
      <c r="N2676" s="3" t="s">
        <v>13478</v>
      </c>
      <c r="O2676" s="3" t="s">
        <v>13479</v>
      </c>
    </row>
    <row r="2677" s="3" customFormat="1" spans="1:15">
      <c r="A2677" s="2">
        <v>2676</v>
      </c>
      <c r="B2677" s="3" t="s">
        <v>13480</v>
      </c>
      <c r="C2677" s="3" t="s">
        <v>13476</v>
      </c>
      <c r="D2677" s="3" t="s">
        <v>13480</v>
      </c>
      <c r="E2677" s="3" t="s">
        <v>13481</v>
      </c>
      <c r="F2677" s="3">
        <v>49.8</v>
      </c>
      <c r="G2677" s="3" t="s">
        <v>13482</v>
      </c>
      <c r="K2677" s="60">
        <v>45799</v>
      </c>
      <c r="N2677" s="3" t="s">
        <v>13483</v>
      </c>
      <c r="O2677" s="3" t="s">
        <v>13484</v>
      </c>
    </row>
    <row r="2678" s="3" customFormat="1" spans="1:15">
      <c r="A2678" s="2">
        <v>2677</v>
      </c>
      <c r="B2678" s="3" t="s">
        <v>13485</v>
      </c>
      <c r="C2678" s="3" t="s">
        <v>13486</v>
      </c>
      <c r="D2678" s="21" t="s">
        <v>13485</v>
      </c>
      <c r="E2678" s="3" t="s">
        <v>13487</v>
      </c>
      <c r="F2678" s="3">
        <v>59</v>
      </c>
      <c r="G2678" s="3" t="s">
        <v>13488</v>
      </c>
      <c r="K2678" s="60">
        <v>45909</v>
      </c>
      <c r="L2678" s="3" t="s">
        <v>63</v>
      </c>
      <c r="N2678" s="3" t="s">
        <v>13489</v>
      </c>
      <c r="O2678" s="3" t="s">
        <v>13490</v>
      </c>
    </row>
    <row r="2679" s="3" customFormat="1" spans="1:15">
      <c r="A2679" s="2">
        <v>2678</v>
      </c>
      <c r="B2679" s="3" t="s">
        <v>13491</v>
      </c>
      <c r="C2679" s="3" t="s">
        <v>13476</v>
      </c>
      <c r="D2679" s="21" t="s">
        <v>13491</v>
      </c>
      <c r="E2679" s="3" t="s">
        <v>13492</v>
      </c>
      <c r="F2679" s="3">
        <v>35</v>
      </c>
      <c r="G2679" s="3" t="s">
        <v>1058</v>
      </c>
      <c r="K2679" s="60">
        <v>46038</v>
      </c>
      <c r="L2679" s="20" t="s">
        <v>63</v>
      </c>
      <c r="N2679" s="3" t="s">
        <v>13493</v>
      </c>
      <c r="O2679" s="3" t="s">
        <v>13494</v>
      </c>
    </row>
    <row r="2680" s="3" customFormat="1" spans="1:15">
      <c r="A2680" s="2">
        <v>2679</v>
      </c>
      <c r="B2680" s="3"/>
      <c r="C2680" s="3" t="s">
        <v>13495</v>
      </c>
      <c r="D2680" s="21" t="s">
        <v>13496</v>
      </c>
      <c r="E2680" s="3" t="s">
        <v>13497</v>
      </c>
      <c r="F2680" s="3">
        <v>45</v>
      </c>
      <c r="G2680" s="3" t="s">
        <v>13498</v>
      </c>
      <c r="K2680" s="60">
        <v>45546</v>
      </c>
      <c r="L2680" s="70" t="s">
        <v>13499</v>
      </c>
      <c r="N2680" s="3" t="s">
        <v>13500</v>
      </c>
      <c r="O2680" s="3" t="s">
        <v>13501</v>
      </c>
    </row>
    <row r="2681" s="3" customFormat="1" spans="1:15">
      <c r="A2681" s="2">
        <v>2680</v>
      </c>
      <c r="B2681" s="5"/>
      <c r="C2681" s="5" t="s">
        <v>13502</v>
      </c>
      <c r="D2681" s="68" t="s">
        <v>13503</v>
      </c>
      <c r="E2681" s="5" t="s">
        <v>13504</v>
      </c>
      <c r="F2681" s="3">
        <v>45</v>
      </c>
      <c r="K2681" s="60">
        <v>45098</v>
      </c>
      <c r="L2681" s="5"/>
      <c r="N2681" s="5" t="s">
        <v>13505</v>
      </c>
      <c r="O2681" s="5" t="s">
        <v>13506</v>
      </c>
    </row>
    <row r="2682" s="3" customFormat="1" spans="1:15">
      <c r="A2682" s="2">
        <v>2681</v>
      </c>
      <c r="C2682" s="3" t="s">
        <v>13507</v>
      </c>
      <c r="D2682" s="21" t="s">
        <v>13508</v>
      </c>
      <c r="E2682" s="20" t="s">
        <v>13509</v>
      </c>
      <c r="F2682" s="3">
        <v>39</v>
      </c>
      <c r="G2682" s="3" t="s">
        <v>13510</v>
      </c>
      <c r="K2682" s="60">
        <v>45455</v>
      </c>
      <c r="M2682" s="3" t="s">
        <v>24</v>
      </c>
      <c r="N2682" s="3" t="s">
        <v>13511</v>
      </c>
      <c r="O2682" s="3" t="s">
        <v>13512</v>
      </c>
    </row>
    <row r="2683" s="2" customFormat="1" spans="1:15">
      <c r="A2683" s="2">
        <v>2682</v>
      </c>
      <c r="C2683" s="2" t="s">
        <v>13513</v>
      </c>
      <c r="D2683" s="76" t="s">
        <v>13514</v>
      </c>
      <c r="E2683" s="2" t="s">
        <v>13515</v>
      </c>
      <c r="F2683" s="3">
        <v>55</v>
      </c>
      <c r="G2683" s="2" t="s">
        <v>21</v>
      </c>
      <c r="K2683" s="60">
        <v>45280</v>
      </c>
      <c r="M2683" s="3" t="s">
        <v>24</v>
      </c>
      <c r="N2683" s="2" t="s">
        <v>13516</v>
      </c>
      <c r="O2683" s="3" t="s">
        <v>13517</v>
      </c>
    </row>
    <row r="2684" s="3" customFormat="1" spans="1:15">
      <c r="A2684" s="2">
        <v>2683</v>
      </c>
      <c r="B2684" s="21"/>
      <c r="C2684" s="3" t="s">
        <v>13518</v>
      </c>
      <c r="D2684" s="21" t="s">
        <v>13519</v>
      </c>
      <c r="E2684" s="20" t="s">
        <v>13520</v>
      </c>
      <c r="F2684" s="3">
        <v>49</v>
      </c>
      <c r="G2684" s="63" t="s">
        <v>21</v>
      </c>
      <c r="K2684" s="60">
        <v>45894</v>
      </c>
      <c r="L2684" s="3" t="s">
        <v>3270</v>
      </c>
      <c r="N2684" s="3" t="s">
        <v>13521</v>
      </c>
      <c r="O2684" s="3" t="s">
        <v>13522</v>
      </c>
    </row>
    <row r="2685" s="3" customFormat="1" spans="1:15">
      <c r="A2685" s="2">
        <v>2684</v>
      </c>
      <c r="B2685" s="3" t="s">
        <v>13523</v>
      </c>
      <c r="C2685" s="3" t="s">
        <v>13524</v>
      </c>
      <c r="D2685" s="3" t="s">
        <v>13523</v>
      </c>
      <c r="E2685" s="3" t="s">
        <v>13525</v>
      </c>
      <c r="F2685" s="3">
        <v>49</v>
      </c>
      <c r="G2685" s="3" t="s">
        <v>13526</v>
      </c>
      <c r="H2685" s="3"/>
      <c r="K2685" s="60">
        <v>45901</v>
      </c>
      <c r="L2685" s="3"/>
      <c r="N2685" s="3" t="s">
        <v>13527</v>
      </c>
      <c r="O2685" s="3" t="s">
        <v>13528</v>
      </c>
    </row>
    <row r="2686" s="3" customFormat="1" spans="1:15">
      <c r="A2686" s="2">
        <v>2685</v>
      </c>
      <c r="B2686" s="3"/>
      <c r="C2686" s="3" t="s">
        <v>13529</v>
      </c>
      <c r="D2686" s="21" t="s">
        <v>13530</v>
      </c>
      <c r="E2686" s="62" t="s">
        <v>13531</v>
      </c>
      <c r="F2686" s="3">
        <v>54</v>
      </c>
      <c r="G2686" s="3" t="s">
        <v>475</v>
      </c>
      <c r="J2686" s="20" t="s">
        <v>22</v>
      </c>
      <c r="K2686" s="60">
        <v>45674</v>
      </c>
      <c r="L2686" s="70" t="s">
        <v>23</v>
      </c>
      <c r="N2686" s="3" t="s">
        <v>13532</v>
      </c>
      <c r="O2686" s="3" t="s">
        <v>13533</v>
      </c>
    </row>
    <row r="2687" s="52" customFormat="1" spans="1:15">
      <c r="A2687" s="2">
        <v>2686</v>
      </c>
      <c r="C2687" s="52" t="s">
        <v>13524</v>
      </c>
      <c r="D2687" s="87" t="s">
        <v>13534</v>
      </c>
      <c r="E2687" s="88" t="s">
        <v>13535</v>
      </c>
      <c r="F2687" s="3">
        <v>59.8</v>
      </c>
      <c r="G2687" s="52" t="s">
        <v>13536</v>
      </c>
      <c r="K2687" s="60">
        <v>44390</v>
      </c>
      <c r="L2687" s="70"/>
      <c r="M2687" s="3" t="s">
        <v>24</v>
      </c>
      <c r="N2687" s="52" t="s">
        <v>13537</v>
      </c>
      <c r="O2687" s="3" t="s">
        <v>13538</v>
      </c>
    </row>
    <row r="2688" s="3" customFormat="1" spans="1:15">
      <c r="A2688" s="2">
        <v>2687</v>
      </c>
      <c r="C2688" s="3" t="s">
        <v>13524</v>
      </c>
      <c r="D2688" s="21" t="s">
        <v>13539</v>
      </c>
      <c r="E2688" s="3" t="s">
        <v>13540</v>
      </c>
      <c r="F2688" s="3">
        <v>55</v>
      </c>
      <c r="G2688" s="3" t="s">
        <v>21</v>
      </c>
      <c r="K2688" s="60">
        <v>45702</v>
      </c>
      <c r="L2688" s="60"/>
      <c r="M2688" s="3" t="s">
        <v>24</v>
      </c>
      <c r="N2688" s="3" t="s">
        <v>13541</v>
      </c>
      <c r="O2688" s="3" t="s">
        <v>13542</v>
      </c>
    </row>
    <row r="2689" s="5" customFormat="1" spans="1:15">
      <c r="A2689" s="2">
        <v>2688</v>
      </c>
      <c r="B2689" s="68"/>
      <c r="C2689" s="5" t="s">
        <v>13543</v>
      </c>
      <c r="D2689" s="68" t="s">
        <v>13544</v>
      </c>
      <c r="E2689" s="20" t="s">
        <v>13545</v>
      </c>
      <c r="F2689" s="3">
        <v>55</v>
      </c>
      <c r="G2689" s="63" t="s">
        <v>21</v>
      </c>
      <c r="K2689" s="60">
        <v>45149</v>
      </c>
      <c r="M2689" s="3" t="s">
        <v>24</v>
      </c>
      <c r="N2689" s="5" t="s">
        <v>13546</v>
      </c>
      <c r="O2689" s="3" t="s">
        <v>13547</v>
      </c>
    </row>
    <row r="2690" s="5" customFormat="1" spans="1:15">
      <c r="A2690" s="2">
        <v>2689</v>
      </c>
      <c r="B2690" s="95"/>
      <c r="C2690" s="5" t="s">
        <v>13524</v>
      </c>
      <c r="D2690" s="68" t="s">
        <v>13548</v>
      </c>
      <c r="E2690" s="5" t="s">
        <v>13549</v>
      </c>
      <c r="F2690" s="3">
        <v>49.9</v>
      </c>
      <c r="G2690" s="20" t="s">
        <v>21</v>
      </c>
      <c r="H2690" s="63"/>
      <c r="I2690" s="63"/>
      <c r="J2690" s="63"/>
      <c r="K2690" s="60">
        <v>45866</v>
      </c>
      <c r="L2690" s="63"/>
      <c r="M2690" s="3" t="s">
        <v>24</v>
      </c>
      <c r="N2690" s="5" t="s">
        <v>13550</v>
      </c>
      <c r="O2690" s="3" t="s">
        <v>13551</v>
      </c>
    </row>
    <row r="2691" s="3" customFormat="1" spans="1:15">
      <c r="A2691" s="2">
        <v>2690</v>
      </c>
      <c r="C2691" s="3" t="s">
        <v>13552</v>
      </c>
      <c r="D2691" s="21" t="s">
        <v>13553</v>
      </c>
      <c r="E2691" s="3" t="s">
        <v>13554</v>
      </c>
      <c r="F2691" s="3">
        <v>49.9</v>
      </c>
      <c r="G2691" s="3" t="s">
        <v>21</v>
      </c>
      <c r="H2691" s="20" t="s">
        <v>96</v>
      </c>
      <c r="I2691" s="20"/>
      <c r="J2691" s="3" t="s">
        <v>22</v>
      </c>
      <c r="K2691" s="60">
        <v>45811</v>
      </c>
      <c r="L2691" s="3" t="s">
        <v>23</v>
      </c>
      <c r="M2691" s="3" t="s">
        <v>13555</v>
      </c>
      <c r="N2691" s="3" t="s">
        <v>13556</v>
      </c>
      <c r="O2691" s="3" t="s">
        <v>13557</v>
      </c>
    </row>
    <row r="2692" s="3" customFormat="1" spans="1:15">
      <c r="A2692" s="2">
        <v>2691</v>
      </c>
      <c r="B2692" s="3" t="s">
        <v>13558</v>
      </c>
      <c r="C2692" s="3" t="s">
        <v>13559</v>
      </c>
      <c r="D2692" s="3" t="s">
        <v>13558</v>
      </c>
      <c r="E2692" s="3" t="s">
        <v>13554</v>
      </c>
      <c r="F2692" s="3">
        <v>35</v>
      </c>
      <c r="G2692" s="3" t="s">
        <v>1764</v>
      </c>
      <c r="H2692" s="20" t="s">
        <v>96</v>
      </c>
      <c r="I2692" s="3"/>
      <c r="J2692" s="20"/>
      <c r="K2692" s="60">
        <v>45880</v>
      </c>
      <c r="L2692" s="3" t="s">
        <v>13560</v>
      </c>
      <c r="N2692" s="3" t="s">
        <v>13561</v>
      </c>
      <c r="O2692" s="3" t="s">
        <v>13562</v>
      </c>
    </row>
    <row r="2693" s="2" customFormat="1" spans="1:15">
      <c r="A2693" s="2">
        <v>2692</v>
      </c>
      <c r="C2693" s="2" t="s">
        <v>13563</v>
      </c>
      <c r="D2693" s="76" t="s">
        <v>13564</v>
      </c>
      <c r="E2693" s="2" t="s">
        <v>13565</v>
      </c>
      <c r="F2693" s="3">
        <v>25</v>
      </c>
      <c r="G2693" s="2" t="s">
        <v>21</v>
      </c>
      <c r="K2693" s="60">
        <v>45561</v>
      </c>
      <c r="M2693" s="3" t="s">
        <v>24</v>
      </c>
      <c r="N2693" s="2" t="s">
        <v>13566</v>
      </c>
      <c r="O2693" s="3" t="s">
        <v>13567</v>
      </c>
    </row>
    <row r="2694" s="2" customFormat="1" spans="1:15">
      <c r="A2694" s="2">
        <v>2693</v>
      </c>
      <c r="B2694" s="16"/>
      <c r="C2694" s="2" t="s">
        <v>13568</v>
      </c>
      <c r="D2694" s="76" t="s">
        <v>13569</v>
      </c>
      <c r="E2694" s="2" t="s">
        <v>13565</v>
      </c>
      <c r="F2694" s="3">
        <v>29</v>
      </c>
      <c r="G2694" s="2" t="s">
        <v>21</v>
      </c>
      <c r="H2694" s="16"/>
      <c r="I2694" s="16"/>
      <c r="J2694" s="16"/>
      <c r="K2694" s="60">
        <v>45807</v>
      </c>
      <c r="L2694" s="16"/>
      <c r="M2694" s="3" t="s">
        <v>24</v>
      </c>
      <c r="N2694" s="2" t="s">
        <v>13570</v>
      </c>
      <c r="O2694" s="3" t="s">
        <v>13571</v>
      </c>
    </row>
    <row r="2695" s="2" customFormat="1" spans="1:15">
      <c r="A2695" s="2">
        <v>2694</v>
      </c>
      <c r="C2695" s="2" t="s">
        <v>13572</v>
      </c>
      <c r="D2695" s="76" t="s">
        <v>13573</v>
      </c>
      <c r="E2695" s="2" t="s">
        <v>13574</v>
      </c>
      <c r="F2695" s="3">
        <v>33</v>
      </c>
      <c r="G2695" s="2" t="s">
        <v>21</v>
      </c>
      <c r="K2695" s="60">
        <v>44964</v>
      </c>
      <c r="M2695" s="3" t="s">
        <v>24</v>
      </c>
      <c r="N2695" s="2" t="s">
        <v>13575</v>
      </c>
      <c r="O2695" s="3" t="s">
        <v>13576</v>
      </c>
    </row>
    <row r="2696" s="4" customFormat="1" spans="1:15">
      <c r="A2696" s="2">
        <v>2695</v>
      </c>
      <c r="B2696" s="4" t="s">
        <v>13577</v>
      </c>
      <c r="C2696" s="4" t="s">
        <v>13578</v>
      </c>
      <c r="D2696" s="4" t="s">
        <v>13577</v>
      </c>
      <c r="E2696" s="4" t="s">
        <v>13579</v>
      </c>
      <c r="F2696" s="3">
        <v>59</v>
      </c>
      <c r="G2696" s="4" t="s">
        <v>62</v>
      </c>
      <c r="H2696" s="25" t="s">
        <v>96</v>
      </c>
      <c r="K2696" s="60">
        <v>46062</v>
      </c>
      <c r="L2696" s="4" t="s">
        <v>97</v>
      </c>
      <c r="M2696" s="4"/>
      <c r="N2696" s="4" t="s">
        <v>13580</v>
      </c>
      <c r="O2696" s="4" t="s">
        <v>13581</v>
      </c>
    </row>
    <row r="2697" s="4" customFormat="1" spans="1:15">
      <c r="A2697" s="2">
        <v>2696</v>
      </c>
      <c r="B2697" s="4" t="s">
        <v>13582</v>
      </c>
      <c r="C2697" s="4" t="s">
        <v>13583</v>
      </c>
      <c r="D2697" s="22" t="s">
        <v>13582</v>
      </c>
      <c r="E2697" s="25" t="s">
        <v>13584</v>
      </c>
      <c r="F2697" s="3">
        <v>39</v>
      </c>
      <c r="G2697" s="4" t="s">
        <v>1888</v>
      </c>
      <c r="H2697" s="25" t="s">
        <v>96</v>
      </c>
      <c r="K2697" s="60">
        <v>46043</v>
      </c>
      <c r="L2697" s="4" t="s">
        <v>97</v>
      </c>
      <c r="M2697" s="4"/>
      <c r="N2697" s="4" t="s">
        <v>13585</v>
      </c>
      <c r="O2697" s="4" t="s">
        <v>13586</v>
      </c>
    </row>
    <row r="2698" s="3" customFormat="1" spans="1:15">
      <c r="A2698" s="2">
        <v>2697</v>
      </c>
      <c r="B2698" s="5"/>
      <c r="C2698" s="5" t="s">
        <v>13587</v>
      </c>
      <c r="D2698" s="68" t="s">
        <v>13588</v>
      </c>
      <c r="E2698" s="5" t="s">
        <v>13589</v>
      </c>
      <c r="F2698" s="3">
        <v>54.5</v>
      </c>
      <c r="G2698" s="5" t="s">
        <v>13590</v>
      </c>
      <c r="K2698" s="60">
        <v>45283</v>
      </c>
      <c r="L2698" s="5" t="s">
        <v>63</v>
      </c>
      <c r="M2698" s="5"/>
      <c r="N2698" s="5" t="s">
        <v>13591</v>
      </c>
      <c r="O2698" s="5" t="s">
        <v>13592</v>
      </c>
    </row>
    <row r="2699" s="5" customFormat="1" spans="1:15">
      <c r="A2699" s="2">
        <v>2698</v>
      </c>
      <c r="B2699" s="68"/>
      <c r="C2699" s="5" t="s">
        <v>13593</v>
      </c>
      <c r="D2699" s="68" t="s">
        <v>13594</v>
      </c>
      <c r="E2699" s="20" t="s">
        <v>13595</v>
      </c>
      <c r="F2699" s="3">
        <v>45</v>
      </c>
      <c r="G2699" s="3" t="s">
        <v>21</v>
      </c>
      <c r="K2699" s="60">
        <v>45891</v>
      </c>
      <c r="M2699" s="3" t="s">
        <v>24</v>
      </c>
      <c r="N2699" s="5" t="s">
        <v>13596</v>
      </c>
      <c r="O2699" s="3" t="s">
        <v>13597</v>
      </c>
    </row>
    <row r="2700" s="3" customFormat="1" spans="1:15">
      <c r="A2700" s="2">
        <v>2699</v>
      </c>
      <c r="C2700" s="3" t="s">
        <v>13598</v>
      </c>
      <c r="D2700" s="21" t="s">
        <v>13599</v>
      </c>
      <c r="E2700" s="20" t="s">
        <v>13600</v>
      </c>
      <c r="F2700" s="3">
        <v>49.5</v>
      </c>
      <c r="G2700" s="3" t="s">
        <v>13601</v>
      </c>
      <c r="K2700" s="60">
        <v>46036</v>
      </c>
      <c r="L2700" s="20" t="s">
        <v>13602</v>
      </c>
      <c r="N2700" s="3" t="s">
        <v>13603</v>
      </c>
      <c r="O2700" s="3" t="s">
        <v>13604</v>
      </c>
    </row>
    <row r="2701" s="3" customFormat="1" spans="1:15">
      <c r="A2701" s="2">
        <v>2700</v>
      </c>
      <c r="B2701" s="3" t="s">
        <v>13605</v>
      </c>
      <c r="C2701" s="3" t="s">
        <v>13606</v>
      </c>
      <c r="D2701" s="3" t="s">
        <v>13605</v>
      </c>
      <c r="E2701" s="3" t="s">
        <v>13607</v>
      </c>
      <c r="F2701" s="3">
        <v>49</v>
      </c>
      <c r="G2701" s="3" t="s">
        <v>1058</v>
      </c>
      <c r="H2701" s="3"/>
      <c r="I2701" s="3"/>
      <c r="J2701" s="3"/>
      <c r="K2701" s="60">
        <v>46026</v>
      </c>
      <c r="L2701" s="20" t="s">
        <v>63</v>
      </c>
      <c r="N2701" s="3" t="s">
        <v>13608</v>
      </c>
      <c r="O2701" s="3" t="s">
        <v>13609</v>
      </c>
    </row>
    <row r="2702" s="3" customFormat="1" spans="1:15">
      <c r="A2702" s="2">
        <v>2701</v>
      </c>
      <c r="B2702" s="3" t="s">
        <v>13610</v>
      </c>
      <c r="C2702" s="3" t="s">
        <v>13611</v>
      </c>
      <c r="D2702" s="3" t="s">
        <v>13610</v>
      </c>
      <c r="E2702" s="3" t="s">
        <v>13612</v>
      </c>
      <c r="F2702" s="3">
        <v>42</v>
      </c>
      <c r="G2702" s="3" t="s">
        <v>13613</v>
      </c>
      <c r="H2702" s="60"/>
      <c r="I2702" s="60"/>
      <c r="J2702" s="60"/>
      <c r="K2702" s="60">
        <v>46057</v>
      </c>
      <c r="L2702" s="3" t="s">
        <v>63</v>
      </c>
      <c r="M2702" s="3"/>
      <c r="N2702" s="3" t="s">
        <v>13614</v>
      </c>
      <c r="O2702" s="3" t="s">
        <v>13615</v>
      </c>
    </row>
    <row r="2703" s="2" customFormat="1" spans="1:15">
      <c r="A2703" s="2">
        <v>2702</v>
      </c>
      <c r="B2703" s="61"/>
      <c r="C2703" s="61" t="s">
        <v>13606</v>
      </c>
      <c r="D2703" s="96" t="s">
        <v>13616</v>
      </c>
      <c r="E2703" s="61" t="s">
        <v>13617</v>
      </c>
      <c r="F2703" s="3">
        <v>55</v>
      </c>
      <c r="G2703" s="61" t="s">
        <v>21</v>
      </c>
      <c r="H2703" s="61"/>
      <c r="I2703" s="61"/>
      <c r="J2703" s="61"/>
      <c r="K2703" s="60">
        <v>44935</v>
      </c>
      <c r="L2703" s="61"/>
      <c r="M2703" s="3" t="s">
        <v>24</v>
      </c>
      <c r="N2703" s="17" t="s">
        <v>13618</v>
      </c>
      <c r="O2703" s="3" t="s">
        <v>13619</v>
      </c>
    </row>
    <row r="2704" s="3" customFormat="1" spans="1:15">
      <c r="A2704" s="2">
        <v>2703</v>
      </c>
      <c r="C2704" s="20" t="s">
        <v>13620</v>
      </c>
      <c r="D2704" s="21" t="s">
        <v>13621</v>
      </c>
      <c r="E2704" s="3" t="s">
        <v>13600</v>
      </c>
      <c r="F2704" s="3">
        <v>50</v>
      </c>
      <c r="G2704" s="62" t="s">
        <v>10089</v>
      </c>
      <c r="H2704" s="20" t="s">
        <v>96</v>
      </c>
      <c r="J2704" s="3" t="s">
        <v>22</v>
      </c>
      <c r="K2704" s="60">
        <v>46020</v>
      </c>
      <c r="L2704" s="60" t="s">
        <v>23</v>
      </c>
      <c r="M2704" s="3" t="s">
        <v>13622</v>
      </c>
      <c r="N2704" s="3" t="s">
        <v>13623</v>
      </c>
      <c r="O2704" s="3" t="s">
        <v>13624</v>
      </c>
    </row>
    <row r="2705" s="3" customFormat="1" spans="1:15">
      <c r="A2705" s="2">
        <v>2704</v>
      </c>
      <c r="B2705" s="21" t="s">
        <v>13625</v>
      </c>
      <c r="C2705" s="3" t="s">
        <v>13626</v>
      </c>
      <c r="D2705" s="21" t="s">
        <v>13625</v>
      </c>
      <c r="E2705" s="3" t="s">
        <v>13627</v>
      </c>
      <c r="F2705" s="3">
        <v>38</v>
      </c>
      <c r="G2705" s="3"/>
      <c r="K2705" s="60">
        <v>45824</v>
      </c>
      <c r="L2705" s="62" t="s">
        <v>63</v>
      </c>
      <c r="M2705" s="3"/>
      <c r="N2705" s="3" t="s">
        <v>13628</v>
      </c>
      <c r="O2705" s="3" t="s">
        <v>13629</v>
      </c>
    </row>
    <row r="2706" s="3" customFormat="1" spans="1:15">
      <c r="A2706" s="2">
        <v>2705</v>
      </c>
      <c r="C2706" s="3" t="s">
        <v>13630</v>
      </c>
      <c r="D2706" s="21" t="s">
        <v>13631</v>
      </c>
      <c r="E2706" s="3" t="s">
        <v>13632</v>
      </c>
      <c r="F2706" s="3">
        <v>55</v>
      </c>
      <c r="G2706" s="3" t="s">
        <v>193</v>
      </c>
      <c r="K2706" s="60">
        <v>45944</v>
      </c>
      <c r="L2706" s="3" t="s">
        <v>63</v>
      </c>
      <c r="N2706" s="3" t="s">
        <v>13633</v>
      </c>
      <c r="O2706" s="3" t="s">
        <v>13634</v>
      </c>
    </row>
    <row r="2707" s="2" customFormat="1" spans="1:15">
      <c r="A2707" s="2">
        <v>2706</v>
      </c>
      <c r="C2707" s="2" t="s">
        <v>13635</v>
      </c>
      <c r="D2707" s="76" t="s">
        <v>13636</v>
      </c>
      <c r="E2707" s="2" t="s">
        <v>13637</v>
      </c>
      <c r="F2707" s="3">
        <v>49</v>
      </c>
      <c r="G2707" s="2" t="s">
        <v>21</v>
      </c>
      <c r="K2707" s="60">
        <v>45681</v>
      </c>
      <c r="M2707" s="3" t="s">
        <v>24</v>
      </c>
      <c r="N2707" s="2" t="s">
        <v>13638</v>
      </c>
      <c r="O2707" s="3" t="s">
        <v>13639</v>
      </c>
    </row>
    <row r="2708" s="3" customFormat="1" spans="1:15">
      <c r="A2708" s="2">
        <v>2707</v>
      </c>
      <c r="B2708" s="3"/>
      <c r="C2708" s="3" t="s">
        <v>13640</v>
      </c>
      <c r="D2708" s="3" t="s">
        <v>13641</v>
      </c>
      <c r="E2708" s="3" t="s">
        <v>13642</v>
      </c>
      <c r="F2708" s="3">
        <v>55</v>
      </c>
      <c r="G2708" s="3" t="s">
        <v>1058</v>
      </c>
      <c r="K2708" s="60">
        <v>45597</v>
      </c>
      <c r="L2708" s="20" t="s">
        <v>63</v>
      </c>
      <c r="M2708" s="20"/>
      <c r="N2708" s="3" t="s">
        <v>13643</v>
      </c>
      <c r="O2708" s="3" t="s">
        <v>13644</v>
      </c>
    </row>
    <row r="2709" s="3" customFormat="1" spans="1:15">
      <c r="A2709" s="2">
        <v>2708</v>
      </c>
      <c r="C2709" s="3" t="s">
        <v>13645</v>
      </c>
      <c r="D2709" s="21" t="s">
        <v>13646</v>
      </c>
      <c r="E2709" s="20" t="s">
        <v>13647</v>
      </c>
      <c r="F2709" s="3">
        <v>59</v>
      </c>
      <c r="G2709" s="62" t="s">
        <v>13648</v>
      </c>
      <c r="K2709" s="60">
        <v>45848</v>
      </c>
      <c r="L2709" s="20" t="s">
        <v>5204</v>
      </c>
      <c r="M2709" s="3" t="s">
        <v>13649</v>
      </c>
      <c r="N2709" s="3" t="s">
        <v>13650</v>
      </c>
      <c r="O2709" s="3" t="s">
        <v>13651</v>
      </c>
    </row>
    <row r="2710" s="3" customFormat="1" spans="1:15">
      <c r="A2710" s="2">
        <v>2709</v>
      </c>
      <c r="B2710" s="21"/>
      <c r="C2710" s="20" t="s">
        <v>13652</v>
      </c>
      <c r="D2710" s="21" t="s">
        <v>13653</v>
      </c>
      <c r="E2710" s="3" t="s">
        <v>13654</v>
      </c>
      <c r="F2710" s="3">
        <v>55</v>
      </c>
      <c r="G2710" s="63" t="s">
        <v>21</v>
      </c>
      <c r="K2710" s="60">
        <v>45819</v>
      </c>
      <c r="N2710" s="3" t="s">
        <v>13655</v>
      </c>
      <c r="O2710" s="3" t="s">
        <v>13656</v>
      </c>
    </row>
    <row r="2711" s="2" customFormat="1" spans="1:15">
      <c r="A2711" s="2">
        <v>2710</v>
      </c>
      <c r="C2711" s="2" t="s">
        <v>13657</v>
      </c>
      <c r="D2711" s="76" t="s">
        <v>13658</v>
      </c>
      <c r="E2711" s="2" t="s">
        <v>13659</v>
      </c>
      <c r="F2711" s="3">
        <v>33</v>
      </c>
      <c r="G2711" s="2" t="s">
        <v>21</v>
      </c>
      <c r="K2711" s="60">
        <v>45531</v>
      </c>
      <c r="L2711" s="102"/>
      <c r="M2711" s="3" t="s">
        <v>24</v>
      </c>
      <c r="N2711" s="2" t="s">
        <v>13660</v>
      </c>
      <c r="O2711" s="3" t="s">
        <v>13661</v>
      </c>
    </row>
    <row r="2712" s="4" customFormat="1" spans="1:15">
      <c r="A2712" s="2">
        <v>2711</v>
      </c>
      <c r="B2712" s="4" t="s">
        <v>13662</v>
      </c>
      <c r="C2712" s="4" t="s">
        <v>13663</v>
      </c>
      <c r="D2712" s="4" t="s">
        <v>13662</v>
      </c>
      <c r="E2712" s="4" t="s">
        <v>13664</v>
      </c>
      <c r="F2712" s="4">
        <v>49.8</v>
      </c>
      <c r="G2712" s="2" t="s">
        <v>21</v>
      </c>
      <c r="H2712" s="4"/>
      <c r="I2712" s="4"/>
      <c r="J2712" s="4"/>
      <c r="K2712" s="56">
        <v>46081</v>
      </c>
      <c r="L2712" s="4"/>
      <c r="M2712" s="4"/>
      <c r="N2712" s="4" t="s">
        <v>13665</v>
      </c>
    </row>
    <row r="2713" s="5" customFormat="1" spans="1:15">
      <c r="A2713" s="2">
        <v>2712</v>
      </c>
      <c r="B2713" s="95"/>
      <c r="C2713" s="5" t="s">
        <v>13666</v>
      </c>
      <c r="D2713" s="68" t="s">
        <v>13667</v>
      </c>
      <c r="E2713" s="5" t="s">
        <v>13668</v>
      </c>
      <c r="F2713" s="3">
        <v>39</v>
      </c>
      <c r="G2713" s="3" t="s">
        <v>21</v>
      </c>
      <c r="H2713" s="63"/>
      <c r="I2713" s="63"/>
      <c r="J2713" s="63"/>
      <c r="K2713" s="60">
        <v>45526</v>
      </c>
      <c r="M2713" s="3" t="s">
        <v>24</v>
      </c>
      <c r="N2713" s="5" t="s">
        <v>13669</v>
      </c>
      <c r="O2713" s="3" t="s">
        <v>13670</v>
      </c>
    </row>
    <row r="2714" s="2" customFormat="1" spans="1:15">
      <c r="A2714" s="2">
        <v>2713</v>
      </c>
      <c r="C2714" s="2" t="s">
        <v>13666</v>
      </c>
      <c r="D2714" s="76" t="s">
        <v>13671</v>
      </c>
      <c r="E2714" s="2" t="s">
        <v>13672</v>
      </c>
      <c r="F2714" s="3">
        <v>49.8</v>
      </c>
      <c r="G2714" s="3" t="s">
        <v>21</v>
      </c>
      <c r="K2714" s="60">
        <v>45883</v>
      </c>
      <c r="M2714" s="3" t="s">
        <v>24</v>
      </c>
      <c r="N2714" s="2" t="s">
        <v>13673</v>
      </c>
      <c r="O2714" s="3" t="s">
        <v>13674</v>
      </c>
    </row>
    <row r="2715" s="2" customFormat="1" spans="1:15">
      <c r="A2715" s="2">
        <v>2714</v>
      </c>
      <c r="C2715" s="2" t="s">
        <v>13666</v>
      </c>
      <c r="D2715" s="76" t="s">
        <v>13675</v>
      </c>
      <c r="E2715" s="2" t="s">
        <v>1148</v>
      </c>
      <c r="F2715" s="3">
        <v>55.8</v>
      </c>
      <c r="G2715" s="2" t="s">
        <v>21</v>
      </c>
      <c r="K2715" s="60">
        <v>45700</v>
      </c>
      <c r="M2715" s="3" t="s">
        <v>24</v>
      </c>
      <c r="N2715" s="2" t="s">
        <v>13676</v>
      </c>
      <c r="O2715" s="3" t="s">
        <v>13677</v>
      </c>
    </row>
    <row r="2716" s="2" customFormat="1" spans="1:15">
      <c r="A2716" s="2">
        <v>2715</v>
      </c>
      <c r="C2716" s="2" t="s">
        <v>13678</v>
      </c>
      <c r="D2716" s="76" t="s">
        <v>13679</v>
      </c>
      <c r="E2716" s="2" t="s">
        <v>1148</v>
      </c>
      <c r="F2716" s="3">
        <v>22</v>
      </c>
      <c r="G2716" s="2" t="s">
        <v>21</v>
      </c>
      <c r="H2716" s="16"/>
      <c r="I2716" s="16"/>
      <c r="J2716" s="16"/>
      <c r="K2716" s="60">
        <v>45651</v>
      </c>
      <c r="L2716" s="16"/>
      <c r="M2716" s="3" t="s">
        <v>24</v>
      </c>
      <c r="N2716" s="2" t="s">
        <v>13680</v>
      </c>
      <c r="O2716" s="3" t="s">
        <v>13681</v>
      </c>
    </row>
    <row r="2717" s="2" customFormat="1" spans="1:15">
      <c r="A2717" s="2">
        <v>2716</v>
      </c>
      <c r="C2717" s="2" t="s">
        <v>13682</v>
      </c>
      <c r="D2717" s="76" t="s">
        <v>13683</v>
      </c>
      <c r="E2717" s="2" t="s">
        <v>13684</v>
      </c>
      <c r="F2717" s="3">
        <v>45</v>
      </c>
      <c r="G2717" s="2" t="s">
        <v>21</v>
      </c>
      <c r="H2717" s="2" t="s">
        <v>96</v>
      </c>
      <c r="K2717" s="60">
        <v>45873</v>
      </c>
      <c r="L2717" s="2" t="s">
        <v>381</v>
      </c>
      <c r="M2717" s="3" t="s">
        <v>24</v>
      </c>
      <c r="N2717" s="2" t="s">
        <v>13685</v>
      </c>
      <c r="O2717" s="3" t="s">
        <v>13686</v>
      </c>
    </row>
    <row r="2718" s="5" customFormat="1" spans="1:15">
      <c r="A2718" s="2">
        <v>2717</v>
      </c>
      <c r="B2718" s="16"/>
      <c r="C2718" s="2" t="s">
        <v>13687</v>
      </c>
      <c r="D2718" s="76" t="s">
        <v>13688</v>
      </c>
      <c r="E2718" s="2" t="s">
        <v>13684</v>
      </c>
      <c r="F2718" s="3">
        <v>36</v>
      </c>
      <c r="G2718" s="2" t="s">
        <v>21</v>
      </c>
      <c r="H2718" s="2" t="s">
        <v>96</v>
      </c>
      <c r="I2718" s="2"/>
      <c r="J2718" s="2"/>
      <c r="K2718" s="60">
        <v>46063</v>
      </c>
      <c r="L2718" s="2" t="s">
        <v>381</v>
      </c>
      <c r="M2718" s="3" t="s">
        <v>24</v>
      </c>
      <c r="N2718" s="2" t="s">
        <v>13689</v>
      </c>
      <c r="O2718" s="3" t="s">
        <v>13690</v>
      </c>
    </row>
    <row r="2719" s="27" customFormat="1" spans="1:15">
      <c r="A2719" s="2">
        <v>2718</v>
      </c>
      <c r="B2719" s="57" t="s">
        <v>13691</v>
      </c>
      <c r="C2719" s="27" t="s">
        <v>13692</v>
      </c>
      <c r="D2719" s="57" t="s">
        <v>13691</v>
      </c>
      <c r="E2719" s="27" t="s">
        <v>13693</v>
      </c>
      <c r="F2719" s="3">
        <v>49</v>
      </c>
      <c r="G2719" s="27" t="s">
        <v>1292</v>
      </c>
      <c r="H2719" s="27"/>
      <c r="I2719" s="27"/>
      <c r="J2719" s="27"/>
      <c r="K2719" s="60">
        <v>45985</v>
      </c>
      <c r="L2719" s="27"/>
      <c r="M2719" s="27"/>
      <c r="N2719" s="27" t="s">
        <v>13694</v>
      </c>
      <c r="O2719" s="27" t="s">
        <v>13695</v>
      </c>
    </row>
    <row r="2720" s="3" customFormat="1" spans="1:15">
      <c r="A2720" s="2">
        <v>2719</v>
      </c>
      <c r="B2720" s="3" t="s">
        <v>13696</v>
      </c>
      <c r="C2720" s="3" t="s">
        <v>13697</v>
      </c>
      <c r="D2720" s="3" t="s">
        <v>13696</v>
      </c>
      <c r="E2720" s="3" t="s">
        <v>13698</v>
      </c>
      <c r="F2720" s="3">
        <v>58</v>
      </c>
      <c r="G2720" s="3" t="s">
        <v>1058</v>
      </c>
      <c r="H2720" s="20" t="s">
        <v>96</v>
      </c>
      <c r="I2720" s="3"/>
      <c r="J2720" s="20" t="s">
        <v>22</v>
      </c>
      <c r="K2720" s="60">
        <v>46036</v>
      </c>
      <c r="L2720" s="3" t="s">
        <v>23</v>
      </c>
      <c r="M2720" s="3"/>
      <c r="N2720" s="3" t="s">
        <v>13699</v>
      </c>
      <c r="O2720" s="3" t="s">
        <v>13700</v>
      </c>
    </row>
    <row r="2721" s="3" customFormat="1" spans="1:15">
      <c r="A2721" s="2">
        <v>2720</v>
      </c>
      <c r="B2721" s="3" t="s">
        <v>13701</v>
      </c>
      <c r="C2721" s="3" t="s">
        <v>13702</v>
      </c>
      <c r="D2721" s="21" t="s">
        <v>13701</v>
      </c>
      <c r="E2721" s="3" t="s">
        <v>13703</v>
      </c>
      <c r="F2721" s="3">
        <v>42</v>
      </c>
      <c r="G2721" s="3" t="s">
        <v>13704</v>
      </c>
      <c r="K2721" s="60">
        <v>45888</v>
      </c>
      <c r="L2721" s="20" t="s">
        <v>63</v>
      </c>
      <c r="M2721" s="20"/>
      <c r="N2721" s="3" t="s">
        <v>13705</v>
      </c>
      <c r="O2721" s="3" t="s">
        <v>13706</v>
      </c>
    </row>
    <row r="2722" s="3" customFormat="1" spans="1:15">
      <c r="A2722" s="2">
        <v>2721</v>
      </c>
      <c r="B2722" s="3" t="s">
        <v>13707</v>
      </c>
      <c r="C2722" s="3" t="s">
        <v>13708</v>
      </c>
      <c r="D2722" s="21" t="s">
        <v>13707</v>
      </c>
      <c r="E2722" s="3" t="s">
        <v>13709</v>
      </c>
      <c r="F2722" s="3">
        <v>59</v>
      </c>
      <c r="G2722" s="3" t="s">
        <v>62</v>
      </c>
      <c r="H2722" s="20" t="s">
        <v>96</v>
      </c>
      <c r="J2722" s="20" t="s">
        <v>22</v>
      </c>
      <c r="K2722" s="60">
        <v>45889</v>
      </c>
      <c r="L2722" s="70" t="s">
        <v>23</v>
      </c>
      <c r="N2722" s="3" t="s">
        <v>13710</v>
      </c>
      <c r="O2722" s="3" t="s">
        <v>13711</v>
      </c>
    </row>
    <row r="2723" s="3" customFormat="1" spans="1:15">
      <c r="A2723" s="2">
        <v>2722</v>
      </c>
      <c r="B2723" s="3"/>
      <c r="C2723" s="3" t="s">
        <v>13712</v>
      </c>
      <c r="D2723" s="21" t="s">
        <v>13713</v>
      </c>
      <c r="E2723" s="3" t="s">
        <v>13714</v>
      </c>
      <c r="F2723" s="3">
        <v>49</v>
      </c>
      <c r="G2723" s="3" t="s">
        <v>13715</v>
      </c>
      <c r="H2723" s="20" t="s">
        <v>96</v>
      </c>
      <c r="K2723" s="60">
        <v>46007</v>
      </c>
      <c r="L2723" s="62" t="s">
        <v>13716</v>
      </c>
      <c r="N2723" s="3" t="s">
        <v>13717</v>
      </c>
      <c r="O2723" s="3" t="s">
        <v>13718</v>
      </c>
    </row>
    <row r="2724" s="2" customFormat="1" spans="1:15">
      <c r="A2724" s="2">
        <v>2723</v>
      </c>
      <c r="C2724" s="2" t="s">
        <v>13719</v>
      </c>
      <c r="D2724" s="76" t="s">
        <v>13720</v>
      </c>
      <c r="E2724" s="2" t="s">
        <v>13721</v>
      </c>
      <c r="F2724" s="3">
        <v>36</v>
      </c>
      <c r="G2724" s="2" t="s">
        <v>21</v>
      </c>
      <c r="K2724" s="60">
        <v>46020</v>
      </c>
      <c r="M2724" s="3" t="s">
        <v>24</v>
      </c>
      <c r="N2724" s="2" t="s">
        <v>13722</v>
      </c>
      <c r="O2724" s="3" t="s">
        <v>13723</v>
      </c>
    </row>
    <row r="2725" s="2" customFormat="1" spans="1:15">
      <c r="A2725" s="2">
        <v>2724</v>
      </c>
      <c r="B2725" s="85"/>
      <c r="C2725" s="2" t="s">
        <v>13719</v>
      </c>
      <c r="D2725" s="76" t="s">
        <v>13724</v>
      </c>
      <c r="E2725" s="5" t="s">
        <v>13725</v>
      </c>
      <c r="F2725" s="3">
        <v>35</v>
      </c>
      <c r="G2725" s="5" t="s">
        <v>21</v>
      </c>
      <c r="H2725" s="16"/>
      <c r="I2725" s="16"/>
      <c r="J2725" s="16"/>
      <c r="K2725" s="60">
        <v>45800</v>
      </c>
      <c r="M2725" s="3" t="s">
        <v>24</v>
      </c>
      <c r="N2725" s="76" t="s">
        <v>13726</v>
      </c>
      <c r="O2725" s="3" t="s">
        <v>13727</v>
      </c>
    </row>
    <row r="2726" s="2" customFormat="1" spans="1:15">
      <c r="A2726" s="2">
        <v>2725</v>
      </c>
      <c r="C2726" s="2" t="s">
        <v>13728</v>
      </c>
      <c r="D2726" s="76" t="s">
        <v>13729</v>
      </c>
      <c r="E2726" s="2" t="s">
        <v>13730</v>
      </c>
      <c r="F2726" s="3">
        <v>35</v>
      </c>
      <c r="G2726" s="2" t="s">
        <v>21</v>
      </c>
      <c r="K2726" s="60">
        <v>46051</v>
      </c>
      <c r="M2726" s="3" t="s">
        <v>24</v>
      </c>
      <c r="N2726" s="2" t="s">
        <v>13731</v>
      </c>
      <c r="O2726" s="3" t="s">
        <v>13732</v>
      </c>
    </row>
    <row r="2727" s="3" customFormat="1" spans="1:15">
      <c r="A2727" s="2">
        <v>2726</v>
      </c>
      <c r="C2727" s="3" t="s">
        <v>13733</v>
      </c>
      <c r="D2727" s="21" t="s">
        <v>13734</v>
      </c>
      <c r="E2727" s="20" t="s">
        <v>13735</v>
      </c>
      <c r="F2727" s="3">
        <v>55</v>
      </c>
      <c r="G2727" s="3" t="s">
        <v>62</v>
      </c>
      <c r="K2727" s="60">
        <v>45486</v>
      </c>
      <c r="L2727" s="70" t="s">
        <v>63</v>
      </c>
      <c r="N2727" s="3" t="s">
        <v>13736</v>
      </c>
      <c r="O2727" s="3" t="s">
        <v>13737</v>
      </c>
    </row>
    <row r="2728" s="52" customFormat="1" spans="1:15">
      <c r="A2728" s="2">
        <v>2727</v>
      </c>
      <c r="C2728" s="52" t="s">
        <v>13738</v>
      </c>
      <c r="D2728" s="87" t="s">
        <v>13739</v>
      </c>
      <c r="E2728" s="52" t="s">
        <v>13740</v>
      </c>
      <c r="F2728" s="3">
        <v>56</v>
      </c>
      <c r="G2728" s="88" t="s">
        <v>62</v>
      </c>
      <c r="H2728" s="88" t="s">
        <v>96</v>
      </c>
      <c r="I2728" s="88"/>
      <c r="J2728" s="3" t="s">
        <v>22</v>
      </c>
      <c r="K2728" s="60">
        <v>46064</v>
      </c>
      <c r="L2728" s="70" t="s">
        <v>23</v>
      </c>
      <c r="M2728" s="70"/>
      <c r="N2728" s="88" t="s">
        <v>13741</v>
      </c>
      <c r="O2728" s="3" t="s">
        <v>13742</v>
      </c>
    </row>
    <row r="2729" s="3" customFormat="1" spans="1:15">
      <c r="A2729" s="2">
        <v>2728</v>
      </c>
      <c r="B2729" s="21"/>
      <c r="C2729" s="3" t="s">
        <v>13743</v>
      </c>
      <c r="D2729" s="3" t="s">
        <v>13744</v>
      </c>
      <c r="E2729" s="3" t="s">
        <v>13745</v>
      </c>
      <c r="F2729" s="3">
        <v>35</v>
      </c>
      <c r="G2729" s="3" t="s">
        <v>13746</v>
      </c>
      <c r="K2729" s="60">
        <v>45899</v>
      </c>
      <c r="N2729" s="3" t="s">
        <v>13747</v>
      </c>
      <c r="O2729" s="62" t="s">
        <v>13748</v>
      </c>
    </row>
    <row r="2730" s="5" customFormat="1" spans="1:15">
      <c r="A2730" s="2">
        <v>2729</v>
      </c>
      <c r="B2730" s="95"/>
      <c r="C2730" s="5" t="s">
        <v>13749</v>
      </c>
      <c r="D2730" s="68" t="s">
        <v>13750</v>
      </c>
      <c r="E2730" s="5" t="s">
        <v>13751</v>
      </c>
      <c r="F2730" s="3">
        <v>39</v>
      </c>
      <c r="G2730" s="63" t="s">
        <v>21</v>
      </c>
      <c r="K2730" s="60">
        <v>46027</v>
      </c>
      <c r="M2730" s="3" t="s">
        <v>24</v>
      </c>
      <c r="N2730" s="5" t="s">
        <v>13752</v>
      </c>
      <c r="O2730" s="3" t="s">
        <v>13753</v>
      </c>
    </row>
    <row r="2731" s="2" customFormat="1" spans="1:15">
      <c r="A2731" s="2">
        <v>2730</v>
      </c>
      <c r="B2731" s="2" t="s">
        <v>13754</v>
      </c>
      <c r="C2731" s="2" t="s">
        <v>13755</v>
      </c>
      <c r="D2731" s="2" t="s">
        <v>13754</v>
      </c>
      <c r="E2731" s="2" t="s">
        <v>13756</v>
      </c>
      <c r="F2731" s="3">
        <v>46</v>
      </c>
      <c r="G2731" s="2" t="s">
        <v>21</v>
      </c>
      <c r="H2731" s="2" t="s">
        <v>96</v>
      </c>
      <c r="I2731" s="2"/>
      <c r="J2731" s="2"/>
      <c r="K2731" s="60">
        <v>46034</v>
      </c>
      <c r="L2731" s="2" t="s">
        <v>97</v>
      </c>
      <c r="M2731" s="2"/>
      <c r="N2731" s="2" t="s">
        <v>13757</v>
      </c>
      <c r="O2731" s="2" t="s">
        <v>13758</v>
      </c>
    </row>
    <row r="2732" s="2" customFormat="1" spans="1:15">
      <c r="A2732" s="2">
        <v>2731</v>
      </c>
      <c r="B2732" s="5"/>
      <c r="C2732" s="5" t="s">
        <v>13759</v>
      </c>
      <c r="D2732" s="68" t="s">
        <v>13760</v>
      </c>
      <c r="E2732" s="5" t="s">
        <v>13761</v>
      </c>
      <c r="F2732" s="3">
        <v>49</v>
      </c>
      <c r="G2732" s="5" t="s">
        <v>13762</v>
      </c>
      <c r="H2732" s="5"/>
      <c r="I2732" s="5"/>
      <c r="J2732" s="5"/>
      <c r="K2732" s="60">
        <v>45840</v>
      </c>
      <c r="L2732" s="3" t="s">
        <v>63</v>
      </c>
      <c r="M2732" s="3" t="s">
        <v>24</v>
      </c>
      <c r="N2732" s="5" t="s">
        <v>13763</v>
      </c>
      <c r="O2732" s="3" t="s">
        <v>13764</v>
      </c>
    </row>
    <row r="2733" s="3" customFormat="1" spans="1:15">
      <c r="A2733" s="2">
        <v>2732</v>
      </c>
      <c r="B2733" s="3" t="s">
        <v>13765</v>
      </c>
      <c r="C2733" s="3" t="s">
        <v>13766</v>
      </c>
      <c r="D2733" s="3" t="s">
        <v>13765</v>
      </c>
      <c r="E2733" s="3" t="s">
        <v>13767</v>
      </c>
      <c r="F2733" s="3">
        <v>55</v>
      </c>
      <c r="G2733" s="3" t="s">
        <v>892</v>
      </c>
      <c r="J2733" s="20" t="s">
        <v>22</v>
      </c>
      <c r="K2733" s="60">
        <v>45916</v>
      </c>
      <c r="L2733" s="3" t="s">
        <v>23</v>
      </c>
      <c r="M2733" s="3" t="s">
        <v>13768</v>
      </c>
      <c r="N2733" s="3" t="s">
        <v>13769</v>
      </c>
      <c r="O2733" s="3" t="s">
        <v>13770</v>
      </c>
    </row>
    <row r="2734" s="3" customFormat="1" spans="1:15">
      <c r="A2734" s="2">
        <v>2733</v>
      </c>
      <c r="B2734" s="21"/>
      <c r="C2734" s="3" t="s">
        <v>13771</v>
      </c>
      <c r="D2734" s="21" t="s">
        <v>13772</v>
      </c>
      <c r="E2734" s="20" t="s">
        <v>13773</v>
      </c>
      <c r="F2734" s="3">
        <v>49</v>
      </c>
      <c r="G2734" s="3" t="s">
        <v>13774</v>
      </c>
      <c r="J2734" s="3" t="s">
        <v>22</v>
      </c>
      <c r="K2734" s="60">
        <v>46055</v>
      </c>
      <c r="L2734" s="60" t="s">
        <v>4575</v>
      </c>
      <c r="N2734" s="3" t="s">
        <v>13775</v>
      </c>
      <c r="O2734" s="3" t="s">
        <v>13776</v>
      </c>
    </row>
    <row r="2735" s="3" customFormat="1" spans="1:15">
      <c r="A2735" s="2">
        <v>2734</v>
      </c>
      <c r="B2735" s="3" t="s">
        <v>13777</v>
      </c>
      <c r="C2735" s="3" t="s">
        <v>13778</v>
      </c>
      <c r="D2735" s="3" t="s">
        <v>13777</v>
      </c>
      <c r="E2735" s="3" t="s">
        <v>13779</v>
      </c>
      <c r="F2735" s="3">
        <v>50</v>
      </c>
      <c r="G2735" s="3" t="s">
        <v>1058</v>
      </c>
      <c r="J2735" s="20" t="s">
        <v>22</v>
      </c>
      <c r="K2735" s="60">
        <v>45733</v>
      </c>
      <c r="L2735" s="70" t="s">
        <v>23</v>
      </c>
      <c r="N2735" s="3" t="s">
        <v>13780</v>
      </c>
      <c r="O2735" s="3" t="s">
        <v>13781</v>
      </c>
    </row>
    <row r="2736" s="3" customFormat="1" spans="1:15">
      <c r="A2736" s="2">
        <v>2735</v>
      </c>
      <c r="C2736" s="3" t="s">
        <v>13782</v>
      </c>
      <c r="D2736" s="21" t="s">
        <v>13783</v>
      </c>
      <c r="E2736" s="3" t="s">
        <v>13784</v>
      </c>
      <c r="F2736" s="3">
        <v>59</v>
      </c>
      <c r="G2736" s="3" t="s">
        <v>10576</v>
      </c>
      <c r="K2736" s="60">
        <v>45181</v>
      </c>
      <c r="L2736" s="20" t="s">
        <v>63</v>
      </c>
      <c r="N2736" s="3" t="s">
        <v>13785</v>
      </c>
      <c r="O2736" s="3" t="s">
        <v>13786</v>
      </c>
    </row>
    <row r="2737" s="2" customFormat="1" ht="14.25" spans="1:15">
      <c r="A2737" s="2">
        <v>2736</v>
      </c>
      <c r="C2737" s="18" t="s">
        <v>13787</v>
      </c>
      <c r="D2737" s="76"/>
      <c r="F2737" s="3"/>
      <c r="K2737" s="60"/>
      <c r="M2737" s="3"/>
      <c r="O2737" s="3"/>
    </row>
    <row r="2738" s="4" customFormat="1" spans="1:15">
      <c r="A2738" s="2">
        <v>2737</v>
      </c>
      <c r="B2738" s="4" t="s">
        <v>13788</v>
      </c>
      <c r="C2738" s="4" t="s">
        <v>13789</v>
      </c>
      <c r="D2738" s="4" t="s">
        <v>13788</v>
      </c>
      <c r="E2738" s="4" t="s">
        <v>13790</v>
      </c>
      <c r="F2738" s="4">
        <v>39.5</v>
      </c>
      <c r="G2738" s="4" t="s">
        <v>21</v>
      </c>
      <c r="K2738" s="56">
        <v>46085</v>
      </c>
      <c r="N2738" s="4" t="s">
        <v>13791</v>
      </c>
      <c r="O2738" s="4" t="s">
        <v>13792</v>
      </c>
    </row>
    <row r="2739" s="90" customFormat="1" spans="1:15">
      <c r="A2739" s="2">
        <v>2738</v>
      </c>
      <c r="B2739" s="4" t="s">
        <v>13793</v>
      </c>
      <c r="C2739" s="4" t="s">
        <v>13794</v>
      </c>
      <c r="D2739" s="4" t="s">
        <v>13793</v>
      </c>
      <c r="E2739" s="25" t="s">
        <v>13795</v>
      </c>
      <c r="F2739" s="4">
        <v>39.5</v>
      </c>
      <c r="G2739" s="25" t="s">
        <v>13796</v>
      </c>
      <c r="H2739" s="25"/>
      <c r="I2739" s="25"/>
      <c r="J2739" s="25"/>
      <c r="K2739" s="56">
        <v>46083</v>
      </c>
      <c r="L2739" s="4"/>
      <c r="M2739" s="4"/>
      <c r="N2739" s="4" t="s">
        <v>13797</v>
      </c>
      <c r="O2739" s="4" t="s">
        <v>13798</v>
      </c>
    </row>
    <row r="2740" s="3" customFormat="1" spans="1:15">
      <c r="A2740" s="2">
        <v>2739</v>
      </c>
      <c r="C2740" s="3" t="s">
        <v>13799</v>
      </c>
      <c r="D2740" s="21" t="s">
        <v>13800</v>
      </c>
      <c r="E2740" s="20" t="s">
        <v>13801</v>
      </c>
      <c r="F2740" s="3">
        <v>66</v>
      </c>
      <c r="K2740" s="60">
        <v>45531</v>
      </c>
      <c r="L2740" s="62" t="s">
        <v>2988</v>
      </c>
      <c r="N2740" s="3" t="s">
        <v>13802</v>
      </c>
      <c r="O2740" s="3" t="s">
        <v>13803</v>
      </c>
    </row>
    <row r="2741" s="3" customFormat="1" spans="1:15">
      <c r="A2741" s="2">
        <v>2740</v>
      </c>
      <c r="B2741" s="21"/>
      <c r="C2741" s="3" t="s">
        <v>13804</v>
      </c>
      <c r="D2741" s="21" t="s">
        <v>13805</v>
      </c>
      <c r="E2741" s="3" t="s">
        <v>13806</v>
      </c>
      <c r="F2741" s="3">
        <v>58</v>
      </c>
      <c r="G2741" s="63" t="s">
        <v>21</v>
      </c>
      <c r="K2741" s="60">
        <v>45531</v>
      </c>
      <c r="L2741" s="62" t="s">
        <v>2988</v>
      </c>
      <c r="N2741" s="3" t="s">
        <v>13807</v>
      </c>
      <c r="O2741" s="3" t="s">
        <v>13808</v>
      </c>
    </row>
    <row r="2742" s="3" customFormat="1" spans="1:15">
      <c r="A2742" s="2">
        <v>2741</v>
      </c>
      <c r="B2742" s="21"/>
      <c r="C2742" s="3" t="s">
        <v>13809</v>
      </c>
      <c r="D2742" s="21" t="s">
        <v>13810</v>
      </c>
      <c r="E2742" s="20" t="s">
        <v>13811</v>
      </c>
      <c r="F2742" s="3">
        <v>62</v>
      </c>
      <c r="G2742" s="3" t="s">
        <v>193</v>
      </c>
      <c r="K2742" s="60">
        <v>44813</v>
      </c>
      <c r="L2742" s="62" t="s">
        <v>2988</v>
      </c>
      <c r="N2742" s="3" t="s">
        <v>13812</v>
      </c>
      <c r="O2742" s="3" t="s">
        <v>13813</v>
      </c>
    </row>
    <row r="2743" s="3" customFormat="1" spans="1:15">
      <c r="A2743" s="2">
        <v>2742</v>
      </c>
      <c r="C2743" s="3" t="s">
        <v>13814</v>
      </c>
      <c r="D2743" s="21" t="s">
        <v>13815</v>
      </c>
      <c r="E2743" s="20" t="s">
        <v>13816</v>
      </c>
      <c r="F2743" s="3">
        <v>49.8</v>
      </c>
      <c r="G2743" s="63" t="s">
        <v>21</v>
      </c>
      <c r="K2743" s="60">
        <v>45803</v>
      </c>
      <c r="L2743" s="20" t="s">
        <v>63</v>
      </c>
      <c r="N2743" s="3" t="s">
        <v>13817</v>
      </c>
      <c r="O2743" s="3" t="s">
        <v>13818</v>
      </c>
    </row>
    <row r="2744" s="3" customFormat="1" spans="1:15">
      <c r="A2744" s="2">
        <v>2743</v>
      </c>
      <c r="B2744" s="3"/>
      <c r="C2744" s="3" t="s">
        <v>13819</v>
      </c>
      <c r="D2744" s="21" t="s">
        <v>13820</v>
      </c>
      <c r="E2744" s="3" t="s">
        <v>13821</v>
      </c>
      <c r="F2744" s="3">
        <v>69</v>
      </c>
      <c r="G2744" s="63" t="s">
        <v>21</v>
      </c>
      <c r="K2744" s="60">
        <v>45394</v>
      </c>
      <c r="N2744" s="3" t="s">
        <v>13822</v>
      </c>
      <c r="O2744" s="3" t="s">
        <v>13823</v>
      </c>
    </row>
    <row r="2745" s="3" customFormat="1" spans="1:15">
      <c r="A2745" s="2">
        <v>2744</v>
      </c>
      <c r="B2745" s="3" t="s">
        <v>13824</v>
      </c>
      <c r="C2745" s="3" t="s">
        <v>13825</v>
      </c>
      <c r="D2745" s="3" t="s">
        <v>13824</v>
      </c>
      <c r="E2745" s="3" t="s">
        <v>13826</v>
      </c>
      <c r="F2745" s="3">
        <v>54</v>
      </c>
      <c r="G2745" s="3" t="s">
        <v>1058</v>
      </c>
      <c r="H2745" s="20" t="s">
        <v>96</v>
      </c>
      <c r="J2745" s="20" t="s">
        <v>22</v>
      </c>
      <c r="K2745" s="60">
        <v>45798</v>
      </c>
      <c r="L2745" s="70" t="s">
        <v>23</v>
      </c>
      <c r="N2745" s="3" t="s">
        <v>13827</v>
      </c>
      <c r="O2745" s="3" t="s">
        <v>13828</v>
      </c>
    </row>
    <row r="2746" s="3" customFormat="1" spans="1:15">
      <c r="A2746" s="2">
        <v>2745</v>
      </c>
      <c r="B2746" s="3" t="s">
        <v>13829</v>
      </c>
      <c r="C2746" s="3" t="s">
        <v>13830</v>
      </c>
      <c r="D2746" s="21" t="s">
        <v>13829</v>
      </c>
      <c r="E2746" s="3" t="s">
        <v>13831</v>
      </c>
      <c r="F2746" s="3">
        <v>59</v>
      </c>
      <c r="G2746" s="3" t="s">
        <v>1058</v>
      </c>
      <c r="K2746" s="60">
        <v>45853</v>
      </c>
      <c r="N2746" s="3" t="s">
        <v>13832</v>
      </c>
      <c r="O2746" s="3" t="s">
        <v>13833</v>
      </c>
    </row>
    <row r="2747" s="2" customFormat="1" spans="1:15">
      <c r="A2747" s="2">
        <v>2746</v>
      </c>
      <c r="B2747" s="16"/>
      <c r="C2747" s="2" t="s">
        <v>13834</v>
      </c>
      <c r="D2747" s="76" t="s">
        <v>13835</v>
      </c>
      <c r="E2747" s="2" t="s">
        <v>13836</v>
      </c>
      <c r="F2747" s="3">
        <v>55</v>
      </c>
      <c r="G2747" s="2" t="s">
        <v>21</v>
      </c>
      <c r="H2747" s="16" t="s">
        <v>96</v>
      </c>
      <c r="I2747" s="16"/>
      <c r="J2747" s="16"/>
      <c r="K2747" s="60">
        <v>45636</v>
      </c>
      <c r="L2747" s="16" t="s">
        <v>381</v>
      </c>
      <c r="M2747" s="3" t="s">
        <v>24</v>
      </c>
      <c r="N2747" s="2" t="s">
        <v>13837</v>
      </c>
      <c r="O2747" s="3" t="s">
        <v>13838</v>
      </c>
    </row>
    <row r="2748" s="3" customFormat="1" spans="1:15">
      <c r="A2748" s="2">
        <v>2747</v>
      </c>
      <c r="B2748" s="3" t="s">
        <v>13839</v>
      </c>
      <c r="C2748" s="3" t="s">
        <v>13840</v>
      </c>
      <c r="D2748" s="3" t="s">
        <v>13839</v>
      </c>
      <c r="E2748" s="3" t="s">
        <v>13841</v>
      </c>
      <c r="F2748" s="3">
        <v>59</v>
      </c>
      <c r="G2748" s="3" t="s">
        <v>13842</v>
      </c>
      <c r="H2748" s="3"/>
      <c r="I2748" s="3"/>
      <c r="J2748" s="3"/>
      <c r="K2748" s="60">
        <v>45846</v>
      </c>
      <c r="L2748" s="3"/>
      <c r="M2748" s="3"/>
      <c r="N2748" s="3" t="s">
        <v>13843</v>
      </c>
      <c r="O2748" s="3" t="s">
        <v>13844</v>
      </c>
    </row>
    <row r="2749" s="2" customFormat="1" spans="1:15">
      <c r="A2749" s="2">
        <v>2748</v>
      </c>
      <c r="C2749" s="2" t="s">
        <v>13845</v>
      </c>
      <c r="D2749" s="76" t="s">
        <v>13846</v>
      </c>
      <c r="E2749" s="2" t="s">
        <v>13847</v>
      </c>
      <c r="F2749" s="3">
        <v>51</v>
      </c>
      <c r="H2749" s="16"/>
      <c r="I2749" s="16"/>
      <c r="J2749" s="16"/>
      <c r="K2749" s="60">
        <v>45841</v>
      </c>
      <c r="L2749" s="16"/>
      <c r="M2749" s="3" t="s">
        <v>24</v>
      </c>
      <c r="N2749" s="2" t="s">
        <v>13848</v>
      </c>
      <c r="O2749" s="3" t="s">
        <v>13849</v>
      </c>
    </row>
    <row r="2750" s="3" customFormat="1" spans="1:15">
      <c r="A2750" s="2">
        <v>2749</v>
      </c>
      <c r="B2750" s="21" t="s">
        <v>13850</v>
      </c>
      <c r="C2750" s="3" t="s">
        <v>13851</v>
      </c>
      <c r="D2750" s="3" t="s">
        <v>13850</v>
      </c>
      <c r="E2750" s="3" t="s">
        <v>13852</v>
      </c>
      <c r="F2750" s="3">
        <v>59</v>
      </c>
      <c r="G2750" s="20" t="s">
        <v>13853</v>
      </c>
      <c r="H2750" s="20" t="s">
        <v>96</v>
      </c>
      <c r="I2750" s="20"/>
      <c r="J2750" s="3" t="s">
        <v>22</v>
      </c>
      <c r="K2750" s="60">
        <v>46038</v>
      </c>
      <c r="L2750" s="3" t="s">
        <v>23</v>
      </c>
      <c r="N2750" s="3" t="s">
        <v>13854</v>
      </c>
      <c r="O2750" s="62" t="s">
        <v>13855</v>
      </c>
    </row>
    <row r="2751" s="2" customFormat="1" spans="1:15">
      <c r="A2751" s="2">
        <v>2750</v>
      </c>
      <c r="B2751" s="68"/>
      <c r="C2751" s="5" t="s">
        <v>13856</v>
      </c>
      <c r="D2751" s="68" t="s">
        <v>13857</v>
      </c>
      <c r="E2751" s="5" t="s">
        <v>13858</v>
      </c>
      <c r="F2751" s="3">
        <v>28</v>
      </c>
      <c r="G2751" s="5" t="s">
        <v>21</v>
      </c>
      <c r="H2751" s="5"/>
      <c r="I2751" s="5"/>
      <c r="J2751" s="5"/>
      <c r="K2751" s="60">
        <v>45673</v>
      </c>
      <c r="L2751" s="5"/>
      <c r="M2751" s="3" t="s">
        <v>24</v>
      </c>
      <c r="N2751" s="5" t="s">
        <v>13859</v>
      </c>
      <c r="O2751" s="3" t="s">
        <v>13860</v>
      </c>
    </row>
    <row r="2752" s="3" customFormat="1" spans="1:15">
      <c r="A2752" s="2">
        <v>2751</v>
      </c>
      <c r="C2752" s="3" t="s">
        <v>13861</v>
      </c>
      <c r="D2752" s="21" t="s">
        <v>13862</v>
      </c>
      <c r="E2752" s="20" t="s">
        <v>13863</v>
      </c>
      <c r="F2752" s="3">
        <v>49</v>
      </c>
      <c r="G2752" s="3" t="s">
        <v>6405</v>
      </c>
      <c r="K2752" s="60">
        <v>45121</v>
      </c>
      <c r="N2752" s="3" t="s">
        <v>13864</v>
      </c>
      <c r="O2752" s="3" t="s">
        <v>13865</v>
      </c>
    </row>
    <row r="2753" s="3" customFormat="1" spans="1:15">
      <c r="A2753" s="2">
        <v>2752</v>
      </c>
      <c r="C2753" s="3" t="s">
        <v>13866</v>
      </c>
      <c r="D2753" s="21" t="s">
        <v>13867</v>
      </c>
      <c r="E2753" s="3" t="s">
        <v>13868</v>
      </c>
      <c r="F2753" s="3">
        <v>69.8</v>
      </c>
      <c r="G2753" s="62" t="s">
        <v>13869</v>
      </c>
      <c r="K2753" s="60">
        <v>45462</v>
      </c>
      <c r="L2753" s="20" t="s">
        <v>63</v>
      </c>
      <c r="N2753" s="3" t="s">
        <v>13870</v>
      </c>
      <c r="O2753" s="62" t="s">
        <v>13871</v>
      </c>
    </row>
    <row r="2754" s="3" customFormat="1" spans="1:15">
      <c r="A2754" s="2">
        <v>2753</v>
      </c>
      <c r="B2754" s="3"/>
      <c r="C2754" s="3" t="s">
        <v>13872</v>
      </c>
      <c r="D2754" s="21" t="s">
        <v>13873</v>
      </c>
      <c r="E2754" s="3" t="s">
        <v>13874</v>
      </c>
      <c r="F2754" s="3">
        <v>39</v>
      </c>
      <c r="G2754" s="3" t="s">
        <v>62</v>
      </c>
      <c r="H2754" s="20" t="s">
        <v>96</v>
      </c>
      <c r="K2754" s="60">
        <v>45944</v>
      </c>
      <c r="L2754" s="3" t="s">
        <v>97</v>
      </c>
      <c r="N2754" s="3" t="s">
        <v>13875</v>
      </c>
      <c r="O2754" s="3" t="s">
        <v>13876</v>
      </c>
    </row>
    <row r="2755" s="3" customFormat="1" spans="1:15">
      <c r="A2755" s="2">
        <v>2754</v>
      </c>
      <c r="C2755" s="3" t="s">
        <v>13877</v>
      </c>
      <c r="D2755" s="21" t="s">
        <v>13878</v>
      </c>
      <c r="E2755" s="3" t="s">
        <v>13879</v>
      </c>
      <c r="F2755" s="3">
        <v>55</v>
      </c>
      <c r="G2755" s="3" t="s">
        <v>62</v>
      </c>
      <c r="K2755" s="60">
        <v>45993</v>
      </c>
      <c r="L2755" s="20" t="s">
        <v>63</v>
      </c>
      <c r="N2755" s="3" t="s">
        <v>13880</v>
      </c>
      <c r="O2755" s="3" t="s">
        <v>13881</v>
      </c>
    </row>
    <row r="2756" s="3" customFormat="1" spans="1:15">
      <c r="A2756" s="2">
        <v>2755</v>
      </c>
      <c r="C2756" s="3" t="s">
        <v>13882</v>
      </c>
      <c r="D2756" s="21" t="s">
        <v>13883</v>
      </c>
      <c r="E2756" s="20" t="s">
        <v>13884</v>
      </c>
      <c r="F2756" s="3">
        <v>29.8</v>
      </c>
      <c r="G2756" s="3" t="s">
        <v>21</v>
      </c>
      <c r="K2756" s="60">
        <v>45540</v>
      </c>
      <c r="M2756" s="3" t="s">
        <v>24</v>
      </c>
      <c r="N2756" s="3" t="s">
        <v>13885</v>
      </c>
      <c r="O2756" s="3" t="s">
        <v>13886</v>
      </c>
    </row>
    <row r="2757" s="3" customFormat="1" spans="1:15">
      <c r="A2757" s="2">
        <v>2756</v>
      </c>
      <c r="C2757" s="3" t="s">
        <v>13887</v>
      </c>
      <c r="D2757" s="21" t="s">
        <v>13888</v>
      </c>
      <c r="E2757" s="3" t="s">
        <v>13889</v>
      </c>
      <c r="F2757" s="3">
        <v>35</v>
      </c>
      <c r="G2757" s="3" t="s">
        <v>21</v>
      </c>
      <c r="K2757" s="60">
        <v>45324</v>
      </c>
      <c r="M2757" s="3" t="s">
        <v>24</v>
      </c>
      <c r="N2757" s="3" t="s">
        <v>13890</v>
      </c>
      <c r="O2757" s="3" t="s">
        <v>13891</v>
      </c>
    </row>
    <row r="2758" s="3" customFormat="1" spans="1:15">
      <c r="A2758" s="2">
        <v>2757</v>
      </c>
      <c r="C2758" s="3" t="s">
        <v>13892</v>
      </c>
      <c r="D2758" s="21" t="s">
        <v>13893</v>
      </c>
      <c r="E2758" s="3" t="s">
        <v>13894</v>
      </c>
      <c r="F2758" s="3">
        <v>36</v>
      </c>
      <c r="G2758" s="3" t="s">
        <v>13895</v>
      </c>
      <c r="K2758" s="60">
        <v>46034</v>
      </c>
      <c r="L2758" s="62" t="s">
        <v>63</v>
      </c>
      <c r="M2758" s="62"/>
      <c r="N2758" s="3" t="s">
        <v>13896</v>
      </c>
      <c r="O2758" s="3" t="s">
        <v>13897</v>
      </c>
    </row>
    <row r="2759" s="5" customFormat="1" spans="1:15">
      <c r="A2759" s="2">
        <v>2758</v>
      </c>
      <c r="B2759" s="79"/>
      <c r="C2759" s="61" t="s">
        <v>13898</v>
      </c>
      <c r="D2759" s="96" t="s">
        <v>13899</v>
      </c>
      <c r="E2759" s="61" t="s">
        <v>13900</v>
      </c>
      <c r="F2759" s="3">
        <v>55</v>
      </c>
      <c r="G2759" s="61" t="s">
        <v>21</v>
      </c>
      <c r="H2759" s="79"/>
      <c r="I2759" s="79"/>
      <c r="J2759" s="79"/>
      <c r="K2759" s="60">
        <v>45659</v>
      </c>
      <c r="L2759" s="61"/>
      <c r="M2759" s="3" t="s">
        <v>24</v>
      </c>
      <c r="N2759" s="17" t="s">
        <v>13901</v>
      </c>
      <c r="O2759" s="3" t="s">
        <v>13902</v>
      </c>
    </row>
    <row r="2760" s="52" customFormat="1" spans="1:15">
      <c r="A2760" s="2">
        <v>2759</v>
      </c>
      <c r="C2760" s="52" t="s">
        <v>13903</v>
      </c>
      <c r="D2760" s="87" t="s">
        <v>13904</v>
      </c>
      <c r="E2760" s="52" t="s">
        <v>13905</v>
      </c>
      <c r="F2760" s="3">
        <v>48</v>
      </c>
      <c r="G2760" s="88" t="s">
        <v>62</v>
      </c>
      <c r="J2760" s="20" t="s">
        <v>22</v>
      </c>
      <c r="K2760" s="60">
        <v>45729</v>
      </c>
      <c r="L2760" s="70" t="s">
        <v>23</v>
      </c>
      <c r="M2760" s="3" t="s">
        <v>13906</v>
      </c>
      <c r="N2760" s="88" t="s">
        <v>13907</v>
      </c>
      <c r="O2760" s="3" t="s">
        <v>13908</v>
      </c>
    </row>
    <row r="2761" s="5" customFormat="1" spans="1:15">
      <c r="A2761" s="2">
        <v>2760</v>
      </c>
      <c r="C2761" s="5" t="s">
        <v>13909</v>
      </c>
      <c r="D2761" s="68" t="s">
        <v>13910</v>
      </c>
      <c r="E2761" s="20" t="s">
        <v>13911</v>
      </c>
      <c r="F2761" s="3">
        <v>39</v>
      </c>
      <c r="G2761" s="20" t="s">
        <v>21</v>
      </c>
      <c r="K2761" s="60">
        <v>45897</v>
      </c>
      <c r="M2761" s="3" t="s">
        <v>24</v>
      </c>
      <c r="N2761" s="5" t="s">
        <v>13912</v>
      </c>
      <c r="O2761" s="3" t="s">
        <v>13913</v>
      </c>
    </row>
    <row r="2762" s="2" customFormat="1" spans="1:15">
      <c r="A2762" s="2">
        <v>2761</v>
      </c>
      <c r="B2762" s="5"/>
      <c r="C2762" s="5" t="s">
        <v>13914</v>
      </c>
      <c r="D2762" s="68" t="s">
        <v>13915</v>
      </c>
      <c r="E2762" s="5" t="s">
        <v>13916</v>
      </c>
      <c r="F2762" s="3">
        <v>39.9</v>
      </c>
      <c r="G2762" s="3" t="s">
        <v>21</v>
      </c>
      <c r="H2762" s="5"/>
      <c r="I2762" s="5"/>
      <c r="J2762" s="5"/>
      <c r="K2762" s="60">
        <v>46064</v>
      </c>
      <c r="L2762" s="60" t="s">
        <v>4250</v>
      </c>
      <c r="M2762" s="3" t="s">
        <v>24</v>
      </c>
      <c r="N2762" s="5" t="s">
        <v>13917</v>
      </c>
      <c r="O2762" s="3" t="s">
        <v>13918</v>
      </c>
    </row>
    <row r="2763" s="3" customFormat="1" spans="1:15">
      <c r="A2763" s="2">
        <v>2762</v>
      </c>
      <c r="C2763" s="3" t="s">
        <v>13919</v>
      </c>
      <c r="D2763" s="21" t="s">
        <v>13920</v>
      </c>
      <c r="E2763" s="3" t="s">
        <v>13921</v>
      </c>
      <c r="F2763" s="3">
        <v>39.8</v>
      </c>
      <c r="G2763" s="3" t="s">
        <v>304</v>
      </c>
      <c r="K2763" s="60">
        <v>46057</v>
      </c>
      <c r="L2763" s="70" t="s">
        <v>63</v>
      </c>
      <c r="M2763" s="3" t="s">
        <v>24</v>
      </c>
      <c r="N2763" s="3" t="s">
        <v>13922</v>
      </c>
      <c r="O2763" s="3" t="s">
        <v>13923</v>
      </c>
    </row>
    <row r="2764" s="3" customFormat="1" spans="1:15">
      <c r="A2764" s="2">
        <v>2763</v>
      </c>
      <c r="C2764" s="3" t="s">
        <v>13924</v>
      </c>
      <c r="D2764" s="21" t="s">
        <v>13925</v>
      </c>
      <c r="E2764" s="20" t="s">
        <v>13926</v>
      </c>
      <c r="F2764" s="3">
        <v>35</v>
      </c>
      <c r="G2764" s="63" t="s">
        <v>21</v>
      </c>
      <c r="K2764" s="60">
        <v>45317</v>
      </c>
      <c r="M2764" s="3" t="s">
        <v>24</v>
      </c>
      <c r="N2764" s="3" t="s">
        <v>13927</v>
      </c>
      <c r="O2764" s="3" t="s">
        <v>13928</v>
      </c>
    </row>
    <row r="2765" s="3" customFormat="1" spans="1:15">
      <c r="A2765" s="2">
        <v>2764</v>
      </c>
      <c r="B2765" s="3" t="s">
        <v>13929</v>
      </c>
      <c r="C2765" s="3" t="s">
        <v>13930</v>
      </c>
      <c r="D2765" s="3" t="s">
        <v>13929</v>
      </c>
      <c r="E2765" s="3" t="s">
        <v>13931</v>
      </c>
      <c r="F2765" s="3">
        <v>49</v>
      </c>
      <c r="G2765" s="3" t="s">
        <v>1058</v>
      </c>
      <c r="J2765" s="20" t="s">
        <v>22</v>
      </c>
      <c r="K2765" s="60">
        <v>45733</v>
      </c>
      <c r="L2765" s="70" t="s">
        <v>23</v>
      </c>
      <c r="M2765" s="3"/>
      <c r="N2765" s="3" t="s">
        <v>13932</v>
      </c>
      <c r="O2765" s="3" t="s">
        <v>13933</v>
      </c>
    </row>
    <row r="2766" s="52" customFormat="1" spans="1:15">
      <c r="A2766" s="2">
        <v>2765</v>
      </c>
      <c r="C2766" s="52" t="s">
        <v>13934</v>
      </c>
      <c r="D2766" s="87" t="s">
        <v>13935</v>
      </c>
      <c r="E2766" s="88" t="s">
        <v>13936</v>
      </c>
      <c r="F2766" s="3">
        <v>55</v>
      </c>
      <c r="G2766" s="3" t="s">
        <v>21</v>
      </c>
      <c r="H2766" s="88" t="s">
        <v>96</v>
      </c>
      <c r="I2766" s="88"/>
      <c r="J2766" s="88"/>
      <c r="K2766" s="60">
        <v>45676</v>
      </c>
      <c r="L2766" s="52" t="s">
        <v>381</v>
      </c>
      <c r="M2766" s="3" t="s">
        <v>24</v>
      </c>
      <c r="N2766" s="52" t="s">
        <v>13937</v>
      </c>
      <c r="O2766" s="3" t="s">
        <v>13938</v>
      </c>
    </row>
    <row r="2767" s="3" customFormat="1" spans="1:15">
      <c r="A2767" s="2">
        <v>2766</v>
      </c>
      <c r="B2767" s="3"/>
      <c r="C2767" s="3" t="s">
        <v>13939</v>
      </c>
      <c r="D2767" s="21" t="s">
        <v>13940</v>
      </c>
      <c r="E2767" s="3" t="s">
        <v>10848</v>
      </c>
      <c r="F2767" s="3">
        <v>45</v>
      </c>
      <c r="G2767" s="3" t="s">
        <v>1058</v>
      </c>
      <c r="K2767" s="60">
        <v>45398</v>
      </c>
      <c r="L2767" s="20" t="s">
        <v>63</v>
      </c>
      <c r="N2767" s="3" t="s">
        <v>13941</v>
      </c>
      <c r="O2767" s="3" t="s">
        <v>13942</v>
      </c>
    </row>
    <row r="2768" s="3" customFormat="1" spans="1:15">
      <c r="A2768" s="2">
        <v>2767</v>
      </c>
      <c r="C2768" s="3" t="s">
        <v>13943</v>
      </c>
      <c r="D2768" s="21" t="s">
        <v>13944</v>
      </c>
      <c r="E2768" s="62" t="s">
        <v>13945</v>
      </c>
      <c r="F2768" s="3">
        <v>43</v>
      </c>
      <c r="G2768" s="3" t="s">
        <v>354</v>
      </c>
      <c r="K2768" s="60">
        <v>45726</v>
      </c>
      <c r="L2768" s="3" t="s">
        <v>63</v>
      </c>
      <c r="N2768" s="3" t="s">
        <v>13946</v>
      </c>
      <c r="O2768" s="3" t="s">
        <v>13947</v>
      </c>
    </row>
    <row r="2769" s="3" customFormat="1" spans="1:15">
      <c r="A2769" s="2">
        <v>2768</v>
      </c>
      <c r="C2769" s="3" t="s">
        <v>13948</v>
      </c>
      <c r="D2769" s="21" t="s">
        <v>13949</v>
      </c>
      <c r="E2769" s="3" t="s">
        <v>13950</v>
      </c>
      <c r="F2769" s="3">
        <v>65.1</v>
      </c>
      <c r="G2769" s="3" t="s">
        <v>62</v>
      </c>
      <c r="J2769" s="52"/>
      <c r="K2769" s="60">
        <v>46044</v>
      </c>
      <c r="L2769" s="99" t="s">
        <v>63</v>
      </c>
      <c r="M2769" s="20"/>
      <c r="N2769" s="3" t="s">
        <v>13951</v>
      </c>
      <c r="O2769" s="3" t="s">
        <v>13952</v>
      </c>
    </row>
    <row r="2770" s="3" customFormat="1" spans="1:15">
      <c r="A2770" s="2">
        <v>2769</v>
      </c>
      <c r="B2770" s="3"/>
      <c r="C2770" s="3" t="s">
        <v>13953</v>
      </c>
      <c r="D2770" s="21" t="s">
        <v>13954</v>
      </c>
      <c r="E2770" s="20" t="s">
        <v>13955</v>
      </c>
      <c r="F2770" s="3">
        <v>49</v>
      </c>
      <c r="G2770" s="3" t="s">
        <v>62</v>
      </c>
      <c r="K2770" s="60">
        <v>45271</v>
      </c>
      <c r="N2770" s="3" t="s">
        <v>13956</v>
      </c>
      <c r="O2770" s="3" t="s">
        <v>13957</v>
      </c>
    </row>
    <row r="2771" s="3" customFormat="1" spans="1:15">
      <c r="A2771" s="2">
        <v>2770</v>
      </c>
      <c r="B2771" s="21"/>
      <c r="C2771" s="3" t="s">
        <v>13958</v>
      </c>
      <c r="D2771" s="21" t="s">
        <v>13959</v>
      </c>
      <c r="E2771" s="3" t="s">
        <v>13960</v>
      </c>
      <c r="F2771" s="3">
        <v>39.8</v>
      </c>
      <c r="G2771" s="3" t="s">
        <v>13895</v>
      </c>
      <c r="K2771" s="60">
        <v>44936</v>
      </c>
      <c r="L2771" s="20" t="s">
        <v>63</v>
      </c>
      <c r="M2771" s="20"/>
      <c r="N2771" s="3" t="s">
        <v>13961</v>
      </c>
      <c r="O2771" s="3" t="s">
        <v>13962</v>
      </c>
    </row>
    <row r="2772" s="3" customFormat="1" spans="1:15">
      <c r="A2772" s="2">
        <v>2771</v>
      </c>
      <c r="C2772" s="3" t="s">
        <v>13963</v>
      </c>
      <c r="D2772" s="21" t="s">
        <v>13964</v>
      </c>
      <c r="E2772" s="3" t="s">
        <v>13965</v>
      </c>
      <c r="F2772" s="3">
        <v>48</v>
      </c>
      <c r="G2772" s="3" t="s">
        <v>354</v>
      </c>
      <c r="K2772" s="60">
        <v>44972</v>
      </c>
      <c r="L2772" s="3" t="s">
        <v>63</v>
      </c>
      <c r="N2772" s="3" t="s">
        <v>13966</v>
      </c>
      <c r="O2772" s="3" t="s">
        <v>13967</v>
      </c>
    </row>
    <row r="2773" s="3" customFormat="1" spans="1:15">
      <c r="A2773" s="2">
        <v>2772</v>
      </c>
      <c r="B2773" s="3" t="s">
        <v>13968</v>
      </c>
      <c r="C2773" s="3" t="s">
        <v>13969</v>
      </c>
      <c r="D2773" s="21" t="s">
        <v>13968</v>
      </c>
      <c r="E2773" s="3" t="s">
        <v>13970</v>
      </c>
      <c r="F2773" s="3">
        <v>47</v>
      </c>
      <c r="G2773" s="3" t="s">
        <v>1727</v>
      </c>
      <c r="K2773" s="60">
        <v>46078</v>
      </c>
      <c r="N2773" s="3" t="s">
        <v>13971</v>
      </c>
      <c r="O2773" s="3" t="s">
        <v>13972</v>
      </c>
    </row>
    <row r="2774" s="3" customFormat="1" spans="1:15">
      <c r="A2774" s="2">
        <v>2773</v>
      </c>
      <c r="C2774" s="3" t="s">
        <v>13973</v>
      </c>
      <c r="D2774" s="21" t="s">
        <v>13974</v>
      </c>
      <c r="E2774" s="20" t="s">
        <v>13975</v>
      </c>
      <c r="F2774" s="3">
        <v>45</v>
      </c>
      <c r="G2774" s="3" t="s">
        <v>13976</v>
      </c>
      <c r="K2774" s="60">
        <v>46055</v>
      </c>
      <c r="L2774" s="3" t="s">
        <v>63</v>
      </c>
      <c r="M2774" s="3" t="s">
        <v>24</v>
      </c>
      <c r="N2774" s="3" t="s">
        <v>13977</v>
      </c>
      <c r="O2774" s="3" t="s">
        <v>13978</v>
      </c>
    </row>
    <row r="2775" s="3" customFormat="1" spans="1:15">
      <c r="A2775" s="2">
        <v>2774</v>
      </c>
      <c r="B2775" s="21" t="s">
        <v>13979</v>
      </c>
      <c r="C2775" s="3" t="s">
        <v>13973</v>
      </c>
      <c r="D2775" s="21" t="s">
        <v>13979</v>
      </c>
      <c r="E2775" s="3" t="s">
        <v>13816</v>
      </c>
      <c r="F2775" s="3">
        <v>45</v>
      </c>
      <c r="G2775" s="3" t="s">
        <v>13980</v>
      </c>
      <c r="K2775" s="60">
        <v>46056</v>
      </c>
      <c r="L2775" s="3"/>
      <c r="N2775" s="3" t="s">
        <v>13981</v>
      </c>
      <c r="O2775" s="3" t="s">
        <v>13982</v>
      </c>
    </row>
    <row r="2776" s="3" customFormat="1" spans="1:15">
      <c r="A2776" s="2">
        <v>2775</v>
      </c>
      <c r="B2776" s="3" t="s">
        <v>13983</v>
      </c>
      <c r="C2776" s="3" t="s">
        <v>13984</v>
      </c>
      <c r="D2776" s="3" t="s">
        <v>13983</v>
      </c>
      <c r="E2776" s="3" t="s">
        <v>13985</v>
      </c>
      <c r="F2776" s="3">
        <v>55</v>
      </c>
      <c r="G2776" s="3" t="s">
        <v>1727</v>
      </c>
      <c r="H2776" s="60"/>
      <c r="I2776" s="2" t="s">
        <v>312</v>
      </c>
      <c r="J2776" s="105" t="s">
        <v>22</v>
      </c>
      <c r="K2776" s="60">
        <v>46037</v>
      </c>
      <c r="L2776" s="3" t="s">
        <v>23</v>
      </c>
      <c r="M2776" s="3" t="s">
        <v>13986</v>
      </c>
      <c r="N2776" s="3" t="s">
        <v>13987</v>
      </c>
      <c r="O2776" s="3" t="s">
        <v>13988</v>
      </c>
    </row>
    <row r="2777" s="3" customFormat="1" spans="1:15">
      <c r="A2777" s="2">
        <v>2776</v>
      </c>
      <c r="C2777" s="3" t="s">
        <v>13989</v>
      </c>
      <c r="D2777" s="21" t="s">
        <v>13990</v>
      </c>
      <c r="E2777" s="3" t="s">
        <v>13985</v>
      </c>
      <c r="F2777" s="3">
        <v>18</v>
      </c>
      <c r="K2777" s="60">
        <v>45880</v>
      </c>
      <c r="M2777" s="3" t="s">
        <v>24</v>
      </c>
      <c r="N2777" s="3" t="s">
        <v>13991</v>
      </c>
      <c r="O2777" s="3" t="s">
        <v>13992</v>
      </c>
    </row>
    <row r="2778" s="2" customFormat="1" spans="1:15">
      <c r="A2778" s="2">
        <v>2777</v>
      </c>
      <c r="B2778" s="16"/>
      <c r="C2778" s="2" t="s">
        <v>13993</v>
      </c>
      <c r="D2778" s="76" t="s">
        <v>13994</v>
      </c>
      <c r="E2778" s="2" t="s">
        <v>13995</v>
      </c>
      <c r="F2778" s="3">
        <v>32</v>
      </c>
      <c r="G2778" s="2" t="s">
        <v>21</v>
      </c>
      <c r="K2778" s="60">
        <v>45665</v>
      </c>
      <c r="M2778" s="3" t="s">
        <v>24</v>
      </c>
      <c r="N2778" s="2" t="s">
        <v>13996</v>
      </c>
      <c r="O2778" s="3" t="s">
        <v>13997</v>
      </c>
    </row>
    <row r="2779" s="3" customFormat="1" spans="1:15">
      <c r="A2779" s="2">
        <v>2778</v>
      </c>
      <c r="B2779" s="3"/>
      <c r="C2779" s="3" t="s">
        <v>13998</v>
      </c>
      <c r="D2779" s="21" t="s">
        <v>13999</v>
      </c>
      <c r="E2779" s="3" t="s">
        <v>14000</v>
      </c>
      <c r="F2779" s="3">
        <v>48</v>
      </c>
      <c r="G2779" s="3" t="s">
        <v>14001</v>
      </c>
      <c r="K2779" s="60">
        <v>45540</v>
      </c>
      <c r="L2779" s="3" t="s">
        <v>63</v>
      </c>
      <c r="M2779" s="3"/>
      <c r="N2779" s="3" t="s">
        <v>14002</v>
      </c>
      <c r="O2779" s="3" t="s">
        <v>14003</v>
      </c>
    </row>
    <row r="2780" s="52" customFormat="1" spans="1:15">
      <c r="A2780" s="2">
        <v>2779</v>
      </c>
      <c r="C2780" s="52" t="s">
        <v>14004</v>
      </c>
      <c r="D2780" s="87" t="s">
        <v>14005</v>
      </c>
      <c r="E2780" s="88" t="s">
        <v>14006</v>
      </c>
      <c r="F2780" s="3">
        <v>39</v>
      </c>
      <c r="G2780" s="52" t="s">
        <v>14007</v>
      </c>
      <c r="K2780" s="60">
        <v>45888</v>
      </c>
      <c r="L2780" s="3" t="s">
        <v>63</v>
      </c>
      <c r="M2780" s="3" t="s">
        <v>24</v>
      </c>
      <c r="N2780" s="52" t="s">
        <v>14008</v>
      </c>
      <c r="O2780" s="3" t="s">
        <v>14009</v>
      </c>
    </row>
    <row r="2781" s="2" customFormat="1" spans="1:15">
      <c r="A2781" s="2">
        <v>2780</v>
      </c>
      <c r="C2781" s="2" t="s">
        <v>14010</v>
      </c>
      <c r="D2781" s="76" t="s">
        <v>14011</v>
      </c>
      <c r="E2781" s="2" t="s">
        <v>14012</v>
      </c>
      <c r="F2781" s="3">
        <v>32</v>
      </c>
      <c r="G2781" s="2" t="s">
        <v>21</v>
      </c>
      <c r="H2781" s="16"/>
      <c r="I2781" s="16"/>
      <c r="J2781" s="16"/>
      <c r="K2781" s="60">
        <v>45696</v>
      </c>
      <c r="L2781" s="2" t="s">
        <v>442</v>
      </c>
      <c r="M2781" s="3" t="s">
        <v>24</v>
      </c>
      <c r="N2781" s="2" t="s">
        <v>14013</v>
      </c>
      <c r="O2781" s="3" t="s">
        <v>14014</v>
      </c>
    </row>
    <row r="2782" s="3" customFormat="1" spans="1:15">
      <c r="A2782" s="2">
        <v>2781</v>
      </c>
      <c r="C2782" s="3" t="s">
        <v>14015</v>
      </c>
      <c r="D2782" s="21" t="s">
        <v>14016</v>
      </c>
      <c r="E2782" s="3" t="s">
        <v>14017</v>
      </c>
      <c r="F2782" s="3">
        <v>45</v>
      </c>
      <c r="G2782" s="3" t="s">
        <v>62</v>
      </c>
      <c r="H2782" s="20" t="s">
        <v>96</v>
      </c>
      <c r="I2782" s="20"/>
      <c r="J2782" s="3" t="s">
        <v>22</v>
      </c>
      <c r="K2782" s="60">
        <v>46034</v>
      </c>
      <c r="L2782" s="3" t="s">
        <v>23</v>
      </c>
      <c r="M2782" s="3" t="s">
        <v>24</v>
      </c>
      <c r="N2782" s="3" t="s">
        <v>14018</v>
      </c>
      <c r="O2782" s="3" t="s">
        <v>14019</v>
      </c>
    </row>
    <row r="2783" s="3" customFormat="1" spans="1:15">
      <c r="A2783" s="2">
        <v>2782</v>
      </c>
      <c r="C2783" s="3" t="s">
        <v>14020</v>
      </c>
      <c r="D2783" s="21" t="s">
        <v>14021</v>
      </c>
      <c r="E2783" s="20" t="s">
        <v>14022</v>
      </c>
      <c r="F2783" s="3">
        <v>48</v>
      </c>
      <c r="G2783" s="3" t="s">
        <v>62</v>
      </c>
      <c r="H2783" s="20" t="s">
        <v>96</v>
      </c>
      <c r="J2783" s="3" t="s">
        <v>22</v>
      </c>
      <c r="K2783" s="60">
        <v>46064</v>
      </c>
      <c r="L2783" s="60" t="s">
        <v>23</v>
      </c>
      <c r="N2783" s="3" t="s">
        <v>14023</v>
      </c>
      <c r="O2783" s="3" t="s">
        <v>14024</v>
      </c>
    </row>
    <row r="2784" s="2" customFormat="1" spans="1:15">
      <c r="A2784" s="2">
        <v>2783</v>
      </c>
      <c r="C2784" s="2" t="s">
        <v>14025</v>
      </c>
      <c r="D2784" s="76" t="s">
        <v>14026</v>
      </c>
      <c r="E2784" s="2" t="s">
        <v>14027</v>
      </c>
      <c r="F2784" s="3">
        <v>32</v>
      </c>
      <c r="G2784" s="2" t="s">
        <v>21</v>
      </c>
      <c r="K2784" s="60">
        <v>44539</v>
      </c>
      <c r="M2784" s="3" t="s">
        <v>24</v>
      </c>
      <c r="N2784" s="2" t="s">
        <v>14028</v>
      </c>
      <c r="O2784" s="3" t="s">
        <v>14029</v>
      </c>
    </row>
    <row r="2785" s="3" customFormat="1" spans="1:15">
      <c r="A2785" s="2">
        <v>2784</v>
      </c>
      <c r="C2785" s="3" t="s">
        <v>14030</v>
      </c>
      <c r="D2785" s="21" t="s">
        <v>14031</v>
      </c>
      <c r="E2785" s="3" t="s">
        <v>14032</v>
      </c>
      <c r="F2785" s="3">
        <v>45</v>
      </c>
      <c r="G2785" s="3" t="s">
        <v>14033</v>
      </c>
      <c r="K2785" s="60">
        <v>46007</v>
      </c>
      <c r="L2785" s="3" t="s">
        <v>63</v>
      </c>
      <c r="M2785" s="3" t="s">
        <v>24</v>
      </c>
      <c r="N2785" s="3" t="s">
        <v>14034</v>
      </c>
      <c r="O2785" s="3" t="s">
        <v>14035</v>
      </c>
    </row>
    <row r="2786" s="3" customFormat="1" spans="1:15">
      <c r="A2786" s="2">
        <v>2785</v>
      </c>
      <c r="C2786" s="3" t="s">
        <v>14036</v>
      </c>
      <c r="D2786" s="21" t="s">
        <v>14037</v>
      </c>
      <c r="E2786" s="3" t="s">
        <v>14038</v>
      </c>
      <c r="F2786" s="3">
        <v>49</v>
      </c>
      <c r="G2786" s="3" t="s">
        <v>14039</v>
      </c>
      <c r="K2786" s="60">
        <v>45801</v>
      </c>
      <c r="L2786" s="3" t="s">
        <v>63</v>
      </c>
      <c r="M2786" s="3" t="s">
        <v>24</v>
      </c>
      <c r="N2786" s="3" t="s">
        <v>14040</v>
      </c>
      <c r="O2786" s="3" t="s">
        <v>14041</v>
      </c>
    </row>
    <row r="2787" s="2" customFormat="1" spans="1:15">
      <c r="A2787" s="2">
        <v>2786</v>
      </c>
      <c r="B2787" s="76"/>
      <c r="C2787" s="2" t="s">
        <v>14042</v>
      </c>
      <c r="D2787" s="76" t="s">
        <v>14043</v>
      </c>
      <c r="E2787" s="2" t="s">
        <v>14044</v>
      </c>
      <c r="F2787" s="3">
        <v>32</v>
      </c>
      <c r="G2787" s="2" t="s">
        <v>21</v>
      </c>
      <c r="K2787" s="60">
        <v>45315</v>
      </c>
      <c r="M2787" s="3" t="s">
        <v>24</v>
      </c>
      <c r="N2787" s="2" t="s">
        <v>14045</v>
      </c>
      <c r="O2787" s="3" t="s">
        <v>14046</v>
      </c>
    </row>
    <row r="2788" s="5" customFormat="1" spans="1:15">
      <c r="A2788" s="2">
        <v>2787</v>
      </c>
      <c r="B2788" s="68"/>
      <c r="C2788" s="5" t="s">
        <v>14030</v>
      </c>
      <c r="D2788" s="68" t="s">
        <v>14047</v>
      </c>
      <c r="E2788" s="5" t="s">
        <v>14048</v>
      </c>
      <c r="F2788" s="3">
        <v>35</v>
      </c>
      <c r="G2788" s="20" t="s">
        <v>21</v>
      </c>
      <c r="K2788" s="60">
        <v>45866</v>
      </c>
      <c r="M2788" s="3" t="s">
        <v>24</v>
      </c>
      <c r="N2788" s="5" t="s">
        <v>14049</v>
      </c>
      <c r="O2788" s="3" t="s">
        <v>14050</v>
      </c>
    </row>
    <row r="2789" s="2" customFormat="1" spans="1:15">
      <c r="A2789" s="2">
        <v>2788</v>
      </c>
      <c r="C2789" s="2" t="s">
        <v>14030</v>
      </c>
      <c r="D2789" s="76" t="s">
        <v>14051</v>
      </c>
      <c r="E2789" s="2" t="s">
        <v>14052</v>
      </c>
      <c r="F2789" s="3">
        <v>49</v>
      </c>
      <c r="G2789" s="2" t="s">
        <v>21</v>
      </c>
      <c r="K2789" s="60">
        <v>45679</v>
      </c>
      <c r="M2789" s="3" t="s">
        <v>24</v>
      </c>
      <c r="N2789" s="2" t="s">
        <v>14053</v>
      </c>
      <c r="O2789" s="3" t="s">
        <v>14054</v>
      </c>
    </row>
    <row r="2790" s="3" customFormat="1" spans="1:15">
      <c r="A2790" s="2">
        <v>2789</v>
      </c>
      <c r="B2790" s="21"/>
      <c r="C2790" s="3" t="s">
        <v>14055</v>
      </c>
      <c r="D2790" s="21" t="s">
        <v>14056</v>
      </c>
      <c r="E2790" s="3" t="s">
        <v>14057</v>
      </c>
      <c r="F2790" s="3">
        <v>49</v>
      </c>
      <c r="G2790" s="3" t="s">
        <v>14058</v>
      </c>
      <c r="K2790" s="60">
        <v>44824</v>
      </c>
      <c r="L2790" s="3" t="s">
        <v>63</v>
      </c>
      <c r="N2790" s="3" t="s">
        <v>14059</v>
      </c>
      <c r="O2790" s="3" t="s">
        <v>14060</v>
      </c>
    </row>
    <row r="2791" s="2" customFormat="1" spans="1:15">
      <c r="A2791" s="2">
        <v>2790</v>
      </c>
      <c r="B2791" s="16"/>
      <c r="C2791" s="2" t="s">
        <v>14061</v>
      </c>
      <c r="D2791" s="76" t="s">
        <v>14062</v>
      </c>
      <c r="E2791" s="2" t="s">
        <v>14063</v>
      </c>
      <c r="F2791" s="3">
        <v>55</v>
      </c>
      <c r="G2791" s="2" t="s">
        <v>21</v>
      </c>
      <c r="K2791" s="60">
        <v>44914</v>
      </c>
      <c r="M2791" s="3" t="s">
        <v>24</v>
      </c>
      <c r="N2791" s="2" t="s">
        <v>14064</v>
      </c>
      <c r="O2791" s="3" t="s">
        <v>14065</v>
      </c>
    </row>
    <row r="2792" s="3" customFormat="1" spans="1:15">
      <c r="A2792" s="2">
        <v>2791</v>
      </c>
      <c r="C2792" s="20" t="s">
        <v>14066</v>
      </c>
      <c r="D2792" s="21" t="s">
        <v>14067</v>
      </c>
      <c r="E2792" s="20" t="s">
        <v>14063</v>
      </c>
      <c r="F2792" s="3">
        <v>46</v>
      </c>
      <c r="G2792" s="3" t="s">
        <v>6655</v>
      </c>
      <c r="H2792" s="20" t="s">
        <v>96</v>
      </c>
      <c r="J2792" s="52"/>
      <c r="K2792" s="60">
        <v>46056</v>
      </c>
      <c r="L2792" s="71" t="s">
        <v>97</v>
      </c>
      <c r="N2792" s="3" t="s">
        <v>14068</v>
      </c>
      <c r="O2792" s="3" t="s">
        <v>14069</v>
      </c>
    </row>
    <row r="2793" s="2" customFormat="1" spans="1:15">
      <c r="A2793" s="2">
        <v>2792</v>
      </c>
      <c r="C2793" s="2" t="s">
        <v>14070</v>
      </c>
      <c r="D2793" s="76" t="s">
        <v>14071</v>
      </c>
      <c r="E2793" s="2" t="s">
        <v>14072</v>
      </c>
      <c r="F2793" s="3">
        <v>39</v>
      </c>
      <c r="G2793" s="2" t="s">
        <v>21</v>
      </c>
      <c r="K2793" s="60">
        <v>45279</v>
      </c>
      <c r="M2793" s="3" t="s">
        <v>24</v>
      </c>
      <c r="N2793" s="2" t="s">
        <v>14073</v>
      </c>
      <c r="O2793" s="3" t="s">
        <v>14074</v>
      </c>
    </row>
    <row r="2794" s="3" customFormat="1" spans="1:15">
      <c r="A2794" s="2">
        <v>2793</v>
      </c>
      <c r="B2794" s="3" t="s">
        <v>14075</v>
      </c>
      <c r="C2794" s="3" t="s">
        <v>14076</v>
      </c>
      <c r="D2794" s="21" t="s">
        <v>14075</v>
      </c>
      <c r="E2794" s="3" t="s">
        <v>14077</v>
      </c>
      <c r="F2794" s="3">
        <v>59</v>
      </c>
      <c r="G2794" s="62" t="s">
        <v>14078</v>
      </c>
      <c r="I2794" s="2" t="s">
        <v>312</v>
      </c>
      <c r="J2794" s="62" t="s">
        <v>22</v>
      </c>
      <c r="K2794" s="60">
        <v>46062</v>
      </c>
      <c r="L2794" s="3" t="s">
        <v>23</v>
      </c>
      <c r="N2794" s="3" t="s">
        <v>14079</v>
      </c>
      <c r="O2794" s="3" t="s">
        <v>14080</v>
      </c>
    </row>
    <row r="2795" s="2" customFormat="1" spans="1:15">
      <c r="A2795" s="2">
        <v>2794</v>
      </c>
      <c r="C2795" s="2" t="s">
        <v>14081</v>
      </c>
      <c r="D2795" s="76" t="s">
        <v>14082</v>
      </c>
      <c r="E2795" s="2" t="s">
        <v>11484</v>
      </c>
      <c r="F2795" s="3">
        <v>35</v>
      </c>
      <c r="G2795" s="2" t="s">
        <v>21</v>
      </c>
      <c r="K2795" s="60">
        <v>45899</v>
      </c>
      <c r="M2795" s="3" t="s">
        <v>24</v>
      </c>
      <c r="N2795" s="2" t="s">
        <v>14083</v>
      </c>
      <c r="O2795" s="3" t="s">
        <v>14084</v>
      </c>
    </row>
    <row r="2796" s="2" customFormat="1" spans="1:15">
      <c r="A2796" s="2">
        <v>2795</v>
      </c>
      <c r="B2796" s="16"/>
      <c r="C2796" s="2" t="s">
        <v>14085</v>
      </c>
      <c r="D2796" s="76" t="s">
        <v>14086</v>
      </c>
      <c r="E2796" s="2" t="s">
        <v>11484</v>
      </c>
      <c r="F2796" s="3">
        <v>18</v>
      </c>
      <c r="G2796" s="2" t="s">
        <v>21</v>
      </c>
      <c r="H2796" s="16"/>
      <c r="I2796" s="16"/>
      <c r="J2796" s="16"/>
      <c r="K2796" s="60">
        <v>45580</v>
      </c>
      <c r="M2796" s="3" t="s">
        <v>24</v>
      </c>
      <c r="N2796" s="2" t="s">
        <v>14087</v>
      </c>
      <c r="O2796" s="3" t="s">
        <v>14088</v>
      </c>
    </row>
    <row r="2797" s="2" customFormat="1" spans="1:15">
      <c r="A2797" s="2">
        <v>2796</v>
      </c>
      <c r="C2797" s="2" t="s">
        <v>14089</v>
      </c>
      <c r="D2797" s="76" t="s">
        <v>14090</v>
      </c>
      <c r="E2797" s="2" t="s">
        <v>14091</v>
      </c>
      <c r="F2797" s="3">
        <v>55</v>
      </c>
      <c r="G2797" s="2" t="s">
        <v>21</v>
      </c>
      <c r="H2797" s="16"/>
      <c r="I2797" s="16"/>
      <c r="J2797" s="16"/>
      <c r="K2797" s="60">
        <v>45504</v>
      </c>
      <c r="L2797" s="16"/>
      <c r="M2797" s="3" t="s">
        <v>24</v>
      </c>
      <c r="N2797" s="2" t="s">
        <v>14092</v>
      </c>
      <c r="O2797" s="3" t="s">
        <v>14093</v>
      </c>
    </row>
    <row r="2798" s="3" customFormat="1" spans="1:15">
      <c r="A2798" s="2">
        <v>2797</v>
      </c>
      <c r="C2798" s="3" t="s">
        <v>14094</v>
      </c>
      <c r="D2798" s="21" t="s">
        <v>14095</v>
      </c>
      <c r="E2798" s="3" t="s">
        <v>14096</v>
      </c>
      <c r="F2798" s="3">
        <v>59.8</v>
      </c>
      <c r="G2798" s="3" t="s">
        <v>62</v>
      </c>
      <c r="H2798" s="20" t="s">
        <v>96</v>
      </c>
      <c r="K2798" s="60">
        <v>45898</v>
      </c>
      <c r="L2798" s="20" t="s">
        <v>14097</v>
      </c>
      <c r="N2798" s="3" t="s">
        <v>14098</v>
      </c>
      <c r="O2798" s="3" t="s">
        <v>14099</v>
      </c>
    </row>
    <row r="2799" s="3" customFormat="1" spans="1:15">
      <c r="A2799" s="2">
        <v>2798</v>
      </c>
      <c r="C2799" s="3" t="s">
        <v>14100</v>
      </c>
      <c r="D2799" s="21" t="s">
        <v>14101</v>
      </c>
      <c r="E2799" s="3" t="s">
        <v>14102</v>
      </c>
      <c r="F2799" s="3">
        <v>56</v>
      </c>
      <c r="G2799" s="3" t="s">
        <v>9672</v>
      </c>
      <c r="J2799" s="3" t="s">
        <v>22</v>
      </c>
      <c r="K2799" s="60">
        <v>46049</v>
      </c>
      <c r="L2799" s="60" t="s">
        <v>2299</v>
      </c>
      <c r="M2799" s="3" t="s">
        <v>24</v>
      </c>
      <c r="N2799" s="3" t="s">
        <v>14103</v>
      </c>
      <c r="O2799" s="3" t="s">
        <v>14104</v>
      </c>
    </row>
    <row r="2800" s="2" customFormat="1" spans="1:15">
      <c r="A2800" s="2">
        <v>2799</v>
      </c>
      <c r="B2800" s="16"/>
      <c r="C2800" s="2" t="s">
        <v>14105</v>
      </c>
      <c r="D2800" s="76" t="s">
        <v>14106</v>
      </c>
      <c r="E2800" s="2" t="s">
        <v>14107</v>
      </c>
      <c r="F2800" s="3">
        <v>49.5</v>
      </c>
      <c r="G2800" s="2" t="s">
        <v>21</v>
      </c>
      <c r="H2800" s="16"/>
      <c r="I2800" s="16"/>
      <c r="J2800" s="16"/>
      <c r="K2800" s="60">
        <v>45831</v>
      </c>
      <c r="M2800" s="3" t="s">
        <v>24</v>
      </c>
      <c r="N2800" s="2" t="s">
        <v>14108</v>
      </c>
      <c r="O2800" s="3" t="s">
        <v>14109</v>
      </c>
    </row>
    <row r="2801" s="5" customFormat="1" ht="14.25" spans="1:15">
      <c r="A2801" s="2">
        <v>2800</v>
      </c>
      <c r="B2801" s="2"/>
      <c r="C2801" s="18" t="s">
        <v>14110</v>
      </c>
      <c r="D2801" s="76"/>
      <c r="E2801" s="2"/>
      <c r="F2801" s="3"/>
      <c r="G2801" s="2"/>
      <c r="H2801" s="2"/>
      <c r="I2801" s="2"/>
      <c r="J2801" s="2"/>
      <c r="K2801" s="60"/>
      <c r="L2801" s="16"/>
      <c r="M2801" s="3"/>
      <c r="N2801" s="2"/>
      <c r="O2801" s="3"/>
    </row>
    <row r="2802" s="3" customFormat="1" spans="1:15">
      <c r="A2802" s="2">
        <v>2801</v>
      </c>
      <c r="B2802" s="3" t="s">
        <v>14111</v>
      </c>
      <c r="C2802" s="3" t="s">
        <v>14112</v>
      </c>
      <c r="D2802" s="3" t="s">
        <v>14111</v>
      </c>
      <c r="E2802" s="3" t="s">
        <v>14113</v>
      </c>
      <c r="F2802" s="3">
        <v>45</v>
      </c>
      <c r="G2802" s="3" t="s">
        <v>1058</v>
      </c>
      <c r="K2802" s="60">
        <v>46037</v>
      </c>
      <c r="L2802" s="20" t="s">
        <v>63</v>
      </c>
      <c r="N2802" s="3" t="s">
        <v>14114</v>
      </c>
      <c r="O2802" s="3" t="s">
        <v>14115</v>
      </c>
    </row>
    <row r="2803" s="3" customFormat="1" spans="1:15">
      <c r="A2803" s="2">
        <v>2802</v>
      </c>
      <c r="C2803" s="3" t="s">
        <v>14116</v>
      </c>
      <c r="D2803" s="21" t="s">
        <v>14117</v>
      </c>
      <c r="E2803" s="20" t="s">
        <v>14118</v>
      </c>
      <c r="F2803" s="3">
        <v>35</v>
      </c>
      <c r="G2803" s="63" t="s">
        <v>21</v>
      </c>
      <c r="K2803" s="60">
        <v>46063</v>
      </c>
      <c r="N2803" s="3" t="s">
        <v>14119</v>
      </c>
      <c r="O2803" s="3" t="s">
        <v>14120</v>
      </c>
    </row>
    <row r="2804" s="2" customFormat="1" spans="1:15">
      <c r="A2804" s="2">
        <v>2803</v>
      </c>
      <c r="C2804" s="2" t="s">
        <v>14121</v>
      </c>
      <c r="D2804" s="76" t="s">
        <v>14122</v>
      </c>
      <c r="E2804" s="2" t="s">
        <v>14123</v>
      </c>
      <c r="F2804" s="3">
        <v>32</v>
      </c>
      <c r="G2804" s="2" t="s">
        <v>21</v>
      </c>
      <c r="K2804" s="60">
        <v>45456</v>
      </c>
      <c r="M2804" s="3" t="s">
        <v>24</v>
      </c>
      <c r="N2804" s="2" t="s">
        <v>14124</v>
      </c>
      <c r="O2804" s="3" t="s">
        <v>14125</v>
      </c>
    </row>
    <row r="2805" s="5" customFormat="1" spans="1:15">
      <c r="A2805" s="2">
        <v>2804</v>
      </c>
      <c r="B2805" s="95"/>
      <c r="C2805" s="5" t="s">
        <v>14126</v>
      </c>
      <c r="D2805" s="68" t="s">
        <v>14127</v>
      </c>
      <c r="E2805" s="5" t="s">
        <v>14128</v>
      </c>
      <c r="F2805" s="3">
        <v>46</v>
      </c>
      <c r="G2805" s="20" t="s">
        <v>21</v>
      </c>
      <c r="H2805" s="63"/>
      <c r="I2805" s="63"/>
      <c r="J2805" s="63"/>
      <c r="K2805" s="60">
        <v>45162</v>
      </c>
      <c r="L2805" s="5" t="s">
        <v>14129</v>
      </c>
      <c r="M2805" s="3" t="s">
        <v>24</v>
      </c>
      <c r="N2805" s="5" t="s">
        <v>14130</v>
      </c>
      <c r="O2805" s="3" t="s">
        <v>14131</v>
      </c>
    </row>
    <row r="2806" s="5" customFormat="1" spans="1:15">
      <c r="A2806" s="2">
        <v>2805</v>
      </c>
      <c r="C2806" s="5" t="s">
        <v>14132</v>
      </c>
      <c r="D2806" s="68" t="s">
        <v>14133</v>
      </c>
      <c r="E2806" s="20" t="s">
        <v>14134</v>
      </c>
      <c r="F2806" s="3">
        <v>49.9</v>
      </c>
      <c r="G2806" s="20" t="s">
        <v>14135</v>
      </c>
      <c r="H2806" s="20"/>
      <c r="I2806" s="20"/>
      <c r="J2806" s="20"/>
      <c r="K2806" s="60">
        <v>45864</v>
      </c>
      <c r="L2806" s="3" t="s">
        <v>14136</v>
      </c>
      <c r="M2806" s="3" t="s">
        <v>24</v>
      </c>
      <c r="N2806" s="5" t="s">
        <v>14137</v>
      </c>
      <c r="O2806" s="3" t="s">
        <v>14138</v>
      </c>
    </row>
    <row r="2807" s="3" customFormat="1" spans="1:15">
      <c r="A2807" s="2">
        <v>2806</v>
      </c>
      <c r="B2807" s="3" t="s">
        <v>14139</v>
      </c>
      <c r="C2807" s="3" t="s">
        <v>14140</v>
      </c>
      <c r="D2807" s="3" t="s">
        <v>14139</v>
      </c>
      <c r="E2807" s="3" t="s">
        <v>14141</v>
      </c>
      <c r="F2807" s="3">
        <v>54</v>
      </c>
      <c r="G2807" s="20" t="s">
        <v>21</v>
      </c>
      <c r="I2807" s="2" t="s">
        <v>312</v>
      </c>
      <c r="J2807" s="20" t="s">
        <v>22</v>
      </c>
      <c r="K2807" s="60">
        <v>45902</v>
      </c>
      <c r="L2807" s="3" t="s">
        <v>23</v>
      </c>
      <c r="M2807" s="62"/>
      <c r="N2807" s="3" t="s">
        <v>14142</v>
      </c>
      <c r="O2807" s="3" t="s">
        <v>14143</v>
      </c>
    </row>
    <row r="2808" s="2" customFormat="1" spans="1:15">
      <c r="A2808" s="2">
        <v>2807</v>
      </c>
      <c r="C2808" s="2" t="s">
        <v>14144</v>
      </c>
      <c r="D2808" s="76" t="s">
        <v>14145</v>
      </c>
      <c r="E2808" s="2" t="s">
        <v>14146</v>
      </c>
      <c r="F2808" s="3">
        <v>59</v>
      </c>
      <c r="G2808" s="2" t="s">
        <v>21</v>
      </c>
      <c r="K2808" s="60">
        <v>44604</v>
      </c>
      <c r="M2808" s="3" t="s">
        <v>24</v>
      </c>
      <c r="N2808" s="2" t="s">
        <v>14147</v>
      </c>
      <c r="O2808" s="3" t="s">
        <v>14148</v>
      </c>
    </row>
    <row r="2809" s="2" customFormat="1" spans="1:15">
      <c r="A2809" s="2">
        <v>2808</v>
      </c>
      <c r="B2809" s="16"/>
      <c r="C2809" s="2" t="s">
        <v>14149</v>
      </c>
      <c r="D2809" s="76" t="s">
        <v>14150</v>
      </c>
      <c r="E2809" s="2" t="s">
        <v>14151</v>
      </c>
      <c r="F2809" s="3">
        <v>66</v>
      </c>
      <c r="G2809" s="5" t="s">
        <v>21</v>
      </c>
      <c r="H2809" s="16"/>
      <c r="I2809" s="16"/>
      <c r="J2809" s="16"/>
      <c r="K2809" s="60">
        <v>45538</v>
      </c>
      <c r="L2809" s="16"/>
      <c r="M2809" s="3" t="s">
        <v>24</v>
      </c>
      <c r="N2809" s="76" t="s">
        <v>14152</v>
      </c>
      <c r="O2809" s="3" t="s">
        <v>14153</v>
      </c>
    </row>
    <row r="2810" s="16" customFormat="1" spans="1:15">
      <c r="A2810" s="2">
        <v>2809</v>
      </c>
      <c r="B2810" s="2"/>
      <c r="C2810" s="2" t="s">
        <v>14144</v>
      </c>
      <c r="D2810" s="76" t="s">
        <v>14154</v>
      </c>
      <c r="E2810" s="2" t="s">
        <v>14155</v>
      </c>
      <c r="F2810" s="3">
        <v>48</v>
      </c>
      <c r="G2810" s="2" t="s">
        <v>21</v>
      </c>
      <c r="H2810" s="2"/>
      <c r="I2810" s="2"/>
      <c r="J2810" s="2"/>
      <c r="K2810" s="60">
        <v>44803</v>
      </c>
      <c r="L2810" s="2"/>
      <c r="M2810" s="3" t="s">
        <v>24</v>
      </c>
      <c r="N2810" s="2" t="s">
        <v>14156</v>
      </c>
      <c r="O2810" s="3" t="s">
        <v>14157</v>
      </c>
    </row>
    <row r="2811" s="5" customFormat="1" spans="1:15">
      <c r="A2811" s="2">
        <v>2810</v>
      </c>
      <c r="B2811" s="2"/>
      <c r="C2811" s="2" t="s">
        <v>14158</v>
      </c>
      <c r="D2811" s="76" t="s">
        <v>14159</v>
      </c>
      <c r="E2811" s="2" t="s">
        <v>14160</v>
      </c>
      <c r="F2811" s="3">
        <v>49</v>
      </c>
      <c r="G2811" s="3" t="s">
        <v>21</v>
      </c>
      <c r="H2811" s="2"/>
      <c r="I2811" s="2"/>
      <c r="J2811" s="2"/>
      <c r="K2811" s="60">
        <v>44958</v>
      </c>
      <c r="L2811" s="2"/>
      <c r="M2811" s="3" t="s">
        <v>24</v>
      </c>
      <c r="N2811" s="2" t="s">
        <v>14161</v>
      </c>
      <c r="O2811" s="3" t="s">
        <v>14162</v>
      </c>
    </row>
    <row r="2812" s="2" customFormat="1" spans="1:15">
      <c r="A2812" s="2">
        <v>2811</v>
      </c>
      <c r="B2812" s="68"/>
      <c r="C2812" s="20" t="s">
        <v>14158</v>
      </c>
      <c r="D2812" s="68" t="s">
        <v>14163</v>
      </c>
      <c r="E2812" s="5" t="s">
        <v>14164</v>
      </c>
      <c r="F2812" s="3">
        <v>55</v>
      </c>
      <c r="G2812" s="3" t="s">
        <v>21</v>
      </c>
      <c r="H2812" s="5"/>
      <c r="I2812" s="2" t="s">
        <v>312</v>
      </c>
      <c r="J2812" s="3" t="s">
        <v>22</v>
      </c>
      <c r="K2812" s="60">
        <v>46039</v>
      </c>
      <c r="L2812" s="3" t="s">
        <v>23</v>
      </c>
      <c r="M2812" s="3" t="s">
        <v>24</v>
      </c>
      <c r="N2812" s="5" t="s">
        <v>14165</v>
      </c>
      <c r="O2812" s="3" t="s">
        <v>14166</v>
      </c>
    </row>
    <row r="2813" s="4" customFormat="1" spans="1:15">
      <c r="A2813" s="2">
        <v>2812</v>
      </c>
      <c r="B2813" s="4" t="s">
        <v>14167</v>
      </c>
      <c r="C2813" s="4" t="s">
        <v>14168</v>
      </c>
      <c r="D2813" s="4" t="s">
        <v>14167</v>
      </c>
      <c r="E2813" s="4" t="s">
        <v>14169</v>
      </c>
      <c r="F2813" s="4">
        <v>55</v>
      </c>
      <c r="G2813" s="4"/>
      <c r="H2813" s="4"/>
      <c r="I2813" s="2" t="s">
        <v>312</v>
      </c>
      <c r="J2813" s="25" t="s">
        <v>22</v>
      </c>
      <c r="K2813" s="56">
        <v>46100</v>
      </c>
      <c r="L2813" s="4" t="s">
        <v>23</v>
      </c>
      <c r="M2813" s="4"/>
      <c r="N2813" s="4" t="s">
        <v>14170</v>
      </c>
      <c r="O2813" s="4" t="s">
        <v>14171</v>
      </c>
    </row>
    <row r="2814" s="3" customFormat="1" spans="1:15">
      <c r="A2814" s="2">
        <v>2813</v>
      </c>
      <c r="B2814" s="3" t="s">
        <v>14172</v>
      </c>
      <c r="C2814" s="3" t="s">
        <v>14173</v>
      </c>
      <c r="D2814" s="21" t="s">
        <v>14172</v>
      </c>
      <c r="E2814" s="3" t="s">
        <v>3037</v>
      </c>
      <c r="F2814" s="3">
        <v>49</v>
      </c>
      <c r="G2814" s="3" t="s">
        <v>14174</v>
      </c>
      <c r="K2814" s="60">
        <v>46078</v>
      </c>
      <c r="L2814" s="20" t="s">
        <v>63</v>
      </c>
      <c r="M2814" s="3" t="s">
        <v>14175</v>
      </c>
      <c r="N2814" s="3" t="s">
        <v>14176</v>
      </c>
      <c r="O2814" s="3" t="s">
        <v>14177</v>
      </c>
    </row>
    <row r="2815" s="3" customFormat="1" spans="1:15">
      <c r="A2815" s="2">
        <v>2814</v>
      </c>
      <c r="B2815" s="21" t="s">
        <v>14178</v>
      </c>
      <c r="C2815" s="3" t="s">
        <v>14179</v>
      </c>
      <c r="D2815" s="21" t="s">
        <v>14178</v>
      </c>
      <c r="E2815" s="3" t="s">
        <v>14180</v>
      </c>
      <c r="F2815" s="3">
        <v>49</v>
      </c>
      <c r="G2815" s="3" t="s">
        <v>14001</v>
      </c>
      <c r="K2815" s="60">
        <v>45860</v>
      </c>
      <c r="L2815" s="3"/>
      <c r="N2815" s="3" t="s">
        <v>14181</v>
      </c>
      <c r="O2815" s="3" t="s">
        <v>14182</v>
      </c>
    </row>
    <row r="2816" s="3" customFormat="1" spans="1:15">
      <c r="A2816" s="2">
        <v>2815</v>
      </c>
      <c r="C2816" s="3" t="s">
        <v>14183</v>
      </c>
      <c r="D2816" s="21" t="s">
        <v>14184</v>
      </c>
      <c r="E2816" s="20" t="s">
        <v>14185</v>
      </c>
      <c r="F2816" s="3">
        <v>55</v>
      </c>
      <c r="G2816" s="63" t="s">
        <v>21</v>
      </c>
      <c r="H2816" s="20" t="s">
        <v>96</v>
      </c>
      <c r="I2816" s="20"/>
      <c r="J2816" s="20"/>
      <c r="K2816" s="60">
        <v>45908</v>
      </c>
      <c r="L2816" s="3" t="s">
        <v>97</v>
      </c>
      <c r="M2816" s="3" t="s">
        <v>14186</v>
      </c>
      <c r="N2816" s="3" t="s">
        <v>14187</v>
      </c>
      <c r="O2816" s="3" t="s">
        <v>14188</v>
      </c>
    </row>
    <row r="2817" s="2" customFormat="1" spans="1:15">
      <c r="A2817" s="2">
        <v>2816</v>
      </c>
      <c r="C2817" s="2" t="s">
        <v>14189</v>
      </c>
      <c r="D2817" s="76" t="s">
        <v>14190</v>
      </c>
      <c r="E2817" s="2" t="s">
        <v>9269</v>
      </c>
      <c r="F2817" s="3">
        <v>42</v>
      </c>
      <c r="G2817" s="2" t="s">
        <v>21</v>
      </c>
      <c r="K2817" s="60">
        <v>45516</v>
      </c>
      <c r="M2817" s="3" t="s">
        <v>24</v>
      </c>
      <c r="N2817" s="2" t="s">
        <v>14191</v>
      </c>
      <c r="O2817" s="3" t="s">
        <v>14192</v>
      </c>
    </row>
    <row r="2818" s="2" customFormat="1" spans="1:15">
      <c r="A2818" s="2">
        <v>2817</v>
      </c>
      <c r="C2818" s="2" t="s">
        <v>14193</v>
      </c>
      <c r="D2818" s="76" t="s">
        <v>14194</v>
      </c>
      <c r="E2818" s="2" t="s">
        <v>14195</v>
      </c>
      <c r="F2818" s="3">
        <v>43</v>
      </c>
      <c r="G2818" s="2" t="s">
        <v>21</v>
      </c>
      <c r="K2818" s="60">
        <v>44809</v>
      </c>
      <c r="M2818" s="3" t="s">
        <v>24</v>
      </c>
      <c r="N2818" s="2" t="s">
        <v>14196</v>
      </c>
      <c r="O2818" s="3" t="s">
        <v>14197</v>
      </c>
    </row>
    <row r="2819" s="4" customFormat="1" spans="1:15">
      <c r="A2819" s="2">
        <v>2818</v>
      </c>
      <c r="B2819" s="4" t="s">
        <v>14198</v>
      </c>
      <c r="C2819" s="4" t="s">
        <v>14199</v>
      </c>
      <c r="D2819" s="22" t="s">
        <v>14198</v>
      </c>
      <c r="E2819" s="4" t="s">
        <v>14200</v>
      </c>
      <c r="F2819" s="3">
        <v>56</v>
      </c>
      <c r="K2819" s="60">
        <v>46013</v>
      </c>
      <c r="L2819" s="4"/>
      <c r="M2819" s="4"/>
      <c r="N2819" s="4" t="s">
        <v>14201</v>
      </c>
      <c r="O2819" s="4" t="s">
        <v>14202</v>
      </c>
    </row>
    <row r="2820" s="2" customFormat="1" spans="1:15">
      <c r="A2820" s="2">
        <v>2819</v>
      </c>
      <c r="B2820" s="68"/>
      <c r="C2820" s="5" t="s">
        <v>14203</v>
      </c>
      <c r="D2820" s="68" t="s">
        <v>14204</v>
      </c>
      <c r="E2820" s="68" t="s">
        <v>14205</v>
      </c>
      <c r="F2820" s="3">
        <v>49</v>
      </c>
      <c r="G2820" s="2" t="s">
        <v>21</v>
      </c>
      <c r="H2820" s="5"/>
      <c r="I2820" s="5"/>
      <c r="J2820" s="5"/>
      <c r="K2820" s="60">
        <v>46028</v>
      </c>
      <c r="L2820" s="16" t="s">
        <v>442</v>
      </c>
      <c r="M2820" s="3" t="s">
        <v>14206</v>
      </c>
      <c r="N2820" s="5" t="s">
        <v>14207</v>
      </c>
      <c r="O2820" s="3" t="s">
        <v>14208</v>
      </c>
    </row>
    <row r="2821" s="2" customFormat="1" spans="1:15">
      <c r="A2821" s="2">
        <v>2820</v>
      </c>
      <c r="C2821" s="2" t="s">
        <v>14209</v>
      </c>
      <c r="D2821" s="76" t="s">
        <v>14210</v>
      </c>
      <c r="E2821" s="2" t="s">
        <v>14205</v>
      </c>
      <c r="F2821" s="3">
        <v>30</v>
      </c>
      <c r="G2821" s="2" t="s">
        <v>1888</v>
      </c>
      <c r="H2821" s="16"/>
      <c r="I2821" s="16"/>
      <c r="J2821" s="16"/>
      <c r="K2821" s="60">
        <v>45807</v>
      </c>
      <c r="M2821" s="3" t="s">
        <v>24</v>
      </c>
      <c r="N2821" s="2" t="s">
        <v>14211</v>
      </c>
      <c r="O2821" s="3" t="s">
        <v>14212</v>
      </c>
    </row>
    <row r="2822" s="3" customFormat="1" spans="1:15">
      <c r="A2822" s="2">
        <v>2821</v>
      </c>
      <c r="C2822" s="3" t="s">
        <v>14213</v>
      </c>
      <c r="D2822" s="21" t="s">
        <v>14214</v>
      </c>
      <c r="E2822" s="3" t="s">
        <v>13554</v>
      </c>
      <c r="F2822" s="3">
        <v>49</v>
      </c>
      <c r="G2822" s="3" t="s">
        <v>159</v>
      </c>
      <c r="K2822" s="60">
        <v>45813</v>
      </c>
      <c r="N2822" s="3" t="s">
        <v>14215</v>
      </c>
      <c r="O2822" s="3" t="s">
        <v>14216</v>
      </c>
    </row>
    <row r="2823" s="3" customFormat="1" spans="1:15">
      <c r="A2823" s="2">
        <v>2822</v>
      </c>
      <c r="C2823" s="3" t="s">
        <v>14217</v>
      </c>
      <c r="D2823" s="21" t="s">
        <v>14218</v>
      </c>
      <c r="E2823" s="20" t="s">
        <v>13554</v>
      </c>
      <c r="F2823" s="3">
        <v>22</v>
      </c>
      <c r="G2823" s="62" t="s">
        <v>1888</v>
      </c>
      <c r="K2823" s="60">
        <v>45516</v>
      </c>
      <c r="L2823" s="3" t="s">
        <v>1764</v>
      </c>
      <c r="N2823" s="3" t="s">
        <v>14219</v>
      </c>
      <c r="O2823" s="3" t="s">
        <v>14220</v>
      </c>
    </row>
    <row r="2824" s="2" customFormat="1" spans="1:15">
      <c r="A2824" s="2">
        <v>2823</v>
      </c>
      <c r="C2824" s="2" t="s">
        <v>14221</v>
      </c>
      <c r="D2824" s="76" t="s">
        <v>14222</v>
      </c>
      <c r="E2824" s="2" t="s">
        <v>14223</v>
      </c>
      <c r="F2824" s="3">
        <v>49.9</v>
      </c>
      <c r="G2824" s="2" t="s">
        <v>14224</v>
      </c>
      <c r="K2824" s="60">
        <v>45350</v>
      </c>
      <c r="M2824" s="3" t="s">
        <v>24</v>
      </c>
      <c r="N2824" s="2" t="s">
        <v>14225</v>
      </c>
      <c r="O2824" s="3" t="s">
        <v>14226</v>
      </c>
    </row>
    <row r="2825" s="52" customFormat="1" spans="1:15">
      <c r="A2825" s="2">
        <v>2824</v>
      </c>
      <c r="C2825" s="52" t="s">
        <v>14227</v>
      </c>
      <c r="D2825" s="87" t="s">
        <v>14228</v>
      </c>
      <c r="E2825" s="52" t="s">
        <v>14229</v>
      </c>
      <c r="F2825" s="3">
        <v>76</v>
      </c>
      <c r="G2825" s="52" t="s">
        <v>14230</v>
      </c>
      <c r="K2825" s="60">
        <v>45733</v>
      </c>
      <c r="L2825" s="60" t="s">
        <v>4250</v>
      </c>
      <c r="M2825" s="3" t="s">
        <v>24</v>
      </c>
      <c r="N2825" s="52" t="s">
        <v>14231</v>
      </c>
      <c r="O2825" s="3" t="s">
        <v>14232</v>
      </c>
    </row>
    <row r="2826" s="3" customFormat="1" spans="1:15">
      <c r="A2826" s="2">
        <v>2825</v>
      </c>
      <c r="B2826" s="3" t="s">
        <v>14233</v>
      </c>
      <c r="C2826" s="3" t="s">
        <v>14234</v>
      </c>
      <c r="D2826" s="21" t="s">
        <v>14233</v>
      </c>
      <c r="E2826" s="3" t="s">
        <v>14235</v>
      </c>
      <c r="F2826" s="3">
        <v>59</v>
      </c>
      <c r="G2826" s="3" t="s">
        <v>14236</v>
      </c>
      <c r="K2826" s="60">
        <v>46026</v>
      </c>
      <c r="L2826" s="20" t="s">
        <v>13602</v>
      </c>
      <c r="N2826" s="3" t="s">
        <v>14237</v>
      </c>
      <c r="O2826" s="3" t="s">
        <v>14238</v>
      </c>
    </row>
    <row r="2827" s="2" customFormat="1" spans="1:15">
      <c r="A2827" s="2">
        <v>2826</v>
      </c>
      <c r="B2827" s="16"/>
      <c r="C2827" s="2" t="s">
        <v>14239</v>
      </c>
      <c r="D2827" s="76" t="s">
        <v>14240</v>
      </c>
      <c r="E2827" s="2" t="s">
        <v>14241</v>
      </c>
      <c r="F2827" s="3">
        <v>39</v>
      </c>
      <c r="G2827" s="2" t="s">
        <v>1770</v>
      </c>
      <c r="K2827" s="60">
        <v>45537</v>
      </c>
      <c r="L2827" s="3" t="s">
        <v>63</v>
      </c>
      <c r="M2827" s="3" t="s">
        <v>24</v>
      </c>
      <c r="N2827" s="2" t="s">
        <v>14242</v>
      </c>
      <c r="O2827" s="3" t="s">
        <v>14243</v>
      </c>
    </row>
    <row r="2828" s="3" customFormat="1" spans="1:15">
      <c r="A2828" s="2">
        <v>2827</v>
      </c>
      <c r="C2828" s="3" t="s">
        <v>14244</v>
      </c>
      <c r="D2828" s="21" t="s">
        <v>14245</v>
      </c>
      <c r="E2828" s="3" t="s">
        <v>14246</v>
      </c>
      <c r="F2828" s="3">
        <v>49.8</v>
      </c>
      <c r="G2828" s="3" t="s">
        <v>14247</v>
      </c>
      <c r="H2828" s="20" t="s">
        <v>96</v>
      </c>
      <c r="I2828" s="20"/>
      <c r="J2828" s="20"/>
      <c r="K2828" s="60">
        <v>45670</v>
      </c>
      <c r="L2828" s="3" t="s">
        <v>97</v>
      </c>
      <c r="M2828" s="3" t="s">
        <v>14248</v>
      </c>
      <c r="N2828" s="3" t="s">
        <v>14249</v>
      </c>
      <c r="O2828" s="3" t="s">
        <v>14250</v>
      </c>
    </row>
    <row r="2829" s="2" customFormat="1" spans="1:15">
      <c r="A2829" s="2">
        <v>2828</v>
      </c>
      <c r="C2829" s="2" t="s">
        <v>14251</v>
      </c>
      <c r="D2829" s="76" t="s">
        <v>14252</v>
      </c>
      <c r="E2829" s="2" t="s">
        <v>14253</v>
      </c>
      <c r="F2829" s="3">
        <v>47</v>
      </c>
      <c r="G2829" s="2" t="s">
        <v>21</v>
      </c>
      <c r="K2829" s="60">
        <v>45803</v>
      </c>
      <c r="M2829" s="3" t="s">
        <v>24</v>
      </c>
      <c r="N2829" s="2" t="s">
        <v>14254</v>
      </c>
      <c r="O2829" s="3" t="s">
        <v>14255</v>
      </c>
    </row>
    <row r="2830" s="2" customFormat="1" spans="1:15">
      <c r="A2830" s="2">
        <v>2829</v>
      </c>
      <c r="B2830" s="68"/>
      <c r="C2830" s="20" t="s">
        <v>14256</v>
      </c>
      <c r="D2830" s="68" t="s">
        <v>14257</v>
      </c>
      <c r="E2830" s="68" t="s">
        <v>14258</v>
      </c>
      <c r="F2830" s="3">
        <v>59.8</v>
      </c>
      <c r="G2830" s="3" t="s">
        <v>21</v>
      </c>
      <c r="H2830" s="5"/>
      <c r="I2830" s="5" t="s">
        <v>312</v>
      </c>
      <c r="J2830" s="3" t="s">
        <v>22</v>
      </c>
      <c r="K2830" s="60">
        <v>46040</v>
      </c>
      <c r="L2830" s="3" t="s">
        <v>23</v>
      </c>
      <c r="M2830" s="3" t="s">
        <v>24</v>
      </c>
      <c r="N2830" s="5" t="s">
        <v>14259</v>
      </c>
      <c r="O2830" s="3" t="s">
        <v>14260</v>
      </c>
    </row>
    <row r="2831" s="3" customFormat="1" spans="1:15">
      <c r="A2831" s="2">
        <v>2830</v>
      </c>
      <c r="B2831" s="3" t="s">
        <v>14261</v>
      </c>
      <c r="C2831" s="3" t="s">
        <v>14262</v>
      </c>
      <c r="D2831" s="21" t="s">
        <v>14261</v>
      </c>
      <c r="E2831" s="3" t="s">
        <v>14263</v>
      </c>
      <c r="F2831" s="3">
        <v>65</v>
      </c>
      <c r="G2831" s="3" t="s">
        <v>1058</v>
      </c>
      <c r="K2831" s="60">
        <v>45813</v>
      </c>
      <c r="L2831" s="60" t="s">
        <v>480</v>
      </c>
      <c r="N2831" s="3" t="s">
        <v>14264</v>
      </c>
      <c r="O2831" s="3" t="s">
        <v>14265</v>
      </c>
    </row>
    <row r="2832" s="5" customFormat="1" spans="1:15">
      <c r="A2832" s="2">
        <v>2831</v>
      </c>
      <c r="B2832" s="16"/>
      <c r="C2832" s="2" t="s">
        <v>14266</v>
      </c>
      <c r="D2832" s="76" t="s">
        <v>14267</v>
      </c>
      <c r="E2832" s="2" t="s">
        <v>14268</v>
      </c>
      <c r="F2832" s="3">
        <v>49.8</v>
      </c>
      <c r="G2832" s="2" t="s">
        <v>21</v>
      </c>
      <c r="H2832" s="2"/>
      <c r="I2832" s="2"/>
      <c r="J2832" s="2"/>
      <c r="K2832" s="60">
        <v>45693</v>
      </c>
      <c r="L2832" s="16" t="s">
        <v>442</v>
      </c>
      <c r="M2832" s="3" t="s">
        <v>24</v>
      </c>
      <c r="N2832" s="2" t="s">
        <v>14269</v>
      </c>
      <c r="O2832" s="3" t="s">
        <v>14270</v>
      </c>
    </row>
    <row r="2833" s="2" customFormat="1" spans="1:15">
      <c r="A2833" s="2">
        <v>2832</v>
      </c>
      <c r="B2833" s="16"/>
      <c r="C2833" s="2" t="s">
        <v>14271</v>
      </c>
      <c r="D2833" s="76" t="s">
        <v>14272</v>
      </c>
      <c r="E2833" s="2" t="s">
        <v>14273</v>
      </c>
      <c r="F2833" s="3">
        <v>34</v>
      </c>
      <c r="G2833" s="2" t="s">
        <v>21</v>
      </c>
      <c r="H2833" s="16" t="s">
        <v>96</v>
      </c>
      <c r="I2833" s="16"/>
      <c r="J2833" s="16"/>
      <c r="K2833" s="60">
        <v>46026</v>
      </c>
      <c r="L2833" s="2" t="s">
        <v>381</v>
      </c>
      <c r="M2833" s="3" t="s">
        <v>24</v>
      </c>
      <c r="N2833" s="2" t="s">
        <v>14274</v>
      </c>
      <c r="O2833" s="3" t="s">
        <v>14275</v>
      </c>
    </row>
    <row r="2834" s="16" customFormat="1" spans="1:15">
      <c r="A2834" s="2">
        <v>2833</v>
      </c>
      <c r="B2834" s="2"/>
      <c r="C2834" s="2" t="s">
        <v>14276</v>
      </c>
      <c r="D2834" s="76" t="s">
        <v>14277</v>
      </c>
      <c r="E2834" s="2" t="s">
        <v>14278</v>
      </c>
      <c r="F2834" s="3">
        <v>34</v>
      </c>
      <c r="G2834" s="2" t="s">
        <v>21</v>
      </c>
      <c r="H2834" s="2"/>
      <c r="I2834" s="2"/>
      <c r="J2834" s="2"/>
      <c r="K2834" s="60">
        <v>45811</v>
      </c>
      <c r="L2834" s="2"/>
      <c r="M2834" s="3" t="s">
        <v>24</v>
      </c>
      <c r="N2834" s="2" t="s">
        <v>14279</v>
      </c>
      <c r="O2834" s="3" t="s">
        <v>14280</v>
      </c>
    </row>
    <row r="2835" s="2" customFormat="1" spans="1:15">
      <c r="A2835" s="2">
        <v>2834</v>
      </c>
      <c r="B2835" s="68"/>
      <c r="C2835" s="5" t="s">
        <v>14281</v>
      </c>
      <c r="D2835" s="68" t="s">
        <v>14282</v>
      </c>
      <c r="E2835" s="20" t="s">
        <v>14283</v>
      </c>
      <c r="F2835" s="3">
        <v>36</v>
      </c>
      <c r="G2835" s="20" t="s">
        <v>21</v>
      </c>
      <c r="H2835" s="63"/>
      <c r="I2835" s="63"/>
      <c r="J2835" s="63"/>
      <c r="K2835" s="60">
        <v>45814</v>
      </c>
      <c r="L2835" s="63"/>
      <c r="M2835" s="3" t="s">
        <v>24</v>
      </c>
      <c r="N2835" s="5" t="s">
        <v>14284</v>
      </c>
      <c r="O2835" s="3" t="s">
        <v>14285</v>
      </c>
    </row>
    <row r="2836" s="2" customFormat="1" spans="1:15">
      <c r="A2836" s="2">
        <v>2835</v>
      </c>
      <c r="C2836" s="2" t="s">
        <v>14286</v>
      </c>
      <c r="D2836" s="76" t="s">
        <v>14287</v>
      </c>
      <c r="E2836" s="2" t="s">
        <v>14288</v>
      </c>
      <c r="F2836" s="3">
        <v>45</v>
      </c>
      <c r="G2836" s="2" t="s">
        <v>21</v>
      </c>
      <c r="K2836" s="60">
        <v>45346</v>
      </c>
      <c r="M2836" s="3" t="s">
        <v>24</v>
      </c>
      <c r="N2836" s="2" t="s">
        <v>14289</v>
      </c>
      <c r="O2836" s="3" t="s">
        <v>14290</v>
      </c>
    </row>
    <row r="2837" s="2" customFormat="1" spans="1:15">
      <c r="A2837" s="2">
        <v>2836</v>
      </c>
      <c r="C2837" s="2" t="s">
        <v>14291</v>
      </c>
      <c r="D2837" s="76" t="s">
        <v>14292</v>
      </c>
      <c r="E2837" s="2" t="s">
        <v>14293</v>
      </c>
      <c r="F2837" s="3">
        <v>58</v>
      </c>
      <c r="G2837" s="2" t="s">
        <v>21</v>
      </c>
      <c r="H2837" s="2" t="s">
        <v>96</v>
      </c>
      <c r="K2837" s="60">
        <v>45274</v>
      </c>
      <c r="L2837" s="2" t="s">
        <v>381</v>
      </c>
      <c r="M2837" s="3" t="s">
        <v>24</v>
      </c>
      <c r="N2837" s="2" t="s">
        <v>14294</v>
      </c>
      <c r="O2837" s="3" t="s">
        <v>14295</v>
      </c>
    </row>
    <row r="2838" s="27" customFormat="1" spans="1:15">
      <c r="A2838" s="2">
        <v>2837</v>
      </c>
      <c r="B2838" s="57" t="s">
        <v>14296</v>
      </c>
      <c r="C2838" s="27" t="s">
        <v>14297</v>
      </c>
      <c r="D2838" s="57" t="s">
        <v>14296</v>
      </c>
      <c r="E2838" s="27" t="s">
        <v>14146</v>
      </c>
      <c r="F2838" s="3">
        <v>59</v>
      </c>
      <c r="G2838" s="27" t="s">
        <v>14298</v>
      </c>
      <c r="K2838" s="60">
        <v>45982</v>
      </c>
      <c r="N2838" s="27" t="s">
        <v>14299</v>
      </c>
      <c r="O2838" s="27" t="s">
        <v>14300</v>
      </c>
    </row>
    <row r="2839" s="2" customFormat="1" spans="1:15">
      <c r="A2839" s="2">
        <v>2838</v>
      </c>
      <c r="B2839" s="76"/>
      <c r="C2839" s="2" t="s">
        <v>14301</v>
      </c>
      <c r="D2839" s="76" t="s">
        <v>14302</v>
      </c>
      <c r="E2839" s="2" t="s">
        <v>14303</v>
      </c>
      <c r="F2839" s="3">
        <v>49.9</v>
      </c>
      <c r="G2839" s="2" t="s">
        <v>21</v>
      </c>
      <c r="K2839" s="60">
        <v>45912</v>
      </c>
      <c r="M2839" s="3" t="s">
        <v>24</v>
      </c>
      <c r="N2839" s="2" t="s">
        <v>14304</v>
      </c>
      <c r="O2839" s="3" t="s">
        <v>14305</v>
      </c>
    </row>
    <row r="2840" s="3" customFormat="1" spans="1:15">
      <c r="A2840" s="2">
        <v>2839</v>
      </c>
      <c r="B2840" s="21"/>
      <c r="C2840" s="3" t="s">
        <v>14306</v>
      </c>
      <c r="D2840" s="21" t="s">
        <v>14307</v>
      </c>
      <c r="E2840" s="20" t="s">
        <v>14308</v>
      </c>
      <c r="F2840" s="3">
        <v>39</v>
      </c>
      <c r="G2840" s="3" t="s">
        <v>62</v>
      </c>
      <c r="K2840" s="60">
        <v>45845</v>
      </c>
      <c r="L2840" s="3" t="s">
        <v>63</v>
      </c>
      <c r="N2840" s="3" t="s">
        <v>14309</v>
      </c>
      <c r="O2840" s="3" t="s">
        <v>14310</v>
      </c>
    </row>
    <row r="2841" s="2" customFormat="1" spans="1:15">
      <c r="A2841" s="2">
        <v>2840</v>
      </c>
      <c r="B2841" s="68"/>
      <c r="C2841" s="5" t="s">
        <v>14311</v>
      </c>
      <c r="D2841" s="68" t="s">
        <v>14312</v>
      </c>
      <c r="E2841" s="68" t="s">
        <v>14313</v>
      </c>
      <c r="F2841" s="3">
        <v>49.8</v>
      </c>
      <c r="G2841" s="3" t="s">
        <v>21</v>
      </c>
      <c r="H2841" s="5"/>
      <c r="I2841" s="5"/>
      <c r="J2841" s="5"/>
      <c r="K2841" s="60">
        <v>45723</v>
      </c>
      <c r="L2841" s="68"/>
      <c r="M2841" s="3" t="s">
        <v>24</v>
      </c>
      <c r="N2841" s="5" t="s">
        <v>14314</v>
      </c>
      <c r="O2841" s="3" t="s">
        <v>14315</v>
      </c>
    </row>
    <row r="2842" s="3" customFormat="1" spans="1:15">
      <c r="A2842" s="2">
        <v>2841</v>
      </c>
      <c r="B2842" s="5"/>
      <c r="C2842" s="5" t="s">
        <v>14316</v>
      </c>
      <c r="D2842" s="68" t="s">
        <v>14317</v>
      </c>
      <c r="E2842" s="20" t="s">
        <v>14318</v>
      </c>
      <c r="F2842" s="3">
        <v>42</v>
      </c>
      <c r="G2842" s="63" t="s">
        <v>21</v>
      </c>
      <c r="K2842" s="60">
        <v>45915</v>
      </c>
      <c r="N2842" s="5" t="s">
        <v>14319</v>
      </c>
      <c r="O2842" s="5" t="s">
        <v>14320</v>
      </c>
    </row>
    <row r="2843" s="52" customFormat="1" spans="1:15">
      <c r="A2843" s="2">
        <v>2842</v>
      </c>
      <c r="C2843" s="52" t="s">
        <v>14321</v>
      </c>
      <c r="D2843" s="87" t="s">
        <v>14322</v>
      </c>
      <c r="E2843" s="52" t="s">
        <v>14323</v>
      </c>
      <c r="F2843" s="3">
        <v>69</v>
      </c>
      <c r="G2843" s="3" t="s">
        <v>21</v>
      </c>
      <c r="J2843" s="3" t="s">
        <v>22</v>
      </c>
      <c r="K2843" s="60">
        <v>45350</v>
      </c>
      <c r="L2843" s="60" t="s">
        <v>23</v>
      </c>
      <c r="M2843" s="3" t="s">
        <v>24</v>
      </c>
      <c r="N2843" s="52" t="s">
        <v>14324</v>
      </c>
      <c r="O2843" s="3" t="s">
        <v>14325</v>
      </c>
    </row>
    <row r="2844" s="3" customFormat="1" spans="1:15">
      <c r="A2844" s="2">
        <v>2843</v>
      </c>
      <c r="C2844" s="3" t="s">
        <v>14326</v>
      </c>
      <c r="D2844" s="21" t="s">
        <v>14327</v>
      </c>
      <c r="E2844" s="3" t="s">
        <v>14328</v>
      </c>
      <c r="F2844" s="3">
        <v>66</v>
      </c>
      <c r="G2844" s="63" t="s">
        <v>21</v>
      </c>
      <c r="J2844" s="3" t="s">
        <v>22</v>
      </c>
      <c r="K2844" s="60">
        <v>46079</v>
      </c>
      <c r="L2844" s="60" t="s">
        <v>23</v>
      </c>
      <c r="N2844" s="3" t="s">
        <v>14329</v>
      </c>
      <c r="O2844" s="3" t="s">
        <v>14330</v>
      </c>
    </row>
    <row r="2845" s="16" customFormat="1" spans="1:15">
      <c r="A2845" s="2">
        <v>2844</v>
      </c>
      <c r="B2845" s="2"/>
      <c r="C2845" s="2" t="s">
        <v>14331</v>
      </c>
      <c r="D2845" s="76" t="s">
        <v>14332</v>
      </c>
      <c r="E2845" s="2" t="s">
        <v>14333</v>
      </c>
      <c r="F2845" s="3">
        <v>78</v>
      </c>
      <c r="G2845" s="3" t="s">
        <v>21</v>
      </c>
      <c r="H2845" s="2"/>
      <c r="I2845" s="2"/>
      <c r="J2845" s="2"/>
      <c r="K2845" s="60">
        <v>45831</v>
      </c>
      <c r="L2845" s="2"/>
      <c r="M2845" s="3" t="s">
        <v>24</v>
      </c>
      <c r="N2845" s="2" t="s">
        <v>14334</v>
      </c>
      <c r="O2845" s="3" t="s">
        <v>14335</v>
      </c>
    </row>
    <row r="2846" s="5" customFormat="1" spans="1:15">
      <c r="A2846" s="2">
        <v>2845</v>
      </c>
      <c r="B2846" s="68"/>
      <c r="C2846" s="5" t="s">
        <v>14336</v>
      </c>
      <c r="D2846" s="68" t="s">
        <v>14337</v>
      </c>
      <c r="E2846" s="5" t="s">
        <v>14338</v>
      </c>
      <c r="F2846" s="3">
        <v>42</v>
      </c>
      <c r="G2846" s="3" t="s">
        <v>21</v>
      </c>
      <c r="K2846" s="60">
        <v>45890</v>
      </c>
      <c r="M2846" s="3" t="s">
        <v>24</v>
      </c>
      <c r="N2846" s="5" t="s">
        <v>14339</v>
      </c>
      <c r="O2846" s="3" t="s">
        <v>14340</v>
      </c>
    </row>
    <row r="2847" s="5" customFormat="1" spans="1:15">
      <c r="A2847" s="2">
        <v>2846</v>
      </c>
      <c r="B2847" s="76"/>
      <c r="C2847" s="2" t="s">
        <v>14341</v>
      </c>
      <c r="D2847" s="76" t="s">
        <v>14342</v>
      </c>
      <c r="E2847" s="2" t="s">
        <v>14343</v>
      </c>
      <c r="F2847" s="3">
        <v>45</v>
      </c>
      <c r="G2847" s="63" t="s">
        <v>21</v>
      </c>
      <c r="H2847" s="2"/>
      <c r="I2847" s="2"/>
      <c r="J2847" s="2"/>
      <c r="K2847" s="60">
        <v>45647</v>
      </c>
      <c r="L2847" s="2"/>
      <c r="M2847" s="3" t="s">
        <v>24</v>
      </c>
      <c r="N2847" s="76" t="s">
        <v>14344</v>
      </c>
      <c r="O2847" s="3" t="s">
        <v>14345</v>
      </c>
    </row>
    <row r="2848" s="3" customFormat="1" spans="1:15">
      <c r="A2848" s="2">
        <v>2847</v>
      </c>
      <c r="B2848" s="3"/>
      <c r="C2848" s="3" t="s">
        <v>14346</v>
      </c>
      <c r="D2848" s="3" t="s">
        <v>14347</v>
      </c>
      <c r="E2848" s="3" t="s">
        <v>14348</v>
      </c>
      <c r="F2848" s="3">
        <v>45</v>
      </c>
      <c r="G2848" s="3" t="s">
        <v>1058</v>
      </c>
      <c r="K2848" s="60">
        <v>45490</v>
      </c>
      <c r="L2848" s="20" t="s">
        <v>63</v>
      </c>
      <c r="N2848" s="3" t="s">
        <v>14349</v>
      </c>
      <c r="O2848" s="3" t="s">
        <v>14350</v>
      </c>
    </row>
    <row r="2849" s="52" customFormat="1" spans="1:15">
      <c r="A2849" s="2">
        <v>2848</v>
      </c>
      <c r="C2849" s="52" t="s">
        <v>14351</v>
      </c>
      <c r="D2849" s="87" t="s">
        <v>14352</v>
      </c>
      <c r="E2849" s="52" t="s">
        <v>14353</v>
      </c>
      <c r="F2849" s="3">
        <v>49.9</v>
      </c>
      <c r="G2849" s="63" t="s">
        <v>21</v>
      </c>
      <c r="H2849" s="88" t="s">
        <v>96</v>
      </c>
      <c r="I2849" s="88"/>
      <c r="J2849" s="20" t="s">
        <v>22</v>
      </c>
      <c r="K2849" s="60">
        <v>45812</v>
      </c>
      <c r="L2849" s="70" t="s">
        <v>23</v>
      </c>
      <c r="M2849" s="3" t="s">
        <v>24</v>
      </c>
      <c r="N2849" s="52" t="s">
        <v>14354</v>
      </c>
      <c r="O2849" s="3" t="s">
        <v>14355</v>
      </c>
    </row>
    <row r="2850" s="2" customFormat="1" spans="1:15">
      <c r="A2850" s="2">
        <v>2849</v>
      </c>
      <c r="C2850" s="2" t="s">
        <v>14356</v>
      </c>
      <c r="D2850" s="76" t="s">
        <v>14357</v>
      </c>
      <c r="E2850" s="2" t="s">
        <v>14358</v>
      </c>
      <c r="F2850" s="3">
        <v>59</v>
      </c>
      <c r="G2850" s="2" t="s">
        <v>21</v>
      </c>
      <c r="K2850" s="60">
        <v>45846</v>
      </c>
      <c r="M2850" s="3" t="s">
        <v>24</v>
      </c>
      <c r="N2850" s="2" t="s">
        <v>14359</v>
      </c>
      <c r="O2850" s="3" t="s">
        <v>14360</v>
      </c>
    </row>
    <row r="2851" s="4" customFormat="1" spans="1:15">
      <c r="A2851" s="2">
        <v>2850</v>
      </c>
      <c r="B2851" s="4" t="s">
        <v>14361</v>
      </c>
      <c r="C2851" s="4" t="s">
        <v>14362</v>
      </c>
      <c r="D2851" s="22" t="s">
        <v>14361</v>
      </c>
      <c r="E2851" s="4" t="s">
        <v>14363</v>
      </c>
      <c r="F2851" s="3">
        <v>89</v>
      </c>
      <c r="G2851" s="4" t="s">
        <v>6405</v>
      </c>
      <c r="K2851" s="60">
        <v>46021</v>
      </c>
      <c r="N2851" s="4" t="s">
        <v>14364</v>
      </c>
      <c r="O2851" s="4" t="s">
        <v>14365</v>
      </c>
    </row>
    <row r="2852" s="52" customFormat="1" spans="1:15">
      <c r="A2852" s="2">
        <v>2851</v>
      </c>
      <c r="C2852" s="52" t="s">
        <v>14366</v>
      </c>
      <c r="D2852" s="87" t="s">
        <v>14367</v>
      </c>
      <c r="E2852" s="52" t="s">
        <v>14368</v>
      </c>
      <c r="F2852" s="3">
        <v>59</v>
      </c>
      <c r="G2852" s="63" t="s">
        <v>21</v>
      </c>
      <c r="K2852" s="60">
        <v>45868</v>
      </c>
      <c r="L2852" s="52" t="s">
        <v>24</v>
      </c>
      <c r="M2852" s="70"/>
      <c r="N2852" s="88" t="s">
        <v>14369</v>
      </c>
      <c r="O2852" s="3" t="s">
        <v>14370</v>
      </c>
    </row>
    <row r="2853" s="3" customFormat="1" spans="1:15">
      <c r="A2853" s="2">
        <v>2852</v>
      </c>
      <c r="C2853" s="3" t="s">
        <v>14371</v>
      </c>
      <c r="D2853" s="21" t="s">
        <v>14372</v>
      </c>
      <c r="E2853" s="3" t="s">
        <v>14373</v>
      </c>
      <c r="F2853" s="3">
        <v>62</v>
      </c>
      <c r="G2853" s="63" t="s">
        <v>21</v>
      </c>
      <c r="J2853" s="3" t="s">
        <v>22</v>
      </c>
      <c r="K2853" s="60">
        <v>46016</v>
      </c>
      <c r="L2853" s="60" t="s">
        <v>23</v>
      </c>
      <c r="N2853" s="3" t="s">
        <v>14374</v>
      </c>
      <c r="O2853" s="3" t="s">
        <v>14375</v>
      </c>
    </row>
    <row r="2854" s="2" customFormat="1" spans="1:15">
      <c r="A2854" s="2">
        <v>2853</v>
      </c>
      <c r="C2854" s="2" t="s">
        <v>14376</v>
      </c>
      <c r="D2854" s="76" t="s">
        <v>14377</v>
      </c>
      <c r="E2854" s="2" t="s">
        <v>14378</v>
      </c>
      <c r="F2854" s="3">
        <v>25</v>
      </c>
      <c r="K2854" s="60">
        <v>46026</v>
      </c>
      <c r="L2854" s="2" t="s">
        <v>442</v>
      </c>
      <c r="M2854" s="3" t="s">
        <v>24</v>
      </c>
      <c r="N2854" s="2" t="s">
        <v>14379</v>
      </c>
      <c r="O2854" s="3" t="s">
        <v>14380</v>
      </c>
    </row>
    <row r="2855" s="3" customFormat="1" spans="1:15">
      <c r="A2855" s="2">
        <v>2854</v>
      </c>
      <c r="B2855" s="21" t="s">
        <v>14381</v>
      </c>
      <c r="C2855" s="3" t="s">
        <v>14382</v>
      </c>
      <c r="D2855" s="21" t="s">
        <v>14381</v>
      </c>
      <c r="E2855" s="3" t="s">
        <v>14383</v>
      </c>
      <c r="F2855" s="3">
        <v>45</v>
      </c>
      <c r="G2855" s="3" t="s">
        <v>14384</v>
      </c>
      <c r="K2855" s="60">
        <v>45852</v>
      </c>
      <c r="N2855" s="3" t="s">
        <v>14385</v>
      </c>
      <c r="O2855" s="3" t="s">
        <v>14386</v>
      </c>
    </row>
    <row r="2856" s="2" customFormat="1" spans="1:15">
      <c r="A2856" s="2">
        <v>2855</v>
      </c>
      <c r="B2856" s="68"/>
      <c r="C2856" s="20" t="s">
        <v>14387</v>
      </c>
      <c r="D2856" s="68" t="s">
        <v>14388</v>
      </c>
      <c r="E2856" s="20" t="s">
        <v>14389</v>
      </c>
      <c r="F2856" s="3">
        <v>65</v>
      </c>
      <c r="G2856" s="5" t="s">
        <v>21</v>
      </c>
      <c r="H2856" s="5"/>
      <c r="I2856" s="5"/>
      <c r="J2856" s="3" t="s">
        <v>22</v>
      </c>
      <c r="K2856" s="60">
        <v>46029</v>
      </c>
      <c r="L2856" s="60" t="s">
        <v>23</v>
      </c>
      <c r="M2856" s="3" t="s">
        <v>24</v>
      </c>
      <c r="N2856" s="5" t="s">
        <v>14390</v>
      </c>
      <c r="O2856" s="3" t="s">
        <v>14391</v>
      </c>
    </row>
    <row r="2857" s="3" customFormat="1" spans="1:15">
      <c r="A2857" s="2">
        <v>2856</v>
      </c>
      <c r="B2857" s="3" t="s">
        <v>14392</v>
      </c>
      <c r="C2857" s="3" t="s">
        <v>14393</v>
      </c>
      <c r="D2857" s="3" t="s">
        <v>14392</v>
      </c>
      <c r="E2857" s="3" t="s">
        <v>14394</v>
      </c>
      <c r="F2857" s="3">
        <v>55</v>
      </c>
      <c r="G2857" s="3" t="s">
        <v>14395</v>
      </c>
      <c r="H2857" s="60"/>
      <c r="I2857" s="60"/>
      <c r="J2857" s="20" t="s">
        <v>22</v>
      </c>
      <c r="K2857" s="60">
        <v>46056</v>
      </c>
      <c r="L2857" s="70" t="s">
        <v>23</v>
      </c>
      <c r="M2857" s="3"/>
      <c r="N2857" s="3" t="s">
        <v>14396</v>
      </c>
      <c r="O2857" s="3" t="s">
        <v>14397</v>
      </c>
    </row>
    <row r="2858" s="2" customFormat="1" spans="1:15">
      <c r="A2858" s="2">
        <v>2857</v>
      </c>
      <c r="C2858" s="2" t="s">
        <v>14398</v>
      </c>
      <c r="D2858" s="76" t="s">
        <v>14399</v>
      </c>
      <c r="E2858" s="2" t="s">
        <v>14400</v>
      </c>
      <c r="F2858" s="3">
        <v>39</v>
      </c>
      <c r="G2858" s="2" t="s">
        <v>21</v>
      </c>
      <c r="K2858" s="60">
        <v>45880</v>
      </c>
      <c r="M2858" s="3" t="s">
        <v>24</v>
      </c>
      <c r="N2858" s="2" t="s">
        <v>14401</v>
      </c>
      <c r="O2858" s="3" t="s">
        <v>14402</v>
      </c>
    </row>
    <row r="2859" s="2" customFormat="1" spans="1:15">
      <c r="A2859" s="2">
        <v>2858</v>
      </c>
      <c r="B2859" s="85"/>
      <c r="C2859" s="2" t="s">
        <v>14403</v>
      </c>
      <c r="D2859" s="76" t="s">
        <v>14404</v>
      </c>
      <c r="E2859" s="2" t="s">
        <v>14405</v>
      </c>
      <c r="F2859" s="3">
        <v>33</v>
      </c>
      <c r="G2859" s="3" t="s">
        <v>21</v>
      </c>
      <c r="H2859" s="16"/>
      <c r="I2859" s="16"/>
      <c r="J2859" s="16"/>
      <c r="K2859" s="60">
        <v>45896</v>
      </c>
      <c r="L2859" s="16"/>
      <c r="M2859" s="3" t="s">
        <v>24</v>
      </c>
      <c r="N2859" s="76" t="s">
        <v>14406</v>
      </c>
      <c r="O2859" s="3" t="s">
        <v>14407</v>
      </c>
    </row>
    <row r="2860" s="3" customFormat="1" spans="1:15">
      <c r="A2860" s="2">
        <v>2859</v>
      </c>
      <c r="C2860" s="3" t="s">
        <v>14408</v>
      </c>
      <c r="D2860" s="21" t="s">
        <v>14409</v>
      </c>
      <c r="E2860" s="3" t="s">
        <v>14410</v>
      </c>
      <c r="F2860" s="3">
        <v>59.9</v>
      </c>
      <c r="G2860" s="3" t="s">
        <v>14411</v>
      </c>
      <c r="K2860" s="60">
        <v>46039</v>
      </c>
      <c r="L2860" s="3" t="s">
        <v>8230</v>
      </c>
      <c r="M2860" s="3" t="s">
        <v>24</v>
      </c>
      <c r="N2860" s="3" t="s">
        <v>14412</v>
      </c>
      <c r="O2860" s="3" t="s">
        <v>14413</v>
      </c>
    </row>
    <row r="2861" s="2" customFormat="1" spans="1:15">
      <c r="A2861" s="2">
        <v>2860</v>
      </c>
      <c r="B2861" s="16"/>
      <c r="C2861" s="2" t="s">
        <v>14414</v>
      </c>
      <c r="D2861" s="76" t="s">
        <v>14415</v>
      </c>
      <c r="E2861" s="2" t="s">
        <v>14416</v>
      </c>
      <c r="F2861" s="3">
        <v>38</v>
      </c>
      <c r="G2861" s="2" t="s">
        <v>21</v>
      </c>
      <c r="K2861" s="60">
        <v>45341</v>
      </c>
      <c r="L2861" s="97"/>
      <c r="M2861" s="3" t="s">
        <v>24</v>
      </c>
      <c r="N2861" s="2" t="s">
        <v>14417</v>
      </c>
      <c r="O2861" s="3" t="s">
        <v>14418</v>
      </c>
    </row>
    <row r="2862" s="3" customFormat="1" spans="1:15">
      <c r="A2862" s="2">
        <v>2861</v>
      </c>
      <c r="B2862" s="3"/>
      <c r="C2862" s="3" t="s">
        <v>14419</v>
      </c>
      <c r="D2862" s="21" t="s">
        <v>14420</v>
      </c>
      <c r="E2862" s="3" t="s">
        <v>14421</v>
      </c>
      <c r="F2862" s="3">
        <v>45</v>
      </c>
      <c r="G2862" s="3" t="s">
        <v>14422</v>
      </c>
      <c r="K2862" s="60">
        <v>45531</v>
      </c>
      <c r="L2862" s="3"/>
      <c r="M2862" s="3"/>
      <c r="N2862" s="3" t="s">
        <v>14423</v>
      </c>
      <c r="O2862" s="3" t="s">
        <v>14424</v>
      </c>
    </row>
    <row r="2863" s="3" customFormat="1" spans="1:15">
      <c r="A2863" s="2">
        <v>2862</v>
      </c>
      <c r="B2863" s="3" t="s">
        <v>14425</v>
      </c>
      <c r="C2863" s="3" t="s">
        <v>14426</v>
      </c>
      <c r="D2863" s="21" t="s">
        <v>14425</v>
      </c>
      <c r="E2863" s="3" t="s">
        <v>14427</v>
      </c>
      <c r="F2863" s="3">
        <v>69</v>
      </c>
      <c r="G2863" s="3" t="s">
        <v>304</v>
      </c>
      <c r="K2863" s="60">
        <v>46028</v>
      </c>
      <c r="M2863" s="3" t="s">
        <v>14428</v>
      </c>
      <c r="N2863" s="3" t="s">
        <v>14429</v>
      </c>
      <c r="O2863" s="3" t="s">
        <v>14430</v>
      </c>
    </row>
    <row r="2864" s="3" customFormat="1" spans="1:15">
      <c r="A2864" s="2">
        <v>2863</v>
      </c>
      <c r="B2864" s="3" t="s">
        <v>14431</v>
      </c>
      <c r="C2864" s="3" t="s">
        <v>14432</v>
      </c>
      <c r="D2864" s="3" t="s">
        <v>14431</v>
      </c>
      <c r="E2864" s="3" t="s">
        <v>13515</v>
      </c>
      <c r="F2864" s="3">
        <v>65</v>
      </c>
      <c r="G2864" s="3" t="s">
        <v>14433</v>
      </c>
      <c r="I2864" s="2" t="s">
        <v>312</v>
      </c>
      <c r="J2864" s="62" t="s">
        <v>22</v>
      </c>
      <c r="K2864" s="60">
        <v>45905</v>
      </c>
      <c r="L2864" s="3" t="s">
        <v>23</v>
      </c>
      <c r="N2864" s="3" t="s">
        <v>14434</v>
      </c>
      <c r="O2864" s="3" t="s">
        <v>14435</v>
      </c>
    </row>
    <row r="2865" s="5" customFormat="1" ht="14.25" spans="1:15">
      <c r="A2865" s="2">
        <v>2864</v>
      </c>
      <c r="B2865" s="2"/>
      <c r="C2865" s="18" t="s">
        <v>14436</v>
      </c>
      <c r="D2865" s="76"/>
      <c r="E2865" s="2"/>
      <c r="F2865" s="3"/>
      <c r="G2865" s="2"/>
      <c r="H2865" s="2"/>
      <c r="I2865" s="2"/>
      <c r="J2865" s="2"/>
      <c r="K2865" s="60"/>
      <c r="L2865" s="2"/>
      <c r="M2865" s="3"/>
      <c r="N2865" s="2"/>
      <c r="O2865" s="3"/>
    </row>
    <row r="2866" s="3" customFormat="1" spans="1:15">
      <c r="A2866" s="2">
        <v>2865</v>
      </c>
      <c r="B2866" s="21" t="s">
        <v>14437</v>
      </c>
      <c r="C2866" s="3" t="s">
        <v>14438</v>
      </c>
      <c r="D2866" s="21" t="s">
        <v>14437</v>
      </c>
      <c r="E2866" s="3" t="s">
        <v>14439</v>
      </c>
      <c r="F2866" s="3">
        <v>55</v>
      </c>
      <c r="G2866" s="3" t="s">
        <v>1058</v>
      </c>
      <c r="H2866" s="3"/>
      <c r="I2866" s="3"/>
      <c r="J2866" s="3"/>
      <c r="K2866" s="60">
        <v>45859</v>
      </c>
      <c r="L2866" s="3"/>
      <c r="M2866" s="3"/>
      <c r="N2866" s="3" t="s">
        <v>14440</v>
      </c>
      <c r="O2866" s="3" t="s">
        <v>14441</v>
      </c>
    </row>
    <row r="2867" s="3" customFormat="1" spans="1:15">
      <c r="A2867" s="2">
        <v>2866</v>
      </c>
      <c r="B2867" s="3"/>
      <c r="C2867" s="3" t="s">
        <v>14442</v>
      </c>
      <c r="D2867" s="3" t="s">
        <v>14443</v>
      </c>
      <c r="E2867" s="3" t="s">
        <v>14444</v>
      </c>
      <c r="F2867" s="3">
        <v>39</v>
      </c>
      <c r="G2867" s="3" t="s">
        <v>14001</v>
      </c>
      <c r="K2867" s="60">
        <v>45482</v>
      </c>
      <c r="L2867" s="20" t="s">
        <v>63</v>
      </c>
      <c r="N2867" s="3" t="s">
        <v>14445</v>
      </c>
      <c r="O2867" s="3" t="s">
        <v>14446</v>
      </c>
    </row>
    <row r="2868" s="3" customFormat="1" spans="1:15">
      <c r="A2868" s="2">
        <v>2867</v>
      </c>
      <c r="C2868" s="3" t="s">
        <v>14447</v>
      </c>
      <c r="D2868" s="21" t="s">
        <v>14448</v>
      </c>
      <c r="E2868" s="3" t="s">
        <v>14449</v>
      </c>
      <c r="F2868" s="3">
        <v>55</v>
      </c>
      <c r="G2868" s="20" t="s">
        <v>14450</v>
      </c>
      <c r="K2868" s="60">
        <v>45643</v>
      </c>
      <c r="L2868" s="20" t="s">
        <v>63</v>
      </c>
      <c r="N2868" s="3" t="s">
        <v>14451</v>
      </c>
      <c r="O2868" s="3" t="s">
        <v>14452</v>
      </c>
    </row>
    <row r="2869" s="3" customFormat="1" spans="1:15">
      <c r="A2869" s="2">
        <v>2868</v>
      </c>
      <c r="B2869" s="3"/>
      <c r="C2869" s="3" t="s">
        <v>14453</v>
      </c>
      <c r="D2869" s="3" t="s">
        <v>14454</v>
      </c>
      <c r="E2869" s="3" t="s">
        <v>14455</v>
      </c>
      <c r="F2869" s="3">
        <v>39</v>
      </c>
      <c r="G2869" s="3" t="s">
        <v>1727</v>
      </c>
      <c r="K2869" s="60">
        <v>45582</v>
      </c>
      <c r="L2869" s="3"/>
      <c r="N2869" s="3" t="s">
        <v>14456</v>
      </c>
      <c r="O2869" s="3" t="s">
        <v>14457</v>
      </c>
    </row>
    <row r="2870" s="2" customFormat="1" spans="1:15">
      <c r="A2870" s="2">
        <v>2869</v>
      </c>
      <c r="B2870" s="5"/>
      <c r="C2870" s="5" t="s">
        <v>14458</v>
      </c>
      <c r="D2870" s="68" t="s">
        <v>14459</v>
      </c>
      <c r="E2870" s="5" t="s">
        <v>14460</v>
      </c>
      <c r="F2870" s="3">
        <v>42</v>
      </c>
      <c r="G2870" s="5"/>
      <c r="H2870" s="5"/>
      <c r="I2870" s="5"/>
      <c r="J2870" s="5"/>
      <c r="K2870" s="60">
        <v>45314</v>
      </c>
      <c r="L2870" s="5"/>
      <c r="M2870" s="3" t="s">
        <v>24</v>
      </c>
      <c r="N2870" s="5" t="s">
        <v>14461</v>
      </c>
      <c r="O2870" s="3" t="s">
        <v>14462</v>
      </c>
    </row>
    <row r="2871" s="3" customFormat="1" spans="1:15">
      <c r="A2871" s="2">
        <v>2870</v>
      </c>
      <c r="B2871" s="3" t="s">
        <v>14463</v>
      </c>
      <c r="C2871" s="3" t="s">
        <v>14464</v>
      </c>
      <c r="D2871" s="3" t="s">
        <v>14463</v>
      </c>
      <c r="E2871" s="3" t="s">
        <v>14465</v>
      </c>
      <c r="F2871" s="3">
        <v>55</v>
      </c>
      <c r="G2871" s="3" t="s">
        <v>1058</v>
      </c>
      <c r="H2871" s="3"/>
      <c r="I2871" s="3"/>
      <c r="J2871" s="3"/>
      <c r="K2871" s="60">
        <v>45912</v>
      </c>
      <c r="L2871" s="3"/>
      <c r="M2871" s="3"/>
      <c r="N2871" s="3" t="s">
        <v>14466</v>
      </c>
      <c r="O2871" s="3" t="s">
        <v>14467</v>
      </c>
    </row>
    <row r="2872" s="27" customFormat="1" spans="1:15">
      <c r="A2872" s="2">
        <v>2871</v>
      </c>
      <c r="B2872" s="57" t="s">
        <v>14468</v>
      </c>
      <c r="C2872" s="27" t="s">
        <v>14469</v>
      </c>
      <c r="D2872" s="57" t="s">
        <v>14468</v>
      </c>
      <c r="E2872" s="27" t="s">
        <v>14470</v>
      </c>
      <c r="F2872" s="3">
        <v>59</v>
      </c>
      <c r="K2872" s="60">
        <v>45985</v>
      </c>
      <c r="N2872" s="27" t="s">
        <v>14471</v>
      </c>
      <c r="O2872" s="27" t="s">
        <v>14472</v>
      </c>
    </row>
    <row r="2873" s="3" customFormat="1" spans="1:15">
      <c r="A2873" s="2">
        <v>2872</v>
      </c>
      <c r="B2873" s="3"/>
      <c r="C2873" s="3" t="s">
        <v>14473</v>
      </c>
      <c r="D2873" s="21" t="s">
        <v>14474</v>
      </c>
      <c r="E2873" s="3" t="s">
        <v>14475</v>
      </c>
      <c r="F2873" s="3">
        <v>55</v>
      </c>
      <c r="G2873" s="3" t="s">
        <v>649</v>
      </c>
      <c r="K2873" s="60">
        <v>45944</v>
      </c>
      <c r="N2873" s="3" t="s">
        <v>14476</v>
      </c>
      <c r="O2873" s="3" t="s">
        <v>14477</v>
      </c>
    </row>
    <row r="2874" s="52" customFormat="1" spans="1:15">
      <c r="A2874" s="2">
        <v>2873</v>
      </c>
      <c r="C2874" s="52" t="s">
        <v>14478</v>
      </c>
      <c r="D2874" s="87" t="s">
        <v>14479</v>
      </c>
      <c r="E2874" s="52" t="s">
        <v>14480</v>
      </c>
      <c r="F2874" s="3">
        <v>59.9</v>
      </c>
      <c r="G2874" s="52" t="s">
        <v>14481</v>
      </c>
      <c r="K2874" s="60">
        <v>46041</v>
      </c>
      <c r="L2874" s="3" t="s">
        <v>63</v>
      </c>
      <c r="M2874" s="3" t="s">
        <v>24</v>
      </c>
      <c r="N2874" s="52" t="s">
        <v>14482</v>
      </c>
      <c r="O2874" s="3" t="s">
        <v>14483</v>
      </c>
    </row>
    <row r="2875" s="3" customFormat="1" spans="1:15">
      <c r="A2875" s="2">
        <v>2874</v>
      </c>
      <c r="B2875" s="3" t="s">
        <v>14484</v>
      </c>
      <c r="C2875" s="3" t="s">
        <v>14485</v>
      </c>
      <c r="D2875" s="3" t="s">
        <v>14484</v>
      </c>
      <c r="E2875" s="3" t="s">
        <v>14486</v>
      </c>
      <c r="F2875" s="3">
        <v>45.5</v>
      </c>
      <c r="G2875" s="20" t="s">
        <v>1727</v>
      </c>
      <c r="J2875" s="20" t="s">
        <v>22</v>
      </c>
      <c r="K2875" s="60">
        <v>46063</v>
      </c>
      <c r="L2875" s="3" t="s">
        <v>2586</v>
      </c>
      <c r="M2875" s="3"/>
      <c r="N2875" s="3" t="s">
        <v>14487</v>
      </c>
      <c r="O2875" s="3" t="s">
        <v>14488</v>
      </c>
    </row>
    <row r="2876" s="3" customFormat="1" spans="1:15">
      <c r="A2876" s="2">
        <v>2875</v>
      </c>
      <c r="B2876" s="21" t="s">
        <v>14489</v>
      </c>
      <c r="C2876" s="3" t="s">
        <v>14490</v>
      </c>
      <c r="D2876" s="21" t="s">
        <v>14489</v>
      </c>
      <c r="E2876" s="3" t="s">
        <v>14491</v>
      </c>
      <c r="F2876" s="3">
        <v>65</v>
      </c>
      <c r="G2876" s="3" t="s">
        <v>14492</v>
      </c>
      <c r="J2876" s="20" t="s">
        <v>22</v>
      </c>
      <c r="K2876" s="60">
        <v>46062</v>
      </c>
      <c r="L2876" s="3" t="s">
        <v>23</v>
      </c>
      <c r="M2876" s="3" t="s">
        <v>14493</v>
      </c>
      <c r="N2876" s="3" t="s">
        <v>14494</v>
      </c>
      <c r="O2876" s="3" t="s">
        <v>14495</v>
      </c>
    </row>
    <row r="2877" s="3" customFormat="1" spans="1:15">
      <c r="A2877" s="2">
        <v>2876</v>
      </c>
      <c r="C2877" s="20" t="s">
        <v>14496</v>
      </c>
      <c r="D2877" s="21" t="s">
        <v>14497</v>
      </c>
      <c r="E2877" s="20" t="s">
        <v>14498</v>
      </c>
      <c r="F2877" s="3">
        <v>66</v>
      </c>
      <c r="G2877" s="3" t="s">
        <v>14499</v>
      </c>
      <c r="K2877" s="60">
        <v>46057</v>
      </c>
      <c r="L2877" s="3" t="s">
        <v>63</v>
      </c>
      <c r="N2877" s="3" t="s">
        <v>14500</v>
      </c>
      <c r="O2877" s="3" t="s">
        <v>14501</v>
      </c>
    </row>
    <row r="2878" s="2" customFormat="1" spans="1:15">
      <c r="A2878" s="2">
        <v>2877</v>
      </c>
      <c r="B2878" s="5"/>
      <c r="C2878" s="5" t="s">
        <v>14502</v>
      </c>
      <c r="D2878" s="68" t="s">
        <v>14503</v>
      </c>
      <c r="E2878" s="5" t="s">
        <v>14504</v>
      </c>
      <c r="F2878" s="3">
        <v>59.8</v>
      </c>
      <c r="G2878" s="3" t="s">
        <v>21</v>
      </c>
      <c r="H2878" s="5"/>
      <c r="I2878" s="5"/>
      <c r="J2878" s="5"/>
      <c r="K2878" s="60">
        <v>45168</v>
      </c>
      <c r="L2878" s="5"/>
      <c r="M2878" s="3" t="s">
        <v>24</v>
      </c>
      <c r="N2878" s="5" t="s">
        <v>14505</v>
      </c>
      <c r="O2878" s="3" t="s">
        <v>14506</v>
      </c>
    </row>
    <row r="2879" s="3" customFormat="1" spans="1:15">
      <c r="A2879" s="2">
        <v>2878</v>
      </c>
      <c r="B2879" s="3" t="s">
        <v>14507</v>
      </c>
      <c r="C2879" s="3" t="s">
        <v>14508</v>
      </c>
      <c r="D2879" s="3" t="s">
        <v>14507</v>
      </c>
      <c r="E2879" s="3" t="s">
        <v>14509</v>
      </c>
      <c r="F2879" s="3">
        <v>45</v>
      </c>
      <c r="G2879" s="3" t="s">
        <v>14510</v>
      </c>
      <c r="H2879" s="3"/>
      <c r="I2879" s="3"/>
      <c r="J2879" s="3"/>
      <c r="K2879" s="60">
        <v>45953</v>
      </c>
      <c r="L2879" s="3"/>
      <c r="M2879" s="3"/>
      <c r="N2879" s="3" t="s">
        <v>14511</v>
      </c>
      <c r="O2879" s="3" t="s">
        <v>14512</v>
      </c>
    </row>
    <row r="2880" s="3" customFormat="1" spans="1:15">
      <c r="A2880" s="2">
        <v>2879</v>
      </c>
      <c r="B2880" s="3"/>
      <c r="C2880" s="3" t="s">
        <v>14513</v>
      </c>
      <c r="D2880" s="21" t="s">
        <v>14514</v>
      </c>
      <c r="E2880" s="3" t="s">
        <v>14515</v>
      </c>
      <c r="F2880" s="3">
        <v>54</v>
      </c>
      <c r="G2880" s="3" t="s">
        <v>14516</v>
      </c>
      <c r="K2880" s="60">
        <v>45640</v>
      </c>
      <c r="L2880" s="20" t="s">
        <v>63</v>
      </c>
      <c r="N2880" s="3" t="s">
        <v>14517</v>
      </c>
      <c r="O2880" s="3" t="s">
        <v>14518</v>
      </c>
    </row>
    <row r="2881" s="3" customFormat="1" spans="1:15">
      <c r="A2881" s="2">
        <v>2880</v>
      </c>
      <c r="B2881" s="3" t="s">
        <v>14519</v>
      </c>
      <c r="C2881" s="3" t="s">
        <v>14520</v>
      </c>
      <c r="D2881" s="3" t="s">
        <v>14519</v>
      </c>
      <c r="E2881" s="3" t="s">
        <v>14521</v>
      </c>
      <c r="F2881" s="3">
        <v>49</v>
      </c>
      <c r="G2881" s="3" t="s">
        <v>14522</v>
      </c>
      <c r="K2881" s="60">
        <v>45903</v>
      </c>
      <c r="L2881" s="3"/>
      <c r="N2881" s="3" t="s">
        <v>14523</v>
      </c>
      <c r="O2881" s="3" t="s">
        <v>14524</v>
      </c>
    </row>
    <row r="2882" s="5" customFormat="1" spans="1:15">
      <c r="A2882" s="2">
        <v>2881</v>
      </c>
      <c r="B2882" s="2"/>
      <c r="C2882" s="2" t="s">
        <v>14525</v>
      </c>
      <c r="D2882" s="76" t="s">
        <v>14526</v>
      </c>
      <c r="E2882" s="2" t="s">
        <v>14527</v>
      </c>
      <c r="F2882" s="3">
        <v>45</v>
      </c>
      <c r="G2882" s="2" t="s">
        <v>21</v>
      </c>
      <c r="H2882" s="2"/>
      <c r="I2882" s="2"/>
      <c r="J2882" s="2"/>
      <c r="K2882" s="60">
        <v>45509</v>
      </c>
      <c r="L2882" s="2"/>
      <c r="M2882" s="3" t="s">
        <v>24</v>
      </c>
      <c r="N2882" s="2" t="s">
        <v>14528</v>
      </c>
      <c r="O2882" s="3" t="s">
        <v>14529</v>
      </c>
    </row>
    <row r="2883" s="2" customFormat="1" spans="1:15">
      <c r="A2883" s="2">
        <v>2882</v>
      </c>
      <c r="B2883" s="5"/>
      <c r="C2883" s="5" t="s">
        <v>14530</v>
      </c>
      <c r="D2883" s="68" t="s">
        <v>14531</v>
      </c>
      <c r="E2883" s="5" t="s">
        <v>14532</v>
      </c>
      <c r="F2883" s="3">
        <v>46</v>
      </c>
      <c r="G2883" s="3" t="s">
        <v>21</v>
      </c>
      <c r="H2883" s="5"/>
      <c r="I2883" s="5"/>
      <c r="J2883" s="3" t="s">
        <v>22</v>
      </c>
      <c r="K2883" s="60">
        <v>46057</v>
      </c>
      <c r="L2883" s="60" t="s">
        <v>2299</v>
      </c>
      <c r="M2883" s="3" t="s">
        <v>24</v>
      </c>
      <c r="N2883" s="5" t="s">
        <v>14533</v>
      </c>
      <c r="O2883" s="3" t="s">
        <v>14534</v>
      </c>
    </row>
    <row r="2884" s="3" customFormat="1" spans="1:15">
      <c r="A2884" s="2">
        <v>2883</v>
      </c>
      <c r="B2884" s="3" t="s">
        <v>14535</v>
      </c>
      <c r="C2884" s="3" t="s">
        <v>14536</v>
      </c>
      <c r="D2884" s="3" t="s">
        <v>14535</v>
      </c>
      <c r="E2884" s="3" t="s">
        <v>14537</v>
      </c>
      <c r="F2884" s="3">
        <v>55</v>
      </c>
      <c r="G2884" s="20" t="s">
        <v>14538</v>
      </c>
      <c r="J2884" s="20" t="s">
        <v>22</v>
      </c>
      <c r="K2884" s="60">
        <v>46041</v>
      </c>
      <c r="L2884" s="70" t="s">
        <v>23</v>
      </c>
      <c r="N2884" s="3" t="s">
        <v>14539</v>
      </c>
      <c r="O2884" s="3" t="s">
        <v>14540</v>
      </c>
    </row>
    <row r="2885" s="3" customFormat="1" spans="1:15">
      <c r="A2885" s="2">
        <v>2884</v>
      </c>
      <c r="C2885" s="3" t="s">
        <v>14541</v>
      </c>
      <c r="D2885" s="21" t="s">
        <v>14542</v>
      </c>
      <c r="E2885" s="62" t="s">
        <v>14543</v>
      </c>
      <c r="F2885" s="3">
        <v>59</v>
      </c>
      <c r="G2885" s="3" t="s">
        <v>14544</v>
      </c>
      <c r="K2885" s="60">
        <v>46045</v>
      </c>
      <c r="L2885" s="62" t="s">
        <v>63</v>
      </c>
      <c r="M2885" s="62"/>
      <c r="N2885" s="3" t="s">
        <v>14545</v>
      </c>
      <c r="O2885" s="3" t="s">
        <v>14546</v>
      </c>
    </row>
    <row r="2886" s="2" customFormat="1" spans="1:15">
      <c r="A2886" s="2">
        <v>2885</v>
      </c>
      <c r="B2886" s="76"/>
      <c r="C2886" s="2" t="s">
        <v>14547</v>
      </c>
      <c r="D2886" s="76" t="s">
        <v>14548</v>
      </c>
      <c r="E2886" s="2" t="s">
        <v>14480</v>
      </c>
      <c r="F2886" s="3">
        <v>59</v>
      </c>
      <c r="G2886" s="2" t="s">
        <v>1770</v>
      </c>
      <c r="K2886" s="60">
        <v>45267</v>
      </c>
      <c r="L2886" s="3" t="s">
        <v>63</v>
      </c>
      <c r="M2886" s="3" t="s">
        <v>24</v>
      </c>
      <c r="N2886" s="76" t="s">
        <v>14549</v>
      </c>
      <c r="O2886" s="3" t="s">
        <v>14550</v>
      </c>
    </row>
    <row r="2887" s="2" customFormat="1" spans="1:15">
      <c r="A2887" s="2">
        <v>2886</v>
      </c>
      <c r="C2887" s="2" t="s">
        <v>14551</v>
      </c>
      <c r="D2887" s="76" t="s">
        <v>14552</v>
      </c>
      <c r="E2887" s="2" t="s">
        <v>14553</v>
      </c>
      <c r="F2887" s="3">
        <v>39.8</v>
      </c>
      <c r="G2887" s="2" t="s">
        <v>21</v>
      </c>
      <c r="K2887" s="60">
        <v>46026</v>
      </c>
      <c r="M2887" s="3" t="s">
        <v>24</v>
      </c>
      <c r="N2887" s="2" t="s">
        <v>14554</v>
      </c>
      <c r="O2887" s="3" t="s">
        <v>14555</v>
      </c>
    </row>
    <row r="2888" s="2" customFormat="1" spans="1:15">
      <c r="A2888" s="2">
        <v>2887</v>
      </c>
      <c r="C2888" s="2" t="s">
        <v>14556</v>
      </c>
      <c r="D2888" s="3" t="s">
        <v>14557</v>
      </c>
      <c r="E2888" s="3" t="s">
        <v>14558</v>
      </c>
      <c r="F2888" s="3">
        <v>49</v>
      </c>
      <c r="G2888" s="2" t="s">
        <v>62</v>
      </c>
      <c r="K2888" s="60">
        <v>45649</v>
      </c>
      <c r="L2888" s="3" t="s">
        <v>63</v>
      </c>
      <c r="M2888" s="3" t="s">
        <v>24</v>
      </c>
      <c r="N2888" s="3" t="s">
        <v>14559</v>
      </c>
      <c r="O2888" s="77" t="s">
        <v>14560</v>
      </c>
    </row>
    <row r="2889" s="2" customFormat="1" spans="1:15">
      <c r="A2889" s="2">
        <v>2888</v>
      </c>
      <c r="C2889" s="2" t="s">
        <v>14556</v>
      </c>
      <c r="D2889" s="76" t="s">
        <v>14561</v>
      </c>
      <c r="E2889" s="2" t="s">
        <v>14562</v>
      </c>
      <c r="F2889" s="3">
        <v>33</v>
      </c>
      <c r="G2889" s="2" t="s">
        <v>1770</v>
      </c>
      <c r="K2889" s="60">
        <v>45126</v>
      </c>
      <c r="L2889" s="3" t="s">
        <v>63</v>
      </c>
      <c r="M2889" s="3" t="s">
        <v>24</v>
      </c>
      <c r="N2889" s="2" t="s">
        <v>14563</v>
      </c>
      <c r="O2889" s="3" t="s">
        <v>14564</v>
      </c>
    </row>
    <row r="2890" s="2" customFormat="1" spans="1:15">
      <c r="A2890" s="2">
        <v>2889</v>
      </c>
      <c r="C2890" s="2" t="s">
        <v>14556</v>
      </c>
      <c r="D2890" s="76" t="s">
        <v>14565</v>
      </c>
      <c r="E2890" s="2" t="s">
        <v>14566</v>
      </c>
      <c r="F2890" s="3">
        <v>42</v>
      </c>
      <c r="G2890" s="2" t="s">
        <v>21</v>
      </c>
      <c r="K2890" s="60">
        <v>45539</v>
      </c>
      <c r="M2890" s="3" t="s">
        <v>24</v>
      </c>
      <c r="N2890" s="2" t="s">
        <v>14567</v>
      </c>
      <c r="O2890" s="3" t="s">
        <v>14568</v>
      </c>
    </row>
    <row r="2891" s="27" customFormat="1" spans="1:15">
      <c r="A2891" s="2">
        <v>2890</v>
      </c>
      <c r="B2891" s="57" t="s">
        <v>14569</v>
      </c>
      <c r="C2891" s="27" t="s">
        <v>14570</v>
      </c>
      <c r="D2891" s="57" t="s">
        <v>14569</v>
      </c>
      <c r="E2891" s="27" t="s">
        <v>14571</v>
      </c>
      <c r="F2891" s="3">
        <v>45</v>
      </c>
      <c r="G2891" s="2" t="s">
        <v>21</v>
      </c>
      <c r="H2891" s="58" t="s">
        <v>96</v>
      </c>
      <c r="I2891" s="27"/>
      <c r="J2891" s="27"/>
      <c r="K2891" s="60">
        <v>45993</v>
      </c>
      <c r="L2891" s="27" t="s">
        <v>97</v>
      </c>
      <c r="M2891" s="27"/>
      <c r="N2891" s="27" t="s">
        <v>14572</v>
      </c>
      <c r="O2891" s="27" t="s">
        <v>14573</v>
      </c>
    </row>
    <row r="2892" s="2" customFormat="1" spans="1:15">
      <c r="A2892" s="2">
        <v>2891</v>
      </c>
      <c r="B2892" s="16"/>
      <c r="C2892" s="2" t="s">
        <v>14574</v>
      </c>
      <c r="D2892" s="76" t="s">
        <v>14575</v>
      </c>
      <c r="E2892" s="2" t="s">
        <v>14576</v>
      </c>
      <c r="F2892" s="3">
        <v>49</v>
      </c>
      <c r="G2892" s="2" t="s">
        <v>21</v>
      </c>
      <c r="H2892" s="16"/>
      <c r="I2892" s="16"/>
      <c r="J2892" s="16"/>
      <c r="K2892" s="60">
        <v>46006</v>
      </c>
      <c r="L2892" s="97"/>
      <c r="M2892" s="3" t="s">
        <v>24</v>
      </c>
      <c r="N2892" s="2" t="s">
        <v>14577</v>
      </c>
      <c r="O2892" s="3" t="s">
        <v>14578</v>
      </c>
    </row>
    <row r="2893" s="3" customFormat="1" spans="1:15">
      <c r="A2893" s="2">
        <v>2892</v>
      </c>
      <c r="B2893" s="3"/>
      <c r="C2893" s="3" t="s">
        <v>14579</v>
      </c>
      <c r="D2893" s="21" t="s">
        <v>14580</v>
      </c>
      <c r="E2893" s="3" t="s">
        <v>14581</v>
      </c>
      <c r="F2893" s="3">
        <v>49</v>
      </c>
      <c r="G2893" s="3" t="s">
        <v>21</v>
      </c>
      <c r="K2893" s="60">
        <v>45379</v>
      </c>
      <c r="N2893" s="3" t="s">
        <v>14582</v>
      </c>
      <c r="O2893" s="3" t="s">
        <v>14583</v>
      </c>
    </row>
    <row r="2894" s="3" customFormat="1" spans="1:15">
      <c r="A2894" s="2">
        <v>2893</v>
      </c>
      <c r="C2894" s="3" t="s">
        <v>14584</v>
      </c>
      <c r="D2894" s="21" t="s">
        <v>14585</v>
      </c>
      <c r="E2894" s="20" t="s">
        <v>14586</v>
      </c>
      <c r="F2894" s="3">
        <v>45</v>
      </c>
      <c r="G2894" s="2" t="s">
        <v>21</v>
      </c>
      <c r="H2894" s="20" t="s">
        <v>96</v>
      </c>
      <c r="K2894" s="60">
        <v>46009</v>
      </c>
      <c r="L2894" s="3" t="s">
        <v>97</v>
      </c>
      <c r="N2894" s="3" t="s">
        <v>14587</v>
      </c>
      <c r="O2894" s="3" t="s">
        <v>14588</v>
      </c>
    </row>
    <row r="2895" s="2" customFormat="1" spans="1:15">
      <c r="A2895" s="2">
        <v>2894</v>
      </c>
      <c r="C2895" s="2" t="s">
        <v>14589</v>
      </c>
      <c r="D2895" s="76" t="s">
        <v>14590</v>
      </c>
      <c r="E2895" s="2" t="s">
        <v>14591</v>
      </c>
      <c r="F2895" s="3">
        <v>43</v>
      </c>
      <c r="G2895" s="2" t="s">
        <v>21</v>
      </c>
      <c r="K2895" s="60">
        <v>46057</v>
      </c>
      <c r="M2895" s="3" t="s">
        <v>24</v>
      </c>
      <c r="N2895" s="2" t="s">
        <v>14592</v>
      </c>
      <c r="O2895" s="3" t="s">
        <v>14593</v>
      </c>
    </row>
    <row r="2896" s="3" customFormat="1" spans="1:15">
      <c r="A2896" s="2">
        <v>2895</v>
      </c>
      <c r="C2896" s="3" t="s">
        <v>14594</v>
      </c>
      <c r="D2896" s="21" t="s">
        <v>14595</v>
      </c>
      <c r="E2896" s="3" t="s">
        <v>14596</v>
      </c>
      <c r="F2896" s="3">
        <v>39</v>
      </c>
      <c r="G2896" s="3" t="s">
        <v>14597</v>
      </c>
      <c r="K2896" s="60">
        <v>45677</v>
      </c>
      <c r="L2896" s="3" t="s">
        <v>63</v>
      </c>
      <c r="M2896" s="3" t="s">
        <v>24</v>
      </c>
      <c r="N2896" s="3" t="s">
        <v>14598</v>
      </c>
      <c r="O2896" s="3" t="s">
        <v>14599</v>
      </c>
    </row>
    <row r="2897" s="5" customFormat="1" spans="1:15">
      <c r="A2897" s="2">
        <v>2896</v>
      </c>
      <c r="B2897" s="76"/>
      <c r="C2897" s="2" t="s">
        <v>14594</v>
      </c>
      <c r="D2897" s="76" t="s">
        <v>14600</v>
      </c>
      <c r="E2897" s="5" t="s">
        <v>14601</v>
      </c>
      <c r="F2897" s="3">
        <v>35</v>
      </c>
      <c r="G2897" s="3" t="s">
        <v>21</v>
      </c>
      <c r="H2897" s="2"/>
      <c r="I2897" s="2"/>
      <c r="J2897" s="2"/>
      <c r="K2897" s="60">
        <v>46027</v>
      </c>
      <c r="L2897" s="2"/>
      <c r="M2897" s="3" t="s">
        <v>24</v>
      </c>
      <c r="N2897" s="2" t="s">
        <v>14602</v>
      </c>
      <c r="O2897" s="3" t="s">
        <v>14603</v>
      </c>
    </row>
    <row r="2898" s="3" customFormat="1" spans="1:15">
      <c r="A2898" s="2">
        <v>2897</v>
      </c>
      <c r="C2898" s="62" t="s">
        <v>14604</v>
      </c>
      <c r="D2898" s="21" t="s">
        <v>14605</v>
      </c>
      <c r="E2898" s="3" t="s">
        <v>14606</v>
      </c>
      <c r="F2898" s="3">
        <v>66</v>
      </c>
      <c r="G2898" s="52" t="s">
        <v>62</v>
      </c>
      <c r="H2898" s="20" t="s">
        <v>96</v>
      </c>
      <c r="J2898" s="3" t="s">
        <v>22</v>
      </c>
      <c r="K2898" s="60">
        <v>46048</v>
      </c>
      <c r="L2898" s="3" t="s">
        <v>23</v>
      </c>
      <c r="N2898" s="3" t="s">
        <v>14607</v>
      </c>
      <c r="O2898" s="3" t="s">
        <v>14608</v>
      </c>
    </row>
    <row r="2899" s="3" customFormat="1" spans="1:15">
      <c r="A2899" s="2">
        <v>2898</v>
      </c>
      <c r="B2899" s="3" t="s">
        <v>14609</v>
      </c>
      <c r="C2899" s="3" t="s">
        <v>14610</v>
      </c>
      <c r="D2899" s="3" t="s">
        <v>14609</v>
      </c>
      <c r="E2899" s="3" t="s">
        <v>14611</v>
      </c>
      <c r="F2899" s="3">
        <v>39</v>
      </c>
      <c r="G2899" s="3" t="s">
        <v>1058</v>
      </c>
      <c r="H2899" s="3"/>
      <c r="K2899" s="60">
        <v>45799</v>
      </c>
      <c r="L2899" s="3"/>
      <c r="N2899" s="3" t="s">
        <v>14612</v>
      </c>
      <c r="O2899" s="3" t="s">
        <v>14613</v>
      </c>
    </row>
    <row r="2900" s="3" customFormat="1" spans="1:15">
      <c r="A2900" s="2">
        <v>2899</v>
      </c>
      <c r="B2900" s="3"/>
      <c r="C2900" s="3" t="s">
        <v>14614</v>
      </c>
      <c r="D2900" s="21" t="s">
        <v>14615</v>
      </c>
      <c r="E2900" s="3" t="s">
        <v>14616</v>
      </c>
      <c r="F2900" s="3">
        <v>45</v>
      </c>
      <c r="G2900" s="3" t="s">
        <v>14617</v>
      </c>
      <c r="H2900" s="3"/>
      <c r="I2900" s="3"/>
      <c r="J2900" s="3"/>
      <c r="K2900" s="60">
        <v>45635</v>
      </c>
      <c r="L2900" s="3"/>
      <c r="M2900" s="3"/>
      <c r="N2900" s="3" t="s">
        <v>14618</v>
      </c>
      <c r="O2900" s="3" t="s">
        <v>14619</v>
      </c>
    </row>
    <row r="2901" s="3" customFormat="1" spans="1:15">
      <c r="A2901" s="2">
        <v>2900</v>
      </c>
      <c r="C2901" s="3" t="s">
        <v>14620</v>
      </c>
      <c r="D2901" s="21" t="s">
        <v>14621</v>
      </c>
      <c r="E2901" s="3" t="s">
        <v>14622</v>
      </c>
      <c r="F2901" s="3">
        <v>55</v>
      </c>
      <c r="G2901" s="63" t="s">
        <v>21</v>
      </c>
      <c r="H2901" s="20" t="s">
        <v>96</v>
      </c>
      <c r="K2901" s="60">
        <v>46026</v>
      </c>
      <c r="L2901" s="3" t="s">
        <v>97</v>
      </c>
      <c r="N2901" s="3" t="s">
        <v>14623</v>
      </c>
      <c r="O2901" s="3" t="s">
        <v>14624</v>
      </c>
    </row>
    <row r="2902" s="52" customFormat="1" spans="1:15">
      <c r="A2902" s="2">
        <v>2901</v>
      </c>
      <c r="C2902" s="52" t="s">
        <v>14625</v>
      </c>
      <c r="D2902" s="87" t="s">
        <v>14626</v>
      </c>
      <c r="E2902" s="52" t="s">
        <v>14627</v>
      </c>
      <c r="F2902" s="3">
        <v>49.8</v>
      </c>
      <c r="G2902" s="88" t="s">
        <v>14628</v>
      </c>
      <c r="J2902" s="3"/>
      <c r="K2902" s="60">
        <v>45807</v>
      </c>
      <c r="L2902" s="60" t="s">
        <v>6274</v>
      </c>
      <c r="M2902" s="3" t="s">
        <v>14629</v>
      </c>
      <c r="N2902" s="88" t="s">
        <v>14630</v>
      </c>
      <c r="O2902" s="3" t="s">
        <v>14631</v>
      </c>
    </row>
    <row r="2903" s="3" customFormat="1" spans="1:15">
      <c r="A2903" s="2">
        <v>2902</v>
      </c>
      <c r="B2903" s="3"/>
      <c r="C2903" s="3" t="s">
        <v>14632</v>
      </c>
      <c r="D2903" s="21" t="s">
        <v>14633</v>
      </c>
      <c r="E2903" s="3" t="s">
        <v>14634</v>
      </c>
      <c r="F2903" s="3">
        <v>54</v>
      </c>
      <c r="G2903" s="3" t="s">
        <v>62</v>
      </c>
      <c r="K2903" s="60">
        <v>45267</v>
      </c>
      <c r="N2903" s="3" t="s">
        <v>14635</v>
      </c>
      <c r="O2903" s="3" t="s">
        <v>14636</v>
      </c>
    </row>
    <row r="2904" s="3" customFormat="1" spans="1:15">
      <c r="A2904" s="2">
        <v>2903</v>
      </c>
      <c r="C2904" s="3" t="s">
        <v>14637</v>
      </c>
      <c r="D2904" s="21" t="s">
        <v>14638</v>
      </c>
      <c r="E2904" s="3" t="s">
        <v>14639</v>
      </c>
      <c r="F2904" s="3">
        <v>45</v>
      </c>
      <c r="G2904" s="3" t="s">
        <v>62</v>
      </c>
      <c r="K2904" s="60">
        <v>44966</v>
      </c>
      <c r="L2904" s="20" t="s">
        <v>3270</v>
      </c>
      <c r="N2904" s="3" t="s">
        <v>14640</v>
      </c>
      <c r="O2904" s="3" t="s">
        <v>14641</v>
      </c>
    </row>
    <row r="2905" s="3" customFormat="1" spans="1:15">
      <c r="A2905" s="2">
        <v>2904</v>
      </c>
      <c r="B2905" s="3" t="s">
        <v>14642</v>
      </c>
      <c r="C2905" s="3" t="s">
        <v>14643</v>
      </c>
      <c r="D2905" s="21" t="s">
        <v>14642</v>
      </c>
      <c r="E2905" s="3" t="s">
        <v>14644</v>
      </c>
      <c r="F2905" s="3">
        <v>49</v>
      </c>
      <c r="J2905" s="20" t="s">
        <v>22</v>
      </c>
      <c r="K2905" s="60">
        <v>46038</v>
      </c>
      <c r="L2905" s="3" t="s">
        <v>23</v>
      </c>
      <c r="M2905" s="3"/>
      <c r="N2905" s="3" t="s">
        <v>14645</v>
      </c>
      <c r="O2905" s="3" t="s">
        <v>14646</v>
      </c>
    </row>
    <row r="2906" s="3" customFormat="1" spans="1:15">
      <c r="A2906" s="2">
        <v>2905</v>
      </c>
      <c r="B2906" s="3"/>
      <c r="C2906" s="3" t="s">
        <v>14647</v>
      </c>
      <c r="D2906" s="21" t="s">
        <v>14648</v>
      </c>
      <c r="E2906" s="3" t="s">
        <v>14649</v>
      </c>
      <c r="F2906" s="3">
        <v>39</v>
      </c>
      <c r="G2906" s="3" t="s">
        <v>14650</v>
      </c>
      <c r="K2906" s="60">
        <v>45352</v>
      </c>
      <c r="L2906" s="20" t="s">
        <v>63</v>
      </c>
      <c r="N2906" s="3" t="s">
        <v>14651</v>
      </c>
      <c r="O2906" s="3" t="s">
        <v>14652</v>
      </c>
    </row>
    <row r="2907" s="3" customFormat="1" spans="1:15">
      <c r="A2907" s="2">
        <v>2906</v>
      </c>
      <c r="B2907" s="21"/>
      <c r="C2907" s="3" t="s">
        <v>14653</v>
      </c>
      <c r="D2907" s="21" t="s">
        <v>14654</v>
      </c>
      <c r="E2907" s="20" t="s">
        <v>14655</v>
      </c>
      <c r="F2907" s="3">
        <v>55</v>
      </c>
      <c r="G2907" s="3" t="s">
        <v>21</v>
      </c>
      <c r="K2907" s="60">
        <v>45639</v>
      </c>
      <c r="L2907" s="20" t="s">
        <v>14656</v>
      </c>
      <c r="N2907" s="3" t="s">
        <v>14657</v>
      </c>
      <c r="O2907" s="3" t="s">
        <v>14658</v>
      </c>
    </row>
    <row r="2908" s="2" customFormat="1" spans="1:15">
      <c r="A2908" s="2">
        <v>2907</v>
      </c>
      <c r="C2908" s="2" t="s">
        <v>14659</v>
      </c>
      <c r="D2908" s="76" t="s">
        <v>14660</v>
      </c>
      <c r="E2908" s="2" t="s">
        <v>14661</v>
      </c>
      <c r="F2908" s="3">
        <v>29</v>
      </c>
      <c r="G2908" s="2" t="s">
        <v>21</v>
      </c>
      <c r="K2908" s="60">
        <v>45874</v>
      </c>
      <c r="M2908" s="3" t="s">
        <v>24</v>
      </c>
      <c r="N2908" s="2" t="s">
        <v>14662</v>
      </c>
      <c r="O2908" s="3" t="s">
        <v>14663</v>
      </c>
    </row>
    <row r="2909" s="3" customFormat="1" spans="1:15">
      <c r="A2909" s="2">
        <v>2908</v>
      </c>
      <c r="B2909" s="3" t="s">
        <v>14664</v>
      </c>
      <c r="C2909" s="3" t="s">
        <v>14665</v>
      </c>
      <c r="D2909" s="21" t="s">
        <v>14664</v>
      </c>
      <c r="E2909" s="3" t="s">
        <v>14666</v>
      </c>
      <c r="F2909" s="3">
        <v>54</v>
      </c>
      <c r="G2909" s="3" t="s">
        <v>5453</v>
      </c>
      <c r="K2909" s="60">
        <v>46034</v>
      </c>
      <c r="N2909" s="3" t="s">
        <v>14667</v>
      </c>
      <c r="O2909" s="3" t="s">
        <v>14668</v>
      </c>
    </row>
    <row r="2910" s="52" customFormat="1" spans="1:15">
      <c r="A2910" s="2">
        <v>2909</v>
      </c>
      <c r="C2910" s="52" t="s">
        <v>14669</v>
      </c>
      <c r="D2910" s="87" t="s">
        <v>14670</v>
      </c>
      <c r="E2910" s="52" t="s">
        <v>14671</v>
      </c>
      <c r="F2910" s="3">
        <v>38</v>
      </c>
      <c r="G2910" s="88" t="s">
        <v>21</v>
      </c>
      <c r="K2910" s="60">
        <v>46062</v>
      </c>
      <c r="L2910" s="52" t="s">
        <v>24</v>
      </c>
      <c r="M2910" s="70"/>
      <c r="N2910" s="88" t="s">
        <v>14672</v>
      </c>
      <c r="O2910" s="3" t="s">
        <v>14673</v>
      </c>
    </row>
    <row r="2911" s="3" customFormat="1" spans="1:15">
      <c r="A2911" s="2">
        <v>2910</v>
      </c>
      <c r="B2911" s="21" t="s">
        <v>14674</v>
      </c>
      <c r="C2911" s="3" t="s">
        <v>14675</v>
      </c>
      <c r="D2911" s="21" t="s">
        <v>14674</v>
      </c>
      <c r="E2911" s="3" t="s">
        <v>14676</v>
      </c>
      <c r="F2911" s="3">
        <v>49</v>
      </c>
      <c r="G2911" s="3" t="s">
        <v>14677</v>
      </c>
      <c r="K2911" s="60">
        <v>45881</v>
      </c>
      <c r="N2911" s="3" t="s">
        <v>14678</v>
      </c>
      <c r="O2911" s="3" t="s">
        <v>14679</v>
      </c>
    </row>
    <row r="2912" s="3" customFormat="1" spans="1:15">
      <c r="A2912" s="2">
        <v>2911</v>
      </c>
      <c r="C2912" s="3" t="s">
        <v>14680</v>
      </c>
      <c r="D2912" s="21" t="s">
        <v>14681</v>
      </c>
      <c r="E2912" s="3" t="s">
        <v>14682</v>
      </c>
      <c r="F2912" s="3">
        <v>39.8</v>
      </c>
      <c r="G2912" s="3" t="s">
        <v>14683</v>
      </c>
      <c r="H2912" s="20" t="s">
        <v>96</v>
      </c>
      <c r="I2912" s="20"/>
      <c r="J2912" s="20"/>
      <c r="K2912" s="60">
        <v>46010</v>
      </c>
      <c r="L2912" s="3" t="s">
        <v>97</v>
      </c>
      <c r="M2912" s="3" t="s">
        <v>24</v>
      </c>
      <c r="N2912" s="3" t="s">
        <v>14684</v>
      </c>
      <c r="O2912" s="3" t="s">
        <v>14685</v>
      </c>
    </row>
    <row r="2913" s="2" customFormat="1" spans="1:15">
      <c r="A2913" s="2">
        <v>2912</v>
      </c>
      <c r="C2913" s="2" t="s">
        <v>14686</v>
      </c>
      <c r="D2913" s="76" t="s">
        <v>14687</v>
      </c>
      <c r="E2913" s="2" t="s">
        <v>14688</v>
      </c>
      <c r="F2913" s="3">
        <v>28</v>
      </c>
      <c r="G2913" s="2" t="s">
        <v>21</v>
      </c>
      <c r="H2913" s="2" t="s">
        <v>96</v>
      </c>
      <c r="K2913" s="60">
        <v>45545</v>
      </c>
      <c r="L2913" s="2" t="s">
        <v>381</v>
      </c>
      <c r="M2913" s="3" t="s">
        <v>24</v>
      </c>
      <c r="N2913" s="2" t="s">
        <v>14689</v>
      </c>
      <c r="O2913" s="3" t="s">
        <v>14690</v>
      </c>
    </row>
    <row r="2914" s="2" customFormat="1" spans="1:15">
      <c r="A2914" s="2">
        <v>2913</v>
      </c>
      <c r="C2914" s="2" t="s">
        <v>14691</v>
      </c>
      <c r="D2914" s="76" t="s">
        <v>14692</v>
      </c>
      <c r="E2914" s="2" t="s">
        <v>14693</v>
      </c>
      <c r="F2914" s="3">
        <v>39.8</v>
      </c>
      <c r="G2914" s="2" t="s">
        <v>21</v>
      </c>
      <c r="K2914" s="60">
        <v>45342</v>
      </c>
      <c r="M2914" s="3" t="s">
        <v>24</v>
      </c>
      <c r="N2914" s="2" t="s">
        <v>14694</v>
      </c>
      <c r="O2914" s="3" t="s">
        <v>14695</v>
      </c>
    </row>
    <row r="2915" s="3" customFormat="1" spans="1:15">
      <c r="A2915" s="2">
        <v>2914</v>
      </c>
      <c r="C2915" s="3" t="s">
        <v>14696</v>
      </c>
      <c r="D2915" s="21" t="s">
        <v>14697</v>
      </c>
      <c r="E2915" s="20" t="s">
        <v>14698</v>
      </c>
      <c r="F2915" s="3">
        <v>50</v>
      </c>
      <c r="G2915" s="3" t="s">
        <v>62</v>
      </c>
      <c r="I2915" s="20" t="s">
        <v>312</v>
      </c>
      <c r="J2915" s="3" t="s">
        <v>22</v>
      </c>
      <c r="K2915" s="60">
        <v>46014</v>
      </c>
      <c r="L2915" s="3" t="s">
        <v>23</v>
      </c>
      <c r="N2915" s="3" t="s">
        <v>14699</v>
      </c>
      <c r="O2915" s="3" t="s">
        <v>14700</v>
      </c>
    </row>
    <row r="2916" s="3" customFormat="1" spans="1:15">
      <c r="A2916" s="2">
        <v>2915</v>
      </c>
      <c r="B2916" s="21"/>
      <c r="C2916" s="3" t="s">
        <v>14701</v>
      </c>
      <c r="D2916" s="21" t="s">
        <v>14702</v>
      </c>
      <c r="E2916" s="3" t="s">
        <v>14703</v>
      </c>
      <c r="F2916" s="3">
        <v>29.8</v>
      </c>
      <c r="G2916" s="3" t="s">
        <v>62</v>
      </c>
      <c r="K2916" s="60">
        <v>44847</v>
      </c>
      <c r="L2916" s="20" t="s">
        <v>3270</v>
      </c>
      <c r="N2916" s="3" t="s">
        <v>14704</v>
      </c>
      <c r="O2916" s="3" t="s">
        <v>14705</v>
      </c>
    </row>
    <row r="2917" s="4" customFormat="1" spans="1:15">
      <c r="A2917" s="2">
        <v>2916</v>
      </c>
      <c r="B2917" s="4" t="s">
        <v>14706</v>
      </c>
      <c r="C2917" s="4" t="s">
        <v>14707</v>
      </c>
      <c r="D2917" s="4" t="s">
        <v>14706</v>
      </c>
      <c r="E2917" s="4" t="s">
        <v>14708</v>
      </c>
      <c r="F2917" s="4">
        <v>49.8</v>
      </c>
      <c r="G2917" s="4" t="s">
        <v>649</v>
      </c>
      <c r="J2917" s="25" t="s">
        <v>22</v>
      </c>
      <c r="K2917" s="56">
        <v>46114</v>
      </c>
      <c r="L2917" s="4" t="s">
        <v>23</v>
      </c>
      <c r="N2917" s="4" t="s">
        <v>14709</v>
      </c>
      <c r="O2917" s="4" t="s">
        <v>14710</v>
      </c>
    </row>
    <row r="2918" s="52" customFormat="1" spans="1:15">
      <c r="A2918" s="2">
        <v>2917</v>
      </c>
      <c r="C2918" s="52" t="s">
        <v>14711</v>
      </c>
      <c r="D2918" s="87" t="s">
        <v>14712</v>
      </c>
      <c r="E2918" s="52" t="s">
        <v>14713</v>
      </c>
      <c r="F2918" s="3">
        <v>49.8</v>
      </c>
      <c r="G2918" s="63" t="s">
        <v>21</v>
      </c>
      <c r="K2918" s="60">
        <v>45520</v>
      </c>
      <c r="L2918" s="52" t="s">
        <v>24</v>
      </c>
      <c r="M2918" s="70"/>
      <c r="N2918" s="88" t="s">
        <v>14714</v>
      </c>
      <c r="O2918" s="3" t="s">
        <v>14715</v>
      </c>
    </row>
    <row r="2919" s="52" customFormat="1" spans="1:15">
      <c r="A2919" s="2">
        <v>2918</v>
      </c>
      <c r="C2919" s="52" t="s">
        <v>14711</v>
      </c>
      <c r="D2919" s="87" t="s">
        <v>14716</v>
      </c>
      <c r="E2919" s="52" t="s">
        <v>14717</v>
      </c>
      <c r="F2919" s="3">
        <v>49.9</v>
      </c>
      <c r="G2919" s="88" t="s">
        <v>62</v>
      </c>
      <c r="J2919" s="20" t="s">
        <v>22</v>
      </c>
      <c r="K2919" s="60">
        <v>46027</v>
      </c>
      <c r="L2919" s="70" t="s">
        <v>23</v>
      </c>
      <c r="M2919" s="70"/>
      <c r="N2919" s="88" t="s">
        <v>14718</v>
      </c>
      <c r="O2919" s="3" t="s">
        <v>14719</v>
      </c>
    </row>
    <row r="2920" s="3" customFormat="1" spans="1:15">
      <c r="A2920" s="2">
        <v>2919</v>
      </c>
      <c r="C2920" s="62" t="s">
        <v>14720</v>
      </c>
      <c r="D2920" s="21" t="s">
        <v>14721</v>
      </c>
      <c r="E2920" s="3" t="s">
        <v>14722</v>
      </c>
      <c r="F2920" s="3">
        <v>55</v>
      </c>
      <c r="G2920" s="3" t="s">
        <v>21</v>
      </c>
      <c r="H2920" s="20" t="s">
        <v>96</v>
      </c>
      <c r="I2920" s="20"/>
      <c r="J2920" s="20"/>
      <c r="K2920" s="60">
        <v>46026</v>
      </c>
      <c r="L2920" s="3" t="s">
        <v>97</v>
      </c>
      <c r="M2920" s="3" t="s">
        <v>24</v>
      </c>
      <c r="N2920" s="3" t="s">
        <v>14723</v>
      </c>
      <c r="O2920" s="3" t="s">
        <v>14724</v>
      </c>
    </row>
    <row r="2921" s="2" customFormat="1" spans="1:15">
      <c r="A2921" s="2">
        <v>2920</v>
      </c>
      <c r="C2921" s="2" t="s">
        <v>14725</v>
      </c>
      <c r="D2921" s="76" t="s">
        <v>14726</v>
      </c>
      <c r="E2921" s="2" t="s">
        <v>14727</v>
      </c>
      <c r="F2921" s="3">
        <v>35</v>
      </c>
      <c r="K2921" s="60">
        <v>45672</v>
      </c>
      <c r="M2921" s="3" t="s">
        <v>24</v>
      </c>
      <c r="N2921" s="2" t="s">
        <v>14728</v>
      </c>
      <c r="O2921" s="3" t="s">
        <v>14729</v>
      </c>
    </row>
    <row r="2922" s="2" customFormat="1" spans="1:15">
      <c r="A2922" s="2">
        <v>2921</v>
      </c>
      <c r="C2922" s="2" t="s">
        <v>14707</v>
      </c>
      <c r="D2922" s="76" t="s">
        <v>14730</v>
      </c>
      <c r="E2922" s="2" t="s">
        <v>14731</v>
      </c>
      <c r="F2922" s="3">
        <v>35</v>
      </c>
      <c r="G2922" s="2" t="s">
        <v>21</v>
      </c>
      <c r="K2922" s="60">
        <v>45490</v>
      </c>
      <c r="M2922" s="3" t="s">
        <v>24</v>
      </c>
      <c r="N2922" s="2" t="s">
        <v>14732</v>
      </c>
      <c r="O2922" s="3" t="s">
        <v>14733</v>
      </c>
    </row>
    <row r="2923" s="2" customFormat="1" spans="1:15">
      <c r="A2923" s="2">
        <v>2922</v>
      </c>
      <c r="C2923" s="2" t="s">
        <v>14734</v>
      </c>
      <c r="D2923" s="76" t="s">
        <v>14735</v>
      </c>
      <c r="E2923" s="2" t="s">
        <v>14736</v>
      </c>
      <c r="F2923" s="3">
        <v>48</v>
      </c>
      <c r="G2923" s="2" t="s">
        <v>21</v>
      </c>
      <c r="K2923" s="60">
        <v>45533</v>
      </c>
      <c r="M2923" s="3" t="s">
        <v>24</v>
      </c>
      <c r="N2923" s="2" t="s">
        <v>14737</v>
      </c>
      <c r="O2923" s="3" t="s">
        <v>14738</v>
      </c>
    </row>
    <row r="2924" s="2" customFormat="1" spans="1:15">
      <c r="A2924" s="2">
        <v>2923</v>
      </c>
      <c r="C2924" s="2" t="s">
        <v>14739</v>
      </c>
      <c r="D2924" s="76" t="s">
        <v>14740</v>
      </c>
      <c r="E2924" s="2" t="s">
        <v>14509</v>
      </c>
      <c r="F2924" s="3">
        <v>55</v>
      </c>
      <c r="G2924" s="2" t="s">
        <v>21</v>
      </c>
      <c r="K2924" s="60">
        <v>45812</v>
      </c>
      <c r="M2924" s="3" t="s">
        <v>24</v>
      </c>
      <c r="N2924" s="2" t="s">
        <v>14741</v>
      </c>
      <c r="O2924" s="3" t="s">
        <v>14742</v>
      </c>
    </row>
    <row r="2925" s="3" customFormat="1" spans="1:15">
      <c r="A2925" s="2">
        <v>2924</v>
      </c>
      <c r="B2925" s="3"/>
      <c r="C2925" s="3" t="s">
        <v>14743</v>
      </c>
      <c r="D2925" s="21" t="s">
        <v>14744</v>
      </c>
      <c r="E2925" s="3" t="s">
        <v>14745</v>
      </c>
      <c r="F2925" s="3">
        <v>59.8</v>
      </c>
      <c r="G2925" s="3" t="s">
        <v>21</v>
      </c>
      <c r="K2925" s="60">
        <v>45705</v>
      </c>
      <c r="N2925" s="3" t="s">
        <v>14746</v>
      </c>
      <c r="O2925" s="3" t="s">
        <v>14747</v>
      </c>
    </row>
    <row r="2926" s="2" customFormat="1" spans="1:15">
      <c r="A2926" s="2">
        <v>2925</v>
      </c>
      <c r="B2926" s="16"/>
      <c r="C2926" s="2" t="s">
        <v>14743</v>
      </c>
      <c r="D2926" s="76" t="s">
        <v>14748</v>
      </c>
      <c r="E2926" s="2" t="s">
        <v>14749</v>
      </c>
      <c r="F2926" s="3">
        <v>45</v>
      </c>
      <c r="G2926" s="2" t="s">
        <v>21</v>
      </c>
      <c r="K2926" s="60">
        <v>45882</v>
      </c>
      <c r="M2926" s="3" t="s">
        <v>24</v>
      </c>
      <c r="N2926" s="2" t="s">
        <v>14750</v>
      </c>
      <c r="O2926" s="3" t="s">
        <v>14751</v>
      </c>
    </row>
    <row r="2927" s="2" customFormat="1" spans="1:15">
      <c r="A2927" s="2">
        <v>2926</v>
      </c>
      <c r="B2927" s="2" t="s">
        <v>14752</v>
      </c>
      <c r="C2927" s="2" t="s">
        <v>14753</v>
      </c>
      <c r="D2927" s="2" t="s">
        <v>14752</v>
      </c>
      <c r="E2927" s="2" t="s">
        <v>14754</v>
      </c>
      <c r="F2927" s="3">
        <v>59</v>
      </c>
      <c r="G2927" s="2" t="s">
        <v>21</v>
      </c>
      <c r="H2927" s="2"/>
      <c r="I2927" s="2"/>
      <c r="J2927" s="2"/>
      <c r="K2927" s="60">
        <v>45733</v>
      </c>
      <c r="L2927" s="2"/>
      <c r="M2927" s="2"/>
      <c r="N2927" s="2" t="s">
        <v>14755</v>
      </c>
      <c r="O2927" s="2" t="s">
        <v>14756</v>
      </c>
    </row>
    <row r="2928" s="2" customFormat="1" spans="1:15">
      <c r="A2928" s="2">
        <v>2927</v>
      </c>
      <c r="C2928" s="2" t="s">
        <v>14757</v>
      </c>
      <c r="D2928" s="76" t="s">
        <v>14758</v>
      </c>
      <c r="E2928" s="2" t="s">
        <v>14759</v>
      </c>
      <c r="F2928" s="3">
        <v>59</v>
      </c>
      <c r="G2928" s="2" t="s">
        <v>21</v>
      </c>
      <c r="K2928" s="60">
        <v>46038</v>
      </c>
      <c r="M2928" s="3" t="s">
        <v>24</v>
      </c>
      <c r="N2928" s="2" t="s">
        <v>14760</v>
      </c>
      <c r="O2928" s="3" t="s">
        <v>14761</v>
      </c>
    </row>
    <row r="2929" s="3" customFormat="1" spans="1:15">
      <c r="A2929" s="2">
        <v>2928</v>
      </c>
      <c r="C2929" s="3" t="s">
        <v>14762</v>
      </c>
      <c r="D2929" s="21" t="s">
        <v>14763</v>
      </c>
      <c r="E2929" s="3" t="s">
        <v>14764</v>
      </c>
      <c r="F2929" s="3">
        <v>55</v>
      </c>
      <c r="G2929" s="3" t="s">
        <v>62</v>
      </c>
      <c r="K2929" s="60">
        <v>45817</v>
      </c>
      <c r="L2929" s="20" t="s">
        <v>63</v>
      </c>
      <c r="N2929" s="3" t="s">
        <v>14765</v>
      </c>
      <c r="O2929" s="3" t="s">
        <v>14766</v>
      </c>
    </row>
    <row r="2930" s="2" customFormat="1" spans="1:15">
      <c r="A2930" s="2">
        <v>2929</v>
      </c>
      <c r="C2930" s="2" t="s">
        <v>14767</v>
      </c>
      <c r="D2930" s="76" t="s">
        <v>14768</v>
      </c>
      <c r="E2930" s="2" t="s">
        <v>14769</v>
      </c>
      <c r="F2930" s="3">
        <v>46</v>
      </c>
      <c r="G2930" s="2" t="s">
        <v>21</v>
      </c>
      <c r="K2930" s="60">
        <v>45509</v>
      </c>
      <c r="M2930" s="3" t="s">
        <v>24</v>
      </c>
      <c r="N2930" s="2" t="s">
        <v>14770</v>
      </c>
      <c r="O2930" s="3" t="s">
        <v>14771</v>
      </c>
    </row>
    <row r="2931" s="2" customFormat="1" spans="1:15">
      <c r="A2931" s="2">
        <v>2930</v>
      </c>
      <c r="C2931" s="2" t="s">
        <v>14772</v>
      </c>
      <c r="D2931" s="76" t="s">
        <v>14773</v>
      </c>
      <c r="E2931" s="2" t="s">
        <v>14774</v>
      </c>
      <c r="F2931" s="3">
        <v>55</v>
      </c>
      <c r="G2931" s="2" t="s">
        <v>21</v>
      </c>
      <c r="K2931" s="60">
        <v>45541</v>
      </c>
      <c r="L2931" s="16"/>
      <c r="M2931" s="3" t="s">
        <v>24</v>
      </c>
      <c r="N2931" s="2" t="s">
        <v>14775</v>
      </c>
      <c r="O2931" s="3" t="s">
        <v>14776</v>
      </c>
    </row>
    <row r="2932" s="3" customFormat="1" spans="1:15">
      <c r="A2932" s="2">
        <v>2931</v>
      </c>
      <c r="B2932" s="3" t="s">
        <v>14777</v>
      </c>
      <c r="C2932" s="3" t="s">
        <v>14778</v>
      </c>
      <c r="D2932" s="3" t="s">
        <v>14777</v>
      </c>
      <c r="E2932" s="3" t="s">
        <v>14779</v>
      </c>
      <c r="F2932" s="3">
        <v>59</v>
      </c>
      <c r="G2932" s="3" t="s">
        <v>1764</v>
      </c>
      <c r="K2932" s="60">
        <v>45807</v>
      </c>
      <c r="N2932" s="3" t="s">
        <v>14780</v>
      </c>
      <c r="O2932" s="3" t="s">
        <v>14781</v>
      </c>
    </row>
    <row r="2933" s="3" customFormat="1" spans="1:15">
      <c r="A2933" s="2">
        <v>2932</v>
      </c>
      <c r="B2933" s="3" t="s">
        <v>14782</v>
      </c>
      <c r="C2933" s="3" t="s">
        <v>14783</v>
      </c>
      <c r="D2933" s="3" t="s">
        <v>14782</v>
      </c>
      <c r="E2933" s="3" t="s">
        <v>14784</v>
      </c>
      <c r="F2933" s="3">
        <v>54</v>
      </c>
      <c r="G2933" s="3" t="s">
        <v>1058</v>
      </c>
      <c r="K2933" s="60">
        <v>46055</v>
      </c>
      <c r="L2933" s="3"/>
      <c r="M2933" s="3"/>
      <c r="N2933" s="3" t="s">
        <v>14785</v>
      </c>
      <c r="O2933" s="3" t="s">
        <v>14786</v>
      </c>
    </row>
    <row r="2934" s="2" customFormat="1" spans="1:15">
      <c r="A2934" s="2">
        <v>2933</v>
      </c>
      <c r="C2934" s="2" t="s">
        <v>14787</v>
      </c>
      <c r="D2934" s="76" t="s">
        <v>14788</v>
      </c>
      <c r="E2934" s="2" t="s">
        <v>14789</v>
      </c>
      <c r="F2934" s="3">
        <v>39.8</v>
      </c>
      <c r="G2934" s="2" t="s">
        <v>21</v>
      </c>
      <c r="K2934" s="60">
        <v>46027</v>
      </c>
      <c r="L2934" s="97"/>
      <c r="M2934" s="3" t="s">
        <v>24</v>
      </c>
      <c r="N2934" s="2" t="s">
        <v>14790</v>
      </c>
      <c r="O2934" s="3" t="s">
        <v>14791</v>
      </c>
    </row>
    <row r="2935" s="3" customFormat="1" spans="1:15">
      <c r="A2935" s="2">
        <v>2934</v>
      </c>
      <c r="C2935" s="62" t="s">
        <v>14792</v>
      </c>
      <c r="D2935" s="21" t="s">
        <v>14793</v>
      </c>
      <c r="E2935" s="3" t="s">
        <v>14794</v>
      </c>
      <c r="F2935" s="3">
        <v>45</v>
      </c>
      <c r="G2935" s="3" t="s">
        <v>14795</v>
      </c>
      <c r="H2935" s="20" t="s">
        <v>96</v>
      </c>
      <c r="J2935" s="3" t="s">
        <v>22</v>
      </c>
      <c r="K2935" s="60">
        <v>45894</v>
      </c>
      <c r="L2935" s="3" t="s">
        <v>23</v>
      </c>
      <c r="M2935" s="3" t="s">
        <v>24</v>
      </c>
      <c r="N2935" s="3" t="s">
        <v>14796</v>
      </c>
      <c r="O2935" s="3" t="s">
        <v>14797</v>
      </c>
    </row>
    <row r="2936" s="3" customFormat="1" spans="1:15">
      <c r="A2936" s="2">
        <v>2935</v>
      </c>
      <c r="B2936" s="3"/>
      <c r="C2936" s="3" t="s">
        <v>14798</v>
      </c>
      <c r="D2936" s="21" t="s">
        <v>14799</v>
      </c>
      <c r="E2936" s="62" t="s">
        <v>14800</v>
      </c>
      <c r="F2936" s="3">
        <v>45</v>
      </c>
      <c r="G2936" s="3" t="s">
        <v>14801</v>
      </c>
      <c r="J2936" s="20" t="s">
        <v>22</v>
      </c>
      <c r="K2936" s="60">
        <v>45356</v>
      </c>
      <c r="L2936" s="70" t="s">
        <v>23</v>
      </c>
      <c r="N2936" s="3" t="s">
        <v>14802</v>
      </c>
      <c r="O2936" s="3" t="s">
        <v>14803</v>
      </c>
    </row>
    <row r="2937" s="3" customFormat="1" spans="1:15">
      <c r="A2937" s="2">
        <v>2936</v>
      </c>
      <c r="B2937" s="3" t="s">
        <v>14804</v>
      </c>
      <c r="C2937" s="3" t="s">
        <v>14805</v>
      </c>
      <c r="D2937" s="3" t="s">
        <v>14804</v>
      </c>
      <c r="E2937" s="3" t="s">
        <v>14806</v>
      </c>
      <c r="F2937" s="3">
        <v>45</v>
      </c>
      <c r="G2937" s="3" t="s">
        <v>14807</v>
      </c>
      <c r="K2937" s="60">
        <v>45897</v>
      </c>
      <c r="L2937" s="3"/>
      <c r="N2937" s="3" t="s">
        <v>14808</v>
      </c>
      <c r="O2937" s="3" t="s">
        <v>14809</v>
      </c>
    </row>
    <row r="2938" s="2" customFormat="1" spans="1:15">
      <c r="A2938" s="2">
        <v>2937</v>
      </c>
      <c r="C2938" s="2" t="s">
        <v>14810</v>
      </c>
      <c r="D2938" s="76" t="s">
        <v>14811</v>
      </c>
      <c r="E2938" s="2" t="s">
        <v>14812</v>
      </c>
      <c r="F2938" s="3">
        <v>32</v>
      </c>
      <c r="G2938" s="2" t="s">
        <v>21</v>
      </c>
      <c r="K2938" s="60">
        <v>45145</v>
      </c>
      <c r="M2938" s="3" t="s">
        <v>24</v>
      </c>
      <c r="N2938" s="2" t="s">
        <v>14813</v>
      </c>
      <c r="O2938" s="3" t="s">
        <v>14814</v>
      </c>
    </row>
    <row r="2939" s="3" customFormat="1" spans="1:15">
      <c r="A2939" s="2">
        <v>2938</v>
      </c>
      <c r="B2939" s="3" t="s">
        <v>14815</v>
      </c>
      <c r="C2939" s="3" t="s">
        <v>14816</v>
      </c>
      <c r="D2939" s="21" t="s">
        <v>14815</v>
      </c>
      <c r="E2939" s="3" t="s">
        <v>14817</v>
      </c>
      <c r="F2939" s="3">
        <v>43</v>
      </c>
      <c r="G2939" s="3" t="s">
        <v>14818</v>
      </c>
      <c r="K2939" s="60">
        <v>46057</v>
      </c>
      <c r="L2939" s="20" t="s">
        <v>63</v>
      </c>
      <c r="N2939" s="3" t="s">
        <v>14819</v>
      </c>
      <c r="O2939" s="3" t="s">
        <v>14820</v>
      </c>
    </row>
    <row r="2940" s="3" customFormat="1" spans="1:15">
      <c r="A2940" s="2">
        <v>2939</v>
      </c>
      <c r="C2940" s="3" t="s">
        <v>14821</v>
      </c>
      <c r="D2940" s="21" t="s">
        <v>14822</v>
      </c>
      <c r="E2940" s="3" t="s">
        <v>14823</v>
      </c>
      <c r="F2940" s="3">
        <v>49</v>
      </c>
      <c r="G2940" s="3" t="s">
        <v>62</v>
      </c>
      <c r="K2940" s="60">
        <v>45860</v>
      </c>
      <c r="L2940" s="20" t="s">
        <v>3270</v>
      </c>
      <c r="N2940" s="3" t="s">
        <v>14824</v>
      </c>
      <c r="O2940" s="3" t="s">
        <v>14825</v>
      </c>
    </row>
    <row r="2941" s="52" customFormat="1" spans="1:15">
      <c r="A2941" s="2">
        <v>2940</v>
      </c>
      <c r="C2941" s="52" t="s">
        <v>14826</v>
      </c>
      <c r="D2941" s="87" t="s">
        <v>14827</v>
      </c>
      <c r="E2941" s="88" t="s">
        <v>14828</v>
      </c>
      <c r="F2941" s="3">
        <v>49.8</v>
      </c>
      <c r="G2941" s="52" t="s">
        <v>7943</v>
      </c>
      <c r="H2941" s="88" t="s">
        <v>96</v>
      </c>
      <c r="I2941" s="88"/>
      <c r="J2941" s="3" t="s">
        <v>22</v>
      </c>
      <c r="K2941" s="60">
        <v>46079</v>
      </c>
      <c r="L2941" s="60" t="s">
        <v>2299</v>
      </c>
      <c r="M2941" s="3" t="s">
        <v>24</v>
      </c>
      <c r="N2941" s="52" t="s">
        <v>14829</v>
      </c>
      <c r="O2941" s="3" t="s">
        <v>14830</v>
      </c>
    </row>
    <row r="2942" s="4" customFormat="1" spans="1:15">
      <c r="A2942" s="2">
        <v>2941</v>
      </c>
      <c r="B2942" s="4" t="s">
        <v>14831</v>
      </c>
      <c r="C2942" s="4" t="s">
        <v>14832</v>
      </c>
      <c r="D2942" s="4" t="s">
        <v>14831</v>
      </c>
      <c r="E2942" s="4" t="s">
        <v>14833</v>
      </c>
      <c r="F2942" s="3">
        <v>59</v>
      </c>
      <c r="G2942" s="4" t="s">
        <v>13704</v>
      </c>
      <c r="H2942" s="4"/>
      <c r="I2942" s="4"/>
      <c r="J2942" s="4"/>
      <c r="K2942" s="60">
        <v>46064</v>
      </c>
      <c r="L2942" s="4"/>
      <c r="M2942" s="4"/>
      <c r="N2942" s="4" t="s">
        <v>14834</v>
      </c>
      <c r="O2942" s="4" t="s">
        <v>14835</v>
      </c>
    </row>
    <row r="2943" s="3" customFormat="1" spans="1:15">
      <c r="A2943" s="2">
        <v>2942</v>
      </c>
      <c r="B2943" s="3"/>
      <c r="C2943" s="3" t="s">
        <v>14836</v>
      </c>
      <c r="D2943" s="21" t="s">
        <v>14837</v>
      </c>
      <c r="E2943" s="3" t="s">
        <v>14838</v>
      </c>
      <c r="F2943" s="3">
        <v>45</v>
      </c>
      <c r="G2943" s="3" t="s">
        <v>1058</v>
      </c>
      <c r="H2943" s="3"/>
      <c r="I2943" s="3"/>
      <c r="J2943" s="3"/>
      <c r="K2943" s="60">
        <v>45923</v>
      </c>
      <c r="L2943" s="3" t="s">
        <v>63</v>
      </c>
      <c r="M2943" s="3"/>
      <c r="N2943" s="3" t="s">
        <v>14839</v>
      </c>
      <c r="O2943" s="3" t="s">
        <v>14840</v>
      </c>
    </row>
    <row r="2944" s="5" customFormat="1" spans="1:15">
      <c r="A2944" s="2">
        <v>2943</v>
      </c>
      <c r="B2944" s="68"/>
      <c r="C2944" s="5" t="s">
        <v>14841</v>
      </c>
      <c r="D2944" s="68" t="s">
        <v>14842</v>
      </c>
      <c r="E2944" s="5" t="s">
        <v>14843</v>
      </c>
      <c r="F2944" s="3">
        <v>33</v>
      </c>
      <c r="G2944" s="3" t="s">
        <v>21</v>
      </c>
      <c r="K2944" s="60">
        <v>45530</v>
      </c>
      <c r="M2944" s="3" t="s">
        <v>24</v>
      </c>
      <c r="N2944" s="5" t="s">
        <v>14844</v>
      </c>
      <c r="O2944" s="3" t="s">
        <v>14845</v>
      </c>
    </row>
    <row r="2945" s="2" customFormat="1" spans="1:15">
      <c r="A2945" s="2">
        <v>2944</v>
      </c>
      <c r="C2945" s="2" t="s">
        <v>14846</v>
      </c>
      <c r="D2945" s="76" t="s">
        <v>14847</v>
      </c>
      <c r="E2945" s="2" t="s">
        <v>14848</v>
      </c>
      <c r="F2945" s="3">
        <v>55</v>
      </c>
      <c r="G2945" s="2" t="s">
        <v>14849</v>
      </c>
      <c r="K2945" s="60">
        <v>45544</v>
      </c>
      <c r="M2945" s="3" t="s">
        <v>24</v>
      </c>
      <c r="N2945" s="2" t="s">
        <v>14850</v>
      </c>
      <c r="O2945" s="3" t="s">
        <v>14851</v>
      </c>
    </row>
    <row r="2946" s="3" customFormat="1" spans="1:15">
      <c r="A2946" s="2">
        <v>2945</v>
      </c>
      <c r="C2946" s="3" t="s">
        <v>14852</v>
      </c>
      <c r="D2946" s="21" t="s">
        <v>14853</v>
      </c>
      <c r="E2946" s="3" t="s">
        <v>14854</v>
      </c>
      <c r="F2946" s="3">
        <v>36</v>
      </c>
      <c r="G2946" s="3" t="s">
        <v>21</v>
      </c>
      <c r="K2946" s="60">
        <v>44767</v>
      </c>
      <c r="L2946" s="60"/>
      <c r="M2946" s="3" t="s">
        <v>24</v>
      </c>
      <c r="N2946" s="3" t="s">
        <v>14855</v>
      </c>
      <c r="O2946" s="3" t="s">
        <v>14856</v>
      </c>
    </row>
    <row r="2947" s="2" customFormat="1" spans="1:15">
      <c r="A2947" s="2">
        <v>2946</v>
      </c>
      <c r="B2947" s="16"/>
      <c r="C2947" s="2" t="s">
        <v>14857</v>
      </c>
      <c r="D2947" s="76" t="s">
        <v>14858</v>
      </c>
      <c r="E2947" s="2" t="s">
        <v>14859</v>
      </c>
      <c r="F2947" s="3">
        <v>45</v>
      </c>
      <c r="G2947" s="2" t="s">
        <v>21</v>
      </c>
      <c r="K2947" s="60">
        <v>45812</v>
      </c>
      <c r="L2947" s="97"/>
      <c r="M2947" s="3" t="s">
        <v>24</v>
      </c>
      <c r="N2947" s="2" t="s">
        <v>14860</v>
      </c>
      <c r="O2947" s="3" t="s">
        <v>14861</v>
      </c>
    </row>
    <row r="2948" s="5" customFormat="1" spans="1:15">
      <c r="A2948" s="2">
        <v>2947</v>
      </c>
      <c r="B2948" s="61"/>
      <c r="C2948" s="61" t="s">
        <v>14862</v>
      </c>
      <c r="D2948" s="96" t="s">
        <v>14863</v>
      </c>
      <c r="E2948" s="61" t="s">
        <v>14859</v>
      </c>
      <c r="F2948" s="3">
        <v>28</v>
      </c>
      <c r="G2948" s="61" t="s">
        <v>14864</v>
      </c>
      <c r="H2948" s="79"/>
      <c r="I2948" s="79"/>
      <c r="J2948" s="79"/>
      <c r="K2948" s="60">
        <v>45355</v>
      </c>
      <c r="L2948" s="61"/>
      <c r="M2948" s="3" t="s">
        <v>24</v>
      </c>
      <c r="N2948" s="17" t="s">
        <v>14865</v>
      </c>
      <c r="O2948" s="3" t="s">
        <v>14866</v>
      </c>
    </row>
    <row r="2949" s="3" customFormat="1" spans="1:15">
      <c r="A2949" s="2">
        <v>2948</v>
      </c>
      <c r="B2949" s="21" t="s">
        <v>14867</v>
      </c>
      <c r="C2949" s="3" t="s">
        <v>14868</v>
      </c>
      <c r="D2949" s="21" t="s">
        <v>14867</v>
      </c>
      <c r="E2949" s="3" t="s">
        <v>14869</v>
      </c>
      <c r="F2949" s="3">
        <v>59</v>
      </c>
      <c r="G2949" s="3" t="s">
        <v>21</v>
      </c>
      <c r="H2949" s="20" t="s">
        <v>96</v>
      </c>
      <c r="I2949" s="3"/>
      <c r="J2949" s="20" t="s">
        <v>22</v>
      </c>
      <c r="K2949" s="60">
        <v>46063</v>
      </c>
      <c r="L2949" s="3" t="s">
        <v>23</v>
      </c>
      <c r="M2949" s="3"/>
      <c r="N2949" s="3" t="s">
        <v>14870</v>
      </c>
      <c r="O2949" s="3" t="s">
        <v>14871</v>
      </c>
    </row>
    <row r="2950" s="3" customFormat="1" spans="1:15">
      <c r="A2950" s="2">
        <v>2949</v>
      </c>
      <c r="C2950" s="3" t="s">
        <v>14872</v>
      </c>
      <c r="D2950" s="21" t="s">
        <v>14873</v>
      </c>
      <c r="E2950" s="3" t="s">
        <v>14874</v>
      </c>
      <c r="F2950" s="3">
        <v>45</v>
      </c>
      <c r="G2950" s="3" t="s">
        <v>14875</v>
      </c>
      <c r="K2950" s="60">
        <v>45531</v>
      </c>
      <c r="M2950" s="3" t="s">
        <v>24</v>
      </c>
      <c r="N2950" s="3" t="s">
        <v>14876</v>
      </c>
      <c r="O2950" s="3" t="s">
        <v>14877</v>
      </c>
    </row>
    <row r="2951" s="3" customFormat="1" spans="1:15">
      <c r="A2951" s="2">
        <v>2950</v>
      </c>
      <c r="B2951" s="3"/>
      <c r="C2951" s="3" t="s">
        <v>14878</v>
      </c>
      <c r="D2951" s="21" t="s">
        <v>14879</v>
      </c>
      <c r="E2951" s="3" t="s">
        <v>14880</v>
      </c>
      <c r="F2951" s="3">
        <v>42</v>
      </c>
      <c r="G2951" s="63" t="s">
        <v>21</v>
      </c>
      <c r="K2951" s="60">
        <v>45293</v>
      </c>
      <c r="N2951" s="3" t="s">
        <v>14881</v>
      </c>
      <c r="O2951" s="3" t="s">
        <v>14882</v>
      </c>
    </row>
    <row r="2952" s="3" customFormat="1" spans="1:15">
      <c r="A2952" s="2">
        <v>2951</v>
      </c>
      <c r="B2952" s="21"/>
      <c r="C2952" s="3" t="s">
        <v>14883</v>
      </c>
      <c r="D2952" s="21" t="s">
        <v>14884</v>
      </c>
      <c r="E2952" s="20" t="s">
        <v>14885</v>
      </c>
      <c r="F2952" s="3">
        <v>46</v>
      </c>
      <c r="G2952" s="20" t="s">
        <v>62</v>
      </c>
      <c r="K2952" s="60">
        <v>44739</v>
      </c>
      <c r="L2952" s="3" t="s">
        <v>63</v>
      </c>
      <c r="N2952" s="3" t="s">
        <v>14886</v>
      </c>
      <c r="O2952" s="3" t="s">
        <v>14887</v>
      </c>
    </row>
    <row r="2953" s="2" customFormat="1" spans="1:15">
      <c r="A2953" s="2">
        <v>2952</v>
      </c>
      <c r="C2953" s="2" t="s">
        <v>14888</v>
      </c>
      <c r="D2953" s="76" t="s">
        <v>14889</v>
      </c>
      <c r="E2953" s="2" t="s">
        <v>14890</v>
      </c>
      <c r="F2953" s="3">
        <v>35</v>
      </c>
      <c r="G2953" s="2" t="s">
        <v>21</v>
      </c>
      <c r="K2953" s="60">
        <v>45695</v>
      </c>
      <c r="M2953" s="3" t="s">
        <v>24</v>
      </c>
      <c r="N2953" s="2" t="s">
        <v>14891</v>
      </c>
      <c r="O2953" s="3" t="s">
        <v>14892</v>
      </c>
    </row>
    <row r="2954" s="2" customFormat="1" spans="1:15">
      <c r="A2954" s="2">
        <v>2953</v>
      </c>
      <c r="B2954" s="16"/>
      <c r="C2954" s="2" t="s">
        <v>14893</v>
      </c>
      <c r="D2954" s="76" t="s">
        <v>14894</v>
      </c>
      <c r="E2954" s="2" t="s">
        <v>14895</v>
      </c>
      <c r="F2954" s="3">
        <v>35</v>
      </c>
      <c r="G2954" s="2" t="s">
        <v>21</v>
      </c>
      <c r="K2954" s="60">
        <v>46056</v>
      </c>
      <c r="L2954" s="16"/>
      <c r="M2954" s="3" t="s">
        <v>24</v>
      </c>
      <c r="N2954" s="2" t="s">
        <v>14896</v>
      </c>
      <c r="O2954" s="3" t="s">
        <v>14897</v>
      </c>
    </row>
    <row r="2955" s="52" customFormat="1" spans="1:15">
      <c r="A2955" s="2">
        <v>2954</v>
      </c>
      <c r="C2955" s="52" t="s">
        <v>14893</v>
      </c>
      <c r="D2955" s="87" t="s">
        <v>14898</v>
      </c>
      <c r="E2955" s="52" t="s">
        <v>14899</v>
      </c>
      <c r="F2955" s="3">
        <v>39</v>
      </c>
      <c r="G2955" s="88" t="s">
        <v>21</v>
      </c>
      <c r="K2955" s="60">
        <v>45531</v>
      </c>
      <c r="L2955" s="52" t="s">
        <v>24</v>
      </c>
      <c r="M2955" s="70"/>
      <c r="N2955" s="88" t="s">
        <v>14900</v>
      </c>
      <c r="O2955" s="3" t="s">
        <v>14901</v>
      </c>
    </row>
    <row r="2956" s="2" customFormat="1" spans="1:15">
      <c r="A2956" s="2">
        <v>2955</v>
      </c>
      <c r="C2956" s="2" t="s">
        <v>14902</v>
      </c>
      <c r="D2956" s="76" t="s">
        <v>14903</v>
      </c>
      <c r="E2956" s="2" t="s">
        <v>14904</v>
      </c>
      <c r="F2956" s="3">
        <v>43</v>
      </c>
      <c r="G2956" s="2" t="s">
        <v>21</v>
      </c>
      <c r="K2956" s="60">
        <v>45880</v>
      </c>
      <c r="L2956" s="97"/>
      <c r="M2956" s="3" t="s">
        <v>24</v>
      </c>
      <c r="N2956" s="2" t="s">
        <v>14905</v>
      </c>
      <c r="O2956" s="3" t="s">
        <v>14906</v>
      </c>
    </row>
    <row r="2957" s="2" customFormat="1" spans="1:15">
      <c r="A2957" s="2">
        <v>2956</v>
      </c>
      <c r="B2957" s="16"/>
      <c r="C2957" s="2" t="s">
        <v>14907</v>
      </c>
      <c r="D2957" s="76" t="s">
        <v>14908</v>
      </c>
      <c r="E2957" s="2" t="s">
        <v>14909</v>
      </c>
      <c r="F2957" s="3">
        <v>45</v>
      </c>
      <c r="G2957" s="2" t="s">
        <v>5331</v>
      </c>
      <c r="H2957" s="16"/>
      <c r="I2957" s="16"/>
      <c r="J2957" s="16"/>
      <c r="K2957" s="60">
        <v>45674</v>
      </c>
      <c r="M2957" s="3" t="s">
        <v>24</v>
      </c>
      <c r="N2957" s="2" t="s">
        <v>14910</v>
      </c>
      <c r="O2957" s="3" t="s">
        <v>14911</v>
      </c>
    </row>
    <row r="2958" s="3" customFormat="1" spans="1:15">
      <c r="A2958" s="2">
        <v>2957</v>
      </c>
      <c r="B2958" s="21"/>
      <c r="C2958" s="3" t="s">
        <v>14912</v>
      </c>
      <c r="D2958" s="21" t="s">
        <v>14913</v>
      </c>
      <c r="E2958" s="20" t="s">
        <v>14914</v>
      </c>
      <c r="F2958" s="3">
        <v>49.8</v>
      </c>
      <c r="G2958" s="3" t="s">
        <v>14915</v>
      </c>
      <c r="K2958" s="60">
        <v>45890</v>
      </c>
      <c r="L2958" s="70" t="s">
        <v>63</v>
      </c>
      <c r="N2958" s="3" t="s">
        <v>14916</v>
      </c>
      <c r="O2958" s="3" t="s">
        <v>14917</v>
      </c>
    </row>
    <row r="2959" s="5" customFormat="1" spans="1:15">
      <c r="A2959" s="2">
        <v>2958</v>
      </c>
      <c r="B2959" s="2"/>
      <c r="C2959" s="2" t="s">
        <v>14918</v>
      </c>
      <c r="D2959" s="76" t="s">
        <v>14919</v>
      </c>
      <c r="E2959" s="2" t="s">
        <v>14920</v>
      </c>
      <c r="F2959" s="3">
        <v>30</v>
      </c>
      <c r="G2959" s="2" t="s">
        <v>21</v>
      </c>
      <c r="H2959" s="2"/>
      <c r="I2959" s="2"/>
      <c r="J2959" s="2"/>
      <c r="K2959" s="60">
        <v>45313</v>
      </c>
      <c r="L2959" s="2"/>
      <c r="M2959" s="3" t="s">
        <v>24</v>
      </c>
      <c r="N2959" s="2" t="s">
        <v>14921</v>
      </c>
      <c r="O2959" s="3" t="s">
        <v>14922</v>
      </c>
    </row>
    <row r="2960" s="2" customFormat="1" spans="1:15">
      <c r="A2960" s="2">
        <v>2959</v>
      </c>
      <c r="B2960" s="68"/>
      <c r="C2960" s="5" t="s">
        <v>14923</v>
      </c>
      <c r="D2960" s="68" t="s">
        <v>14924</v>
      </c>
      <c r="E2960" s="5" t="s">
        <v>14925</v>
      </c>
      <c r="F2960" s="3">
        <v>45</v>
      </c>
      <c r="G2960" s="5" t="s">
        <v>21</v>
      </c>
      <c r="H2960" s="5"/>
      <c r="I2960" s="5"/>
      <c r="J2960" s="5"/>
      <c r="K2960" s="60">
        <v>45812</v>
      </c>
      <c r="L2960" s="5"/>
      <c r="M2960" s="3" t="s">
        <v>24</v>
      </c>
      <c r="N2960" s="5" t="s">
        <v>14926</v>
      </c>
      <c r="O2960" s="3" t="s">
        <v>14927</v>
      </c>
    </row>
    <row r="2961" s="52" customFormat="1" spans="1:15">
      <c r="A2961" s="2">
        <v>2960</v>
      </c>
      <c r="C2961" s="52" t="s">
        <v>14928</v>
      </c>
      <c r="D2961" s="87" t="s">
        <v>14929</v>
      </c>
      <c r="E2961" s="52" t="s">
        <v>14930</v>
      </c>
      <c r="F2961" s="3">
        <v>49.8</v>
      </c>
      <c r="G2961" s="88" t="s">
        <v>21</v>
      </c>
      <c r="H2961" s="88" t="s">
        <v>96</v>
      </c>
      <c r="I2961" s="88"/>
      <c r="J2961" s="20" t="s">
        <v>22</v>
      </c>
      <c r="K2961" s="60">
        <v>45707</v>
      </c>
      <c r="L2961" s="70" t="s">
        <v>23</v>
      </c>
      <c r="M2961" s="3" t="s">
        <v>14931</v>
      </c>
      <c r="N2961" s="88" t="s">
        <v>14932</v>
      </c>
      <c r="O2961" s="3" t="s">
        <v>14933</v>
      </c>
    </row>
    <row r="2962" s="16" customFormat="1" ht="14.25" spans="1:15">
      <c r="A2962" s="2">
        <v>2961</v>
      </c>
      <c r="B2962" s="2"/>
      <c r="C2962" s="18" t="s">
        <v>14934</v>
      </c>
      <c r="D2962" s="76"/>
      <c r="E2962" s="2"/>
      <c r="F2962" s="3"/>
      <c r="G2962" s="2"/>
      <c r="H2962" s="2"/>
      <c r="I2962" s="2"/>
      <c r="J2962" s="2"/>
      <c r="K2962" s="60"/>
      <c r="L2962" s="2"/>
      <c r="M2962" s="3"/>
      <c r="N2962" s="2"/>
      <c r="O2962" s="3"/>
    </row>
    <row r="2963" s="4" customFormat="1" spans="1:15">
      <c r="A2963" s="2">
        <v>2962</v>
      </c>
      <c r="B2963" s="4" t="s">
        <v>14935</v>
      </c>
      <c r="C2963" s="4" t="s">
        <v>14936</v>
      </c>
      <c r="D2963" s="4" t="s">
        <v>14935</v>
      </c>
      <c r="E2963" s="4" t="s">
        <v>14937</v>
      </c>
      <c r="F2963" s="4">
        <v>69</v>
      </c>
      <c r="G2963" s="4" t="s">
        <v>62</v>
      </c>
      <c r="H2963" s="4"/>
      <c r="I2963" s="2" t="s">
        <v>312</v>
      </c>
      <c r="J2963" s="25" t="s">
        <v>22</v>
      </c>
      <c r="K2963" s="56">
        <v>46107</v>
      </c>
      <c r="L2963" s="24" t="s">
        <v>3716</v>
      </c>
      <c r="M2963" s="24"/>
      <c r="N2963" s="4" t="s">
        <v>14938</v>
      </c>
      <c r="O2963" s="4" t="s">
        <v>14939</v>
      </c>
    </row>
    <row r="2964" s="3" customFormat="1" spans="1:15">
      <c r="A2964" s="2">
        <v>2963</v>
      </c>
      <c r="B2964" s="21"/>
      <c r="C2964" s="3" t="s">
        <v>14940</v>
      </c>
      <c r="D2964" s="21" t="s">
        <v>14941</v>
      </c>
      <c r="E2964" s="20" t="s">
        <v>14942</v>
      </c>
      <c r="F2964" s="3">
        <v>79</v>
      </c>
      <c r="G2964" s="3" t="s">
        <v>21</v>
      </c>
      <c r="K2964" s="60">
        <v>45679</v>
      </c>
      <c r="N2964" s="3" t="s">
        <v>14943</v>
      </c>
      <c r="O2964" s="3" t="s">
        <v>14944</v>
      </c>
    </row>
    <row r="2965" s="2" customFormat="1" spans="1:15">
      <c r="A2965" s="2">
        <v>2964</v>
      </c>
      <c r="C2965" s="2" t="s">
        <v>14945</v>
      </c>
      <c r="D2965" s="76" t="s">
        <v>14946</v>
      </c>
      <c r="E2965" s="2" t="s">
        <v>14947</v>
      </c>
      <c r="F2965" s="3">
        <v>49.8</v>
      </c>
      <c r="G2965" s="2" t="s">
        <v>21</v>
      </c>
      <c r="K2965" s="60">
        <v>46026</v>
      </c>
      <c r="M2965" s="3" t="s">
        <v>24</v>
      </c>
      <c r="N2965" s="2" t="s">
        <v>14948</v>
      </c>
      <c r="O2965" s="3" t="s">
        <v>14949</v>
      </c>
    </row>
    <row r="2966" s="3" customFormat="1" spans="1:15">
      <c r="A2966" s="2">
        <v>2965</v>
      </c>
      <c r="B2966" s="3"/>
      <c r="C2966" s="3" t="s">
        <v>14950</v>
      </c>
      <c r="D2966" s="21" t="s">
        <v>14951</v>
      </c>
      <c r="E2966" s="3" t="s">
        <v>14952</v>
      </c>
      <c r="F2966" s="3">
        <v>59</v>
      </c>
      <c r="G2966" s="3" t="s">
        <v>14953</v>
      </c>
      <c r="H2966" s="20" t="s">
        <v>96</v>
      </c>
      <c r="J2966" s="20" t="s">
        <v>22</v>
      </c>
      <c r="K2966" s="60">
        <v>45440</v>
      </c>
      <c r="L2966" s="70" t="s">
        <v>23</v>
      </c>
      <c r="N2966" s="3" t="s">
        <v>14954</v>
      </c>
      <c r="O2966" s="3" t="s">
        <v>14955</v>
      </c>
    </row>
    <row r="2967" s="3" customFormat="1" spans="1:15">
      <c r="A2967" s="2">
        <v>2966</v>
      </c>
      <c r="B2967" s="21" t="s">
        <v>14956</v>
      </c>
      <c r="C2967" s="3" t="s">
        <v>14957</v>
      </c>
      <c r="D2967" s="21" t="s">
        <v>14956</v>
      </c>
      <c r="E2967" s="3" t="s">
        <v>14958</v>
      </c>
      <c r="F2967" s="3">
        <v>69.8</v>
      </c>
      <c r="K2967" s="60">
        <v>45811</v>
      </c>
      <c r="N2967" s="3" t="s">
        <v>14959</v>
      </c>
      <c r="O2967" s="3" t="s">
        <v>14960</v>
      </c>
    </row>
    <row r="2968" s="3" customFormat="1" spans="1:15">
      <c r="A2968" s="2">
        <v>2967</v>
      </c>
      <c r="B2968" s="3"/>
      <c r="C2968" s="3" t="s">
        <v>14961</v>
      </c>
      <c r="D2968" s="21" t="s">
        <v>14962</v>
      </c>
      <c r="E2968" s="20" t="s">
        <v>14963</v>
      </c>
      <c r="F2968" s="3">
        <v>54</v>
      </c>
      <c r="G2968" s="3" t="s">
        <v>215</v>
      </c>
      <c r="K2968" s="60">
        <v>45295</v>
      </c>
      <c r="N2968" s="3" t="s">
        <v>14964</v>
      </c>
      <c r="O2968" s="3" t="s">
        <v>14965</v>
      </c>
    </row>
    <row r="2969" s="2" customFormat="1" spans="1:15">
      <c r="A2969" s="2">
        <v>2968</v>
      </c>
      <c r="C2969" s="2" t="s">
        <v>14966</v>
      </c>
      <c r="D2969" s="76" t="s">
        <v>14967</v>
      </c>
      <c r="E2969" s="2" t="s">
        <v>14968</v>
      </c>
      <c r="F2969" s="3">
        <v>59</v>
      </c>
      <c r="G2969" s="2" t="s">
        <v>21</v>
      </c>
      <c r="K2969" s="60">
        <v>46048</v>
      </c>
      <c r="M2969" s="3" t="s">
        <v>24</v>
      </c>
      <c r="N2969" s="2" t="s">
        <v>14969</v>
      </c>
      <c r="O2969" s="3" t="s">
        <v>14970</v>
      </c>
    </row>
    <row r="2970" s="2" customFormat="1" spans="1:15">
      <c r="A2970" s="2">
        <v>2969</v>
      </c>
      <c r="C2970" s="2" t="s">
        <v>14971</v>
      </c>
      <c r="D2970" s="76" t="s">
        <v>14972</v>
      </c>
      <c r="E2970" s="2" t="s">
        <v>14973</v>
      </c>
      <c r="F2970" s="3">
        <v>55</v>
      </c>
      <c r="G2970" s="2" t="s">
        <v>21</v>
      </c>
      <c r="K2970" s="60">
        <v>45650</v>
      </c>
      <c r="M2970" s="3" t="s">
        <v>24</v>
      </c>
      <c r="N2970" s="2" t="s">
        <v>14974</v>
      </c>
      <c r="O2970" s="3" t="s">
        <v>14975</v>
      </c>
    </row>
    <row r="2971" s="2" customFormat="1" spans="1:15">
      <c r="A2971" s="2">
        <v>2970</v>
      </c>
      <c r="C2971" s="2" t="s">
        <v>14976</v>
      </c>
      <c r="D2971" s="76" t="s">
        <v>14977</v>
      </c>
      <c r="E2971" s="2" t="s">
        <v>14978</v>
      </c>
      <c r="F2971" s="3">
        <v>42</v>
      </c>
      <c r="G2971" s="2" t="s">
        <v>21</v>
      </c>
      <c r="H2971" s="16" t="s">
        <v>96</v>
      </c>
      <c r="I2971" s="16"/>
      <c r="J2971" s="16"/>
      <c r="K2971" s="60">
        <v>45868</v>
      </c>
      <c r="L2971" s="2" t="s">
        <v>381</v>
      </c>
      <c r="M2971" s="3" t="s">
        <v>24</v>
      </c>
      <c r="N2971" s="2" t="s">
        <v>14979</v>
      </c>
      <c r="O2971" s="3" t="s">
        <v>14980</v>
      </c>
    </row>
    <row r="2972" s="2" customFormat="1" spans="1:15">
      <c r="A2972" s="2">
        <v>2971</v>
      </c>
      <c r="C2972" s="2" t="s">
        <v>14981</v>
      </c>
      <c r="D2972" s="76" t="s">
        <v>14982</v>
      </c>
      <c r="E2972" s="2" t="s">
        <v>14983</v>
      </c>
      <c r="F2972" s="3">
        <v>45</v>
      </c>
      <c r="G2972" s="2" t="s">
        <v>21</v>
      </c>
      <c r="K2972" s="60">
        <v>46057</v>
      </c>
      <c r="M2972" s="3" t="s">
        <v>24</v>
      </c>
      <c r="N2972" s="2" t="s">
        <v>14984</v>
      </c>
      <c r="O2972" s="3" t="s">
        <v>14985</v>
      </c>
    </row>
    <row r="2973" s="3" customFormat="1" spans="1:15">
      <c r="A2973" s="2">
        <v>2972</v>
      </c>
      <c r="B2973" s="3"/>
      <c r="C2973" s="3" t="s">
        <v>14986</v>
      </c>
      <c r="D2973" s="21" t="s">
        <v>14987</v>
      </c>
      <c r="E2973" s="3" t="s">
        <v>14988</v>
      </c>
      <c r="F2973" s="3">
        <v>45</v>
      </c>
      <c r="G2973" s="3" t="s">
        <v>14989</v>
      </c>
      <c r="K2973" s="60">
        <v>45651</v>
      </c>
      <c r="L2973" s="3" t="s">
        <v>63</v>
      </c>
      <c r="M2973" s="3"/>
      <c r="N2973" s="3" t="s">
        <v>14990</v>
      </c>
      <c r="O2973" s="3" t="s">
        <v>14991</v>
      </c>
    </row>
    <row r="2974" s="2" customFormat="1" spans="1:15">
      <c r="A2974" s="2">
        <v>2973</v>
      </c>
      <c r="C2974" s="2" t="s">
        <v>14992</v>
      </c>
      <c r="D2974" s="76" t="s">
        <v>14993</v>
      </c>
      <c r="E2974" s="2" t="s">
        <v>14994</v>
      </c>
      <c r="F2974" s="3">
        <v>38</v>
      </c>
      <c r="G2974" s="2" t="s">
        <v>21</v>
      </c>
      <c r="K2974" s="60">
        <v>46026</v>
      </c>
      <c r="M2974" s="3" t="s">
        <v>24</v>
      </c>
      <c r="N2974" s="2" t="s">
        <v>14995</v>
      </c>
      <c r="O2974" s="3" t="s">
        <v>14996</v>
      </c>
    </row>
    <row r="2975" s="2" customFormat="1" spans="1:15">
      <c r="A2975" s="2">
        <v>2974</v>
      </c>
      <c r="C2975" s="2" t="s">
        <v>14997</v>
      </c>
      <c r="D2975" s="76" t="s">
        <v>14998</v>
      </c>
      <c r="E2975" s="2" t="s">
        <v>14999</v>
      </c>
      <c r="F2975" s="3">
        <v>48</v>
      </c>
      <c r="G2975" s="2" t="s">
        <v>1770</v>
      </c>
      <c r="K2975" s="60">
        <v>45663</v>
      </c>
      <c r="L2975" s="3" t="s">
        <v>63</v>
      </c>
      <c r="M2975" s="3" t="s">
        <v>24</v>
      </c>
      <c r="N2975" s="2" t="s">
        <v>15000</v>
      </c>
      <c r="O2975" s="3" t="s">
        <v>15001</v>
      </c>
    </row>
    <row r="2976" s="2" customFormat="1" spans="1:15">
      <c r="A2976" s="2">
        <v>2975</v>
      </c>
      <c r="B2976" s="16"/>
      <c r="C2976" s="2" t="s">
        <v>15002</v>
      </c>
      <c r="D2976" s="76" t="s">
        <v>15003</v>
      </c>
      <c r="E2976" s="2" t="s">
        <v>15004</v>
      </c>
      <c r="F2976" s="3">
        <v>58</v>
      </c>
      <c r="G2976" s="2" t="s">
        <v>21</v>
      </c>
      <c r="K2976" s="60">
        <v>45901</v>
      </c>
      <c r="L2976" s="97"/>
      <c r="M2976" s="3" t="s">
        <v>24</v>
      </c>
      <c r="N2976" s="2" t="s">
        <v>15005</v>
      </c>
      <c r="O2976" s="3" t="s">
        <v>15006</v>
      </c>
    </row>
    <row r="2977" s="3" customFormat="1" spans="1:15">
      <c r="A2977" s="2">
        <v>2976</v>
      </c>
      <c r="B2977" s="3"/>
      <c r="C2977" s="3" t="s">
        <v>15002</v>
      </c>
      <c r="D2977" s="21" t="s">
        <v>15007</v>
      </c>
      <c r="E2977" s="3" t="s">
        <v>15008</v>
      </c>
      <c r="F2977" s="3">
        <v>59</v>
      </c>
      <c r="G2977" s="3" t="s">
        <v>5134</v>
      </c>
      <c r="K2977" s="60">
        <v>45643</v>
      </c>
      <c r="L2977" s="3" t="s">
        <v>63</v>
      </c>
      <c r="M2977" s="3"/>
      <c r="N2977" s="3" t="s">
        <v>15009</v>
      </c>
      <c r="O2977" s="3" t="s">
        <v>15010</v>
      </c>
    </row>
    <row r="2978" s="5" customFormat="1" spans="1:15">
      <c r="A2978" s="2">
        <v>2977</v>
      </c>
      <c r="B2978" s="2"/>
      <c r="C2978" s="2" t="s">
        <v>15011</v>
      </c>
      <c r="D2978" s="76" t="s">
        <v>15012</v>
      </c>
      <c r="E2978" s="2" t="s">
        <v>15013</v>
      </c>
      <c r="F2978" s="3">
        <v>45</v>
      </c>
      <c r="G2978" s="2" t="s">
        <v>21</v>
      </c>
      <c r="H2978" s="2"/>
      <c r="I2978" s="2"/>
      <c r="J2978" s="2"/>
      <c r="K2978" s="60">
        <v>46030</v>
      </c>
      <c r="L2978" s="2"/>
      <c r="M2978" s="3" t="s">
        <v>24</v>
      </c>
      <c r="N2978" s="2" t="s">
        <v>15014</v>
      </c>
      <c r="O2978" s="3" t="s">
        <v>15015</v>
      </c>
    </row>
    <row r="2979" s="2" customFormat="1" spans="1:15">
      <c r="A2979" s="2">
        <v>2978</v>
      </c>
      <c r="B2979" s="68"/>
      <c r="C2979" s="20" t="s">
        <v>15016</v>
      </c>
      <c r="D2979" s="68" t="s">
        <v>15017</v>
      </c>
      <c r="E2979" s="5" t="s">
        <v>15018</v>
      </c>
      <c r="F2979" s="3">
        <v>49</v>
      </c>
      <c r="G2979" s="3" t="s">
        <v>21</v>
      </c>
      <c r="H2979" s="5"/>
      <c r="I2979" s="2" t="s">
        <v>312</v>
      </c>
      <c r="J2979" s="3" t="s">
        <v>22</v>
      </c>
      <c r="K2979" s="60">
        <v>46037</v>
      </c>
      <c r="L2979" s="60" t="s">
        <v>3633</v>
      </c>
      <c r="M2979" s="3" t="s">
        <v>15019</v>
      </c>
      <c r="N2979" s="5" t="s">
        <v>15020</v>
      </c>
      <c r="O2979" s="3" t="s">
        <v>15021</v>
      </c>
    </row>
    <row r="2980" s="3" customFormat="1" spans="1:15">
      <c r="A2980" s="2">
        <v>2979</v>
      </c>
      <c r="C2980" s="3" t="s">
        <v>15022</v>
      </c>
      <c r="D2980" s="21" t="s">
        <v>15023</v>
      </c>
      <c r="E2980" s="3" t="s">
        <v>15024</v>
      </c>
      <c r="F2980" s="3">
        <v>59</v>
      </c>
      <c r="G2980" s="20" t="s">
        <v>15025</v>
      </c>
      <c r="K2980" s="60">
        <v>45747</v>
      </c>
      <c r="L2980" s="3" t="s">
        <v>63</v>
      </c>
      <c r="N2980" s="3" t="s">
        <v>15026</v>
      </c>
      <c r="O2980" s="3" t="s">
        <v>15027</v>
      </c>
    </row>
    <row r="2981" s="2" customFormat="1" spans="1:15">
      <c r="A2981" s="2">
        <v>2980</v>
      </c>
      <c r="B2981" s="79"/>
      <c r="C2981" s="61" t="s">
        <v>15028</v>
      </c>
      <c r="D2981" s="96" t="s">
        <v>15029</v>
      </c>
      <c r="E2981" s="61" t="s">
        <v>15030</v>
      </c>
      <c r="F2981" s="3">
        <v>39.8</v>
      </c>
      <c r="G2981" s="61" t="s">
        <v>21</v>
      </c>
      <c r="H2981" s="79"/>
      <c r="I2981" s="79"/>
      <c r="J2981" s="79"/>
      <c r="K2981" s="60">
        <v>45898</v>
      </c>
      <c r="L2981" s="79"/>
      <c r="M2981" s="3" t="s">
        <v>24</v>
      </c>
      <c r="N2981" s="17" t="s">
        <v>15031</v>
      </c>
      <c r="O2981" s="3" t="s">
        <v>15032</v>
      </c>
    </row>
    <row r="2982" s="2" customFormat="1" spans="1:15">
      <c r="A2982" s="2">
        <v>2981</v>
      </c>
      <c r="C2982" s="2" t="s">
        <v>15033</v>
      </c>
      <c r="D2982" s="76" t="s">
        <v>15034</v>
      </c>
      <c r="E2982" s="2" t="s">
        <v>15035</v>
      </c>
      <c r="F2982" s="3">
        <v>55</v>
      </c>
      <c r="G2982" s="2" t="s">
        <v>21</v>
      </c>
      <c r="K2982" s="60">
        <v>45696</v>
      </c>
      <c r="M2982" s="3" t="s">
        <v>24</v>
      </c>
      <c r="N2982" s="2" t="s">
        <v>15036</v>
      </c>
      <c r="O2982" s="3" t="s">
        <v>15037</v>
      </c>
    </row>
    <row r="2983" s="2" customFormat="1" spans="1:15">
      <c r="A2983" s="2">
        <v>2982</v>
      </c>
      <c r="C2983" s="2" t="s">
        <v>15028</v>
      </c>
      <c r="D2983" s="76" t="s">
        <v>15038</v>
      </c>
      <c r="E2983" s="2" t="s">
        <v>15035</v>
      </c>
      <c r="F2983" s="3">
        <v>59</v>
      </c>
      <c r="G2983" s="2" t="s">
        <v>21</v>
      </c>
      <c r="K2983" s="60">
        <v>45694</v>
      </c>
      <c r="M2983" s="3" t="s">
        <v>24</v>
      </c>
      <c r="N2983" s="2" t="s">
        <v>15039</v>
      </c>
      <c r="O2983" s="3" t="s">
        <v>15040</v>
      </c>
    </row>
    <row r="2984" s="2" customFormat="1" spans="1:15">
      <c r="A2984" s="2">
        <v>2983</v>
      </c>
      <c r="B2984" s="85"/>
      <c r="C2984" s="2" t="s">
        <v>15041</v>
      </c>
      <c r="D2984" s="76" t="s">
        <v>15042</v>
      </c>
      <c r="E2984" s="2" t="s">
        <v>15043</v>
      </c>
      <c r="F2984" s="3">
        <v>45</v>
      </c>
      <c r="G2984" s="2" t="s">
        <v>21</v>
      </c>
      <c r="K2984" s="60">
        <v>46034</v>
      </c>
      <c r="M2984" s="3" t="s">
        <v>24</v>
      </c>
      <c r="N2984" s="2" t="s">
        <v>15044</v>
      </c>
      <c r="O2984" s="3" t="s">
        <v>15045</v>
      </c>
    </row>
    <row r="2985" s="2" customFormat="1" spans="1:15">
      <c r="A2985" s="2">
        <v>2984</v>
      </c>
      <c r="C2985" s="2" t="s">
        <v>15046</v>
      </c>
      <c r="D2985" s="76" t="s">
        <v>15047</v>
      </c>
      <c r="E2985" s="2" t="s">
        <v>15048</v>
      </c>
      <c r="F2985" s="3">
        <v>35</v>
      </c>
      <c r="G2985" s="5" t="s">
        <v>21</v>
      </c>
      <c r="K2985" s="60">
        <v>45348</v>
      </c>
      <c r="M2985" s="3" t="s">
        <v>24</v>
      </c>
      <c r="N2985" s="76" t="s">
        <v>15049</v>
      </c>
      <c r="O2985" s="3" t="s">
        <v>15050</v>
      </c>
    </row>
    <row r="2986" s="16" customFormat="1" spans="1:15">
      <c r="A2986" s="2">
        <v>2985</v>
      </c>
      <c r="B2986" s="2"/>
      <c r="C2986" s="2" t="s">
        <v>15051</v>
      </c>
      <c r="D2986" s="76" t="s">
        <v>15052</v>
      </c>
      <c r="E2986" s="2" t="s">
        <v>15053</v>
      </c>
      <c r="F2986" s="3">
        <v>45</v>
      </c>
      <c r="G2986" s="2" t="s">
        <v>21</v>
      </c>
      <c r="H2986" s="2"/>
      <c r="I2986" s="2"/>
      <c r="J2986" s="2"/>
      <c r="K2986" s="60">
        <v>46034</v>
      </c>
      <c r="L2986" s="97"/>
      <c r="M2986" s="3" t="s">
        <v>24</v>
      </c>
      <c r="N2986" s="2" t="s">
        <v>15054</v>
      </c>
      <c r="O2986" s="3" t="s">
        <v>15055</v>
      </c>
    </row>
    <row r="2987" s="2" customFormat="1" spans="1:15">
      <c r="A2987" s="2">
        <v>2986</v>
      </c>
      <c r="C2987" s="2" t="s">
        <v>15056</v>
      </c>
      <c r="D2987" s="76" t="s">
        <v>15057</v>
      </c>
      <c r="E2987" s="2" t="s">
        <v>15058</v>
      </c>
      <c r="F2987" s="3">
        <v>45</v>
      </c>
      <c r="G2987" s="2" t="s">
        <v>21</v>
      </c>
      <c r="K2987" s="60">
        <v>45867</v>
      </c>
      <c r="M2987" s="3" t="s">
        <v>24</v>
      </c>
      <c r="N2987" s="2" t="s">
        <v>15059</v>
      </c>
      <c r="O2987" s="3" t="s">
        <v>15060</v>
      </c>
    </row>
    <row r="2988" s="2" customFormat="1" spans="1:15">
      <c r="A2988" s="2">
        <v>2987</v>
      </c>
      <c r="B2988" s="16"/>
      <c r="C2988" s="2" t="s">
        <v>15061</v>
      </c>
      <c r="D2988" s="76" t="s">
        <v>15062</v>
      </c>
      <c r="E2988" s="2" t="s">
        <v>15063</v>
      </c>
      <c r="F2988" s="3">
        <v>45</v>
      </c>
      <c r="G2988" s="2" t="s">
        <v>21</v>
      </c>
      <c r="H2988" s="16"/>
      <c r="I2988" s="16"/>
      <c r="J2988" s="16"/>
      <c r="K2988" s="60">
        <v>45679</v>
      </c>
      <c r="M2988" s="3" t="s">
        <v>24</v>
      </c>
      <c r="N2988" s="2" t="s">
        <v>15064</v>
      </c>
      <c r="O2988" s="3" t="s">
        <v>15065</v>
      </c>
    </row>
    <row r="2989" s="2" customFormat="1" spans="1:15">
      <c r="A2989" s="2">
        <v>2988</v>
      </c>
      <c r="C2989" s="2" t="s">
        <v>15066</v>
      </c>
      <c r="D2989" s="76" t="s">
        <v>15067</v>
      </c>
      <c r="E2989" s="2" t="s">
        <v>15068</v>
      </c>
      <c r="F2989" s="3">
        <v>45</v>
      </c>
      <c r="G2989" s="2" t="s">
        <v>21</v>
      </c>
      <c r="H2989" s="16"/>
      <c r="I2989" s="16"/>
      <c r="J2989" s="16"/>
      <c r="K2989" s="60">
        <v>45812</v>
      </c>
      <c r="M2989" s="3" t="s">
        <v>24</v>
      </c>
      <c r="N2989" s="2" t="s">
        <v>15069</v>
      </c>
      <c r="O2989" s="3" t="s">
        <v>15070</v>
      </c>
    </row>
    <row r="2990" s="2" customFormat="1" spans="1:15">
      <c r="A2990" s="2">
        <v>2989</v>
      </c>
      <c r="C2990" s="2" t="s">
        <v>15071</v>
      </c>
      <c r="D2990" s="76" t="s">
        <v>15072</v>
      </c>
      <c r="E2990" s="2" t="s">
        <v>15073</v>
      </c>
      <c r="F2990" s="3">
        <v>39.9</v>
      </c>
      <c r="G2990" s="2" t="s">
        <v>21</v>
      </c>
      <c r="K2990" s="60">
        <v>45866</v>
      </c>
      <c r="M2990" s="3" t="s">
        <v>24</v>
      </c>
      <c r="N2990" s="2" t="s">
        <v>15074</v>
      </c>
      <c r="O2990" s="3" t="s">
        <v>15075</v>
      </c>
    </row>
    <row r="2991" s="2" customFormat="1" spans="1:15">
      <c r="A2991" s="2">
        <v>2990</v>
      </c>
      <c r="C2991" s="2" t="s">
        <v>15076</v>
      </c>
      <c r="D2991" s="76" t="s">
        <v>15077</v>
      </c>
      <c r="E2991" s="2" t="s">
        <v>15078</v>
      </c>
      <c r="F2991" s="3">
        <v>30</v>
      </c>
      <c r="G2991" s="2" t="s">
        <v>21</v>
      </c>
      <c r="K2991" s="60">
        <v>45825</v>
      </c>
      <c r="M2991" s="3" t="s">
        <v>24</v>
      </c>
      <c r="N2991" s="2" t="s">
        <v>15079</v>
      </c>
      <c r="O2991" s="3" t="s">
        <v>15080</v>
      </c>
    </row>
    <row r="2992" s="3" customFormat="1" spans="1:15">
      <c r="A2992" s="2">
        <v>2991</v>
      </c>
      <c r="B2992" s="21"/>
      <c r="C2992" s="20" t="s">
        <v>15081</v>
      </c>
      <c r="D2992" s="21" t="s">
        <v>15082</v>
      </c>
      <c r="E2992" s="3" t="s">
        <v>15083</v>
      </c>
      <c r="F2992" s="3">
        <v>59</v>
      </c>
      <c r="G2992" s="3" t="s">
        <v>193</v>
      </c>
      <c r="K2992" s="60">
        <v>45672</v>
      </c>
      <c r="L2992" s="3" t="s">
        <v>63</v>
      </c>
      <c r="N2992" s="3" t="s">
        <v>15084</v>
      </c>
      <c r="O2992" s="3" t="s">
        <v>15085</v>
      </c>
    </row>
    <row r="2993" s="2" customFormat="1" spans="1:15">
      <c r="A2993" s="2">
        <v>2992</v>
      </c>
      <c r="C2993" s="2" t="s">
        <v>15086</v>
      </c>
      <c r="D2993" s="76" t="s">
        <v>15087</v>
      </c>
      <c r="E2993" s="2" t="s">
        <v>15088</v>
      </c>
      <c r="F2993" s="3">
        <v>29.8</v>
      </c>
      <c r="G2993" s="2" t="s">
        <v>21</v>
      </c>
      <c r="K2993" s="60">
        <v>46037</v>
      </c>
      <c r="M2993" s="3" t="s">
        <v>24</v>
      </c>
      <c r="N2993" s="2" t="s">
        <v>15089</v>
      </c>
      <c r="O2993" s="3" t="s">
        <v>15090</v>
      </c>
    </row>
    <row r="2994" s="3" customFormat="1" spans="1:15">
      <c r="A2994" s="2">
        <v>2993</v>
      </c>
      <c r="B2994" s="3"/>
      <c r="C2994" s="3" t="s">
        <v>15091</v>
      </c>
      <c r="D2994" s="21" t="s">
        <v>15092</v>
      </c>
      <c r="E2994" s="3" t="s">
        <v>15093</v>
      </c>
      <c r="F2994" s="3">
        <v>59</v>
      </c>
      <c r="G2994" s="3" t="s">
        <v>737</v>
      </c>
      <c r="H2994" s="20" t="s">
        <v>96</v>
      </c>
      <c r="K2994" s="60">
        <v>45563</v>
      </c>
      <c r="L2994" s="62" t="s">
        <v>13716</v>
      </c>
      <c r="N2994" s="3" t="s">
        <v>15094</v>
      </c>
      <c r="O2994" s="3" t="s">
        <v>15095</v>
      </c>
    </row>
    <row r="2995" s="2" customFormat="1" spans="1:15">
      <c r="A2995" s="2">
        <v>2994</v>
      </c>
      <c r="C2995" s="2" t="s">
        <v>15096</v>
      </c>
      <c r="D2995" s="76" t="s">
        <v>15097</v>
      </c>
      <c r="E2995" s="2" t="s">
        <v>15098</v>
      </c>
      <c r="F2995" s="3">
        <v>55</v>
      </c>
      <c r="G2995" s="2" t="s">
        <v>21</v>
      </c>
      <c r="K2995" s="60">
        <v>45876</v>
      </c>
      <c r="M2995" s="3" t="s">
        <v>24</v>
      </c>
      <c r="N2995" s="2" t="s">
        <v>15099</v>
      </c>
      <c r="O2995" s="3" t="s">
        <v>15100</v>
      </c>
    </row>
    <row r="2996" s="5" customFormat="1" spans="1:15">
      <c r="A2996" s="2">
        <v>2995</v>
      </c>
      <c r="C2996" s="5" t="s">
        <v>15101</v>
      </c>
      <c r="D2996" s="68" t="s">
        <v>15102</v>
      </c>
      <c r="E2996" s="20" t="s">
        <v>15103</v>
      </c>
      <c r="F2996" s="3">
        <v>45</v>
      </c>
      <c r="G2996" s="20" t="s">
        <v>21</v>
      </c>
      <c r="H2996" s="20"/>
      <c r="I2996" s="20"/>
      <c r="J2996" s="20"/>
      <c r="K2996" s="60">
        <v>46062</v>
      </c>
      <c r="M2996" s="3" t="s">
        <v>24</v>
      </c>
      <c r="N2996" s="5" t="s">
        <v>15104</v>
      </c>
      <c r="O2996" s="3" t="s">
        <v>15105</v>
      </c>
    </row>
    <row r="2997" s="3" customFormat="1" spans="1:15">
      <c r="A2997" s="2">
        <v>2996</v>
      </c>
      <c r="B2997" s="3" t="s">
        <v>15106</v>
      </c>
      <c r="C2997" s="3" t="s">
        <v>15107</v>
      </c>
      <c r="D2997" s="3" t="s">
        <v>15106</v>
      </c>
      <c r="E2997" s="3" t="s">
        <v>15108</v>
      </c>
      <c r="F2997" s="3">
        <v>49</v>
      </c>
      <c r="G2997" s="3" t="s">
        <v>15109</v>
      </c>
      <c r="H2997" s="3"/>
      <c r="I2997" s="3"/>
      <c r="J2997" s="3"/>
      <c r="K2997" s="60">
        <v>45904</v>
      </c>
      <c r="N2997" s="3" t="s">
        <v>15110</v>
      </c>
      <c r="O2997" s="3" t="s">
        <v>15111</v>
      </c>
    </row>
    <row r="2998" s="2" customFormat="1" spans="1:15">
      <c r="A2998" s="2">
        <v>2997</v>
      </c>
      <c r="B2998" s="5"/>
      <c r="C2998" s="5" t="s">
        <v>15112</v>
      </c>
      <c r="D2998" s="68" t="s">
        <v>15113</v>
      </c>
      <c r="E2998" s="20" t="s">
        <v>15114</v>
      </c>
      <c r="F2998" s="3">
        <v>48</v>
      </c>
      <c r="G2998" s="20" t="s">
        <v>21</v>
      </c>
      <c r="H2998" s="20"/>
      <c r="I2998" s="20"/>
      <c r="J2998" s="20"/>
      <c r="K2998" s="60">
        <v>45730</v>
      </c>
      <c r="L2998" s="5"/>
      <c r="M2998" s="3" t="s">
        <v>24</v>
      </c>
      <c r="N2998" s="5" t="s">
        <v>15115</v>
      </c>
      <c r="O2998" s="3" t="s">
        <v>15116</v>
      </c>
    </row>
    <row r="2999" s="3" customFormat="1" spans="1:15">
      <c r="A2999" s="2">
        <v>2998</v>
      </c>
      <c r="B2999" s="3"/>
      <c r="C2999" s="3" t="s">
        <v>15117</v>
      </c>
      <c r="D2999" s="21" t="s">
        <v>15118</v>
      </c>
      <c r="E2999" s="20" t="s">
        <v>15119</v>
      </c>
      <c r="F2999" s="3">
        <v>56</v>
      </c>
      <c r="G2999" s="3" t="s">
        <v>193</v>
      </c>
      <c r="K2999" s="60">
        <v>45714</v>
      </c>
      <c r="N2999" s="3" t="s">
        <v>15120</v>
      </c>
      <c r="O2999" s="3" t="s">
        <v>15121</v>
      </c>
    </row>
    <row r="3000" s="3" customFormat="1" spans="1:15">
      <c r="A3000" s="2">
        <v>2999</v>
      </c>
      <c r="B3000" s="3" t="s">
        <v>15122</v>
      </c>
      <c r="C3000" s="3" t="s">
        <v>15123</v>
      </c>
      <c r="D3000" s="3" t="s">
        <v>15122</v>
      </c>
      <c r="E3000" s="3" t="s">
        <v>15124</v>
      </c>
      <c r="F3000" s="3">
        <v>49.9</v>
      </c>
      <c r="G3000" s="3" t="s">
        <v>15125</v>
      </c>
      <c r="H3000" s="3"/>
      <c r="I3000" s="3"/>
      <c r="J3000" s="20" t="s">
        <v>22</v>
      </c>
      <c r="K3000" s="60">
        <v>46043</v>
      </c>
      <c r="L3000" s="70" t="s">
        <v>23</v>
      </c>
      <c r="M3000" s="3"/>
      <c r="N3000" s="3" t="s">
        <v>15126</v>
      </c>
      <c r="O3000" s="3" t="s">
        <v>15127</v>
      </c>
    </row>
    <row r="3001" s="2" customFormat="1" spans="1:15">
      <c r="A3001" s="2">
        <v>3000</v>
      </c>
      <c r="B3001" s="16"/>
      <c r="C3001" s="2" t="s">
        <v>15128</v>
      </c>
      <c r="D3001" s="76" t="s">
        <v>15129</v>
      </c>
      <c r="E3001" s="2" t="s">
        <v>15130</v>
      </c>
      <c r="F3001" s="3">
        <v>49</v>
      </c>
      <c r="G3001" s="2" t="s">
        <v>21</v>
      </c>
      <c r="H3001" s="16"/>
      <c r="I3001" s="16"/>
      <c r="J3001" s="16"/>
      <c r="K3001" s="60">
        <v>46057</v>
      </c>
      <c r="M3001" s="3" t="s">
        <v>24</v>
      </c>
      <c r="N3001" s="2" t="s">
        <v>15131</v>
      </c>
      <c r="O3001" s="3" t="s">
        <v>15132</v>
      </c>
    </row>
    <row r="3002" s="2" customFormat="1" spans="1:15">
      <c r="A3002" s="2">
        <v>3001</v>
      </c>
      <c r="B3002" s="112"/>
      <c r="C3002" s="93" t="s">
        <v>15133</v>
      </c>
      <c r="D3002" s="103" t="s">
        <v>15134</v>
      </c>
      <c r="E3002" s="93" t="s">
        <v>15135</v>
      </c>
      <c r="F3002" s="3">
        <v>49</v>
      </c>
      <c r="G3002" s="104" t="s">
        <v>21</v>
      </c>
      <c r="H3002" s="109"/>
      <c r="I3002" s="109"/>
      <c r="J3002" s="109"/>
      <c r="K3002" s="60">
        <v>45859</v>
      </c>
      <c r="L3002" s="93"/>
      <c r="M3002" s="3" t="s">
        <v>24</v>
      </c>
      <c r="N3002" s="17" t="s">
        <v>15136</v>
      </c>
      <c r="O3002" s="3" t="s">
        <v>15137</v>
      </c>
    </row>
    <row r="3003" s="3" customFormat="1" spans="1:15">
      <c r="A3003" s="2">
        <v>3002</v>
      </c>
      <c r="B3003" s="3"/>
      <c r="C3003" s="3" t="s">
        <v>15138</v>
      </c>
      <c r="D3003" s="21" t="s">
        <v>15139</v>
      </c>
      <c r="E3003" s="3" t="s">
        <v>15140</v>
      </c>
      <c r="F3003" s="3">
        <v>42</v>
      </c>
      <c r="G3003" s="3" t="s">
        <v>21</v>
      </c>
      <c r="K3003" s="60">
        <v>45652</v>
      </c>
      <c r="L3003" s="3"/>
      <c r="M3003" s="3"/>
      <c r="N3003" s="3" t="s">
        <v>15141</v>
      </c>
      <c r="O3003" s="3" t="s">
        <v>15142</v>
      </c>
    </row>
    <row r="3004" s="3" customFormat="1" spans="1:15">
      <c r="A3004" s="2">
        <v>3003</v>
      </c>
      <c r="C3004" s="3" t="s">
        <v>15143</v>
      </c>
      <c r="D3004" s="21" t="s">
        <v>15144</v>
      </c>
      <c r="E3004" s="3" t="s">
        <v>15145</v>
      </c>
      <c r="F3004" s="3">
        <v>45</v>
      </c>
      <c r="G3004" s="3" t="s">
        <v>21</v>
      </c>
      <c r="K3004" s="60">
        <v>45845</v>
      </c>
      <c r="M3004" s="3" t="s">
        <v>24</v>
      </c>
      <c r="N3004" s="3" t="s">
        <v>15146</v>
      </c>
      <c r="O3004" s="3" t="s">
        <v>15147</v>
      </c>
    </row>
    <row r="3005" s="2" customFormat="1" spans="1:15">
      <c r="A3005" s="2">
        <v>3004</v>
      </c>
      <c r="C3005" s="2" t="s">
        <v>15148</v>
      </c>
      <c r="D3005" s="76" t="s">
        <v>15149</v>
      </c>
      <c r="E3005" s="2" t="s">
        <v>15150</v>
      </c>
      <c r="F3005" s="3">
        <v>35</v>
      </c>
      <c r="G3005" s="2" t="s">
        <v>21</v>
      </c>
      <c r="K3005" s="60">
        <v>45922</v>
      </c>
      <c r="M3005" s="3" t="s">
        <v>24</v>
      </c>
      <c r="N3005" s="2" t="s">
        <v>15151</v>
      </c>
      <c r="O3005" s="3" t="s">
        <v>15152</v>
      </c>
    </row>
    <row r="3006" s="2" customFormat="1" spans="1:15">
      <c r="A3006" s="2">
        <v>3005</v>
      </c>
      <c r="B3006" s="16"/>
      <c r="C3006" s="2" t="s">
        <v>15066</v>
      </c>
      <c r="D3006" s="76" t="s">
        <v>15153</v>
      </c>
      <c r="E3006" s="2" t="s">
        <v>15154</v>
      </c>
      <c r="F3006" s="3">
        <v>28</v>
      </c>
      <c r="G3006" s="2" t="s">
        <v>21</v>
      </c>
      <c r="H3006" s="16"/>
      <c r="I3006" s="16"/>
      <c r="J3006" s="16"/>
      <c r="K3006" s="60">
        <v>45523</v>
      </c>
      <c r="L3006" s="16"/>
      <c r="M3006" s="3" t="s">
        <v>24</v>
      </c>
      <c r="N3006" s="2" t="s">
        <v>15155</v>
      </c>
      <c r="O3006" s="3" t="s">
        <v>15156</v>
      </c>
    </row>
    <row r="3007" s="3" customFormat="1" spans="1:15">
      <c r="A3007" s="2">
        <v>3006</v>
      </c>
      <c r="C3007" s="3" t="s">
        <v>15157</v>
      </c>
      <c r="D3007" s="21" t="s">
        <v>15158</v>
      </c>
      <c r="E3007" s="62" t="s">
        <v>15159</v>
      </c>
      <c r="F3007" s="3">
        <v>39</v>
      </c>
      <c r="G3007" s="20" t="s">
        <v>15160</v>
      </c>
      <c r="H3007" s="20"/>
      <c r="I3007" s="20"/>
      <c r="J3007" s="67"/>
      <c r="K3007" s="60">
        <v>45677</v>
      </c>
      <c r="L3007" s="99" t="s">
        <v>63</v>
      </c>
      <c r="M3007" s="20"/>
      <c r="N3007" s="3" t="s">
        <v>15161</v>
      </c>
      <c r="O3007" s="3" t="s">
        <v>15162</v>
      </c>
    </row>
    <row r="3008" s="3" customFormat="1" spans="1:15">
      <c r="A3008" s="2">
        <v>3007</v>
      </c>
      <c r="C3008" s="3" t="s">
        <v>15163</v>
      </c>
      <c r="D3008" s="21" t="s">
        <v>15164</v>
      </c>
      <c r="E3008" s="20" t="s">
        <v>15165</v>
      </c>
      <c r="F3008" s="3">
        <v>49</v>
      </c>
      <c r="G3008" s="3" t="s">
        <v>15166</v>
      </c>
      <c r="K3008" s="60">
        <v>46050</v>
      </c>
      <c r="L3008" s="3" t="s">
        <v>63</v>
      </c>
      <c r="N3008" s="3" t="s">
        <v>15167</v>
      </c>
      <c r="O3008" s="3" t="s">
        <v>15168</v>
      </c>
    </row>
    <row r="3009" s="4" customFormat="1" spans="1:15">
      <c r="A3009" s="2">
        <v>3008</v>
      </c>
      <c r="B3009" s="4" t="s">
        <v>15169</v>
      </c>
      <c r="C3009" s="4" t="s">
        <v>15170</v>
      </c>
      <c r="D3009" s="22" t="s">
        <v>15169</v>
      </c>
      <c r="E3009" s="4" t="s">
        <v>15171</v>
      </c>
      <c r="F3009" s="3">
        <v>60</v>
      </c>
      <c r="G3009" s="4" t="s">
        <v>62</v>
      </c>
      <c r="K3009" s="60">
        <v>46049</v>
      </c>
      <c r="N3009" s="4" t="s">
        <v>15172</v>
      </c>
      <c r="O3009" s="4" t="s">
        <v>15173</v>
      </c>
    </row>
    <row r="3010" s="3" customFormat="1" spans="1:15">
      <c r="A3010" s="2">
        <v>3009</v>
      </c>
      <c r="B3010" s="3" t="s">
        <v>15174</v>
      </c>
      <c r="C3010" s="3" t="s">
        <v>15175</v>
      </c>
      <c r="D3010" s="3" t="s">
        <v>15174</v>
      </c>
      <c r="E3010" s="3" t="s">
        <v>14994</v>
      </c>
      <c r="F3010" s="3">
        <v>59</v>
      </c>
      <c r="G3010" s="3" t="s">
        <v>15176</v>
      </c>
      <c r="H3010" s="3"/>
      <c r="K3010" s="60">
        <v>45744</v>
      </c>
      <c r="L3010" s="3"/>
      <c r="M3010" s="3"/>
      <c r="N3010" s="3" t="s">
        <v>15177</v>
      </c>
      <c r="O3010" s="3" t="s">
        <v>15178</v>
      </c>
    </row>
    <row r="3011" s="2" customFormat="1" spans="1:15">
      <c r="A3011" s="2">
        <v>3010</v>
      </c>
      <c r="C3011" s="2" t="s">
        <v>15179</v>
      </c>
      <c r="D3011" s="76" t="s">
        <v>15180</v>
      </c>
      <c r="E3011" s="2" t="s">
        <v>15181</v>
      </c>
      <c r="F3011" s="3">
        <v>39.8</v>
      </c>
      <c r="G3011" s="2" t="s">
        <v>21</v>
      </c>
      <c r="H3011" s="2" t="s">
        <v>96</v>
      </c>
      <c r="K3011" s="60">
        <v>45693</v>
      </c>
      <c r="L3011" s="2" t="s">
        <v>381</v>
      </c>
      <c r="M3011" s="3" t="s">
        <v>24</v>
      </c>
      <c r="N3011" s="2" t="s">
        <v>15182</v>
      </c>
      <c r="O3011" s="3" t="s">
        <v>15183</v>
      </c>
    </row>
    <row r="3012" s="3" customFormat="1" spans="1:15">
      <c r="A3012" s="2">
        <v>3011</v>
      </c>
      <c r="C3012" s="3" t="s">
        <v>15184</v>
      </c>
      <c r="D3012" s="21" t="s">
        <v>15185</v>
      </c>
      <c r="E3012" s="20" t="s">
        <v>15186</v>
      </c>
      <c r="F3012" s="3">
        <v>37</v>
      </c>
      <c r="G3012" s="3" t="s">
        <v>15187</v>
      </c>
      <c r="K3012" s="60">
        <v>46048</v>
      </c>
      <c r="N3012" s="3" t="s">
        <v>15188</v>
      </c>
      <c r="O3012" s="3" t="s">
        <v>15189</v>
      </c>
    </row>
    <row r="3013" s="2" customFormat="1" spans="1:15">
      <c r="A3013" s="2">
        <v>3012</v>
      </c>
      <c r="C3013" s="2" t="s">
        <v>15190</v>
      </c>
      <c r="D3013" s="76" t="s">
        <v>15191</v>
      </c>
      <c r="E3013" s="2" t="s">
        <v>15073</v>
      </c>
      <c r="F3013" s="3">
        <v>39.8</v>
      </c>
      <c r="G3013" s="2" t="s">
        <v>21</v>
      </c>
      <c r="K3013" s="60">
        <v>45717</v>
      </c>
      <c r="M3013" s="3"/>
      <c r="N3013" s="2" t="s">
        <v>15192</v>
      </c>
      <c r="O3013" s="3" t="s">
        <v>15193</v>
      </c>
    </row>
    <row r="3014" s="3" customFormat="1" spans="1:15">
      <c r="A3014" s="2">
        <v>3013</v>
      </c>
      <c r="B3014" s="3" t="s">
        <v>15194</v>
      </c>
      <c r="C3014" s="3" t="s">
        <v>15195</v>
      </c>
      <c r="D3014" s="21" t="s">
        <v>15194</v>
      </c>
      <c r="E3014" s="3" t="s">
        <v>15196</v>
      </c>
      <c r="F3014" s="3">
        <v>69.8</v>
      </c>
      <c r="G3014" s="3" t="s">
        <v>15197</v>
      </c>
      <c r="J3014" s="20" t="s">
        <v>22</v>
      </c>
      <c r="K3014" s="60">
        <v>46007</v>
      </c>
      <c r="L3014" s="70" t="s">
        <v>23</v>
      </c>
      <c r="N3014" s="3" t="s">
        <v>15198</v>
      </c>
      <c r="O3014" s="3" t="s">
        <v>15199</v>
      </c>
    </row>
    <row r="3015" s="2" customFormat="1" spans="1:15">
      <c r="A3015" s="2">
        <v>3014</v>
      </c>
      <c r="C3015" s="2" t="s">
        <v>15200</v>
      </c>
      <c r="D3015" s="76" t="s">
        <v>15201</v>
      </c>
      <c r="E3015" s="2" t="s">
        <v>14378</v>
      </c>
      <c r="F3015" s="3">
        <v>59</v>
      </c>
      <c r="G3015" s="2" t="s">
        <v>21</v>
      </c>
      <c r="K3015" s="60">
        <v>45693</v>
      </c>
      <c r="M3015" s="3" t="s">
        <v>24</v>
      </c>
      <c r="N3015" s="2" t="s">
        <v>15202</v>
      </c>
      <c r="O3015" s="3" t="s">
        <v>15203</v>
      </c>
    </row>
    <row r="3016" s="2" customFormat="1" spans="1:15">
      <c r="A3016" s="2">
        <v>3015</v>
      </c>
      <c r="C3016" s="2" t="s">
        <v>15204</v>
      </c>
      <c r="D3016" s="76" t="s">
        <v>15205</v>
      </c>
      <c r="E3016" s="2" t="s">
        <v>15206</v>
      </c>
      <c r="F3016" s="3">
        <v>38</v>
      </c>
      <c r="G3016" s="2" t="s">
        <v>21</v>
      </c>
      <c r="K3016" s="60">
        <v>45323</v>
      </c>
      <c r="M3016" s="3" t="s">
        <v>24</v>
      </c>
      <c r="N3016" s="2" t="s">
        <v>15207</v>
      </c>
      <c r="O3016" s="3" t="s">
        <v>15208</v>
      </c>
    </row>
    <row r="3017" s="2" customFormat="1" spans="1:15">
      <c r="A3017" s="2">
        <v>3016</v>
      </c>
      <c r="C3017" s="2" t="s">
        <v>15209</v>
      </c>
      <c r="D3017" s="76" t="s">
        <v>15210</v>
      </c>
      <c r="E3017" s="2" t="s">
        <v>15211</v>
      </c>
      <c r="F3017" s="3">
        <v>38</v>
      </c>
      <c r="G3017" s="2" t="s">
        <v>21</v>
      </c>
      <c r="H3017" s="16"/>
      <c r="I3017" s="16"/>
      <c r="J3017" s="16"/>
      <c r="K3017" s="60">
        <v>45902</v>
      </c>
      <c r="M3017" s="3" t="s">
        <v>24</v>
      </c>
      <c r="N3017" s="2" t="s">
        <v>15212</v>
      </c>
      <c r="O3017" s="3" t="s">
        <v>15213</v>
      </c>
    </row>
    <row r="3018" s="3" customFormat="1" spans="1:15">
      <c r="A3018" s="2">
        <v>3017</v>
      </c>
      <c r="B3018" s="3"/>
      <c r="C3018" s="3" t="s">
        <v>15214</v>
      </c>
      <c r="D3018" s="21" t="s">
        <v>15215</v>
      </c>
      <c r="E3018" s="3" t="s">
        <v>15216</v>
      </c>
      <c r="F3018" s="3">
        <v>55</v>
      </c>
      <c r="G3018" s="3" t="s">
        <v>62</v>
      </c>
      <c r="H3018" s="3"/>
      <c r="I3018" s="3"/>
      <c r="J3018" s="3"/>
      <c r="K3018" s="60">
        <v>45650</v>
      </c>
      <c r="L3018" s="3" t="s">
        <v>63</v>
      </c>
      <c r="M3018" s="3"/>
      <c r="N3018" s="3" t="s">
        <v>15217</v>
      </c>
      <c r="O3018" s="3" t="s">
        <v>15218</v>
      </c>
    </row>
    <row r="3019" s="2" customFormat="1" spans="1:15">
      <c r="A3019" s="2">
        <v>3018</v>
      </c>
      <c r="C3019" s="2" t="s">
        <v>15219</v>
      </c>
      <c r="D3019" s="76" t="s">
        <v>15220</v>
      </c>
      <c r="E3019" s="2" t="s">
        <v>15221</v>
      </c>
      <c r="F3019" s="3">
        <v>45</v>
      </c>
      <c r="G3019" s="2" t="s">
        <v>21</v>
      </c>
      <c r="K3019" s="60">
        <v>45701</v>
      </c>
      <c r="M3019" s="3" t="s">
        <v>24</v>
      </c>
      <c r="N3019" s="2" t="s">
        <v>15222</v>
      </c>
      <c r="O3019" s="3" t="s">
        <v>15223</v>
      </c>
    </row>
    <row r="3020" s="2" customFormat="1" spans="1:15">
      <c r="A3020" s="2">
        <v>3019</v>
      </c>
      <c r="C3020" s="2" t="s">
        <v>15224</v>
      </c>
      <c r="D3020" s="76" t="s">
        <v>15225</v>
      </c>
      <c r="E3020" s="2" t="s">
        <v>15226</v>
      </c>
      <c r="F3020" s="3">
        <v>38</v>
      </c>
      <c r="G3020" s="2" t="s">
        <v>21</v>
      </c>
      <c r="K3020" s="60">
        <v>45537</v>
      </c>
      <c r="L3020" s="16"/>
      <c r="M3020" s="3" t="s">
        <v>24</v>
      </c>
      <c r="N3020" s="2" t="s">
        <v>15227</v>
      </c>
      <c r="O3020" s="3" t="s">
        <v>15228</v>
      </c>
    </row>
    <row r="3021" s="2" customFormat="1" spans="1:15">
      <c r="A3021" s="2">
        <v>3020</v>
      </c>
      <c r="B3021" s="16"/>
      <c r="C3021" s="2" t="s">
        <v>15229</v>
      </c>
      <c r="D3021" s="76" t="s">
        <v>15230</v>
      </c>
      <c r="E3021" s="2" t="s">
        <v>15231</v>
      </c>
      <c r="F3021" s="3">
        <v>49</v>
      </c>
      <c r="G3021" s="2" t="s">
        <v>21</v>
      </c>
      <c r="K3021" s="60">
        <v>45805</v>
      </c>
      <c r="M3021" s="3" t="s">
        <v>24</v>
      </c>
      <c r="N3021" s="2" t="s">
        <v>15232</v>
      </c>
      <c r="O3021" s="3" t="s">
        <v>15233</v>
      </c>
    </row>
    <row r="3022" s="5" customFormat="1" spans="1:15">
      <c r="A3022" s="2">
        <v>3021</v>
      </c>
      <c r="B3022" s="2"/>
      <c r="C3022" s="2" t="s">
        <v>15234</v>
      </c>
      <c r="D3022" s="76" t="s">
        <v>15235</v>
      </c>
      <c r="E3022" s="2" t="s">
        <v>14988</v>
      </c>
      <c r="F3022" s="3">
        <v>55</v>
      </c>
      <c r="G3022" s="2" t="s">
        <v>21</v>
      </c>
      <c r="H3022" s="2"/>
      <c r="I3022" s="2"/>
      <c r="J3022" s="2"/>
      <c r="K3022" s="60">
        <v>45860</v>
      </c>
      <c r="L3022" s="2"/>
      <c r="M3022" s="3" t="s">
        <v>24</v>
      </c>
      <c r="N3022" s="2" t="s">
        <v>15236</v>
      </c>
      <c r="O3022" s="3" t="s">
        <v>15237</v>
      </c>
    </row>
    <row r="3023" s="2" customFormat="1" spans="1:15">
      <c r="A3023" s="2">
        <v>3022</v>
      </c>
      <c r="B3023" s="5"/>
      <c r="C3023" s="5" t="s">
        <v>15238</v>
      </c>
      <c r="D3023" s="68" t="s">
        <v>15239</v>
      </c>
      <c r="E3023" s="5" t="s">
        <v>15240</v>
      </c>
      <c r="F3023" s="3">
        <v>47</v>
      </c>
      <c r="G3023" s="5"/>
      <c r="H3023" s="5"/>
      <c r="I3023" s="5"/>
      <c r="J3023" s="5"/>
      <c r="K3023" s="60">
        <v>45803</v>
      </c>
      <c r="L3023" s="5"/>
      <c r="M3023" s="3" t="s">
        <v>24</v>
      </c>
      <c r="N3023" s="5" t="s">
        <v>15241</v>
      </c>
      <c r="O3023" s="3" t="s">
        <v>15242</v>
      </c>
    </row>
    <row r="3024" s="2" customFormat="1" spans="1:15">
      <c r="A3024" s="2">
        <v>3023</v>
      </c>
      <c r="C3024" s="2" t="s">
        <v>15238</v>
      </c>
      <c r="D3024" s="76" t="s">
        <v>15243</v>
      </c>
      <c r="E3024" s="2" t="s">
        <v>15244</v>
      </c>
      <c r="F3024" s="3">
        <v>49</v>
      </c>
      <c r="G3024" s="2" t="s">
        <v>21</v>
      </c>
      <c r="H3024" s="16"/>
      <c r="I3024" s="16"/>
      <c r="J3024" s="16"/>
      <c r="K3024" s="60">
        <v>45944</v>
      </c>
      <c r="M3024" s="3" t="s">
        <v>24</v>
      </c>
      <c r="N3024" s="2" t="s">
        <v>15245</v>
      </c>
      <c r="O3024" s="3" t="s">
        <v>15246</v>
      </c>
    </row>
    <row r="3025" s="5" customFormat="1" spans="1:15">
      <c r="A3025" s="2">
        <v>3024</v>
      </c>
      <c r="B3025" s="95"/>
      <c r="C3025" s="5" t="s">
        <v>14986</v>
      </c>
      <c r="D3025" s="68" t="s">
        <v>15247</v>
      </c>
      <c r="E3025" s="20" t="s">
        <v>15248</v>
      </c>
      <c r="F3025" s="3">
        <v>36</v>
      </c>
      <c r="G3025" s="20" t="s">
        <v>21</v>
      </c>
      <c r="H3025" s="63"/>
      <c r="I3025" s="63"/>
      <c r="J3025" s="63"/>
      <c r="K3025" s="60">
        <v>45523</v>
      </c>
      <c r="L3025" s="63"/>
      <c r="M3025" s="3" t="s">
        <v>24</v>
      </c>
      <c r="N3025" s="5" t="s">
        <v>15249</v>
      </c>
      <c r="O3025" s="3" t="s">
        <v>15250</v>
      </c>
    </row>
    <row r="3026" s="16" customFormat="1" spans="1:15">
      <c r="A3026" s="2">
        <v>3025</v>
      </c>
      <c r="B3026" s="2"/>
      <c r="C3026" s="2" t="s">
        <v>15251</v>
      </c>
      <c r="D3026" s="76" t="s">
        <v>15252</v>
      </c>
      <c r="E3026" s="2" t="s">
        <v>15253</v>
      </c>
      <c r="F3026" s="3">
        <v>35</v>
      </c>
      <c r="G3026" s="2" t="s">
        <v>21</v>
      </c>
      <c r="H3026" s="2"/>
      <c r="I3026" s="2"/>
      <c r="J3026" s="2"/>
      <c r="K3026" s="60">
        <v>45349</v>
      </c>
      <c r="L3026" s="97"/>
      <c r="M3026" s="3" t="s">
        <v>24</v>
      </c>
      <c r="N3026" s="2" t="s">
        <v>15254</v>
      </c>
      <c r="O3026" s="3" t="s">
        <v>15255</v>
      </c>
    </row>
    <row r="3027" s="3" customFormat="1" spans="1:15">
      <c r="A3027" s="2">
        <v>3026</v>
      </c>
      <c r="B3027" s="3" t="s">
        <v>15256</v>
      </c>
      <c r="C3027" s="3" t="s">
        <v>15257</v>
      </c>
      <c r="D3027" s="21" t="s">
        <v>15256</v>
      </c>
      <c r="E3027" s="3" t="s">
        <v>15258</v>
      </c>
      <c r="F3027" s="3">
        <v>69.9</v>
      </c>
      <c r="G3027" s="3" t="s">
        <v>737</v>
      </c>
      <c r="J3027" s="20" t="s">
        <v>22</v>
      </c>
      <c r="K3027" s="60">
        <v>45727</v>
      </c>
      <c r="L3027" s="70" t="s">
        <v>23</v>
      </c>
      <c r="N3027" s="3" t="s">
        <v>15259</v>
      </c>
      <c r="O3027" s="3" t="s">
        <v>15260</v>
      </c>
    </row>
    <row r="3028" s="5" customFormat="1" spans="1:15">
      <c r="A3028" s="2">
        <v>3027</v>
      </c>
      <c r="B3028" s="2"/>
      <c r="C3028" s="2" t="s">
        <v>15261</v>
      </c>
      <c r="D3028" s="76" t="s">
        <v>15262</v>
      </c>
      <c r="E3028" s="2" t="s">
        <v>15263</v>
      </c>
      <c r="F3028" s="3">
        <v>59</v>
      </c>
      <c r="G3028" s="2" t="s">
        <v>21</v>
      </c>
      <c r="H3028" s="2"/>
      <c r="I3028" s="2"/>
      <c r="J3028" s="2"/>
      <c r="K3028" s="60">
        <v>44960</v>
      </c>
      <c r="L3028" s="2"/>
      <c r="M3028" s="3"/>
      <c r="N3028" s="2" t="s">
        <v>15264</v>
      </c>
      <c r="O3028" s="3" t="s">
        <v>15265</v>
      </c>
    </row>
    <row r="3029" s="16" customFormat="1" spans="1:15">
      <c r="A3029" s="2">
        <v>3028</v>
      </c>
      <c r="B3029" s="5"/>
      <c r="C3029" s="5" t="s">
        <v>15266</v>
      </c>
      <c r="D3029" s="68" t="s">
        <v>15267</v>
      </c>
      <c r="E3029" s="5" t="s">
        <v>15268</v>
      </c>
      <c r="F3029" s="3">
        <v>45</v>
      </c>
      <c r="G3029" s="20" t="s">
        <v>13322</v>
      </c>
      <c r="H3029" s="5"/>
      <c r="I3029" s="5"/>
      <c r="J3029" s="5"/>
      <c r="K3029" s="60">
        <v>46026</v>
      </c>
      <c r="L3029" s="5"/>
      <c r="M3029" s="3" t="s">
        <v>24</v>
      </c>
      <c r="N3029" s="5" t="s">
        <v>15269</v>
      </c>
      <c r="O3029" s="3" t="s">
        <v>15270</v>
      </c>
    </row>
    <row r="3030" s="2" customFormat="1" spans="1:15">
      <c r="A3030" s="2">
        <v>3029</v>
      </c>
      <c r="C3030" s="2" t="s">
        <v>15271</v>
      </c>
      <c r="D3030" s="76" t="s">
        <v>15272</v>
      </c>
      <c r="E3030" s="2" t="s">
        <v>15273</v>
      </c>
      <c r="F3030" s="3">
        <v>63</v>
      </c>
      <c r="G3030" s="2" t="s">
        <v>21</v>
      </c>
      <c r="K3030" s="60">
        <v>45868</v>
      </c>
      <c r="M3030" s="3" t="s">
        <v>24</v>
      </c>
      <c r="N3030" s="2" t="s">
        <v>15274</v>
      </c>
      <c r="O3030" s="3" t="s">
        <v>15275</v>
      </c>
    </row>
    <row r="3031" s="3" customFormat="1" spans="1:15">
      <c r="A3031" s="2">
        <v>3030</v>
      </c>
      <c r="C3031" s="3" t="s">
        <v>15276</v>
      </c>
      <c r="D3031" s="21" t="s">
        <v>15277</v>
      </c>
      <c r="E3031" s="3" t="s">
        <v>15278</v>
      </c>
      <c r="F3031" s="3">
        <v>35</v>
      </c>
      <c r="G3031" s="3" t="s">
        <v>62</v>
      </c>
      <c r="K3031" s="60">
        <v>46027</v>
      </c>
      <c r="L3031" s="3" t="s">
        <v>63</v>
      </c>
      <c r="N3031" s="3" t="s">
        <v>15279</v>
      </c>
      <c r="O3031" s="3" t="s">
        <v>15280</v>
      </c>
    </row>
    <row r="3032" s="2" customFormat="1" ht="14.25" spans="1:15">
      <c r="A3032" s="2">
        <v>3031</v>
      </c>
      <c r="C3032" s="18" t="s">
        <v>15281</v>
      </c>
      <c r="D3032" s="76"/>
      <c r="F3032" s="3"/>
      <c r="K3032" s="60"/>
      <c r="M3032" s="3"/>
      <c r="O3032" s="3"/>
    </row>
    <row r="3033" s="3" customFormat="1" spans="1:15">
      <c r="A3033" s="2">
        <v>3032</v>
      </c>
      <c r="B3033" s="3"/>
      <c r="C3033" s="3" t="s">
        <v>15282</v>
      </c>
      <c r="D3033" s="21" t="s">
        <v>15283</v>
      </c>
      <c r="E3033" s="3" t="s">
        <v>15284</v>
      </c>
      <c r="F3033" s="3">
        <v>35</v>
      </c>
      <c r="G3033" s="3" t="s">
        <v>1727</v>
      </c>
      <c r="K3033" s="60">
        <v>46009</v>
      </c>
      <c r="L3033" s="62" t="s">
        <v>15285</v>
      </c>
      <c r="M3033" s="62"/>
      <c r="N3033" s="3" t="s">
        <v>15286</v>
      </c>
      <c r="O3033" s="3" t="s">
        <v>15287</v>
      </c>
    </row>
    <row r="3034" s="3" customFormat="1" spans="1:15">
      <c r="A3034" s="2">
        <v>3033</v>
      </c>
      <c r="B3034" s="21"/>
      <c r="C3034" s="3" t="s">
        <v>15288</v>
      </c>
      <c r="D3034" s="21" t="s">
        <v>15289</v>
      </c>
      <c r="E3034" s="20" t="s">
        <v>15290</v>
      </c>
      <c r="F3034" s="3">
        <v>65</v>
      </c>
      <c r="G3034" s="3" t="s">
        <v>15291</v>
      </c>
      <c r="H3034" s="20" t="s">
        <v>96</v>
      </c>
      <c r="J3034" s="3" t="s">
        <v>22</v>
      </c>
      <c r="K3034" s="60">
        <v>46043</v>
      </c>
      <c r="L3034" s="3" t="s">
        <v>23</v>
      </c>
      <c r="M3034" s="3" t="s">
        <v>15292</v>
      </c>
      <c r="N3034" s="3" t="s">
        <v>15293</v>
      </c>
      <c r="O3034" s="3" t="s">
        <v>15294</v>
      </c>
    </row>
    <row r="3035" s="3" customFormat="1" spans="1:15">
      <c r="A3035" s="2">
        <v>3034</v>
      </c>
      <c r="B3035" s="3"/>
      <c r="C3035" s="3" t="s">
        <v>15295</v>
      </c>
      <c r="D3035" s="21" t="s">
        <v>15296</v>
      </c>
      <c r="E3035" s="3" t="s">
        <v>15297</v>
      </c>
      <c r="F3035" s="3">
        <v>54</v>
      </c>
      <c r="G3035" s="3" t="s">
        <v>21</v>
      </c>
      <c r="H3035" s="20"/>
      <c r="K3035" s="60">
        <v>46034</v>
      </c>
      <c r="L3035" s="3" t="s">
        <v>442</v>
      </c>
      <c r="N3035" s="3" t="s">
        <v>15298</v>
      </c>
      <c r="O3035" s="3" t="s">
        <v>15299</v>
      </c>
    </row>
    <row r="3036" s="3" customFormat="1" spans="1:15">
      <c r="A3036" s="2">
        <v>3035</v>
      </c>
      <c r="C3036" s="3" t="s">
        <v>15300</v>
      </c>
      <c r="D3036" s="21" t="s">
        <v>15301</v>
      </c>
      <c r="E3036" s="3" t="s">
        <v>15302</v>
      </c>
      <c r="F3036" s="3">
        <v>39</v>
      </c>
      <c r="G3036" s="3" t="s">
        <v>3122</v>
      </c>
      <c r="K3036" s="60">
        <v>45700</v>
      </c>
      <c r="M3036" s="3" t="s">
        <v>24</v>
      </c>
      <c r="N3036" s="3" t="s">
        <v>15303</v>
      </c>
      <c r="O3036" s="3" t="s">
        <v>15304</v>
      </c>
    </row>
    <row r="3037" s="2" customFormat="1" spans="1:15">
      <c r="A3037" s="2">
        <v>3036</v>
      </c>
      <c r="C3037" s="2" t="s">
        <v>15305</v>
      </c>
      <c r="D3037" s="76" t="s">
        <v>15306</v>
      </c>
      <c r="E3037" s="2" t="s">
        <v>15307</v>
      </c>
      <c r="F3037" s="3">
        <v>49.8</v>
      </c>
      <c r="G3037" s="2" t="s">
        <v>177</v>
      </c>
      <c r="K3037" s="60">
        <v>45693</v>
      </c>
      <c r="M3037" s="3" t="s">
        <v>24</v>
      </c>
      <c r="N3037" s="2" t="s">
        <v>15308</v>
      </c>
      <c r="O3037" s="3" t="s">
        <v>15309</v>
      </c>
    </row>
    <row r="3038" s="5" customFormat="1" spans="1:15">
      <c r="A3038" s="2">
        <v>3037</v>
      </c>
      <c r="B3038" s="68"/>
      <c r="C3038" s="20" t="s">
        <v>15310</v>
      </c>
      <c r="D3038" s="68" t="s">
        <v>15311</v>
      </c>
      <c r="E3038" s="5" t="s">
        <v>15312</v>
      </c>
      <c r="F3038" s="3">
        <v>39.8</v>
      </c>
      <c r="G3038" s="3" t="s">
        <v>21</v>
      </c>
      <c r="K3038" s="60">
        <v>45881</v>
      </c>
      <c r="M3038" s="3" t="s">
        <v>24</v>
      </c>
      <c r="N3038" s="5" t="s">
        <v>15313</v>
      </c>
      <c r="O3038" s="3" t="s">
        <v>15314</v>
      </c>
    </row>
    <row r="3039" s="3" customFormat="1" spans="1:15">
      <c r="A3039" s="2">
        <v>3038</v>
      </c>
      <c r="C3039" s="3" t="s">
        <v>15315</v>
      </c>
      <c r="D3039" s="21" t="s">
        <v>15316</v>
      </c>
      <c r="E3039" s="20" t="s">
        <v>15317</v>
      </c>
      <c r="F3039" s="3">
        <v>49.9</v>
      </c>
      <c r="G3039" s="3" t="s">
        <v>62</v>
      </c>
      <c r="K3039" s="60">
        <v>46057</v>
      </c>
      <c r="L3039" s="20" t="s">
        <v>63</v>
      </c>
      <c r="N3039" s="3" t="s">
        <v>15318</v>
      </c>
      <c r="O3039" s="3" t="s">
        <v>15319</v>
      </c>
    </row>
    <row r="3040" s="2" customFormat="1" spans="1:15">
      <c r="A3040" s="2">
        <v>3039</v>
      </c>
      <c r="C3040" s="2" t="s">
        <v>15320</v>
      </c>
      <c r="D3040" s="76" t="s">
        <v>15321</v>
      </c>
      <c r="E3040" s="2" t="s">
        <v>15322</v>
      </c>
      <c r="F3040" s="3">
        <v>35</v>
      </c>
      <c r="G3040" s="2" t="s">
        <v>21</v>
      </c>
      <c r="K3040" s="60">
        <v>46064</v>
      </c>
      <c r="M3040" s="3" t="s">
        <v>24</v>
      </c>
      <c r="N3040" s="2" t="s">
        <v>15323</v>
      </c>
      <c r="O3040" s="3" t="s">
        <v>15324</v>
      </c>
    </row>
    <row r="3041" s="52" customFormat="1" spans="1:15">
      <c r="A3041" s="2">
        <v>3040</v>
      </c>
      <c r="C3041" s="52" t="s">
        <v>15325</v>
      </c>
      <c r="D3041" s="87" t="s">
        <v>15326</v>
      </c>
      <c r="E3041" s="88" t="s">
        <v>15327</v>
      </c>
      <c r="F3041" s="3">
        <v>49.8</v>
      </c>
      <c r="G3041" s="52" t="s">
        <v>15328</v>
      </c>
      <c r="H3041" s="88" t="s">
        <v>96</v>
      </c>
      <c r="I3041" s="88"/>
      <c r="J3041" s="3" t="s">
        <v>22</v>
      </c>
      <c r="K3041" s="60">
        <v>45324</v>
      </c>
      <c r="L3041" s="3" t="s">
        <v>23</v>
      </c>
      <c r="M3041" s="3" t="s">
        <v>24</v>
      </c>
      <c r="N3041" s="52" t="s">
        <v>15329</v>
      </c>
      <c r="O3041" s="3" t="s">
        <v>15330</v>
      </c>
    </row>
    <row r="3042" s="2" customFormat="1" spans="1:15">
      <c r="A3042" s="2">
        <v>3041</v>
      </c>
      <c r="C3042" s="2" t="s">
        <v>15331</v>
      </c>
      <c r="D3042" s="76" t="s">
        <v>15332</v>
      </c>
      <c r="E3042" s="2" t="s">
        <v>15333</v>
      </c>
      <c r="F3042" s="3">
        <v>39.8</v>
      </c>
      <c r="G3042" s="2" t="s">
        <v>21</v>
      </c>
      <c r="K3042" s="60">
        <v>46044</v>
      </c>
      <c r="L3042" s="97"/>
      <c r="M3042" s="3" t="s">
        <v>15334</v>
      </c>
      <c r="N3042" s="2" t="s">
        <v>15335</v>
      </c>
      <c r="O3042" s="3" t="s">
        <v>15336</v>
      </c>
    </row>
    <row r="3043" s="2" customFormat="1" spans="1:15">
      <c r="A3043" s="2">
        <v>3042</v>
      </c>
      <c r="C3043" s="2" t="s">
        <v>15337</v>
      </c>
      <c r="D3043" s="76" t="s">
        <v>15338</v>
      </c>
      <c r="E3043" s="2" t="s">
        <v>15339</v>
      </c>
      <c r="F3043" s="3">
        <v>29.8</v>
      </c>
      <c r="G3043" s="2" t="s">
        <v>21</v>
      </c>
      <c r="K3043" s="60">
        <v>45867</v>
      </c>
      <c r="L3043" s="2" t="s">
        <v>442</v>
      </c>
      <c r="M3043" s="3" t="s">
        <v>24</v>
      </c>
      <c r="N3043" s="2" t="s">
        <v>15340</v>
      </c>
      <c r="O3043" s="3" t="s">
        <v>15341</v>
      </c>
    </row>
    <row r="3044" s="2" customFormat="1" spans="1:15">
      <c r="A3044" s="2">
        <v>3043</v>
      </c>
      <c r="B3044" s="79"/>
      <c r="C3044" s="61" t="s">
        <v>15342</v>
      </c>
      <c r="D3044" s="96" t="s">
        <v>15343</v>
      </c>
      <c r="E3044" s="61" t="s">
        <v>15344</v>
      </c>
      <c r="F3044" s="3">
        <v>29</v>
      </c>
      <c r="G3044" s="61" t="s">
        <v>21</v>
      </c>
      <c r="H3044" s="79"/>
      <c r="I3044" s="79"/>
      <c r="J3044" s="79"/>
      <c r="K3044" s="60">
        <v>46041</v>
      </c>
      <c r="L3044" s="79"/>
      <c r="M3044" s="3" t="s">
        <v>24</v>
      </c>
      <c r="N3044" s="17" t="s">
        <v>15345</v>
      </c>
      <c r="O3044" s="3" t="s">
        <v>15346</v>
      </c>
    </row>
    <row r="3045" s="2" customFormat="1" spans="1:15">
      <c r="A3045" s="2">
        <v>3044</v>
      </c>
      <c r="C3045" s="2" t="s">
        <v>15347</v>
      </c>
      <c r="D3045" s="76" t="s">
        <v>15348</v>
      </c>
      <c r="E3045" s="2" t="s">
        <v>15349</v>
      </c>
      <c r="F3045" s="3">
        <v>45</v>
      </c>
      <c r="G3045" s="2" t="s">
        <v>21</v>
      </c>
      <c r="K3045" s="60">
        <v>44941</v>
      </c>
      <c r="M3045" s="3" t="s">
        <v>24</v>
      </c>
      <c r="N3045" s="2" t="s">
        <v>15350</v>
      </c>
      <c r="O3045" s="3" t="s">
        <v>15351</v>
      </c>
    </row>
    <row r="3046" s="3" customFormat="1" spans="1:15">
      <c r="A3046" s="2">
        <v>3045</v>
      </c>
      <c r="B3046" s="21"/>
      <c r="C3046" s="3" t="s">
        <v>15352</v>
      </c>
      <c r="D3046" s="21" t="s">
        <v>15353</v>
      </c>
      <c r="E3046" s="3" t="s">
        <v>15354</v>
      </c>
      <c r="F3046" s="3">
        <v>45</v>
      </c>
      <c r="G3046" s="3" t="s">
        <v>193</v>
      </c>
      <c r="K3046" s="60">
        <v>46063</v>
      </c>
      <c r="L3046" s="3" t="s">
        <v>8230</v>
      </c>
      <c r="N3046" s="3" t="s">
        <v>15355</v>
      </c>
      <c r="O3046" s="3" t="s">
        <v>15356</v>
      </c>
    </row>
    <row r="3047" s="2" customFormat="1" spans="1:15">
      <c r="A3047" s="2">
        <v>3046</v>
      </c>
      <c r="C3047" s="2" t="s">
        <v>15357</v>
      </c>
      <c r="D3047" s="76" t="s">
        <v>15358</v>
      </c>
      <c r="E3047" s="2" t="s">
        <v>15359</v>
      </c>
      <c r="F3047" s="3">
        <v>35</v>
      </c>
      <c r="G3047" s="2" t="s">
        <v>21</v>
      </c>
      <c r="K3047" s="60">
        <v>45805</v>
      </c>
      <c r="M3047" s="3" t="s">
        <v>24</v>
      </c>
      <c r="N3047" s="2" t="s">
        <v>15360</v>
      </c>
      <c r="O3047" s="3" t="s">
        <v>15361</v>
      </c>
    </row>
    <row r="3048" s="3" customFormat="1" spans="1:15">
      <c r="A3048" s="2">
        <v>3047</v>
      </c>
      <c r="B3048" s="21" t="s">
        <v>15362</v>
      </c>
      <c r="C3048" s="3" t="s">
        <v>15363</v>
      </c>
      <c r="D3048" s="21" t="s">
        <v>15362</v>
      </c>
      <c r="E3048" s="3" t="s">
        <v>15364</v>
      </c>
      <c r="F3048" s="3">
        <v>49.9</v>
      </c>
      <c r="G3048" s="3" t="s">
        <v>15365</v>
      </c>
      <c r="H3048" s="3"/>
      <c r="I3048" s="3"/>
      <c r="K3048" s="60">
        <v>46062</v>
      </c>
      <c r="N3048" s="3" t="s">
        <v>15366</v>
      </c>
      <c r="O3048" s="3" t="s">
        <v>15367</v>
      </c>
    </row>
    <row r="3049" s="4" customFormat="1" spans="1:15">
      <c r="A3049" s="2">
        <v>3048</v>
      </c>
      <c r="B3049" s="4" t="s">
        <v>15368</v>
      </c>
      <c r="C3049" s="4" t="s">
        <v>15369</v>
      </c>
      <c r="D3049" s="22" t="s">
        <v>15368</v>
      </c>
      <c r="E3049" s="4" t="s">
        <v>15344</v>
      </c>
      <c r="F3049" s="3">
        <v>45</v>
      </c>
      <c r="G3049" s="4" t="s">
        <v>1100</v>
      </c>
      <c r="H3049" s="4"/>
      <c r="I3049" s="4"/>
      <c r="J3049" s="25" t="s">
        <v>22</v>
      </c>
      <c r="K3049" s="60">
        <v>46015</v>
      </c>
      <c r="L3049" s="4" t="s">
        <v>23</v>
      </c>
      <c r="M3049" s="4"/>
      <c r="N3049" s="4" t="s">
        <v>15370</v>
      </c>
      <c r="O3049" s="4" t="s">
        <v>15371</v>
      </c>
    </row>
    <row r="3050" s="3" customFormat="1" spans="1:15">
      <c r="A3050" s="2">
        <v>3049</v>
      </c>
      <c r="B3050" s="5" t="s">
        <v>15372</v>
      </c>
      <c r="C3050" s="5" t="s">
        <v>15373</v>
      </c>
      <c r="D3050" s="68" t="s">
        <v>15372</v>
      </c>
      <c r="E3050" s="5" t="s">
        <v>15374</v>
      </c>
      <c r="F3050" s="3">
        <v>55</v>
      </c>
      <c r="G3050" s="5" t="s">
        <v>15375</v>
      </c>
      <c r="H3050" s="5"/>
      <c r="I3050" s="5"/>
      <c r="J3050" s="5"/>
      <c r="K3050" s="60">
        <v>45968</v>
      </c>
      <c r="L3050" s="5"/>
      <c r="M3050" s="5"/>
      <c r="N3050" s="5" t="s">
        <v>15376</v>
      </c>
      <c r="O3050" s="3" t="s">
        <v>15377</v>
      </c>
    </row>
    <row r="3051" s="2" customFormat="1" spans="1:15">
      <c r="A3051" s="2">
        <v>3050</v>
      </c>
      <c r="B3051" s="76"/>
      <c r="C3051" s="2" t="s">
        <v>15378</v>
      </c>
      <c r="D3051" s="76" t="s">
        <v>15379</v>
      </c>
      <c r="E3051" s="5" t="s">
        <v>15380</v>
      </c>
      <c r="F3051" s="3">
        <v>42</v>
      </c>
      <c r="G3051" s="3" t="s">
        <v>21</v>
      </c>
      <c r="K3051" s="60">
        <v>45871</v>
      </c>
      <c r="M3051" s="3" t="s">
        <v>24</v>
      </c>
      <c r="N3051" s="76" t="s">
        <v>15381</v>
      </c>
      <c r="O3051" s="3" t="s">
        <v>15382</v>
      </c>
    </row>
    <row r="3052" s="2" customFormat="1" spans="1:15">
      <c r="A3052" s="2">
        <v>3051</v>
      </c>
      <c r="C3052" s="2" t="s">
        <v>15383</v>
      </c>
      <c r="D3052" s="76" t="s">
        <v>15384</v>
      </c>
      <c r="E3052" s="2" t="s">
        <v>15385</v>
      </c>
      <c r="F3052" s="3">
        <v>39.8</v>
      </c>
      <c r="G3052" s="2" t="s">
        <v>21</v>
      </c>
      <c r="K3052" s="60">
        <v>45814</v>
      </c>
      <c r="L3052" s="97"/>
      <c r="M3052" s="3" t="s">
        <v>24</v>
      </c>
      <c r="N3052" s="2" t="s">
        <v>15386</v>
      </c>
      <c r="O3052" s="3" t="s">
        <v>15387</v>
      </c>
    </row>
    <row r="3053" s="2" customFormat="1" spans="1:15">
      <c r="A3053" s="2">
        <v>3052</v>
      </c>
      <c r="C3053" s="2" t="s">
        <v>15388</v>
      </c>
      <c r="D3053" s="76" t="s">
        <v>15389</v>
      </c>
      <c r="E3053" s="2" t="s">
        <v>15390</v>
      </c>
      <c r="F3053" s="3">
        <v>35</v>
      </c>
      <c r="G3053" s="2" t="s">
        <v>21</v>
      </c>
      <c r="K3053" s="60">
        <v>46055</v>
      </c>
      <c r="M3053" s="3" t="s">
        <v>24</v>
      </c>
      <c r="N3053" s="2" t="s">
        <v>15391</v>
      </c>
      <c r="O3053" s="3" t="s">
        <v>15392</v>
      </c>
    </row>
    <row r="3054" s="2" customFormat="1" spans="1:15">
      <c r="A3054" s="2">
        <v>3053</v>
      </c>
      <c r="C3054" s="2" t="s">
        <v>15393</v>
      </c>
      <c r="D3054" s="76" t="s">
        <v>15394</v>
      </c>
      <c r="E3054" s="2" t="s">
        <v>15395</v>
      </c>
      <c r="F3054" s="3">
        <v>45</v>
      </c>
      <c r="G3054" s="2" t="s">
        <v>21</v>
      </c>
      <c r="K3054" s="60">
        <v>45894</v>
      </c>
      <c r="M3054" s="3" t="s">
        <v>24</v>
      </c>
      <c r="N3054" s="2" t="s">
        <v>15396</v>
      </c>
      <c r="O3054" s="3" t="s">
        <v>15397</v>
      </c>
    </row>
    <row r="3055" s="2" customFormat="1" ht="14.25" spans="1:15">
      <c r="A3055" s="2">
        <v>3054</v>
      </c>
      <c r="B3055" s="16"/>
      <c r="C3055" s="18" t="s">
        <v>15398</v>
      </c>
      <c r="D3055" s="76"/>
      <c r="F3055" s="3"/>
      <c r="H3055" s="16"/>
      <c r="I3055" s="16"/>
      <c r="J3055" s="16"/>
      <c r="K3055" s="60"/>
      <c r="L3055" s="16"/>
      <c r="M3055" s="3"/>
      <c r="O3055" s="3"/>
    </row>
    <row r="3056" s="2" customFormat="1" spans="1:15">
      <c r="A3056" s="2">
        <v>3055</v>
      </c>
      <c r="B3056" s="16"/>
      <c r="C3056" s="2" t="s">
        <v>15399</v>
      </c>
      <c r="D3056" s="76" t="s">
        <v>15400</v>
      </c>
      <c r="E3056" s="2" t="s">
        <v>15401</v>
      </c>
      <c r="F3056" s="3">
        <v>59.8</v>
      </c>
      <c r="G3056" s="2" t="s">
        <v>21</v>
      </c>
      <c r="H3056" s="16" t="s">
        <v>96</v>
      </c>
      <c r="I3056" s="16"/>
      <c r="J3056" s="16"/>
      <c r="K3056" s="60">
        <v>46058</v>
      </c>
      <c r="L3056" s="2" t="s">
        <v>381</v>
      </c>
      <c r="M3056" s="3" t="s">
        <v>24</v>
      </c>
      <c r="N3056" s="2" t="s">
        <v>15402</v>
      </c>
      <c r="O3056" s="3" t="s">
        <v>15403</v>
      </c>
    </row>
    <row r="3057" s="2" customFormat="1" spans="1:15">
      <c r="A3057" s="2">
        <v>3056</v>
      </c>
      <c r="C3057" s="2" t="s">
        <v>15404</v>
      </c>
      <c r="D3057" s="76" t="s">
        <v>15405</v>
      </c>
      <c r="E3057" s="2" t="s">
        <v>15406</v>
      </c>
      <c r="F3057" s="3">
        <v>46.8</v>
      </c>
      <c r="G3057" s="2" t="s">
        <v>21</v>
      </c>
      <c r="K3057" s="60">
        <v>46026</v>
      </c>
      <c r="M3057" s="3" t="s">
        <v>24</v>
      </c>
      <c r="N3057" s="2" t="s">
        <v>15407</v>
      </c>
      <c r="O3057" s="3" t="s">
        <v>15408</v>
      </c>
    </row>
    <row r="3058" s="3" customFormat="1" spans="1:15">
      <c r="A3058" s="2">
        <v>3057</v>
      </c>
      <c r="B3058" s="3"/>
      <c r="C3058" s="3" t="s">
        <v>15409</v>
      </c>
      <c r="D3058" s="21" t="s">
        <v>15410</v>
      </c>
      <c r="E3058" s="3" t="s">
        <v>15411</v>
      </c>
      <c r="F3058" s="3">
        <v>47.8</v>
      </c>
      <c r="G3058" s="3" t="s">
        <v>1058</v>
      </c>
      <c r="K3058" s="60">
        <v>45309</v>
      </c>
      <c r="N3058" s="3" t="s">
        <v>15412</v>
      </c>
      <c r="O3058" s="3" t="s">
        <v>15413</v>
      </c>
    </row>
    <row r="3059" s="2" customFormat="1" spans="1:15">
      <c r="A3059" s="2">
        <v>3058</v>
      </c>
      <c r="B3059" s="61"/>
      <c r="C3059" s="61" t="s">
        <v>15414</v>
      </c>
      <c r="D3059" s="96" t="s">
        <v>15415</v>
      </c>
      <c r="E3059" s="61" t="s">
        <v>3080</v>
      </c>
      <c r="F3059" s="3">
        <v>59.8</v>
      </c>
      <c r="G3059" s="61"/>
      <c r="H3059" s="61"/>
      <c r="I3059" s="61"/>
      <c r="J3059" s="61"/>
      <c r="K3059" s="60">
        <v>45867</v>
      </c>
      <c r="L3059" s="61"/>
      <c r="M3059" s="3" t="s">
        <v>24</v>
      </c>
      <c r="N3059" s="96" t="s">
        <v>15416</v>
      </c>
      <c r="O3059" s="3" t="s">
        <v>15417</v>
      </c>
    </row>
    <row r="3060" s="2" customFormat="1" spans="1:15">
      <c r="A3060" s="2">
        <v>3059</v>
      </c>
      <c r="C3060" s="2" t="s">
        <v>15418</v>
      </c>
      <c r="D3060" s="76" t="s">
        <v>15419</v>
      </c>
      <c r="E3060" s="2" t="s">
        <v>15420</v>
      </c>
      <c r="F3060" s="3">
        <v>39</v>
      </c>
      <c r="G3060" s="2" t="s">
        <v>21</v>
      </c>
      <c r="K3060" s="60">
        <v>46041</v>
      </c>
      <c r="M3060" s="3" t="s">
        <v>24</v>
      </c>
      <c r="N3060" s="2" t="s">
        <v>15421</v>
      </c>
      <c r="O3060" s="3" t="s">
        <v>15422</v>
      </c>
    </row>
    <row r="3061" s="2" customFormat="1" spans="1:15">
      <c r="A3061" s="2">
        <v>3060</v>
      </c>
      <c r="C3061" s="2" t="s">
        <v>15423</v>
      </c>
      <c r="D3061" s="76" t="s">
        <v>15424</v>
      </c>
      <c r="E3061" s="2" t="s">
        <v>15425</v>
      </c>
      <c r="F3061" s="3">
        <v>49.8</v>
      </c>
      <c r="G3061" s="2" t="s">
        <v>21</v>
      </c>
      <c r="K3061" s="60">
        <v>45850</v>
      </c>
      <c r="M3061" s="3" t="s">
        <v>24</v>
      </c>
      <c r="N3061" s="2" t="s">
        <v>15426</v>
      </c>
      <c r="O3061" s="3" t="s">
        <v>15427</v>
      </c>
    </row>
    <row r="3062" s="2" customFormat="1" spans="1:15">
      <c r="A3062" s="2">
        <v>3061</v>
      </c>
      <c r="C3062" s="2" t="s">
        <v>15428</v>
      </c>
      <c r="D3062" s="76" t="s">
        <v>15429</v>
      </c>
      <c r="E3062" s="2" t="s">
        <v>15430</v>
      </c>
      <c r="F3062" s="3">
        <v>53.8</v>
      </c>
      <c r="G3062" s="2" t="s">
        <v>21</v>
      </c>
      <c r="K3062" s="60">
        <v>45864</v>
      </c>
      <c r="L3062" s="2" t="s">
        <v>442</v>
      </c>
      <c r="M3062" s="3" t="s">
        <v>24</v>
      </c>
      <c r="N3062" s="2" t="s">
        <v>15431</v>
      </c>
      <c r="O3062" s="3" t="s">
        <v>15432</v>
      </c>
    </row>
    <row r="3063" s="2" customFormat="1" spans="1:15">
      <c r="A3063" s="2">
        <v>3062</v>
      </c>
      <c r="C3063" s="2" t="s">
        <v>15433</v>
      </c>
      <c r="D3063" s="76" t="s">
        <v>15434</v>
      </c>
      <c r="E3063" s="2" t="s">
        <v>15435</v>
      </c>
      <c r="F3063" s="3">
        <v>49.8</v>
      </c>
      <c r="G3063" s="2" t="s">
        <v>21</v>
      </c>
      <c r="H3063" s="16" t="s">
        <v>96</v>
      </c>
      <c r="I3063" s="16"/>
      <c r="J3063" s="16"/>
      <c r="K3063" s="60">
        <v>45132</v>
      </c>
      <c r="L3063" s="2" t="s">
        <v>381</v>
      </c>
      <c r="M3063" s="3" t="s">
        <v>24</v>
      </c>
      <c r="N3063" s="2" t="s">
        <v>15436</v>
      </c>
      <c r="O3063" s="3" t="s">
        <v>15437</v>
      </c>
    </row>
    <row r="3064" s="5" customFormat="1" spans="1:15">
      <c r="A3064" s="2">
        <v>3063</v>
      </c>
      <c r="B3064" s="68"/>
      <c r="C3064" s="20" t="s">
        <v>15438</v>
      </c>
      <c r="D3064" s="68" t="s">
        <v>15439</v>
      </c>
      <c r="E3064" s="68" t="s">
        <v>14032</v>
      </c>
      <c r="F3064" s="3">
        <v>49.8</v>
      </c>
      <c r="G3064" s="20" t="s">
        <v>21</v>
      </c>
      <c r="H3064" s="20"/>
      <c r="I3064" s="20"/>
      <c r="J3064" s="20"/>
      <c r="K3064" s="60">
        <v>46064</v>
      </c>
      <c r="L3064" s="68"/>
      <c r="M3064" s="3" t="s">
        <v>24</v>
      </c>
      <c r="N3064" s="5" t="s">
        <v>15440</v>
      </c>
      <c r="O3064" s="3" t="s">
        <v>15441</v>
      </c>
    </row>
    <row r="3065" s="3" customFormat="1" spans="1:15">
      <c r="A3065" s="2">
        <v>3064</v>
      </c>
      <c r="B3065" s="3" t="s">
        <v>15442</v>
      </c>
      <c r="C3065" s="3" t="s">
        <v>15443</v>
      </c>
      <c r="D3065" s="21" t="s">
        <v>15442</v>
      </c>
      <c r="E3065" s="3" t="s">
        <v>14063</v>
      </c>
      <c r="F3065" s="3">
        <v>48</v>
      </c>
      <c r="G3065" s="3" t="s">
        <v>4729</v>
      </c>
      <c r="K3065" s="60">
        <v>46079</v>
      </c>
      <c r="L3065" s="3" t="s">
        <v>8230</v>
      </c>
      <c r="N3065" s="3" t="s">
        <v>15444</v>
      </c>
      <c r="O3065" s="3" t="s">
        <v>15445</v>
      </c>
    </row>
    <row r="3066" s="2" customFormat="1" spans="1:15">
      <c r="A3066" s="2">
        <v>3065</v>
      </c>
      <c r="C3066" s="2" t="s">
        <v>15446</v>
      </c>
      <c r="D3066" s="76" t="s">
        <v>15447</v>
      </c>
      <c r="E3066" s="2" t="s">
        <v>15448</v>
      </c>
      <c r="F3066" s="3">
        <v>54.8</v>
      </c>
      <c r="G3066" s="2" t="s">
        <v>21</v>
      </c>
      <c r="K3066" s="60">
        <v>45755</v>
      </c>
      <c r="L3066" s="2" t="s">
        <v>442</v>
      </c>
      <c r="M3066" s="3" t="s">
        <v>24</v>
      </c>
      <c r="N3066" s="2" t="s">
        <v>15449</v>
      </c>
      <c r="O3066" s="3" t="s">
        <v>15450</v>
      </c>
    </row>
    <row r="3067" s="5" customFormat="1" spans="1:15">
      <c r="A3067" s="2">
        <v>3066</v>
      </c>
      <c r="B3067" s="2"/>
      <c r="C3067" s="2" t="s">
        <v>15451</v>
      </c>
      <c r="D3067" s="76" t="s">
        <v>15452</v>
      </c>
      <c r="E3067" s="2" t="s">
        <v>15453</v>
      </c>
      <c r="F3067" s="3">
        <v>66.8</v>
      </c>
      <c r="G3067" s="2" t="s">
        <v>21</v>
      </c>
      <c r="H3067" s="2"/>
      <c r="I3067" s="2"/>
      <c r="J3067" s="2"/>
      <c r="K3067" s="60">
        <v>45488</v>
      </c>
      <c r="L3067" s="2"/>
      <c r="M3067" s="3" t="s">
        <v>24</v>
      </c>
      <c r="N3067" s="2" t="s">
        <v>15454</v>
      </c>
      <c r="O3067" s="3" t="s">
        <v>15455</v>
      </c>
    </row>
    <row r="3068" s="3" customFormat="1" spans="1:15">
      <c r="A3068" s="2">
        <v>3067</v>
      </c>
      <c r="C3068" s="3" t="s">
        <v>15456</v>
      </c>
      <c r="D3068" s="21" t="s">
        <v>15457</v>
      </c>
      <c r="E3068" s="3" t="s">
        <v>15458</v>
      </c>
      <c r="F3068" s="3">
        <v>54</v>
      </c>
      <c r="G3068" s="3" t="s">
        <v>1727</v>
      </c>
      <c r="K3068" s="60">
        <v>45799</v>
      </c>
      <c r="L3068" s="70" t="s">
        <v>63</v>
      </c>
      <c r="N3068" s="3" t="s">
        <v>15459</v>
      </c>
      <c r="O3068" s="3" t="s">
        <v>15460</v>
      </c>
    </row>
    <row r="3069" s="52" customFormat="1" spans="1:15">
      <c r="A3069" s="2">
        <v>3068</v>
      </c>
      <c r="C3069" s="52" t="s">
        <v>15461</v>
      </c>
      <c r="D3069" s="87" t="s">
        <v>15462</v>
      </c>
      <c r="E3069" s="88" t="s">
        <v>15463</v>
      </c>
      <c r="F3069" s="3">
        <v>56</v>
      </c>
      <c r="G3069" s="88" t="s">
        <v>62</v>
      </c>
      <c r="H3069" s="88" t="s">
        <v>96</v>
      </c>
      <c r="I3069" s="88"/>
      <c r="J3069" s="3" t="s">
        <v>22</v>
      </c>
      <c r="K3069" s="60">
        <v>46026</v>
      </c>
      <c r="L3069" s="70" t="s">
        <v>23</v>
      </c>
      <c r="M3069" s="70"/>
      <c r="N3069" s="88" t="s">
        <v>15464</v>
      </c>
      <c r="O3069" s="3" t="s">
        <v>15465</v>
      </c>
    </row>
    <row r="3070" s="16" customFormat="1" ht="14.25" spans="1:15">
      <c r="A3070" s="2">
        <v>3069</v>
      </c>
      <c r="C3070" s="18" t="s">
        <v>15466</v>
      </c>
      <c r="D3070" s="76"/>
      <c r="E3070" s="2"/>
      <c r="F3070" s="3"/>
      <c r="G3070" s="2"/>
      <c r="H3070" s="2"/>
      <c r="I3070" s="2"/>
      <c r="J3070" s="2"/>
      <c r="K3070" s="60"/>
      <c r="L3070" s="2"/>
      <c r="M3070" s="3"/>
      <c r="N3070" s="2"/>
      <c r="O3070" s="3"/>
    </row>
    <row r="3071" s="16" customFormat="1" spans="1:15">
      <c r="A3071" s="2">
        <v>3070</v>
      </c>
      <c r="B3071" s="76"/>
      <c r="C3071" s="5" t="s">
        <v>15467</v>
      </c>
      <c r="D3071" s="76" t="s">
        <v>15468</v>
      </c>
      <c r="E3071" s="2" t="s">
        <v>15469</v>
      </c>
      <c r="F3071" s="3">
        <v>55</v>
      </c>
      <c r="G3071" s="5" t="s">
        <v>21</v>
      </c>
      <c r="H3071" s="5" t="s">
        <v>96</v>
      </c>
      <c r="I3071" s="5"/>
      <c r="J3071" s="5"/>
      <c r="K3071" s="60">
        <v>45517</v>
      </c>
      <c r="L3071" s="2" t="s">
        <v>381</v>
      </c>
      <c r="M3071" s="3" t="s">
        <v>24</v>
      </c>
      <c r="N3071" s="2" t="s">
        <v>15470</v>
      </c>
      <c r="O3071" s="3" t="s">
        <v>15471</v>
      </c>
    </row>
    <row r="3072" s="3" customFormat="1" spans="1:15">
      <c r="A3072" s="2">
        <v>3071</v>
      </c>
      <c r="C3072" s="3" t="s">
        <v>15472</v>
      </c>
      <c r="D3072" s="21" t="s">
        <v>15473</v>
      </c>
      <c r="E3072" s="20" t="s">
        <v>15474</v>
      </c>
      <c r="F3072" s="3">
        <v>55</v>
      </c>
      <c r="G3072" s="3" t="s">
        <v>1727</v>
      </c>
      <c r="H3072" s="20" t="s">
        <v>96</v>
      </c>
      <c r="K3072" s="60">
        <v>46062</v>
      </c>
      <c r="L3072" s="3" t="s">
        <v>97</v>
      </c>
      <c r="N3072" s="3" t="s">
        <v>15475</v>
      </c>
      <c r="O3072" s="3" t="s">
        <v>15476</v>
      </c>
    </row>
    <row r="3073" s="3" customFormat="1" spans="1:15">
      <c r="A3073" s="2">
        <v>3072</v>
      </c>
      <c r="C3073" s="3" t="s">
        <v>15477</v>
      </c>
      <c r="D3073" s="21" t="s">
        <v>15478</v>
      </c>
      <c r="E3073" s="3" t="s">
        <v>11321</v>
      </c>
      <c r="F3073" s="3">
        <v>39</v>
      </c>
      <c r="G3073" s="3" t="s">
        <v>15479</v>
      </c>
      <c r="K3073" s="60">
        <v>46039</v>
      </c>
      <c r="L3073" s="3" t="s">
        <v>8230</v>
      </c>
      <c r="M3073" s="3" t="s">
        <v>24</v>
      </c>
      <c r="N3073" s="3" t="s">
        <v>15480</v>
      </c>
      <c r="O3073" s="3" t="s">
        <v>15481</v>
      </c>
    </row>
    <row r="3074" s="5" customFormat="1" ht="14.25" spans="1:15">
      <c r="A3074" s="2">
        <v>3073</v>
      </c>
      <c r="B3074" s="16"/>
      <c r="C3074" s="18" t="s">
        <v>15482</v>
      </c>
      <c r="D3074" s="76"/>
      <c r="E3074" s="2"/>
      <c r="F3074" s="3"/>
      <c r="G3074" s="2"/>
      <c r="H3074" s="2"/>
      <c r="I3074" s="2"/>
      <c r="J3074" s="2"/>
      <c r="K3074" s="60"/>
      <c r="L3074" s="2"/>
      <c r="M3074" s="3"/>
      <c r="N3074" s="2"/>
      <c r="O3074" s="3"/>
    </row>
    <row r="3075" s="5" customFormat="1" spans="1:15">
      <c r="A3075" s="2">
        <v>3074</v>
      </c>
      <c r="B3075" s="68"/>
      <c r="C3075" s="5" t="s">
        <v>15483</v>
      </c>
      <c r="D3075" s="68" t="s">
        <v>15484</v>
      </c>
      <c r="E3075" s="5" t="s">
        <v>15485</v>
      </c>
      <c r="F3075" s="3">
        <v>63</v>
      </c>
      <c r="K3075" s="60">
        <v>45864</v>
      </c>
      <c r="M3075" s="3" t="s">
        <v>24</v>
      </c>
      <c r="N3075" s="5" t="s">
        <v>15486</v>
      </c>
      <c r="O3075" s="3" t="s">
        <v>15487</v>
      </c>
    </row>
    <row r="3076" s="3" customFormat="1" spans="1:15">
      <c r="A3076" s="2">
        <v>3075</v>
      </c>
      <c r="B3076" s="3" t="s">
        <v>15488</v>
      </c>
      <c r="C3076" s="3" t="s">
        <v>15489</v>
      </c>
      <c r="D3076" s="3" t="s">
        <v>15488</v>
      </c>
      <c r="E3076" s="20" t="s">
        <v>15490</v>
      </c>
      <c r="F3076" s="3">
        <v>46</v>
      </c>
      <c r="G3076" s="3" t="s">
        <v>62</v>
      </c>
      <c r="K3076" s="60">
        <v>45875</v>
      </c>
      <c r="L3076" s="20" t="s">
        <v>63</v>
      </c>
      <c r="M3076" s="20"/>
      <c r="N3076" s="3" t="s">
        <v>15491</v>
      </c>
      <c r="O3076" s="3" t="s">
        <v>15492</v>
      </c>
    </row>
    <row r="3077" s="3" customFormat="1" spans="1:15">
      <c r="A3077" s="2">
        <v>3076</v>
      </c>
      <c r="C3077" s="3" t="s">
        <v>15489</v>
      </c>
      <c r="D3077" s="21" t="s">
        <v>15493</v>
      </c>
      <c r="E3077" s="20" t="s">
        <v>15494</v>
      </c>
      <c r="F3077" s="3">
        <v>47</v>
      </c>
      <c r="G3077" s="20" t="s">
        <v>62</v>
      </c>
      <c r="K3077" s="60">
        <v>46049</v>
      </c>
      <c r="L3077" s="20" t="s">
        <v>3270</v>
      </c>
      <c r="N3077" s="3" t="s">
        <v>15495</v>
      </c>
      <c r="O3077" s="3" t="s">
        <v>15496</v>
      </c>
    </row>
    <row r="3078" s="3" customFormat="1" spans="1:15">
      <c r="A3078" s="2">
        <v>3077</v>
      </c>
      <c r="B3078" s="3" t="s">
        <v>15497</v>
      </c>
      <c r="C3078" s="3" t="s">
        <v>15498</v>
      </c>
      <c r="D3078" s="3" t="s">
        <v>15497</v>
      </c>
      <c r="E3078" s="3" t="s">
        <v>15499</v>
      </c>
      <c r="F3078" s="3">
        <v>49.8</v>
      </c>
      <c r="G3078" s="3" t="s">
        <v>62</v>
      </c>
      <c r="K3078" s="60">
        <v>45828</v>
      </c>
      <c r="L3078" s="3"/>
      <c r="N3078" s="3" t="s">
        <v>15500</v>
      </c>
      <c r="O3078" s="3" t="s">
        <v>15501</v>
      </c>
    </row>
    <row r="3079" s="2" customFormat="1" ht="14.25" spans="1:15">
      <c r="A3079" s="2">
        <v>3078</v>
      </c>
      <c r="C3079" s="18" t="s">
        <v>15502</v>
      </c>
      <c r="D3079" s="76"/>
      <c r="F3079" s="3"/>
      <c r="K3079" s="60"/>
      <c r="M3079" s="3"/>
      <c r="O3079" s="3"/>
    </row>
    <row r="3080" s="91" customFormat="1" spans="1:15">
      <c r="A3080" s="2">
        <v>3079</v>
      </c>
      <c r="B3080" s="91" t="s">
        <v>15503</v>
      </c>
      <c r="C3080" s="113" t="s">
        <v>15504</v>
      </c>
      <c r="D3080" s="91" t="s">
        <v>15503</v>
      </c>
      <c r="E3080" s="113" t="s">
        <v>15505</v>
      </c>
      <c r="F3080" s="91">
        <v>49</v>
      </c>
      <c r="G3080" s="113" t="s">
        <v>62</v>
      </c>
      <c r="K3080" s="114">
        <v>46081</v>
      </c>
      <c r="N3080" s="91" t="s">
        <v>15506</v>
      </c>
      <c r="O3080" s="91" t="s">
        <v>15507</v>
      </c>
    </row>
    <row r="3081" s="2" customFormat="1" spans="1:15">
      <c r="A3081" s="2">
        <v>3080</v>
      </c>
      <c r="B3081" s="5"/>
      <c r="C3081" s="5" t="s">
        <v>15508</v>
      </c>
      <c r="D3081" s="68" t="s">
        <v>15509</v>
      </c>
      <c r="E3081" s="5" t="s">
        <v>15510</v>
      </c>
      <c r="F3081" s="3">
        <v>45</v>
      </c>
      <c r="G3081" s="20" t="s">
        <v>21</v>
      </c>
      <c r="H3081" s="20" t="s">
        <v>96</v>
      </c>
      <c r="I3081" s="20"/>
      <c r="J3081" s="20"/>
      <c r="K3081" s="60">
        <v>45488</v>
      </c>
      <c r="L3081" s="2" t="s">
        <v>381</v>
      </c>
      <c r="M3081" s="3" t="s">
        <v>24</v>
      </c>
      <c r="N3081" s="5" t="s">
        <v>15511</v>
      </c>
      <c r="O3081" s="3" t="s">
        <v>15512</v>
      </c>
    </row>
    <row r="3082" s="2" customFormat="1" spans="1:15">
      <c r="A3082" s="2">
        <v>3081</v>
      </c>
      <c r="C3082" s="2" t="s">
        <v>15513</v>
      </c>
      <c r="D3082" s="76" t="s">
        <v>15514</v>
      </c>
      <c r="E3082" s="2" t="s">
        <v>15515</v>
      </c>
      <c r="F3082" s="3">
        <v>27</v>
      </c>
      <c r="G3082" s="2" t="s">
        <v>21</v>
      </c>
      <c r="H3082" s="16"/>
      <c r="I3082" s="16"/>
      <c r="J3082" s="16"/>
      <c r="K3082" s="60">
        <v>45666</v>
      </c>
      <c r="M3082" s="3" t="s">
        <v>24</v>
      </c>
      <c r="N3082" s="2" t="s">
        <v>15516</v>
      </c>
      <c r="O3082" s="3" t="s">
        <v>15517</v>
      </c>
    </row>
    <row r="3083" s="3" customFormat="1" spans="1:15">
      <c r="A3083" s="2">
        <v>3082</v>
      </c>
      <c r="C3083" s="3" t="s">
        <v>15518</v>
      </c>
      <c r="D3083" s="21" t="s">
        <v>15519</v>
      </c>
      <c r="E3083" s="3" t="s">
        <v>15520</v>
      </c>
      <c r="F3083" s="3">
        <v>45</v>
      </c>
      <c r="G3083" s="3" t="s">
        <v>15521</v>
      </c>
      <c r="K3083" s="60">
        <v>45999</v>
      </c>
      <c r="M3083" s="3" t="s">
        <v>24</v>
      </c>
      <c r="N3083" s="3" t="s">
        <v>15522</v>
      </c>
      <c r="O3083" s="3" t="s">
        <v>15523</v>
      </c>
    </row>
    <row r="3084" s="52" customFormat="1" spans="1:15">
      <c r="A3084" s="2">
        <v>3083</v>
      </c>
      <c r="C3084" s="52" t="s">
        <v>15524</v>
      </c>
      <c r="D3084" s="87" t="s">
        <v>15525</v>
      </c>
      <c r="E3084" s="52" t="s">
        <v>15520</v>
      </c>
      <c r="F3084" s="3">
        <v>59</v>
      </c>
      <c r="G3084" s="52" t="s">
        <v>15526</v>
      </c>
      <c r="K3084" s="60">
        <v>45846</v>
      </c>
      <c r="L3084" s="70"/>
      <c r="M3084" s="3" t="s">
        <v>24</v>
      </c>
      <c r="N3084" s="52" t="s">
        <v>15527</v>
      </c>
      <c r="O3084" s="3" t="s">
        <v>15528</v>
      </c>
    </row>
    <row r="3085" s="2" customFormat="1" spans="1:15">
      <c r="A3085" s="2">
        <v>3084</v>
      </c>
      <c r="C3085" s="2" t="s">
        <v>15529</v>
      </c>
      <c r="D3085" s="76" t="s">
        <v>15530</v>
      </c>
      <c r="E3085" s="2" t="s">
        <v>15531</v>
      </c>
      <c r="F3085" s="3">
        <v>43</v>
      </c>
      <c r="G3085" s="2" t="s">
        <v>21</v>
      </c>
      <c r="H3085" s="16" t="s">
        <v>96</v>
      </c>
      <c r="I3085" s="16"/>
      <c r="J3085" s="16"/>
      <c r="K3085" s="60">
        <v>45528</v>
      </c>
      <c r="L3085" s="16" t="s">
        <v>15532</v>
      </c>
      <c r="M3085" s="3" t="s">
        <v>24</v>
      </c>
      <c r="N3085" s="2" t="s">
        <v>15533</v>
      </c>
      <c r="O3085" s="3" t="s">
        <v>15534</v>
      </c>
    </row>
    <row r="3086" s="3" customFormat="1" spans="1:15">
      <c r="A3086" s="2">
        <v>3085</v>
      </c>
      <c r="B3086" s="21"/>
      <c r="C3086" s="3" t="s">
        <v>15535</v>
      </c>
      <c r="D3086" s="21" t="s">
        <v>15536</v>
      </c>
      <c r="E3086" s="20" t="s">
        <v>15537</v>
      </c>
      <c r="F3086" s="3">
        <v>45</v>
      </c>
      <c r="G3086" s="63" t="s">
        <v>21</v>
      </c>
      <c r="K3086" s="60">
        <v>44853</v>
      </c>
      <c r="N3086" s="3" t="s">
        <v>15538</v>
      </c>
      <c r="O3086" s="3" t="s">
        <v>15539</v>
      </c>
    </row>
    <row r="3087" s="3" customFormat="1" spans="1:15">
      <c r="A3087" s="2">
        <v>3086</v>
      </c>
      <c r="B3087" s="3" t="s">
        <v>15540</v>
      </c>
      <c r="C3087" s="3" t="s">
        <v>15541</v>
      </c>
      <c r="D3087" s="3" t="s">
        <v>15540</v>
      </c>
      <c r="E3087" s="20" t="s">
        <v>15542</v>
      </c>
      <c r="F3087" s="3">
        <v>69.8</v>
      </c>
      <c r="G3087" s="3" t="s">
        <v>15543</v>
      </c>
      <c r="K3087" s="60">
        <v>45909</v>
      </c>
      <c r="N3087" s="3" t="s">
        <v>15544</v>
      </c>
      <c r="O3087" s="3" t="s">
        <v>15545</v>
      </c>
    </row>
    <row r="3088" s="2" customFormat="1" spans="1:15">
      <c r="A3088" s="2">
        <v>3087</v>
      </c>
      <c r="C3088" s="2" t="s">
        <v>15546</v>
      </c>
      <c r="D3088" s="76" t="s">
        <v>15547</v>
      </c>
      <c r="E3088" s="2" t="s">
        <v>15548</v>
      </c>
      <c r="F3088" s="3">
        <v>45</v>
      </c>
      <c r="G3088" s="2" t="s">
        <v>21</v>
      </c>
      <c r="H3088" s="2" t="s">
        <v>96</v>
      </c>
      <c r="K3088" s="60">
        <v>45455</v>
      </c>
      <c r="L3088" s="2" t="s">
        <v>381</v>
      </c>
      <c r="M3088" s="3" t="s">
        <v>24</v>
      </c>
      <c r="N3088" s="2" t="s">
        <v>15549</v>
      </c>
      <c r="O3088" s="3" t="s">
        <v>15550</v>
      </c>
    </row>
    <row r="3089" s="52" customFormat="1" spans="1:15">
      <c r="A3089" s="2">
        <v>3088</v>
      </c>
      <c r="C3089" s="52" t="s">
        <v>15551</v>
      </c>
      <c r="D3089" s="87" t="s">
        <v>15552</v>
      </c>
      <c r="E3089" s="52" t="s">
        <v>15520</v>
      </c>
      <c r="F3089" s="3">
        <v>45</v>
      </c>
      <c r="G3089" s="52" t="s">
        <v>15553</v>
      </c>
      <c r="K3089" s="60">
        <v>45971</v>
      </c>
      <c r="L3089" s="70"/>
      <c r="M3089" s="3" t="s">
        <v>24</v>
      </c>
      <c r="N3089" s="52" t="s">
        <v>15554</v>
      </c>
      <c r="O3089" s="3" t="s">
        <v>15555</v>
      </c>
    </row>
    <row r="3090" s="2" customFormat="1" spans="1:15">
      <c r="A3090" s="2">
        <v>3089</v>
      </c>
      <c r="C3090" s="2" t="s">
        <v>15556</v>
      </c>
      <c r="D3090" s="76" t="s">
        <v>15557</v>
      </c>
      <c r="E3090" s="2" t="s">
        <v>15558</v>
      </c>
      <c r="F3090" s="3">
        <v>49.8</v>
      </c>
      <c r="G3090" s="2" t="s">
        <v>21</v>
      </c>
      <c r="K3090" s="60">
        <v>46026</v>
      </c>
      <c r="M3090" s="3" t="s">
        <v>24</v>
      </c>
      <c r="N3090" s="2" t="s">
        <v>15559</v>
      </c>
      <c r="O3090" s="3" t="s">
        <v>15560</v>
      </c>
    </row>
    <row r="3091" s="2" customFormat="1" spans="1:15">
      <c r="A3091" s="2">
        <v>3090</v>
      </c>
      <c r="B3091" s="112"/>
      <c r="C3091" s="93" t="s">
        <v>15561</v>
      </c>
      <c r="D3091" s="103" t="s">
        <v>15562</v>
      </c>
      <c r="E3091" s="93" t="s">
        <v>15563</v>
      </c>
      <c r="F3091" s="3">
        <v>49</v>
      </c>
      <c r="G3091" s="2" t="s">
        <v>21</v>
      </c>
      <c r="H3091" s="79" t="s">
        <v>96</v>
      </c>
      <c r="I3091" s="79"/>
      <c r="J3091" s="79"/>
      <c r="K3091" s="60">
        <v>44971</v>
      </c>
      <c r="L3091" s="2" t="s">
        <v>381</v>
      </c>
      <c r="M3091" s="3" t="s">
        <v>24</v>
      </c>
      <c r="N3091" s="17" t="s">
        <v>15564</v>
      </c>
      <c r="O3091" s="3" t="s">
        <v>15565</v>
      </c>
    </row>
    <row r="3092" s="2" customFormat="1" ht="14.25" spans="1:15">
      <c r="A3092" s="2">
        <v>3091</v>
      </c>
      <c r="B3092" s="16"/>
      <c r="C3092" s="18" t="s">
        <v>15566</v>
      </c>
      <c r="D3092" s="76"/>
      <c r="F3092" s="3"/>
      <c r="H3092" s="16"/>
      <c r="I3092" s="16"/>
      <c r="J3092" s="16"/>
      <c r="K3092" s="60"/>
      <c r="L3092" s="16"/>
      <c r="M3092" s="3"/>
      <c r="O3092" s="3"/>
    </row>
    <row r="3093" s="3" customFormat="1" spans="1:15">
      <c r="A3093" s="2">
        <v>3092</v>
      </c>
      <c r="B3093" s="3" t="s">
        <v>15567</v>
      </c>
      <c r="C3093" s="3" t="s">
        <v>15568</v>
      </c>
      <c r="D3093" s="3" t="s">
        <v>15567</v>
      </c>
      <c r="E3093" s="3" t="s">
        <v>15569</v>
      </c>
      <c r="F3093" s="3">
        <v>59</v>
      </c>
      <c r="G3093" s="3" t="s">
        <v>1837</v>
      </c>
      <c r="H3093" s="3"/>
      <c r="I3093" s="3"/>
      <c r="J3093" s="3"/>
      <c r="K3093" s="60">
        <v>45842</v>
      </c>
      <c r="L3093" s="3" t="s">
        <v>1837</v>
      </c>
      <c r="M3093" s="3"/>
      <c r="N3093" s="3" t="s">
        <v>15570</v>
      </c>
      <c r="O3093" s="3" t="s">
        <v>15571</v>
      </c>
    </row>
    <row r="3094" s="2" customFormat="1" spans="1:15">
      <c r="A3094" s="2">
        <v>3093</v>
      </c>
      <c r="B3094" s="61"/>
      <c r="C3094" s="61" t="s">
        <v>15572</v>
      </c>
      <c r="D3094" s="76" t="s">
        <v>15573</v>
      </c>
      <c r="E3094" s="61" t="s">
        <v>15574</v>
      </c>
      <c r="F3094" s="3">
        <v>39</v>
      </c>
      <c r="G3094" s="61" t="s">
        <v>21</v>
      </c>
      <c r="H3094" s="61"/>
      <c r="I3094" s="61"/>
      <c r="J3094" s="61"/>
      <c r="K3094" s="60">
        <v>45859</v>
      </c>
      <c r="L3094" s="61"/>
      <c r="M3094" s="3" t="s">
        <v>24</v>
      </c>
      <c r="N3094" s="17" t="s">
        <v>15575</v>
      </c>
      <c r="O3094" s="3" t="s">
        <v>15576</v>
      </c>
    </row>
    <row r="3095" s="3" customFormat="1" spans="1:15">
      <c r="A3095" s="2">
        <v>3094</v>
      </c>
      <c r="C3095" s="3" t="s">
        <v>15577</v>
      </c>
      <c r="D3095" s="21" t="s">
        <v>15578</v>
      </c>
      <c r="E3095" s="3" t="s">
        <v>15579</v>
      </c>
      <c r="F3095" s="3">
        <v>65</v>
      </c>
      <c r="G3095" s="3" t="s">
        <v>21</v>
      </c>
      <c r="H3095" s="20" t="s">
        <v>96</v>
      </c>
      <c r="K3095" s="60">
        <v>46064</v>
      </c>
      <c r="L3095" s="62" t="s">
        <v>381</v>
      </c>
      <c r="M3095" s="3" t="s">
        <v>24</v>
      </c>
      <c r="N3095" s="3" t="s">
        <v>15580</v>
      </c>
      <c r="O3095" s="3" t="s">
        <v>15581</v>
      </c>
    </row>
    <row r="3096" s="3" customFormat="1" spans="1:15">
      <c r="A3096" s="2">
        <v>3095</v>
      </c>
      <c r="B3096" s="21" t="s">
        <v>15582</v>
      </c>
      <c r="C3096" s="3" t="s">
        <v>15583</v>
      </c>
      <c r="D3096" s="21" t="s">
        <v>15582</v>
      </c>
      <c r="E3096" s="3" t="s">
        <v>15584</v>
      </c>
      <c r="F3096" s="3">
        <v>59</v>
      </c>
      <c r="G3096" s="3" t="s">
        <v>1837</v>
      </c>
      <c r="H3096" s="3"/>
      <c r="K3096" s="60">
        <v>45860</v>
      </c>
      <c r="L3096" s="3"/>
      <c r="N3096" s="3" t="s">
        <v>15585</v>
      </c>
      <c r="O3096" s="3" t="s">
        <v>15586</v>
      </c>
    </row>
    <row r="3097" s="4" customFormat="1" spans="1:15">
      <c r="A3097" s="2">
        <v>3096</v>
      </c>
      <c r="B3097" s="4" t="s">
        <v>15587</v>
      </c>
      <c r="C3097" s="4" t="s">
        <v>15588</v>
      </c>
      <c r="D3097" s="22" t="s">
        <v>15587</v>
      </c>
      <c r="E3097" s="4" t="s">
        <v>15589</v>
      </c>
      <c r="F3097" s="3">
        <v>59</v>
      </c>
      <c r="G3097" s="4" t="s">
        <v>13895</v>
      </c>
      <c r="K3097" s="60">
        <v>46021</v>
      </c>
      <c r="N3097" s="4" t="s">
        <v>15590</v>
      </c>
      <c r="O3097" s="4" t="s">
        <v>15591</v>
      </c>
    </row>
    <row r="3098" s="2" customFormat="1" spans="1:15">
      <c r="A3098" s="2">
        <v>3097</v>
      </c>
      <c r="C3098" s="2" t="s">
        <v>15592</v>
      </c>
      <c r="D3098" s="76" t="s">
        <v>15593</v>
      </c>
      <c r="E3098" s="2" t="s">
        <v>15594</v>
      </c>
      <c r="F3098" s="3">
        <v>30</v>
      </c>
      <c r="G3098" s="2" t="s">
        <v>21</v>
      </c>
      <c r="K3098" s="60">
        <v>45660</v>
      </c>
      <c r="M3098" s="3" t="s">
        <v>24</v>
      </c>
      <c r="N3098" s="2" t="s">
        <v>15595</v>
      </c>
      <c r="O3098" s="3" t="s">
        <v>15596</v>
      </c>
    </row>
    <row r="3099" s="16" customFormat="1" spans="1:15">
      <c r="A3099" s="2">
        <v>3098</v>
      </c>
      <c r="C3099" s="2" t="s">
        <v>15597</v>
      </c>
      <c r="D3099" s="76" t="s">
        <v>15598</v>
      </c>
      <c r="E3099" s="2" t="s">
        <v>15599</v>
      </c>
      <c r="F3099" s="3">
        <v>59</v>
      </c>
      <c r="G3099" s="2" t="s">
        <v>21</v>
      </c>
      <c r="K3099" s="60">
        <v>45877</v>
      </c>
      <c r="M3099" s="3" t="s">
        <v>24</v>
      </c>
      <c r="N3099" s="2" t="s">
        <v>15600</v>
      </c>
      <c r="O3099" s="3" t="s">
        <v>15601</v>
      </c>
    </row>
    <row r="3100" s="3" customFormat="1" spans="1:15">
      <c r="A3100" s="2">
        <v>3099</v>
      </c>
      <c r="C3100" s="3" t="s">
        <v>15602</v>
      </c>
      <c r="D3100" s="21" t="s">
        <v>15603</v>
      </c>
      <c r="E3100" s="3" t="s">
        <v>15018</v>
      </c>
      <c r="F3100" s="3">
        <v>49</v>
      </c>
      <c r="G3100" s="3" t="s">
        <v>21</v>
      </c>
      <c r="H3100" s="20" t="s">
        <v>96</v>
      </c>
      <c r="I3100" s="20"/>
      <c r="J3100" s="20"/>
      <c r="K3100" s="60">
        <v>45755</v>
      </c>
      <c r="L3100" s="62" t="s">
        <v>381</v>
      </c>
      <c r="M3100" s="3" t="s">
        <v>24</v>
      </c>
      <c r="N3100" s="3" t="s">
        <v>15604</v>
      </c>
      <c r="O3100" s="3" t="s">
        <v>15605</v>
      </c>
    </row>
    <row r="3101" s="16" customFormat="1" ht="14.25" spans="1:15">
      <c r="A3101" s="2">
        <v>3100</v>
      </c>
      <c r="B3101" s="2"/>
      <c r="C3101" s="18" t="s">
        <v>15606</v>
      </c>
      <c r="D3101" s="76"/>
      <c r="E3101" s="2"/>
      <c r="F3101" s="3"/>
      <c r="G3101" s="2"/>
      <c r="H3101" s="2"/>
      <c r="I3101" s="2"/>
      <c r="J3101" s="2"/>
      <c r="K3101" s="60"/>
      <c r="L3101" s="2"/>
      <c r="M3101" s="3"/>
      <c r="N3101" s="2"/>
      <c r="O3101" s="3"/>
    </row>
    <row r="3102" s="3" customFormat="1" spans="1:15">
      <c r="A3102" s="2">
        <v>3101</v>
      </c>
      <c r="B3102" s="3" t="s">
        <v>15607</v>
      </c>
      <c r="C3102" s="3" t="s">
        <v>15608</v>
      </c>
      <c r="D3102" s="3" t="s">
        <v>15607</v>
      </c>
      <c r="E3102" s="3" t="s">
        <v>15609</v>
      </c>
      <c r="F3102" s="3">
        <v>38</v>
      </c>
      <c r="G3102" s="3" t="s">
        <v>15610</v>
      </c>
      <c r="K3102" s="60">
        <v>46062</v>
      </c>
      <c r="N3102" s="3" t="s">
        <v>15611</v>
      </c>
      <c r="O3102" s="3" t="s">
        <v>15612</v>
      </c>
    </row>
    <row r="3103" s="27" customFormat="1" spans="1:15">
      <c r="A3103" s="2">
        <v>3102</v>
      </c>
      <c r="B3103" s="57" t="s">
        <v>15613</v>
      </c>
      <c r="C3103" s="27" t="s">
        <v>15614</v>
      </c>
      <c r="D3103" s="57" t="s">
        <v>15613</v>
      </c>
      <c r="E3103" s="27" t="s">
        <v>15615</v>
      </c>
      <c r="F3103" s="3">
        <v>49.9</v>
      </c>
      <c r="G3103" s="58" t="s">
        <v>15616</v>
      </c>
      <c r="H3103" s="58"/>
      <c r="I3103" s="58"/>
      <c r="J3103" s="58"/>
      <c r="K3103" s="60">
        <v>45993</v>
      </c>
      <c r="L3103" s="27"/>
      <c r="N3103" s="27" t="s">
        <v>15617</v>
      </c>
      <c r="O3103" s="27" t="s">
        <v>15618</v>
      </c>
    </row>
    <row r="3104" s="2" customFormat="1" spans="1:15">
      <c r="A3104" s="2">
        <v>3103</v>
      </c>
      <c r="B3104" s="16"/>
      <c r="C3104" s="2" t="s">
        <v>15614</v>
      </c>
      <c r="D3104" s="76" t="s">
        <v>15619</v>
      </c>
      <c r="E3104" s="2" t="s">
        <v>15620</v>
      </c>
      <c r="F3104" s="3">
        <v>39</v>
      </c>
      <c r="H3104" s="16"/>
      <c r="I3104" s="16"/>
      <c r="J3104" s="16"/>
      <c r="K3104" s="60">
        <v>46057</v>
      </c>
      <c r="L3104" s="16"/>
      <c r="M3104" s="3" t="s">
        <v>24</v>
      </c>
      <c r="N3104" s="2" t="s">
        <v>15621</v>
      </c>
      <c r="O3104" s="3" t="s">
        <v>15622</v>
      </c>
    </row>
    <row r="3105" s="3" customFormat="1" spans="1:15">
      <c r="A3105" s="2">
        <v>3104</v>
      </c>
      <c r="B3105" s="3" t="s">
        <v>15623</v>
      </c>
      <c r="C3105" s="3" t="s">
        <v>15624</v>
      </c>
      <c r="D3105" s="3" t="s">
        <v>15623</v>
      </c>
      <c r="E3105" s="3" t="s">
        <v>15625</v>
      </c>
      <c r="F3105" s="3">
        <v>45</v>
      </c>
      <c r="G3105" s="3" t="s">
        <v>1727</v>
      </c>
      <c r="H3105" s="3"/>
      <c r="I3105" s="3"/>
      <c r="J3105" s="3"/>
      <c r="K3105" s="60">
        <v>45890</v>
      </c>
      <c r="L3105" s="3"/>
      <c r="M3105" s="3"/>
      <c r="N3105" s="3" t="s">
        <v>15626</v>
      </c>
      <c r="O3105" s="3" t="s">
        <v>15627</v>
      </c>
    </row>
    <row r="3106" s="3" customFormat="1" spans="1:15">
      <c r="A3106" s="2">
        <v>3105</v>
      </c>
      <c r="C3106" s="3" t="s">
        <v>15628</v>
      </c>
      <c r="D3106" s="21" t="s">
        <v>15629</v>
      </c>
      <c r="E3106" s="62" t="s">
        <v>15630</v>
      </c>
      <c r="F3106" s="3">
        <v>35</v>
      </c>
      <c r="G3106" s="3" t="s">
        <v>15631</v>
      </c>
      <c r="J3106" s="20" t="s">
        <v>22</v>
      </c>
      <c r="K3106" s="60">
        <v>46058</v>
      </c>
      <c r="L3106" s="70" t="s">
        <v>23</v>
      </c>
      <c r="N3106" s="3" t="s">
        <v>15632</v>
      </c>
      <c r="O3106" s="3" t="s">
        <v>15633</v>
      </c>
    </row>
    <row r="3107" s="3" customFormat="1" spans="1:15">
      <c r="A3107" s="2">
        <v>3106</v>
      </c>
      <c r="B3107" s="3" t="s">
        <v>15634</v>
      </c>
      <c r="C3107" s="3" t="s">
        <v>15635</v>
      </c>
      <c r="D3107" s="3" t="s">
        <v>15634</v>
      </c>
      <c r="E3107" s="3" t="s">
        <v>15636</v>
      </c>
      <c r="F3107" s="3">
        <v>55</v>
      </c>
      <c r="G3107" s="3" t="s">
        <v>1292</v>
      </c>
      <c r="K3107" s="60">
        <v>45962</v>
      </c>
      <c r="L3107" s="3"/>
      <c r="N3107" s="3" t="s">
        <v>15637</v>
      </c>
      <c r="O3107" s="3" t="s">
        <v>15638</v>
      </c>
    </row>
    <row r="3108" s="3" customFormat="1" spans="1:15">
      <c r="A3108" s="2">
        <v>3107</v>
      </c>
      <c r="B3108" s="3" t="s">
        <v>15639</v>
      </c>
      <c r="C3108" s="3" t="s">
        <v>15640</v>
      </c>
      <c r="D3108" s="21" t="s">
        <v>15639</v>
      </c>
      <c r="E3108" s="3" t="s">
        <v>15641</v>
      </c>
      <c r="F3108" s="3">
        <v>42</v>
      </c>
      <c r="G3108" s="3" t="s">
        <v>15642</v>
      </c>
      <c r="K3108" s="60">
        <v>46038</v>
      </c>
      <c r="L3108" s="20" t="s">
        <v>63</v>
      </c>
      <c r="N3108" s="3" t="s">
        <v>15643</v>
      </c>
      <c r="O3108" s="3" t="s">
        <v>15644</v>
      </c>
    </row>
    <row r="3109" s="2" customFormat="1" spans="1:15">
      <c r="A3109" s="2">
        <v>3108</v>
      </c>
      <c r="B3109" s="76"/>
      <c r="C3109" s="2" t="s">
        <v>15645</v>
      </c>
      <c r="D3109" s="76" t="s">
        <v>15646</v>
      </c>
      <c r="E3109" s="2" t="s">
        <v>15647</v>
      </c>
      <c r="F3109" s="3">
        <v>32</v>
      </c>
      <c r="K3109" s="60">
        <v>45733</v>
      </c>
      <c r="M3109" s="3" t="s">
        <v>24</v>
      </c>
      <c r="N3109" s="76" t="s">
        <v>15648</v>
      </c>
      <c r="O3109" s="3" t="s">
        <v>15649</v>
      </c>
    </row>
    <row r="3110" s="4" customFormat="1" spans="1:15">
      <c r="A3110" s="2">
        <v>3109</v>
      </c>
      <c r="B3110" s="4" t="s">
        <v>15650</v>
      </c>
      <c r="C3110" s="4" t="s">
        <v>15651</v>
      </c>
      <c r="D3110" s="22" t="s">
        <v>15650</v>
      </c>
      <c r="E3110" s="25" t="s">
        <v>15652</v>
      </c>
      <c r="F3110" s="3">
        <v>39</v>
      </c>
      <c r="G3110" s="4" t="s">
        <v>15653</v>
      </c>
      <c r="K3110" s="60">
        <v>46051</v>
      </c>
      <c r="N3110" s="4" t="s">
        <v>15654</v>
      </c>
      <c r="O3110" s="4" t="s">
        <v>15655</v>
      </c>
    </row>
    <row r="3111" s="16" customFormat="1" ht="14.25" spans="1:15">
      <c r="A3111" s="2">
        <v>3110</v>
      </c>
      <c r="C3111" s="18" t="s">
        <v>15656</v>
      </c>
      <c r="D3111" s="76"/>
      <c r="E3111" s="2"/>
      <c r="F3111" s="3"/>
      <c r="G3111" s="2"/>
      <c r="K3111" s="60"/>
      <c r="M3111" s="3"/>
      <c r="N3111" s="2"/>
      <c r="O3111" s="3"/>
    </row>
    <row r="3112" s="2" customFormat="1" ht="14.25" spans="1:15">
      <c r="A3112" s="2">
        <v>3111</v>
      </c>
      <c r="C3112" s="18" t="s">
        <v>15657</v>
      </c>
      <c r="D3112" s="76"/>
      <c r="F3112" s="3"/>
      <c r="K3112" s="60"/>
      <c r="M3112" s="3"/>
      <c r="O3112" s="3"/>
    </row>
    <row r="3113" s="2" customFormat="1" ht="14.25" spans="1:15">
      <c r="A3113" s="2">
        <v>3112</v>
      </c>
      <c r="C3113" s="18" t="s">
        <v>15658</v>
      </c>
      <c r="D3113" s="76"/>
      <c r="F3113" s="3"/>
      <c r="K3113" s="60"/>
      <c r="M3113" s="3"/>
      <c r="O3113" s="3"/>
    </row>
    <row r="3114" s="3" customFormat="1" spans="1:15">
      <c r="A3114" s="2">
        <v>3113</v>
      </c>
      <c r="B3114" s="3"/>
      <c r="C3114" s="3" t="s">
        <v>15659</v>
      </c>
      <c r="D3114" s="21" t="s">
        <v>15660</v>
      </c>
      <c r="E3114" s="3" t="s">
        <v>15661</v>
      </c>
      <c r="F3114" s="3">
        <v>49.8</v>
      </c>
      <c r="G3114" s="3" t="s">
        <v>15662</v>
      </c>
      <c r="K3114" s="60">
        <v>45547</v>
      </c>
      <c r="L3114" s="3" t="s">
        <v>63</v>
      </c>
      <c r="M3114" s="3"/>
      <c r="N3114" s="3" t="s">
        <v>15663</v>
      </c>
      <c r="O3114" s="3" t="s">
        <v>15664</v>
      </c>
    </row>
    <row r="3115" s="3" customFormat="1" spans="1:15">
      <c r="A3115" s="2">
        <v>3114</v>
      </c>
      <c r="C3115" s="3" t="s">
        <v>15665</v>
      </c>
      <c r="D3115" s="21" t="s">
        <v>15666</v>
      </c>
      <c r="E3115" s="3" t="s">
        <v>15667</v>
      </c>
      <c r="F3115" s="3">
        <v>65</v>
      </c>
      <c r="G3115" s="62" t="s">
        <v>15668</v>
      </c>
      <c r="H3115" s="62"/>
      <c r="I3115" s="62"/>
      <c r="J3115" s="62"/>
      <c r="K3115" s="60">
        <v>46058</v>
      </c>
      <c r="N3115" s="3" t="s">
        <v>15669</v>
      </c>
      <c r="O3115" s="3" t="s">
        <v>15670</v>
      </c>
    </row>
    <row r="3116" s="3" customFormat="1" spans="1:15">
      <c r="A3116" s="2">
        <v>3115</v>
      </c>
      <c r="C3116" s="3" t="s">
        <v>15671</v>
      </c>
      <c r="D3116" s="21" t="s">
        <v>15672</v>
      </c>
      <c r="E3116" s="3" t="s">
        <v>15673</v>
      </c>
      <c r="F3116" s="3">
        <v>39.8</v>
      </c>
      <c r="G3116" s="63" t="s">
        <v>21</v>
      </c>
      <c r="K3116" s="60">
        <v>46059</v>
      </c>
      <c r="N3116" s="3" t="s">
        <v>15674</v>
      </c>
      <c r="O3116" s="3" t="s">
        <v>15675</v>
      </c>
    </row>
    <row r="3117" s="3" customFormat="1" spans="1:15">
      <c r="A3117" s="2">
        <v>3116</v>
      </c>
      <c r="B3117" s="3" t="s">
        <v>15676</v>
      </c>
      <c r="C3117" s="3" t="s">
        <v>15677</v>
      </c>
      <c r="D3117" s="3" t="s">
        <v>15676</v>
      </c>
      <c r="E3117" s="3" t="s">
        <v>15678</v>
      </c>
      <c r="F3117" s="3">
        <v>49.8</v>
      </c>
      <c r="G3117" s="20" t="s">
        <v>15679</v>
      </c>
      <c r="H3117" s="20"/>
      <c r="I3117" s="20"/>
      <c r="J3117" s="20"/>
      <c r="K3117" s="60">
        <v>45920</v>
      </c>
      <c r="N3117" s="3" t="s">
        <v>15680</v>
      </c>
      <c r="O3117" s="3" t="s">
        <v>15681</v>
      </c>
    </row>
    <row r="3118" s="3" customFormat="1" spans="1:15">
      <c r="A3118" s="2">
        <v>3117</v>
      </c>
      <c r="B3118" s="3" t="s">
        <v>15682</v>
      </c>
      <c r="C3118" s="3" t="s">
        <v>15683</v>
      </c>
      <c r="D3118" s="3" t="s">
        <v>15682</v>
      </c>
      <c r="E3118" s="3" t="s">
        <v>15684</v>
      </c>
      <c r="F3118" s="3">
        <v>59</v>
      </c>
      <c r="G3118" s="3" t="s">
        <v>21</v>
      </c>
      <c r="H3118" s="3"/>
      <c r="I3118" s="3"/>
      <c r="J3118" s="3"/>
      <c r="K3118" s="60">
        <v>46062</v>
      </c>
      <c r="N3118" s="3" t="s">
        <v>15685</v>
      </c>
      <c r="O3118" s="3" t="s">
        <v>15686</v>
      </c>
    </row>
    <row r="3119" s="3" customFormat="1" spans="1:15">
      <c r="A3119" s="2">
        <v>3118</v>
      </c>
      <c r="B3119" s="3" t="s">
        <v>15687</v>
      </c>
      <c r="C3119" s="3" t="s">
        <v>15688</v>
      </c>
      <c r="D3119" s="3" t="s">
        <v>15687</v>
      </c>
      <c r="E3119" s="3" t="s">
        <v>15689</v>
      </c>
      <c r="F3119" s="3">
        <v>53</v>
      </c>
      <c r="G3119" s="3" t="s">
        <v>21</v>
      </c>
      <c r="H3119" s="3"/>
      <c r="I3119" s="3"/>
      <c r="J3119" s="3"/>
      <c r="K3119" s="60">
        <v>46078</v>
      </c>
      <c r="N3119" s="3" t="s">
        <v>15690</v>
      </c>
      <c r="O3119" s="3" t="s">
        <v>15691</v>
      </c>
    </row>
    <row r="3120" s="3" customFormat="1" spans="1:15">
      <c r="A3120" s="2">
        <v>3119</v>
      </c>
      <c r="B3120" s="21" t="s">
        <v>15692</v>
      </c>
      <c r="C3120" s="3" t="s">
        <v>15693</v>
      </c>
      <c r="D3120" s="21" t="s">
        <v>15692</v>
      </c>
      <c r="E3120" s="3" t="s">
        <v>15694</v>
      </c>
      <c r="F3120" s="3">
        <v>58</v>
      </c>
      <c r="G3120" s="3" t="s">
        <v>21</v>
      </c>
      <c r="H3120" s="3"/>
      <c r="I3120" s="3"/>
      <c r="J3120" s="3"/>
      <c r="K3120" s="60">
        <v>45877</v>
      </c>
      <c r="N3120" s="3" t="s">
        <v>15695</v>
      </c>
      <c r="O3120" s="3" t="s">
        <v>15696</v>
      </c>
    </row>
    <row r="3121" s="3" customFormat="1" spans="1:15">
      <c r="A3121" s="2">
        <v>3120</v>
      </c>
      <c r="B3121" s="3" t="s">
        <v>15697</v>
      </c>
      <c r="C3121" s="3" t="s">
        <v>15698</v>
      </c>
      <c r="D3121" s="3" t="s">
        <v>15697</v>
      </c>
      <c r="E3121" s="3" t="s">
        <v>15699</v>
      </c>
      <c r="F3121" s="3">
        <v>49</v>
      </c>
      <c r="G3121" s="3" t="s">
        <v>62</v>
      </c>
      <c r="J3121" s="20" t="s">
        <v>22</v>
      </c>
      <c r="K3121" s="60">
        <v>45897</v>
      </c>
      <c r="L3121" s="70" t="s">
        <v>23</v>
      </c>
      <c r="N3121" s="3" t="s">
        <v>15700</v>
      </c>
      <c r="O3121" s="3" t="s">
        <v>15701</v>
      </c>
    </row>
    <row r="3122" s="3" customFormat="1" spans="1:15">
      <c r="A3122" s="2">
        <v>3121</v>
      </c>
      <c r="C3122" s="3" t="s">
        <v>15702</v>
      </c>
      <c r="D3122" s="21" t="s">
        <v>15703</v>
      </c>
      <c r="E3122" s="3" t="s">
        <v>15704</v>
      </c>
      <c r="F3122" s="3">
        <v>69</v>
      </c>
      <c r="G3122" s="3" t="s">
        <v>15705</v>
      </c>
      <c r="K3122" s="60">
        <v>45510</v>
      </c>
      <c r="L3122" s="70" t="s">
        <v>63</v>
      </c>
      <c r="N3122" s="3" t="s">
        <v>15706</v>
      </c>
      <c r="O3122" s="3" t="s">
        <v>15707</v>
      </c>
    </row>
    <row r="3123" s="3" customFormat="1" spans="1:15">
      <c r="A3123" s="2">
        <v>3122</v>
      </c>
      <c r="B3123" s="3"/>
      <c r="C3123" s="20" t="s">
        <v>15708</v>
      </c>
      <c r="D3123" s="3" t="s">
        <v>15709</v>
      </c>
      <c r="E3123" s="3" t="s">
        <v>15710</v>
      </c>
      <c r="F3123" s="3">
        <v>69</v>
      </c>
      <c r="G3123" s="3" t="s">
        <v>15711</v>
      </c>
      <c r="K3123" s="60">
        <v>45463</v>
      </c>
      <c r="L3123" s="20" t="s">
        <v>63</v>
      </c>
      <c r="N3123" s="3" t="s">
        <v>15712</v>
      </c>
      <c r="O3123" s="3" t="s">
        <v>15713</v>
      </c>
    </row>
    <row r="3124" s="2" customFormat="1" spans="1:15">
      <c r="A3124" s="2">
        <v>3123</v>
      </c>
      <c r="B3124" s="68"/>
      <c r="C3124" s="20" t="s">
        <v>15714</v>
      </c>
      <c r="D3124" s="68" t="s">
        <v>15715</v>
      </c>
      <c r="E3124" s="5" t="s">
        <v>15716</v>
      </c>
      <c r="F3124" s="3">
        <v>45</v>
      </c>
      <c r="G3124" s="5" t="s">
        <v>21</v>
      </c>
      <c r="H3124" s="5"/>
      <c r="I3124" s="5"/>
      <c r="J3124" s="5"/>
      <c r="K3124" s="60">
        <v>45539</v>
      </c>
      <c r="L3124" s="5"/>
      <c r="M3124" s="3" t="s">
        <v>24</v>
      </c>
      <c r="N3124" s="5" t="s">
        <v>15717</v>
      </c>
      <c r="O3124" s="3" t="s">
        <v>15718</v>
      </c>
    </row>
    <row r="3125" s="5" customFormat="1" spans="1:15">
      <c r="A3125" s="2">
        <v>3124</v>
      </c>
      <c r="B3125" s="68"/>
      <c r="C3125" s="20" t="s">
        <v>15719</v>
      </c>
      <c r="D3125" s="68" t="s">
        <v>15720</v>
      </c>
      <c r="E3125" s="5" t="s">
        <v>15721</v>
      </c>
      <c r="F3125" s="3">
        <v>45</v>
      </c>
      <c r="G3125" s="20" t="s">
        <v>21</v>
      </c>
      <c r="H3125" s="63"/>
      <c r="I3125" s="63"/>
      <c r="J3125" s="63"/>
      <c r="K3125" s="60">
        <v>45673</v>
      </c>
      <c r="M3125" s="3" t="s">
        <v>24</v>
      </c>
      <c r="N3125" s="5" t="s">
        <v>15722</v>
      </c>
      <c r="O3125" s="3" t="s">
        <v>15723</v>
      </c>
    </row>
    <row r="3126" s="3" customFormat="1" spans="1:15">
      <c r="A3126" s="2">
        <v>3125</v>
      </c>
      <c r="B3126" s="3"/>
      <c r="C3126" s="20" t="s">
        <v>15724</v>
      </c>
      <c r="D3126" s="3" t="s">
        <v>15725</v>
      </c>
      <c r="E3126" s="3" t="s">
        <v>15726</v>
      </c>
      <c r="F3126" s="3">
        <v>60</v>
      </c>
      <c r="G3126" s="3" t="s">
        <v>1058</v>
      </c>
      <c r="H3126" s="20"/>
      <c r="K3126" s="60">
        <v>45477</v>
      </c>
      <c r="L3126" s="20" t="s">
        <v>15727</v>
      </c>
      <c r="N3126" s="3" t="s">
        <v>15728</v>
      </c>
      <c r="O3126" s="3" t="s">
        <v>15729</v>
      </c>
    </row>
    <row r="3127" s="5" customFormat="1" spans="1:15">
      <c r="A3127" s="2">
        <v>3126</v>
      </c>
      <c r="B3127" s="68"/>
      <c r="C3127" s="5" t="s">
        <v>15730</v>
      </c>
      <c r="D3127" s="68" t="s">
        <v>15731</v>
      </c>
      <c r="E3127" s="20" t="s">
        <v>15732</v>
      </c>
      <c r="F3127" s="3">
        <v>49</v>
      </c>
      <c r="G3127" s="20" t="s">
        <v>21</v>
      </c>
      <c r="K3127" s="60">
        <v>45118</v>
      </c>
      <c r="M3127" s="3" t="s">
        <v>24</v>
      </c>
      <c r="N3127" s="5" t="s">
        <v>15733</v>
      </c>
      <c r="O3127" s="3" t="s">
        <v>15734</v>
      </c>
    </row>
    <row r="3128" s="3" customFormat="1" spans="1:15">
      <c r="A3128" s="2">
        <v>3127</v>
      </c>
      <c r="C3128" s="3" t="s">
        <v>15735</v>
      </c>
      <c r="D3128" s="21" t="s">
        <v>15736</v>
      </c>
      <c r="E3128" s="3" t="s">
        <v>5305</v>
      </c>
      <c r="F3128" s="3">
        <v>55</v>
      </c>
      <c r="G3128" s="20" t="s">
        <v>851</v>
      </c>
      <c r="K3128" s="60">
        <v>45876</v>
      </c>
      <c r="L3128" s="60"/>
      <c r="M3128" s="3" t="s">
        <v>24</v>
      </c>
      <c r="N3128" s="3" t="s">
        <v>15737</v>
      </c>
      <c r="O3128" s="3" t="s">
        <v>15738</v>
      </c>
    </row>
    <row r="3129" s="3" customFormat="1" spans="1:15">
      <c r="A3129" s="2">
        <v>3128</v>
      </c>
      <c r="B3129" s="3"/>
      <c r="C3129" s="3" t="s">
        <v>15739</v>
      </c>
      <c r="D3129" s="21" t="s">
        <v>15740</v>
      </c>
      <c r="E3129" s="20" t="s">
        <v>15741</v>
      </c>
      <c r="F3129" s="3">
        <v>49.8</v>
      </c>
      <c r="G3129" s="63" t="s">
        <v>21</v>
      </c>
      <c r="K3129" s="60">
        <v>45191</v>
      </c>
      <c r="N3129" s="3" t="s">
        <v>15742</v>
      </c>
      <c r="O3129" s="3" t="s">
        <v>15743</v>
      </c>
    </row>
    <row r="3130" s="2" customFormat="1" spans="1:15">
      <c r="A3130" s="2">
        <v>3129</v>
      </c>
      <c r="B3130" s="68"/>
      <c r="C3130" s="5" t="s">
        <v>15744</v>
      </c>
      <c r="D3130" s="68" t="s">
        <v>15745</v>
      </c>
      <c r="E3130" s="20" t="s">
        <v>15746</v>
      </c>
      <c r="F3130" s="3">
        <v>39.8</v>
      </c>
      <c r="G3130" s="3" t="s">
        <v>21</v>
      </c>
      <c r="H3130" s="5"/>
      <c r="I3130" s="5"/>
      <c r="J3130" s="5"/>
      <c r="K3130" s="60">
        <v>45285</v>
      </c>
      <c r="L3130" s="5"/>
      <c r="M3130" s="3" t="s">
        <v>24</v>
      </c>
      <c r="N3130" s="5" t="s">
        <v>15747</v>
      </c>
      <c r="O3130" s="3" t="s">
        <v>15748</v>
      </c>
    </row>
    <row r="3131" s="2" customFormat="1" spans="1:15">
      <c r="A3131" s="2">
        <v>3130</v>
      </c>
      <c r="B3131" s="16"/>
      <c r="C3131" s="2" t="s">
        <v>15749</v>
      </c>
      <c r="D3131" s="76" t="s">
        <v>15750</v>
      </c>
      <c r="E3131" s="2" t="s">
        <v>15751</v>
      </c>
      <c r="F3131" s="3">
        <v>42</v>
      </c>
      <c r="G3131" s="2" t="s">
        <v>21</v>
      </c>
      <c r="H3131" s="16"/>
      <c r="I3131" s="16"/>
      <c r="J3131" s="16"/>
      <c r="K3131" s="60">
        <v>45859</v>
      </c>
      <c r="L3131" s="16"/>
      <c r="M3131" s="3" t="s">
        <v>24</v>
      </c>
      <c r="N3131" s="2" t="s">
        <v>15752</v>
      </c>
      <c r="O3131" s="3" t="s">
        <v>15753</v>
      </c>
    </row>
    <row r="3132" s="3" customFormat="1" spans="1:15">
      <c r="A3132" s="2">
        <v>3131</v>
      </c>
      <c r="B3132" s="3" t="s">
        <v>15754</v>
      </c>
      <c r="C3132" s="3" t="s">
        <v>15755</v>
      </c>
      <c r="D3132" s="3" t="s">
        <v>15754</v>
      </c>
      <c r="E3132" s="3" t="s">
        <v>8565</v>
      </c>
      <c r="F3132" s="3">
        <v>43</v>
      </c>
      <c r="G3132" s="3" t="s">
        <v>62</v>
      </c>
      <c r="H3132" s="3"/>
      <c r="I3132" s="3"/>
      <c r="J3132" s="3"/>
      <c r="K3132" s="60">
        <v>45769</v>
      </c>
      <c r="L3132" s="3"/>
      <c r="M3132" s="3"/>
      <c r="N3132" s="3" t="s">
        <v>15756</v>
      </c>
      <c r="O3132" s="3" t="s">
        <v>15757</v>
      </c>
    </row>
    <row r="3133" s="3" customFormat="1" spans="1:15">
      <c r="A3133" s="2">
        <v>3132</v>
      </c>
      <c r="B3133" s="21" t="s">
        <v>15758</v>
      </c>
      <c r="C3133" s="3" t="s">
        <v>15759</v>
      </c>
      <c r="D3133" s="21" t="s">
        <v>15758</v>
      </c>
      <c r="E3133" s="3" t="s">
        <v>15760</v>
      </c>
      <c r="F3133" s="3">
        <v>55</v>
      </c>
      <c r="G3133" s="3" t="s">
        <v>5666</v>
      </c>
      <c r="H3133" s="20" t="s">
        <v>96</v>
      </c>
      <c r="K3133" s="60">
        <v>45882</v>
      </c>
      <c r="L3133" s="3" t="s">
        <v>381</v>
      </c>
      <c r="M3133" s="3"/>
      <c r="N3133" s="3" t="s">
        <v>15761</v>
      </c>
      <c r="O3133" s="3" t="s">
        <v>15762</v>
      </c>
    </row>
    <row r="3134" s="52" customFormat="1" spans="1:15">
      <c r="A3134" s="2">
        <v>3133</v>
      </c>
      <c r="C3134" s="52" t="s">
        <v>15763</v>
      </c>
      <c r="D3134" s="87" t="s">
        <v>15764</v>
      </c>
      <c r="E3134" s="88" t="s">
        <v>15765</v>
      </c>
      <c r="F3134" s="3">
        <v>65</v>
      </c>
      <c r="G3134" s="52" t="s">
        <v>318</v>
      </c>
      <c r="K3134" s="60">
        <v>46042</v>
      </c>
      <c r="L3134" s="70" t="s">
        <v>63</v>
      </c>
      <c r="M3134" s="3" t="s">
        <v>24</v>
      </c>
      <c r="N3134" s="52" t="s">
        <v>15766</v>
      </c>
      <c r="O3134" s="3" t="s">
        <v>15767</v>
      </c>
    </row>
    <row r="3135" s="2" customFormat="1" spans="1:15">
      <c r="A3135" s="2">
        <v>3134</v>
      </c>
      <c r="B3135" s="61"/>
      <c r="C3135" s="61" t="s">
        <v>15768</v>
      </c>
      <c r="D3135" s="96" t="s">
        <v>15769</v>
      </c>
      <c r="E3135" s="61" t="s">
        <v>15770</v>
      </c>
      <c r="F3135" s="3">
        <v>45</v>
      </c>
      <c r="G3135" s="61" t="s">
        <v>21</v>
      </c>
      <c r="H3135" s="61"/>
      <c r="I3135" s="61"/>
      <c r="J3135" s="61"/>
      <c r="K3135" s="60">
        <v>45919</v>
      </c>
      <c r="L3135" s="61"/>
      <c r="M3135" s="3" t="s">
        <v>24</v>
      </c>
      <c r="N3135" s="96" t="s">
        <v>15771</v>
      </c>
      <c r="O3135" s="3" t="s">
        <v>15772</v>
      </c>
    </row>
    <row r="3136" s="2" customFormat="1" spans="1:15">
      <c r="A3136" s="2">
        <v>3135</v>
      </c>
      <c r="C3136" s="2" t="s">
        <v>15773</v>
      </c>
      <c r="D3136" s="76" t="s">
        <v>15774</v>
      </c>
      <c r="E3136" s="2" t="s">
        <v>15775</v>
      </c>
      <c r="F3136" s="3">
        <v>48</v>
      </c>
      <c r="G3136" s="2" t="s">
        <v>21</v>
      </c>
      <c r="K3136" s="60">
        <v>45541</v>
      </c>
      <c r="L3136" s="16" t="s">
        <v>15776</v>
      </c>
      <c r="M3136" s="3" t="s">
        <v>24</v>
      </c>
      <c r="N3136" s="2" t="s">
        <v>15777</v>
      </c>
      <c r="O3136" s="3" t="s">
        <v>15778</v>
      </c>
    </row>
    <row r="3137" s="2" customFormat="1" spans="1:15">
      <c r="A3137" s="2">
        <v>3136</v>
      </c>
      <c r="B3137" s="16"/>
      <c r="C3137" s="2" t="s">
        <v>15779</v>
      </c>
      <c r="D3137" s="76" t="s">
        <v>15780</v>
      </c>
      <c r="E3137" s="2" t="s">
        <v>15781</v>
      </c>
      <c r="F3137" s="3">
        <v>48</v>
      </c>
      <c r="G3137" s="2" t="s">
        <v>21</v>
      </c>
      <c r="H3137" s="16"/>
      <c r="I3137" s="16"/>
      <c r="J3137" s="16"/>
      <c r="K3137" s="60">
        <v>45524</v>
      </c>
      <c r="M3137" s="3" t="s">
        <v>24</v>
      </c>
      <c r="N3137" s="2" t="s">
        <v>15782</v>
      </c>
      <c r="O3137" s="3" t="s">
        <v>15783</v>
      </c>
    </row>
    <row r="3138" s="2" customFormat="1" spans="1:15">
      <c r="A3138" s="2">
        <v>3137</v>
      </c>
      <c r="C3138" s="2" t="s">
        <v>15784</v>
      </c>
      <c r="D3138" s="76" t="s">
        <v>15785</v>
      </c>
      <c r="E3138" s="2" t="s">
        <v>15786</v>
      </c>
      <c r="F3138" s="3">
        <v>38</v>
      </c>
      <c r="G3138" s="2" t="s">
        <v>21</v>
      </c>
      <c r="K3138" s="60">
        <v>45822</v>
      </c>
      <c r="M3138" s="3" t="s">
        <v>24</v>
      </c>
      <c r="N3138" s="2" t="s">
        <v>15787</v>
      </c>
      <c r="O3138" s="3" t="s">
        <v>15788</v>
      </c>
    </row>
    <row r="3139" s="2" customFormat="1" ht="14.25" spans="1:15">
      <c r="A3139" s="2">
        <v>3138</v>
      </c>
      <c r="C3139" s="18" t="s">
        <v>15789</v>
      </c>
      <c r="D3139" s="76"/>
      <c r="F3139" s="3"/>
      <c r="K3139" s="60"/>
      <c r="L3139" s="16"/>
      <c r="M3139" s="3"/>
      <c r="O3139" s="3"/>
    </row>
    <row r="3140" s="3" customFormat="1" spans="1:15">
      <c r="A3140" s="2">
        <v>3139</v>
      </c>
      <c r="B3140" s="3" t="s">
        <v>15790</v>
      </c>
      <c r="C3140" s="3" t="s">
        <v>15791</v>
      </c>
      <c r="D3140" s="21" t="s">
        <v>15790</v>
      </c>
      <c r="E3140" s="3" t="s">
        <v>15792</v>
      </c>
      <c r="F3140" s="3">
        <v>59</v>
      </c>
      <c r="G3140" s="3" t="s">
        <v>15793</v>
      </c>
      <c r="K3140" s="60">
        <v>46078</v>
      </c>
      <c r="L3140" s="3" t="s">
        <v>63</v>
      </c>
      <c r="M3140" s="3"/>
      <c r="N3140" s="3" t="s">
        <v>15794</v>
      </c>
      <c r="O3140" s="3" t="s">
        <v>15795</v>
      </c>
    </row>
    <row r="3141" s="3" customFormat="1" spans="1:15">
      <c r="A3141" s="2">
        <v>3140</v>
      </c>
      <c r="B3141" s="3" t="s">
        <v>15796</v>
      </c>
      <c r="C3141" s="3" t="s">
        <v>15797</v>
      </c>
      <c r="D3141" s="21" t="s">
        <v>15796</v>
      </c>
      <c r="E3141" s="3" t="s">
        <v>15798</v>
      </c>
      <c r="F3141" s="3">
        <v>52</v>
      </c>
      <c r="G3141" s="3" t="s">
        <v>15799</v>
      </c>
      <c r="K3141" s="60">
        <v>46078</v>
      </c>
      <c r="N3141" s="3" t="s">
        <v>15800</v>
      </c>
      <c r="O3141" s="3" t="s">
        <v>15801</v>
      </c>
    </row>
    <row r="3142" s="4" customFormat="1" spans="1:15">
      <c r="A3142" s="2">
        <v>3141</v>
      </c>
      <c r="B3142" s="4" t="s">
        <v>15802</v>
      </c>
      <c r="C3142" s="4" t="s">
        <v>15803</v>
      </c>
      <c r="D3142" s="22" t="s">
        <v>15802</v>
      </c>
      <c r="E3142" s="4" t="s">
        <v>15804</v>
      </c>
      <c r="F3142" s="3">
        <v>69</v>
      </c>
      <c r="G3142" s="4" t="s">
        <v>15805</v>
      </c>
      <c r="K3142" s="60">
        <v>46043</v>
      </c>
      <c r="N3142" s="4" t="s">
        <v>15806</v>
      </c>
      <c r="O3142" s="4" t="s">
        <v>15807</v>
      </c>
    </row>
    <row r="3143" s="3" customFormat="1" spans="1:15">
      <c r="A3143" s="2">
        <v>3142</v>
      </c>
      <c r="B3143" s="3" t="s">
        <v>15808</v>
      </c>
      <c r="C3143" s="3" t="s">
        <v>15809</v>
      </c>
      <c r="D3143" s="3" t="s">
        <v>15808</v>
      </c>
      <c r="E3143" s="3" t="s">
        <v>15810</v>
      </c>
      <c r="F3143" s="3">
        <v>59.9</v>
      </c>
      <c r="G3143" s="3" t="s">
        <v>5999</v>
      </c>
      <c r="K3143" s="60">
        <v>46064</v>
      </c>
      <c r="N3143" s="3" t="s">
        <v>15811</v>
      </c>
      <c r="O3143" s="3" t="s">
        <v>15812</v>
      </c>
    </row>
    <row r="3144" s="3" customFormat="1" spans="1:15">
      <c r="A3144" s="2">
        <v>3143</v>
      </c>
      <c r="C3144" s="3" t="s">
        <v>15813</v>
      </c>
      <c r="D3144" s="21" t="s">
        <v>15814</v>
      </c>
      <c r="E3144" s="3" t="s">
        <v>15815</v>
      </c>
      <c r="F3144" s="3">
        <v>49</v>
      </c>
      <c r="G3144" s="3" t="s">
        <v>15816</v>
      </c>
      <c r="K3144" s="60">
        <v>45876</v>
      </c>
      <c r="M3144" s="3" t="s">
        <v>24</v>
      </c>
      <c r="N3144" s="3" t="s">
        <v>15817</v>
      </c>
      <c r="O3144" s="3" t="s">
        <v>15818</v>
      </c>
    </row>
    <row r="3145" s="3" customFormat="1" spans="1:15">
      <c r="A3145" s="2">
        <v>3144</v>
      </c>
      <c r="C3145" s="3" t="s">
        <v>15813</v>
      </c>
      <c r="D3145" s="21" t="s">
        <v>15819</v>
      </c>
      <c r="E3145" s="3" t="s">
        <v>15820</v>
      </c>
      <c r="F3145" s="3">
        <v>65</v>
      </c>
      <c r="G3145" s="3" t="s">
        <v>15821</v>
      </c>
      <c r="K3145" s="60">
        <v>46064</v>
      </c>
      <c r="L3145" s="70" t="s">
        <v>63</v>
      </c>
      <c r="M3145" s="3" t="s">
        <v>15822</v>
      </c>
      <c r="N3145" s="3" t="s">
        <v>15823</v>
      </c>
      <c r="O3145" s="3" t="s">
        <v>15824</v>
      </c>
    </row>
    <row r="3146" s="3" customFormat="1" spans="1:15">
      <c r="A3146" s="2">
        <v>3145</v>
      </c>
      <c r="B3146" s="68"/>
      <c r="C3146" s="5" t="s">
        <v>15825</v>
      </c>
      <c r="D3146" s="68" t="s">
        <v>15826</v>
      </c>
      <c r="E3146" s="5" t="s">
        <v>15827</v>
      </c>
      <c r="F3146" s="3">
        <v>59.9</v>
      </c>
      <c r="G3146" s="3" t="s">
        <v>21</v>
      </c>
      <c r="K3146" s="60">
        <v>45999</v>
      </c>
      <c r="N3146" s="5" t="s">
        <v>15828</v>
      </c>
      <c r="O3146" s="5" t="s">
        <v>15829</v>
      </c>
    </row>
    <row r="3147" s="2" customFormat="1" spans="1:15">
      <c r="A3147" s="2">
        <v>3146</v>
      </c>
      <c r="B3147" s="76"/>
      <c r="C3147" s="2" t="s">
        <v>15813</v>
      </c>
      <c r="D3147" s="76" t="s">
        <v>15830</v>
      </c>
      <c r="E3147" s="2" t="s">
        <v>15831</v>
      </c>
      <c r="F3147" s="3">
        <v>59.9</v>
      </c>
      <c r="G3147" s="5" t="s">
        <v>21</v>
      </c>
      <c r="K3147" s="60">
        <v>46045</v>
      </c>
      <c r="M3147" s="3" t="s">
        <v>24</v>
      </c>
      <c r="N3147" s="76" t="s">
        <v>15832</v>
      </c>
      <c r="O3147" s="3" t="s">
        <v>15833</v>
      </c>
    </row>
    <row r="3148" s="3" customFormat="1" spans="1:15">
      <c r="A3148" s="2">
        <v>3147</v>
      </c>
      <c r="B3148" s="3" t="s">
        <v>15834</v>
      </c>
      <c r="C3148" s="3" t="s">
        <v>15835</v>
      </c>
      <c r="D3148" s="3" t="s">
        <v>15834</v>
      </c>
      <c r="E3148" s="3" t="s">
        <v>15732</v>
      </c>
      <c r="F3148" s="3">
        <v>35</v>
      </c>
      <c r="G3148" s="3" t="s">
        <v>21</v>
      </c>
      <c r="K3148" s="60">
        <v>45768</v>
      </c>
      <c r="L3148" s="3"/>
      <c r="M3148" s="3"/>
      <c r="N3148" s="3" t="s">
        <v>15836</v>
      </c>
      <c r="O3148" s="3" t="s">
        <v>15837</v>
      </c>
    </row>
    <row r="3149" s="3" customFormat="1" spans="1:15">
      <c r="A3149" s="2">
        <v>3148</v>
      </c>
      <c r="B3149" s="3" t="s">
        <v>15838</v>
      </c>
      <c r="C3149" s="3" t="s">
        <v>15839</v>
      </c>
      <c r="D3149" s="21" t="s">
        <v>15838</v>
      </c>
      <c r="E3149" s="3" t="s">
        <v>15840</v>
      </c>
      <c r="F3149" s="3">
        <v>59</v>
      </c>
      <c r="G3149" s="3" t="s">
        <v>15841</v>
      </c>
      <c r="K3149" s="60">
        <v>45860</v>
      </c>
      <c r="N3149" s="3" t="s">
        <v>15842</v>
      </c>
      <c r="O3149" s="3" t="s">
        <v>15843</v>
      </c>
    </row>
    <row r="3150" s="16" customFormat="1" spans="1:15">
      <c r="A3150" s="2">
        <v>3149</v>
      </c>
      <c r="B3150" s="5"/>
      <c r="C3150" s="5" t="s">
        <v>15839</v>
      </c>
      <c r="D3150" s="68" t="s">
        <v>15844</v>
      </c>
      <c r="E3150" s="20" t="s">
        <v>15845</v>
      </c>
      <c r="F3150" s="3">
        <v>45</v>
      </c>
      <c r="G3150" s="20" t="s">
        <v>21</v>
      </c>
      <c r="H3150" s="20"/>
      <c r="I3150" s="20"/>
      <c r="J3150" s="20"/>
      <c r="K3150" s="60">
        <v>45863</v>
      </c>
      <c r="L3150" s="5"/>
      <c r="M3150" s="3" t="s">
        <v>24</v>
      </c>
      <c r="N3150" s="5" t="s">
        <v>15846</v>
      </c>
      <c r="O3150" s="3" t="s">
        <v>15847</v>
      </c>
    </row>
    <row r="3151" s="3" customFormat="1" spans="1:15">
      <c r="A3151" s="2">
        <v>3150</v>
      </c>
      <c r="B3151" s="3" t="s">
        <v>15848</v>
      </c>
      <c r="C3151" s="3" t="s">
        <v>15849</v>
      </c>
      <c r="D3151" s="21" t="s">
        <v>15848</v>
      </c>
      <c r="E3151" s="3" t="s">
        <v>5739</v>
      </c>
      <c r="F3151" s="3">
        <v>68</v>
      </c>
      <c r="G3151" s="3" t="s">
        <v>15850</v>
      </c>
      <c r="K3151" s="60">
        <v>46062</v>
      </c>
      <c r="L3151" s="20" t="s">
        <v>63</v>
      </c>
      <c r="M3151" s="3"/>
      <c r="N3151" s="3" t="s">
        <v>15851</v>
      </c>
      <c r="O3151" s="3" t="s">
        <v>15852</v>
      </c>
    </row>
    <row r="3152" s="2" customFormat="1" spans="1:15">
      <c r="A3152" s="2">
        <v>3151</v>
      </c>
      <c r="C3152" s="2" t="s">
        <v>15853</v>
      </c>
      <c r="D3152" s="76" t="s">
        <v>15854</v>
      </c>
      <c r="E3152" s="2" t="s">
        <v>15855</v>
      </c>
      <c r="F3152" s="3">
        <v>49.8</v>
      </c>
      <c r="G3152" s="2" t="s">
        <v>21</v>
      </c>
      <c r="K3152" s="60">
        <v>45503</v>
      </c>
      <c r="M3152" s="3" t="s">
        <v>24</v>
      </c>
      <c r="N3152" s="2" t="s">
        <v>15856</v>
      </c>
      <c r="O3152" s="3" t="s">
        <v>15857</v>
      </c>
    </row>
    <row r="3153" s="2" customFormat="1" spans="1:15">
      <c r="A3153" s="2">
        <v>3152</v>
      </c>
      <c r="B3153" s="79"/>
      <c r="C3153" s="61" t="s">
        <v>15858</v>
      </c>
      <c r="D3153" s="96" t="s">
        <v>15859</v>
      </c>
      <c r="E3153" s="61" t="s">
        <v>15860</v>
      </c>
      <c r="F3153" s="3">
        <v>35</v>
      </c>
      <c r="G3153" s="61" t="s">
        <v>21</v>
      </c>
      <c r="H3153" s="79"/>
      <c r="I3153" s="79"/>
      <c r="J3153" s="79"/>
      <c r="K3153" s="60">
        <v>45917</v>
      </c>
      <c r="L3153" s="61"/>
      <c r="M3153" s="3" t="s">
        <v>24</v>
      </c>
      <c r="N3153" s="96" t="s">
        <v>15861</v>
      </c>
      <c r="O3153" s="3" t="s">
        <v>15862</v>
      </c>
    </row>
    <row r="3154" s="52" customFormat="1" spans="1:15">
      <c r="A3154" s="2">
        <v>3153</v>
      </c>
      <c r="C3154" s="52" t="s">
        <v>15863</v>
      </c>
      <c r="D3154" s="87" t="s">
        <v>15864</v>
      </c>
      <c r="E3154" s="52" t="s">
        <v>15865</v>
      </c>
      <c r="F3154" s="3">
        <v>59</v>
      </c>
      <c r="G3154" s="88" t="s">
        <v>15866</v>
      </c>
      <c r="H3154" s="88" t="s">
        <v>96</v>
      </c>
      <c r="I3154" s="88"/>
      <c r="J3154" s="3" t="s">
        <v>22</v>
      </c>
      <c r="K3154" s="60">
        <v>46063</v>
      </c>
      <c r="L3154" s="3" t="s">
        <v>23</v>
      </c>
      <c r="M3154" s="3" t="s">
        <v>15867</v>
      </c>
      <c r="N3154" s="88" t="s">
        <v>15868</v>
      </c>
      <c r="O3154" s="3" t="s">
        <v>15869</v>
      </c>
    </row>
    <row r="3155" s="2" customFormat="1" spans="1:15">
      <c r="A3155" s="2">
        <v>3154</v>
      </c>
      <c r="C3155" s="2" t="s">
        <v>15870</v>
      </c>
      <c r="D3155" s="76" t="s">
        <v>15871</v>
      </c>
      <c r="E3155" s="2" t="s">
        <v>15872</v>
      </c>
      <c r="F3155" s="3">
        <v>45</v>
      </c>
      <c r="G3155" s="2" t="s">
        <v>21</v>
      </c>
      <c r="K3155" s="60">
        <v>45490</v>
      </c>
      <c r="L3155" s="16"/>
      <c r="M3155" s="3" t="s">
        <v>24</v>
      </c>
      <c r="N3155" s="2" t="s">
        <v>15873</v>
      </c>
      <c r="O3155" s="3" t="s">
        <v>15874</v>
      </c>
    </row>
    <row r="3156" s="3" customFormat="1" spans="1:15">
      <c r="A3156" s="2">
        <v>3155</v>
      </c>
      <c r="B3156" s="21"/>
      <c r="C3156" s="3" t="s">
        <v>15875</v>
      </c>
      <c r="D3156" s="21" t="s">
        <v>15876</v>
      </c>
      <c r="E3156" s="3" t="s">
        <v>15877</v>
      </c>
      <c r="F3156" s="3">
        <v>37</v>
      </c>
      <c r="G3156" s="2" t="s">
        <v>21</v>
      </c>
      <c r="K3156" s="60">
        <v>45667</v>
      </c>
      <c r="N3156" s="3" t="s">
        <v>15878</v>
      </c>
      <c r="O3156" s="3" t="s">
        <v>15879</v>
      </c>
    </row>
    <row r="3157" s="3" customFormat="1" spans="1:15">
      <c r="A3157" s="2">
        <v>3156</v>
      </c>
      <c r="B3157" s="3" t="s">
        <v>15880</v>
      </c>
      <c r="C3157" s="3" t="s">
        <v>15881</v>
      </c>
      <c r="D3157" s="3" t="s">
        <v>15880</v>
      </c>
      <c r="E3157" s="3" t="s">
        <v>15882</v>
      </c>
      <c r="F3157" s="3">
        <v>45</v>
      </c>
      <c r="G3157" s="3" t="s">
        <v>649</v>
      </c>
      <c r="K3157" s="60">
        <v>46079</v>
      </c>
      <c r="N3157" s="3" t="s">
        <v>15883</v>
      </c>
      <c r="O3157" s="3" t="s">
        <v>15884</v>
      </c>
    </row>
    <row r="3158" s="3" customFormat="1" spans="1:15">
      <c r="A3158" s="2">
        <v>3157</v>
      </c>
      <c r="B3158" s="3" t="s">
        <v>15885</v>
      </c>
      <c r="C3158" s="3" t="s">
        <v>15886</v>
      </c>
      <c r="D3158" s="21" t="s">
        <v>15885</v>
      </c>
      <c r="E3158" s="3" t="s">
        <v>15887</v>
      </c>
      <c r="F3158" s="3">
        <v>59.9</v>
      </c>
      <c r="G3158" s="63" t="s">
        <v>21</v>
      </c>
      <c r="J3158" s="20" t="s">
        <v>22</v>
      </c>
      <c r="K3158" s="60">
        <v>46079</v>
      </c>
      <c r="L3158" s="3" t="s">
        <v>23</v>
      </c>
      <c r="N3158" s="3" t="s">
        <v>15888</v>
      </c>
      <c r="O3158" s="3" t="s">
        <v>15889</v>
      </c>
    </row>
    <row r="3159" s="3" customFormat="1" spans="1:15">
      <c r="A3159" s="2">
        <v>3158</v>
      </c>
      <c r="C3159" s="62" t="s">
        <v>15890</v>
      </c>
      <c r="D3159" s="21" t="s">
        <v>15891</v>
      </c>
      <c r="E3159" s="3" t="s">
        <v>15892</v>
      </c>
      <c r="F3159" s="3">
        <v>69.8</v>
      </c>
      <c r="G3159" s="3" t="s">
        <v>15893</v>
      </c>
      <c r="J3159" s="20" t="s">
        <v>22</v>
      </c>
      <c r="K3159" s="60">
        <v>46064</v>
      </c>
      <c r="L3159" s="3" t="s">
        <v>23</v>
      </c>
      <c r="M3159" s="20"/>
      <c r="N3159" s="3" t="s">
        <v>15894</v>
      </c>
      <c r="O3159" s="3" t="s">
        <v>15895</v>
      </c>
    </row>
    <row r="3160" s="3" customFormat="1" spans="1:15">
      <c r="A3160" s="2">
        <v>3159</v>
      </c>
      <c r="B3160" s="3" t="s">
        <v>15896</v>
      </c>
      <c r="C3160" s="3" t="s">
        <v>15897</v>
      </c>
      <c r="D3160" s="3" t="s">
        <v>15896</v>
      </c>
      <c r="E3160" s="3" t="s">
        <v>15898</v>
      </c>
      <c r="F3160" s="3">
        <v>59</v>
      </c>
      <c r="G3160" s="20" t="s">
        <v>15899</v>
      </c>
      <c r="H3160" s="3"/>
      <c r="I3160" s="3"/>
      <c r="J3160" s="3" t="s">
        <v>22</v>
      </c>
      <c r="K3160" s="60">
        <v>46079</v>
      </c>
      <c r="L3160" s="3" t="s">
        <v>23</v>
      </c>
      <c r="M3160" s="3"/>
      <c r="N3160" s="3" t="s">
        <v>15900</v>
      </c>
      <c r="O3160" s="3" t="s">
        <v>15901</v>
      </c>
    </row>
    <row r="3161" s="3" customFormat="1" spans="1:15">
      <c r="A3161" s="2">
        <v>3160</v>
      </c>
      <c r="C3161" s="62" t="s">
        <v>15897</v>
      </c>
      <c r="D3161" s="21" t="s">
        <v>15902</v>
      </c>
      <c r="E3161" s="3" t="s">
        <v>15903</v>
      </c>
      <c r="F3161" s="3">
        <v>42.5</v>
      </c>
      <c r="G3161" s="3" t="s">
        <v>15904</v>
      </c>
      <c r="J3161" s="3" t="s">
        <v>22</v>
      </c>
      <c r="K3161" s="60">
        <v>46062</v>
      </c>
      <c r="L3161" s="3" t="s">
        <v>23</v>
      </c>
      <c r="M3161" s="3" t="s">
        <v>15905</v>
      </c>
      <c r="N3161" s="3" t="s">
        <v>15906</v>
      </c>
      <c r="O3161" s="3" t="s">
        <v>15907</v>
      </c>
    </row>
    <row r="3162" s="4" customFormat="1" spans="1:15">
      <c r="A3162" s="2">
        <v>3161</v>
      </c>
      <c r="B3162" s="4" t="s">
        <v>15908</v>
      </c>
      <c r="C3162" s="4" t="s">
        <v>15909</v>
      </c>
      <c r="D3162" s="4" t="s">
        <v>15908</v>
      </c>
      <c r="E3162" s="4" t="s">
        <v>15910</v>
      </c>
      <c r="F3162" s="4">
        <v>57</v>
      </c>
      <c r="G3162" s="4" t="s">
        <v>62</v>
      </c>
      <c r="H3162" s="4"/>
      <c r="I3162" s="4"/>
      <c r="J3162" s="4"/>
      <c r="K3162" s="56">
        <v>46100</v>
      </c>
      <c r="L3162" s="4"/>
      <c r="N3162" s="4" t="s">
        <v>15911</v>
      </c>
      <c r="O3162" s="4" t="s">
        <v>15912</v>
      </c>
    </row>
    <row r="3163" s="2" customFormat="1" spans="1:15">
      <c r="A3163" s="2">
        <v>3162</v>
      </c>
      <c r="B3163" s="16"/>
      <c r="C3163" s="2" t="s">
        <v>15913</v>
      </c>
      <c r="D3163" s="76" t="s">
        <v>15914</v>
      </c>
      <c r="E3163" s="2" t="s">
        <v>15915</v>
      </c>
      <c r="F3163" s="3">
        <v>49</v>
      </c>
      <c r="G3163" s="2" t="s">
        <v>21</v>
      </c>
      <c r="H3163" s="16"/>
      <c r="I3163" s="16"/>
      <c r="J3163" s="16"/>
      <c r="K3163" s="60">
        <v>45875</v>
      </c>
      <c r="L3163" s="16"/>
      <c r="M3163" s="3" t="s">
        <v>24</v>
      </c>
      <c r="N3163" s="2" t="s">
        <v>15916</v>
      </c>
      <c r="O3163" s="3" t="s">
        <v>15917</v>
      </c>
    </row>
    <row r="3164" s="2" customFormat="1" spans="1:15">
      <c r="A3164" s="2">
        <v>3163</v>
      </c>
      <c r="C3164" s="2" t="s">
        <v>15918</v>
      </c>
      <c r="D3164" s="76" t="s">
        <v>15919</v>
      </c>
      <c r="E3164" s="2" t="s">
        <v>15804</v>
      </c>
      <c r="F3164" s="3">
        <v>49.8</v>
      </c>
      <c r="G3164" s="2" t="s">
        <v>21</v>
      </c>
      <c r="K3164" s="60">
        <v>46062</v>
      </c>
      <c r="L3164" s="97"/>
      <c r="M3164" s="3" t="s">
        <v>24</v>
      </c>
      <c r="N3164" s="2" t="s">
        <v>15920</v>
      </c>
      <c r="O3164" s="3" t="s">
        <v>15921</v>
      </c>
    </row>
    <row r="3165" s="3" customFormat="1" spans="1:15">
      <c r="A3165" s="2">
        <v>3164</v>
      </c>
      <c r="B3165" s="68" t="s">
        <v>15922</v>
      </c>
      <c r="C3165" s="5" t="s">
        <v>15923</v>
      </c>
      <c r="D3165" s="68" t="s">
        <v>15922</v>
      </c>
      <c r="E3165" s="5" t="s">
        <v>15924</v>
      </c>
      <c r="F3165" s="3">
        <v>49</v>
      </c>
      <c r="G3165" s="20" t="s">
        <v>21</v>
      </c>
      <c r="J3165" s="20" t="s">
        <v>22</v>
      </c>
      <c r="K3165" s="60">
        <v>46007</v>
      </c>
      <c r="L3165" s="3" t="s">
        <v>23</v>
      </c>
      <c r="N3165" s="5" t="s">
        <v>15925</v>
      </c>
      <c r="O3165" s="5" t="s">
        <v>15926</v>
      </c>
    </row>
    <row r="3166" s="3" customFormat="1" spans="1:15">
      <c r="A3166" s="2">
        <v>3165</v>
      </c>
      <c r="B3166" s="3"/>
      <c r="C3166" s="3" t="s">
        <v>15927</v>
      </c>
      <c r="D3166" s="21" t="s">
        <v>15928</v>
      </c>
      <c r="E3166" s="3" t="s">
        <v>15929</v>
      </c>
      <c r="F3166" s="3">
        <v>54</v>
      </c>
      <c r="G3166" s="3" t="s">
        <v>15930</v>
      </c>
      <c r="H3166" s="20" t="s">
        <v>96</v>
      </c>
      <c r="K3166" s="60">
        <v>45397</v>
      </c>
      <c r="L3166" s="3" t="s">
        <v>97</v>
      </c>
      <c r="N3166" s="3" t="s">
        <v>15931</v>
      </c>
      <c r="O3166" s="3" t="s">
        <v>15932</v>
      </c>
    </row>
    <row r="3167" s="4" customFormat="1" spans="1:15">
      <c r="A3167" s="2">
        <v>3166</v>
      </c>
      <c r="B3167" s="4" t="s">
        <v>15933</v>
      </c>
      <c r="C3167" s="4" t="s">
        <v>15934</v>
      </c>
      <c r="D3167" s="22" t="s">
        <v>15933</v>
      </c>
      <c r="E3167" s="4" t="s">
        <v>15935</v>
      </c>
      <c r="F3167" s="3">
        <v>43</v>
      </c>
      <c r="G3167" s="4" t="s">
        <v>15936</v>
      </c>
      <c r="H3167" s="4"/>
      <c r="I3167" s="4"/>
      <c r="J3167" s="4"/>
      <c r="K3167" s="60">
        <v>46016</v>
      </c>
      <c r="L3167" s="4"/>
      <c r="M3167" s="4"/>
      <c r="N3167" s="4" t="s">
        <v>15937</v>
      </c>
      <c r="O3167" s="4" t="s">
        <v>15938</v>
      </c>
    </row>
    <row r="3168" s="3" customFormat="1" spans="1:15">
      <c r="A3168" s="2">
        <v>3167</v>
      </c>
      <c r="C3168" s="3" t="s">
        <v>15939</v>
      </c>
      <c r="D3168" s="21" t="s">
        <v>15940</v>
      </c>
      <c r="E3168" s="3" t="s">
        <v>15941</v>
      </c>
      <c r="F3168" s="3">
        <v>36</v>
      </c>
      <c r="G3168" s="3" t="s">
        <v>15942</v>
      </c>
      <c r="J3168" s="20" t="s">
        <v>22</v>
      </c>
      <c r="K3168" s="60">
        <v>46064</v>
      </c>
      <c r="L3168" s="70" t="s">
        <v>23</v>
      </c>
      <c r="M3168" s="3" t="s">
        <v>24</v>
      </c>
      <c r="N3168" s="3" t="s">
        <v>15943</v>
      </c>
      <c r="O3168" s="3" t="s">
        <v>15944</v>
      </c>
    </row>
    <row r="3169" s="2" customFormat="1" spans="1:15">
      <c r="A3169" s="2">
        <v>3168</v>
      </c>
      <c r="B3169" s="17"/>
      <c r="C3169" s="92" t="s">
        <v>15945</v>
      </c>
      <c r="D3169" s="17" t="s">
        <v>15946</v>
      </c>
      <c r="E3169" s="92" t="s">
        <v>15947</v>
      </c>
      <c r="F3169" s="3">
        <v>43</v>
      </c>
      <c r="G3169" s="3" t="s">
        <v>21</v>
      </c>
      <c r="H3169" s="17"/>
      <c r="I3169" s="17"/>
      <c r="J3169" s="17"/>
      <c r="K3169" s="60">
        <v>46055</v>
      </c>
      <c r="L3169" s="92"/>
      <c r="M3169" s="3" t="s">
        <v>24</v>
      </c>
      <c r="N3169" s="96" t="s">
        <v>15948</v>
      </c>
      <c r="O3169" s="3" t="s">
        <v>15949</v>
      </c>
    </row>
    <row r="3170" s="3" customFormat="1" spans="1:15">
      <c r="A3170" s="2">
        <v>3169</v>
      </c>
      <c r="B3170" s="3" t="s">
        <v>15950</v>
      </c>
      <c r="C3170" s="3" t="s">
        <v>15951</v>
      </c>
      <c r="D3170" s="21" t="s">
        <v>15950</v>
      </c>
      <c r="E3170" s="3" t="s">
        <v>15952</v>
      </c>
      <c r="F3170" s="3">
        <v>69</v>
      </c>
      <c r="G3170" s="3" t="s">
        <v>15953</v>
      </c>
      <c r="K3170" s="60">
        <v>46058</v>
      </c>
      <c r="N3170" s="3" t="s">
        <v>15954</v>
      </c>
      <c r="O3170" s="3" t="s">
        <v>15955</v>
      </c>
    </row>
    <row r="3171" s="3" customFormat="1" spans="1:15">
      <c r="A3171" s="2">
        <v>3170</v>
      </c>
      <c r="C3171" s="3" t="s">
        <v>15956</v>
      </c>
      <c r="D3171" s="21" t="s">
        <v>15957</v>
      </c>
      <c r="E3171" s="3" t="s">
        <v>15958</v>
      </c>
      <c r="F3171" s="3">
        <v>59</v>
      </c>
      <c r="G3171" s="3" t="s">
        <v>15959</v>
      </c>
      <c r="K3171" s="60">
        <v>45887</v>
      </c>
      <c r="L3171" s="70" t="s">
        <v>63</v>
      </c>
      <c r="M3171" s="3" t="s">
        <v>24</v>
      </c>
      <c r="N3171" s="3" t="s">
        <v>15960</v>
      </c>
      <c r="O3171" s="3" t="s">
        <v>15961</v>
      </c>
    </row>
    <row r="3172" s="3" customFormat="1" spans="1:15">
      <c r="A3172" s="2">
        <v>3171</v>
      </c>
      <c r="C3172" s="3" t="s">
        <v>15962</v>
      </c>
      <c r="D3172" s="21" t="s">
        <v>15963</v>
      </c>
      <c r="E3172" s="3" t="s">
        <v>15964</v>
      </c>
      <c r="F3172" s="3">
        <v>49.8</v>
      </c>
      <c r="G3172" s="3" t="s">
        <v>21</v>
      </c>
      <c r="K3172" s="60">
        <v>45673</v>
      </c>
      <c r="M3172" s="3" t="s">
        <v>24</v>
      </c>
      <c r="N3172" s="3" t="s">
        <v>15965</v>
      </c>
      <c r="O3172" s="3" t="s">
        <v>15966</v>
      </c>
    </row>
    <row r="3173" s="3" customFormat="1" spans="1:15">
      <c r="A3173" s="2">
        <v>3172</v>
      </c>
      <c r="C3173" s="62" t="s">
        <v>15967</v>
      </c>
      <c r="D3173" s="21" t="s">
        <v>15968</v>
      </c>
      <c r="E3173" s="3" t="s">
        <v>15969</v>
      </c>
      <c r="F3173" s="3">
        <v>65</v>
      </c>
      <c r="G3173" s="3" t="s">
        <v>15970</v>
      </c>
      <c r="I3173" s="20" t="s">
        <v>312</v>
      </c>
      <c r="J3173" s="3" t="s">
        <v>22</v>
      </c>
      <c r="K3173" s="60">
        <v>46052</v>
      </c>
      <c r="L3173" s="60" t="s">
        <v>23</v>
      </c>
      <c r="M3173" s="3" t="s">
        <v>15971</v>
      </c>
      <c r="N3173" s="3" t="s">
        <v>15972</v>
      </c>
      <c r="O3173" s="3" t="s">
        <v>15973</v>
      </c>
    </row>
    <row r="3174" s="2" customFormat="1" spans="1:15">
      <c r="A3174" s="2">
        <v>3173</v>
      </c>
      <c r="B3174" s="5"/>
      <c r="C3174" s="5" t="s">
        <v>15974</v>
      </c>
      <c r="D3174" s="68" t="s">
        <v>15975</v>
      </c>
      <c r="E3174" s="5" t="s">
        <v>15976</v>
      </c>
      <c r="F3174" s="3">
        <v>45</v>
      </c>
      <c r="G3174" s="5" t="s">
        <v>15977</v>
      </c>
      <c r="H3174" s="5"/>
      <c r="I3174" s="5"/>
      <c r="J3174" s="5"/>
      <c r="K3174" s="60">
        <v>45882</v>
      </c>
      <c r="L3174" s="60" t="s">
        <v>480</v>
      </c>
      <c r="M3174" s="3" t="s">
        <v>24</v>
      </c>
      <c r="N3174" s="5" t="s">
        <v>15978</v>
      </c>
      <c r="O3174" s="3" t="s">
        <v>15979</v>
      </c>
    </row>
    <row r="3175" s="3" customFormat="1" spans="1:15">
      <c r="A3175" s="2">
        <v>3174</v>
      </c>
      <c r="B3175" s="3" t="s">
        <v>15980</v>
      </c>
      <c r="C3175" s="3" t="s">
        <v>15981</v>
      </c>
      <c r="D3175" s="3" t="s">
        <v>15980</v>
      </c>
      <c r="E3175" s="3" t="s">
        <v>15982</v>
      </c>
      <c r="F3175" s="3">
        <v>55</v>
      </c>
      <c r="G3175" s="3" t="s">
        <v>15983</v>
      </c>
      <c r="H3175" s="3"/>
      <c r="I3175" s="3"/>
      <c r="J3175" s="3"/>
      <c r="K3175" s="60">
        <v>45839</v>
      </c>
      <c r="L3175" s="3"/>
      <c r="M3175" s="3"/>
      <c r="N3175" s="3" t="s">
        <v>15984</v>
      </c>
      <c r="O3175" s="3" t="s">
        <v>15985</v>
      </c>
    </row>
    <row r="3176" s="3" customFormat="1" spans="1:15">
      <c r="A3176" s="2">
        <v>3175</v>
      </c>
      <c r="C3176" s="3" t="s">
        <v>15986</v>
      </c>
      <c r="D3176" s="21" t="s">
        <v>15987</v>
      </c>
      <c r="E3176" s="20" t="s">
        <v>15988</v>
      </c>
      <c r="F3176" s="3">
        <v>69</v>
      </c>
      <c r="G3176" s="3" t="s">
        <v>15989</v>
      </c>
      <c r="H3176" s="20" t="s">
        <v>96</v>
      </c>
      <c r="K3176" s="60">
        <v>46056</v>
      </c>
      <c r="L3176" s="3" t="s">
        <v>381</v>
      </c>
      <c r="N3176" s="3" t="s">
        <v>15990</v>
      </c>
      <c r="O3176" s="3" t="s">
        <v>15991</v>
      </c>
    </row>
    <row r="3177" s="5" customFormat="1" spans="1:15">
      <c r="A3177" s="2">
        <v>3176</v>
      </c>
      <c r="B3177" s="2"/>
      <c r="C3177" s="2" t="s">
        <v>15992</v>
      </c>
      <c r="D3177" s="76" t="s">
        <v>15993</v>
      </c>
      <c r="E3177" s="2" t="s">
        <v>15994</v>
      </c>
      <c r="F3177" s="3">
        <v>49</v>
      </c>
      <c r="G3177" s="2" t="s">
        <v>21</v>
      </c>
      <c r="H3177" s="2" t="s">
        <v>96</v>
      </c>
      <c r="I3177" s="2"/>
      <c r="J3177" s="2"/>
      <c r="K3177" s="60">
        <v>45318</v>
      </c>
      <c r="L3177" s="2" t="s">
        <v>381</v>
      </c>
      <c r="M3177" s="3"/>
      <c r="N3177" s="2" t="s">
        <v>15995</v>
      </c>
      <c r="O3177" s="3" t="s">
        <v>15996</v>
      </c>
    </row>
    <row r="3178" s="2" customFormat="1" spans="1:15">
      <c r="A3178" s="2">
        <v>3177</v>
      </c>
      <c r="B3178" s="79"/>
      <c r="C3178" s="61" t="s">
        <v>15997</v>
      </c>
      <c r="D3178" s="96" t="s">
        <v>15998</v>
      </c>
      <c r="E3178" s="61" t="s">
        <v>15999</v>
      </c>
      <c r="F3178" s="3">
        <v>39.8</v>
      </c>
      <c r="G3178" s="61" t="s">
        <v>21</v>
      </c>
      <c r="H3178" s="79"/>
      <c r="I3178" s="79"/>
      <c r="J3178" s="79"/>
      <c r="K3178" s="60">
        <v>45297</v>
      </c>
      <c r="L3178" s="61"/>
      <c r="M3178" s="3" t="s">
        <v>24</v>
      </c>
      <c r="N3178" s="96" t="s">
        <v>16000</v>
      </c>
      <c r="O3178" s="3" t="s">
        <v>16001</v>
      </c>
    </row>
    <row r="3179" s="5" customFormat="1" spans="1:15">
      <c r="A3179" s="2">
        <v>3178</v>
      </c>
      <c r="B3179" s="16"/>
      <c r="C3179" s="2" t="s">
        <v>16002</v>
      </c>
      <c r="D3179" s="76" t="s">
        <v>16003</v>
      </c>
      <c r="E3179" s="2" t="s">
        <v>16004</v>
      </c>
      <c r="F3179" s="3">
        <v>35</v>
      </c>
      <c r="G3179" s="2" t="s">
        <v>21</v>
      </c>
      <c r="H3179" s="16"/>
      <c r="I3179" s="16"/>
      <c r="J3179" s="16"/>
      <c r="K3179" s="60">
        <v>46006</v>
      </c>
      <c r="L3179" s="2"/>
      <c r="M3179" s="3" t="s">
        <v>24</v>
      </c>
      <c r="N3179" s="2" t="s">
        <v>16005</v>
      </c>
      <c r="O3179" s="3" t="s">
        <v>16006</v>
      </c>
    </row>
    <row r="3180" s="3" customFormat="1" spans="1:15">
      <c r="A3180" s="2">
        <v>3179</v>
      </c>
      <c r="B3180" s="3" t="s">
        <v>16007</v>
      </c>
      <c r="C3180" s="3" t="s">
        <v>16008</v>
      </c>
      <c r="D3180" s="21" t="s">
        <v>16007</v>
      </c>
      <c r="E3180" s="3" t="s">
        <v>16009</v>
      </c>
      <c r="F3180" s="3">
        <v>49</v>
      </c>
      <c r="G3180" s="3" t="s">
        <v>5740</v>
      </c>
      <c r="H3180" s="3"/>
      <c r="I3180" s="3"/>
      <c r="J3180" s="3"/>
      <c r="K3180" s="60">
        <v>45898</v>
      </c>
      <c r="L3180" s="3"/>
      <c r="M3180" s="3"/>
      <c r="N3180" s="3" t="s">
        <v>16010</v>
      </c>
      <c r="O3180" s="3" t="s">
        <v>16011</v>
      </c>
    </row>
    <row r="3181" s="2" customFormat="1" ht="14.25" spans="1:15">
      <c r="A3181" s="2">
        <v>3180</v>
      </c>
      <c r="C3181" s="18" t="s">
        <v>16012</v>
      </c>
      <c r="D3181" s="76"/>
      <c r="F3181" s="3"/>
      <c r="K3181" s="60"/>
      <c r="M3181" s="3"/>
      <c r="O3181" s="3"/>
    </row>
    <row r="3182" s="3" customFormat="1" spans="1:15">
      <c r="A3182" s="2">
        <v>3181</v>
      </c>
      <c r="C3182" s="3" t="s">
        <v>16013</v>
      </c>
      <c r="D3182" s="21" t="s">
        <v>16014</v>
      </c>
      <c r="E3182" s="3" t="s">
        <v>16015</v>
      </c>
      <c r="F3182" s="3">
        <v>49</v>
      </c>
      <c r="G3182" s="63" t="s">
        <v>21</v>
      </c>
      <c r="J3182" s="52"/>
      <c r="K3182" s="60">
        <v>45671</v>
      </c>
      <c r="L3182" s="71"/>
      <c r="N3182" s="3" t="s">
        <v>16016</v>
      </c>
      <c r="O3182" s="3" t="s">
        <v>16017</v>
      </c>
    </row>
    <row r="3183" s="52" customFormat="1" spans="1:15">
      <c r="A3183" s="2">
        <v>3182</v>
      </c>
      <c r="B3183" s="52" t="s">
        <v>16018</v>
      </c>
      <c r="C3183" s="52" t="s">
        <v>16019</v>
      </c>
      <c r="D3183" s="52" t="s">
        <v>16018</v>
      </c>
      <c r="E3183" s="67" t="s">
        <v>16020</v>
      </c>
      <c r="F3183" s="3">
        <v>59.8</v>
      </c>
      <c r="G3183" s="67" t="s">
        <v>16021</v>
      </c>
      <c r="J3183" s="20" t="s">
        <v>22</v>
      </c>
      <c r="K3183" s="60">
        <v>46079</v>
      </c>
      <c r="L3183" s="70" t="s">
        <v>23</v>
      </c>
      <c r="N3183" s="52" t="s">
        <v>16022</v>
      </c>
      <c r="O3183" s="52" t="s">
        <v>16023</v>
      </c>
    </row>
    <row r="3184" s="3" customFormat="1" spans="1:15">
      <c r="A3184" s="2">
        <v>3183</v>
      </c>
      <c r="B3184" s="3" t="s">
        <v>16024</v>
      </c>
      <c r="C3184" s="3" t="s">
        <v>16025</v>
      </c>
      <c r="D3184" s="3" t="s">
        <v>16024</v>
      </c>
      <c r="E3184" s="3" t="s">
        <v>16026</v>
      </c>
      <c r="F3184" s="3">
        <v>55</v>
      </c>
      <c r="G3184" s="3" t="s">
        <v>16027</v>
      </c>
      <c r="K3184" s="60">
        <v>45832</v>
      </c>
      <c r="L3184" s="3"/>
      <c r="N3184" s="3" t="s">
        <v>16028</v>
      </c>
      <c r="O3184" s="3" t="s">
        <v>16029</v>
      </c>
    </row>
    <row r="3185" s="3" customFormat="1" spans="1:15">
      <c r="A3185" s="2">
        <v>3184</v>
      </c>
      <c r="B3185" s="3"/>
      <c r="C3185" s="3" t="s">
        <v>16030</v>
      </c>
      <c r="D3185" s="21" t="s">
        <v>16031</v>
      </c>
      <c r="E3185" s="3" t="s">
        <v>16032</v>
      </c>
      <c r="F3185" s="3">
        <v>58</v>
      </c>
      <c r="G3185" s="3"/>
      <c r="K3185" s="60">
        <v>45659</v>
      </c>
      <c r="L3185" s="3"/>
      <c r="N3185" s="3" t="s">
        <v>16033</v>
      </c>
      <c r="O3185" s="3" t="s">
        <v>16034</v>
      </c>
    </row>
    <row r="3186" s="3" customFormat="1" spans="1:15">
      <c r="A3186" s="2">
        <v>3185</v>
      </c>
      <c r="B3186" s="3" t="s">
        <v>16035</v>
      </c>
      <c r="C3186" s="3" t="s">
        <v>16036</v>
      </c>
      <c r="D3186" s="3" t="s">
        <v>16035</v>
      </c>
      <c r="E3186" s="3" t="s">
        <v>16037</v>
      </c>
      <c r="F3186" s="3">
        <v>69</v>
      </c>
      <c r="G3186" s="3" t="s">
        <v>16038</v>
      </c>
      <c r="K3186" s="60">
        <v>45859</v>
      </c>
      <c r="L3186" s="60" t="s">
        <v>909</v>
      </c>
      <c r="M3186" s="3"/>
      <c r="N3186" s="3" t="s">
        <v>16039</v>
      </c>
      <c r="O3186" s="3" t="s">
        <v>16040</v>
      </c>
    </row>
    <row r="3187" s="3" customFormat="1" spans="1:15">
      <c r="A3187" s="2">
        <v>3186</v>
      </c>
      <c r="C3187" s="3" t="s">
        <v>16041</v>
      </c>
      <c r="D3187" s="21" t="s">
        <v>16042</v>
      </c>
      <c r="E3187" s="3" t="s">
        <v>16043</v>
      </c>
      <c r="F3187" s="3">
        <v>59.9</v>
      </c>
      <c r="G3187" s="63" t="s">
        <v>21</v>
      </c>
      <c r="I3187" s="20" t="s">
        <v>312</v>
      </c>
      <c r="J3187" s="3" t="s">
        <v>22</v>
      </c>
      <c r="K3187" s="60">
        <v>46062</v>
      </c>
      <c r="L3187" s="60" t="s">
        <v>23</v>
      </c>
      <c r="M3187" s="3" t="s">
        <v>16044</v>
      </c>
      <c r="N3187" s="3" t="s">
        <v>16045</v>
      </c>
      <c r="O3187" s="3" t="s">
        <v>16046</v>
      </c>
    </row>
    <row r="3188" s="3" customFormat="1" spans="1:15">
      <c r="A3188" s="2">
        <v>3187</v>
      </c>
      <c r="C3188" s="3" t="s">
        <v>16047</v>
      </c>
      <c r="D3188" s="21" t="s">
        <v>16048</v>
      </c>
      <c r="E3188" s="3" t="s">
        <v>16049</v>
      </c>
      <c r="F3188" s="3">
        <v>45</v>
      </c>
      <c r="G3188" s="3" t="s">
        <v>21</v>
      </c>
      <c r="K3188" s="60">
        <v>46015</v>
      </c>
      <c r="L3188" s="60" t="s">
        <v>4250</v>
      </c>
      <c r="M3188" s="3" t="s">
        <v>24</v>
      </c>
      <c r="N3188" s="3" t="s">
        <v>16050</v>
      </c>
      <c r="O3188" s="3" t="s">
        <v>16051</v>
      </c>
    </row>
    <row r="3189" s="3" customFormat="1" spans="1:15">
      <c r="A3189" s="2">
        <v>3188</v>
      </c>
      <c r="B3189" s="3" t="s">
        <v>16052</v>
      </c>
      <c r="C3189" s="3" t="s">
        <v>16053</v>
      </c>
      <c r="D3189" s="3" t="s">
        <v>16052</v>
      </c>
      <c r="E3189" s="3" t="s">
        <v>16054</v>
      </c>
      <c r="F3189" s="3">
        <v>65</v>
      </c>
      <c r="G3189" s="3" t="s">
        <v>1727</v>
      </c>
      <c r="K3189" s="60">
        <v>46064</v>
      </c>
      <c r="L3189" s="3"/>
      <c r="N3189" s="3" t="s">
        <v>16055</v>
      </c>
      <c r="O3189" s="3" t="s">
        <v>16056</v>
      </c>
    </row>
    <row r="3190" s="4" customFormat="1" spans="1:15">
      <c r="A3190" s="2">
        <v>3189</v>
      </c>
      <c r="B3190" s="4" t="s">
        <v>16057</v>
      </c>
      <c r="C3190" s="4" t="s">
        <v>16058</v>
      </c>
      <c r="D3190" s="4" t="s">
        <v>16057</v>
      </c>
      <c r="E3190" s="4" t="s">
        <v>16059</v>
      </c>
      <c r="F3190" s="4">
        <v>49.8</v>
      </c>
      <c r="G3190" s="4" t="s">
        <v>16060</v>
      </c>
      <c r="K3190" s="56">
        <v>46086</v>
      </c>
      <c r="N3190" s="4" t="s">
        <v>16061</v>
      </c>
      <c r="O3190" s="4" t="s">
        <v>16062</v>
      </c>
    </row>
    <row r="3191" s="2" customFormat="1" spans="1:15">
      <c r="A3191" s="2">
        <v>3190</v>
      </c>
      <c r="B3191" s="5"/>
      <c r="C3191" s="5" t="s">
        <v>16063</v>
      </c>
      <c r="D3191" s="76" t="s">
        <v>16064</v>
      </c>
      <c r="E3191" s="5" t="s">
        <v>16065</v>
      </c>
      <c r="F3191" s="3">
        <v>42</v>
      </c>
      <c r="G3191" s="5" t="s">
        <v>21</v>
      </c>
      <c r="H3191" s="5"/>
      <c r="I3191" s="5"/>
      <c r="J3191" s="5"/>
      <c r="K3191" s="60">
        <v>46064</v>
      </c>
      <c r="L3191" s="5" t="s">
        <v>143</v>
      </c>
      <c r="M3191" s="3" t="s">
        <v>24</v>
      </c>
      <c r="N3191" s="5" t="s">
        <v>16066</v>
      </c>
      <c r="O3191" s="3" t="s">
        <v>16067</v>
      </c>
    </row>
    <row r="3192" s="4" customFormat="1" spans="1:15">
      <c r="A3192" s="2">
        <v>3191</v>
      </c>
      <c r="B3192" s="4" t="s">
        <v>16068</v>
      </c>
      <c r="C3192" s="4" t="s">
        <v>16069</v>
      </c>
      <c r="D3192" s="4" t="s">
        <v>16068</v>
      </c>
      <c r="E3192" s="4" t="s">
        <v>16070</v>
      </c>
      <c r="F3192" s="4">
        <v>49.8</v>
      </c>
      <c r="G3192" s="4" t="s">
        <v>16071</v>
      </c>
      <c r="H3192" s="4"/>
      <c r="I3192" s="4"/>
      <c r="J3192" s="4"/>
      <c r="K3192" s="56">
        <v>46086</v>
      </c>
      <c r="L3192" s="4"/>
      <c r="M3192" s="4"/>
      <c r="N3192" s="4" t="s">
        <v>16072</v>
      </c>
      <c r="O3192" s="4" t="s">
        <v>16073</v>
      </c>
    </row>
    <row r="3193" s="3" customFormat="1" spans="1:15">
      <c r="A3193" s="2">
        <v>3192</v>
      </c>
      <c r="C3193" s="3" t="s">
        <v>16074</v>
      </c>
      <c r="D3193" s="21" t="s">
        <v>16075</v>
      </c>
      <c r="E3193" s="3" t="s">
        <v>16076</v>
      </c>
      <c r="F3193" s="3">
        <v>59</v>
      </c>
      <c r="G3193" s="63" t="s">
        <v>21</v>
      </c>
      <c r="K3193" s="60">
        <v>45850</v>
      </c>
      <c r="N3193" s="3" t="s">
        <v>16077</v>
      </c>
      <c r="O3193" s="3" t="s">
        <v>16078</v>
      </c>
    </row>
    <row r="3194" s="3" customFormat="1" spans="1:15">
      <c r="A3194" s="2">
        <v>3193</v>
      </c>
      <c r="B3194" s="3" t="s">
        <v>16079</v>
      </c>
      <c r="C3194" s="62" t="s">
        <v>16080</v>
      </c>
      <c r="D3194" s="3" t="s">
        <v>16079</v>
      </c>
      <c r="E3194" s="3" t="s">
        <v>16081</v>
      </c>
      <c r="F3194" s="3">
        <v>59</v>
      </c>
      <c r="G3194" s="20" t="s">
        <v>16082</v>
      </c>
      <c r="H3194" s="60"/>
      <c r="I3194" s="60"/>
      <c r="J3194" s="60"/>
      <c r="K3194" s="60">
        <v>45734</v>
      </c>
      <c r="L3194" s="3" t="s">
        <v>63</v>
      </c>
      <c r="N3194" s="3" t="s">
        <v>16083</v>
      </c>
      <c r="O3194" s="3" t="s">
        <v>16084</v>
      </c>
    </row>
    <row r="3195" s="3" customFormat="1" spans="1:15">
      <c r="A3195" s="2">
        <v>3194</v>
      </c>
      <c r="B3195" s="3" t="s">
        <v>16085</v>
      </c>
      <c r="C3195" s="3" t="s">
        <v>16086</v>
      </c>
      <c r="D3195" s="3" t="s">
        <v>16085</v>
      </c>
      <c r="E3195" s="3" t="s">
        <v>16087</v>
      </c>
      <c r="F3195" s="3">
        <v>65</v>
      </c>
      <c r="G3195" s="3" t="s">
        <v>16088</v>
      </c>
      <c r="K3195" s="60">
        <v>46050</v>
      </c>
      <c r="N3195" s="3" t="s">
        <v>16089</v>
      </c>
      <c r="O3195" s="3" t="s">
        <v>16090</v>
      </c>
    </row>
    <row r="3196" s="2" customFormat="1" spans="1:15">
      <c r="A3196" s="2">
        <v>3195</v>
      </c>
      <c r="B3196" s="2"/>
      <c r="C3196" s="2" t="s">
        <v>16091</v>
      </c>
      <c r="D3196" s="2" t="s">
        <v>16092</v>
      </c>
      <c r="E3196" s="2" t="s">
        <v>16081</v>
      </c>
      <c r="F3196" s="3">
        <v>55</v>
      </c>
      <c r="G3196" s="20" t="s">
        <v>16093</v>
      </c>
      <c r="H3196" s="2" t="s">
        <v>96</v>
      </c>
      <c r="I3196" s="2"/>
      <c r="J3196" s="2"/>
      <c r="K3196" s="60">
        <v>45706</v>
      </c>
      <c r="L3196" s="2" t="s">
        <v>381</v>
      </c>
      <c r="M3196" s="3" t="s">
        <v>16094</v>
      </c>
      <c r="N3196" s="2" t="s">
        <v>16095</v>
      </c>
      <c r="O3196" s="2" t="s">
        <v>16096</v>
      </c>
    </row>
    <row r="3197" s="3" customFormat="1" spans="1:15">
      <c r="A3197" s="2">
        <v>3196</v>
      </c>
      <c r="C3197" s="3" t="s">
        <v>16097</v>
      </c>
      <c r="D3197" s="21" t="s">
        <v>16098</v>
      </c>
      <c r="E3197" s="3" t="s">
        <v>16099</v>
      </c>
      <c r="F3197" s="3">
        <v>55</v>
      </c>
      <c r="G3197" s="3" t="s">
        <v>16100</v>
      </c>
      <c r="K3197" s="60">
        <v>44970</v>
      </c>
      <c r="L3197" s="3" t="s">
        <v>63</v>
      </c>
      <c r="M3197" s="3" t="s">
        <v>24</v>
      </c>
      <c r="N3197" s="3" t="s">
        <v>16101</v>
      </c>
      <c r="O3197" s="3" t="s">
        <v>16102</v>
      </c>
    </row>
    <row r="3198" s="52" customFormat="1" spans="1:15">
      <c r="A3198" s="2">
        <v>3197</v>
      </c>
      <c r="C3198" s="52" t="s">
        <v>16103</v>
      </c>
      <c r="D3198" s="87" t="s">
        <v>16104</v>
      </c>
      <c r="E3198" s="52" t="s">
        <v>16105</v>
      </c>
      <c r="F3198" s="3">
        <v>49.8</v>
      </c>
      <c r="G3198" s="88" t="s">
        <v>16106</v>
      </c>
      <c r="K3198" s="60">
        <v>45530</v>
      </c>
      <c r="L3198" s="52" t="s">
        <v>24</v>
      </c>
      <c r="M3198" s="70"/>
      <c r="N3198" s="88" t="s">
        <v>16107</v>
      </c>
      <c r="O3198" s="3" t="s">
        <v>16108</v>
      </c>
    </row>
    <row r="3199" s="3" customFormat="1" spans="1:15">
      <c r="A3199" s="2">
        <v>3198</v>
      </c>
      <c r="B3199" s="21"/>
      <c r="C3199" s="3" t="s">
        <v>16109</v>
      </c>
      <c r="D3199" s="21" t="s">
        <v>16110</v>
      </c>
      <c r="E3199" s="20" t="s">
        <v>16111</v>
      </c>
      <c r="F3199" s="3">
        <v>69</v>
      </c>
      <c r="G3199" s="20" t="s">
        <v>16112</v>
      </c>
      <c r="K3199" s="60">
        <v>45659</v>
      </c>
      <c r="L3199" s="3" t="s">
        <v>909</v>
      </c>
      <c r="N3199" s="3" t="s">
        <v>16113</v>
      </c>
      <c r="O3199" s="3" t="s">
        <v>16114</v>
      </c>
    </row>
    <row r="3200" s="3" customFormat="1" spans="1:15">
      <c r="A3200" s="2">
        <v>3199</v>
      </c>
      <c r="C3200" s="3" t="s">
        <v>16115</v>
      </c>
      <c r="D3200" s="21" t="s">
        <v>16116</v>
      </c>
      <c r="E3200" s="3" t="s">
        <v>16117</v>
      </c>
      <c r="F3200" s="3">
        <v>69</v>
      </c>
      <c r="G3200" s="20" t="s">
        <v>16118</v>
      </c>
      <c r="K3200" s="60">
        <v>45517</v>
      </c>
      <c r="L3200" s="20" t="s">
        <v>8914</v>
      </c>
      <c r="M3200" s="3" t="s">
        <v>16119</v>
      </c>
      <c r="N3200" s="3" t="s">
        <v>16120</v>
      </c>
      <c r="O3200" s="3" t="s">
        <v>16121</v>
      </c>
    </row>
    <row r="3201" s="3" customFormat="1" spans="1:15">
      <c r="A3201" s="2">
        <v>3200</v>
      </c>
      <c r="B3201" s="3"/>
      <c r="C3201" s="3" t="s">
        <v>16122</v>
      </c>
      <c r="D3201" s="21" t="s">
        <v>16123</v>
      </c>
      <c r="E3201" s="3" t="s">
        <v>16124</v>
      </c>
      <c r="F3201" s="3">
        <v>49</v>
      </c>
      <c r="G3201" s="3" t="s">
        <v>62</v>
      </c>
      <c r="H3201" s="79" t="s">
        <v>96</v>
      </c>
      <c r="K3201" s="60">
        <v>46078</v>
      </c>
      <c r="L3201" s="93" t="s">
        <v>97</v>
      </c>
      <c r="M3201" s="20"/>
      <c r="N3201" s="3" t="s">
        <v>16125</v>
      </c>
      <c r="O3201" s="3" t="s">
        <v>16126</v>
      </c>
    </row>
    <row r="3202" s="2" customFormat="1" ht="14.25" spans="1:15">
      <c r="A3202" s="2">
        <v>3201</v>
      </c>
      <c r="C3202" s="18" t="s">
        <v>16127</v>
      </c>
      <c r="D3202" s="76"/>
      <c r="F3202" s="3"/>
      <c r="K3202" s="60"/>
      <c r="M3202" s="3"/>
      <c r="O3202" s="3"/>
    </row>
    <row r="3203" s="2" customFormat="1" spans="1:15">
      <c r="A3203" s="2">
        <v>3202</v>
      </c>
      <c r="B3203" s="2"/>
      <c r="C3203" s="2" t="s">
        <v>16128</v>
      </c>
      <c r="D3203" s="2" t="s">
        <v>16129</v>
      </c>
      <c r="E3203" s="2" t="s">
        <v>16130</v>
      </c>
      <c r="F3203" s="3">
        <v>49.8</v>
      </c>
      <c r="G3203" s="3" t="s">
        <v>62</v>
      </c>
      <c r="H3203" s="2"/>
      <c r="I3203" s="2"/>
      <c r="J3203" s="20" t="s">
        <v>22</v>
      </c>
      <c r="K3203" s="60">
        <v>45712</v>
      </c>
      <c r="L3203" s="70" t="s">
        <v>23</v>
      </c>
      <c r="M3203" s="2"/>
      <c r="N3203" s="2" t="s">
        <v>16131</v>
      </c>
      <c r="O3203" s="2" t="s">
        <v>16132</v>
      </c>
    </row>
    <row r="3204" s="3" customFormat="1" spans="1:15">
      <c r="A3204" s="2">
        <v>3203</v>
      </c>
      <c r="B3204" s="21"/>
      <c r="C3204" s="3" t="s">
        <v>16133</v>
      </c>
      <c r="D3204" s="21" t="s">
        <v>16134</v>
      </c>
      <c r="E3204" s="3" t="s">
        <v>3190</v>
      </c>
      <c r="F3204" s="3">
        <v>59.8</v>
      </c>
      <c r="G3204" s="20" t="s">
        <v>16135</v>
      </c>
      <c r="H3204" s="20" t="s">
        <v>96</v>
      </c>
      <c r="I3204" s="20"/>
      <c r="J3204" s="20"/>
      <c r="K3204" s="60">
        <v>45880</v>
      </c>
      <c r="L3204" s="3" t="s">
        <v>381</v>
      </c>
      <c r="N3204" s="3" t="s">
        <v>16136</v>
      </c>
      <c r="O3204" s="3" t="s">
        <v>16137</v>
      </c>
    </row>
    <row r="3205" s="3" customFormat="1" spans="1:15">
      <c r="A3205" s="2">
        <v>3204</v>
      </c>
      <c r="B3205" s="21" t="s">
        <v>16138</v>
      </c>
      <c r="C3205" s="3" t="s">
        <v>16139</v>
      </c>
      <c r="D3205" s="3" t="s">
        <v>16138</v>
      </c>
      <c r="E3205" s="3" t="s">
        <v>16140</v>
      </c>
      <c r="F3205" s="3">
        <v>52</v>
      </c>
      <c r="G3205" s="63" t="s">
        <v>21</v>
      </c>
      <c r="K3205" s="60">
        <v>45812</v>
      </c>
      <c r="N3205" s="3" t="s">
        <v>16141</v>
      </c>
      <c r="O3205" s="62" t="s">
        <v>16142</v>
      </c>
    </row>
    <row r="3206" s="2" customFormat="1" ht="14.25" spans="1:15">
      <c r="A3206" s="2">
        <v>3205</v>
      </c>
      <c r="C3206" s="18" t="s">
        <v>16143</v>
      </c>
      <c r="D3206" s="76"/>
      <c r="F3206" s="3"/>
      <c r="K3206" s="60"/>
      <c r="M3206" s="3"/>
      <c r="O3206" s="3"/>
    </row>
    <row r="3207" s="3" customFormat="1" spans="1:15">
      <c r="A3207" s="2">
        <v>3206</v>
      </c>
      <c r="B3207" s="21"/>
      <c r="C3207" s="3" t="s">
        <v>16144</v>
      </c>
      <c r="D3207" s="21" t="s">
        <v>16145</v>
      </c>
      <c r="E3207" s="3" t="s">
        <v>16146</v>
      </c>
      <c r="F3207" s="3">
        <v>48</v>
      </c>
      <c r="G3207" s="3" t="s">
        <v>21</v>
      </c>
      <c r="H3207" s="3"/>
      <c r="I3207" s="3"/>
      <c r="J3207" s="3"/>
      <c r="K3207" s="60">
        <v>45702</v>
      </c>
      <c r="L3207" s="3"/>
      <c r="M3207" s="3"/>
      <c r="N3207" s="3" t="s">
        <v>16147</v>
      </c>
      <c r="O3207" s="3" t="s">
        <v>16148</v>
      </c>
    </row>
    <row r="3208" s="5" customFormat="1" spans="1:15">
      <c r="A3208" s="2">
        <v>3207</v>
      </c>
      <c r="B3208" s="85"/>
      <c r="C3208" s="2" t="s">
        <v>16149</v>
      </c>
      <c r="D3208" s="76" t="s">
        <v>16150</v>
      </c>
      <c r="E3208" s="2" t="s">
        <v>16151</v>
      </c>
      <c r="F3208" s="3">
        <v>55</v>
      </c>
      <c r="G3208" s="63" t="s">
        <v>21</v>
      </c>
      <c r="H3208" s="16"/>
      <c r="I3208" s="16"/>
      <c r="J3208" s="20" t="s">
        <v>22</v>
      </c>
      <c r="K3208" s="60">
        <v>46034</v>
      </c>
      <c r="L3208" s="70" t="s">
        <v>23</v>
      </c>
      <c r="M3208" s="3" t="s">
        <v>24</v>
      </c>
      <c r="N3208" s="76" t="s">
        <v>16152</v>
      </c>
      <c r="O3208" s="3" t="s">
        <v>16153</v>
      </c>
    </row>
    <row r="3209" s="3" customFormat="1" spans="1:15">
      <c r="A3209" s="2">
        <v>3208</v>
      </c>
      <c r="B3209" s="3" t="s">
        <v>16154</v>
      </c>
      <c r="C3209" s="3" t="s">
        <v>16155</v>
      </c>
      <c r="D3209" s="3" t="s">
        <v>16154</v>
      </c>
      <c r="E3209" s="3" t="s">
        <v>16156</v>
      </c>
      <c r="F3209" s="3">
        <v>59.9</v>
      </c>
      <c r="G3209" s="20" t="s">
        <v>16157</v>
      </c>
      <c r="H3209" s="20"/>
      <c r="I3209" s="20"/>
      <c r="J3209" s="20"/>
      <c r="K3209" s="60">
        <v>45811</v>
      </c>
      <c r="L3209" s="3"/>
      <c r="M3209" s="3"/>
      <c r="N3209" s="3" t="s">
        <v>16158</v>
      </c>
      <c r="O3209" s="3" t="s">
        <v>16159</v>
      </c>
    </row>
    <row r="3210" s="3" customFormat="1" spans="1:15">
      <c r="A3210" s="2">
        <v>3209</v>
      </c>
      <c r="B3210" s="3" t="s">
        <v>16160</v>
      </c>
      <c r="C3210" s="3" t="s">
        <v>16161</v>
      </c>
      <c r="D3210" s="21" t="s">
        <v>16160</v>
      </c>
      <c r="E3210" s="3" t="s">
        <v>16162</v>
      </c>
      <c r="F3210" s="3">
        <v>55</v>
      </c>
      <c r="G3210" s="3" t="s">
        <v>16163</v>
      </c>
      <c r="H3210" s="3"/>
      <c r="I3210" s="3"/>
      <c r="J3210" s="3"/>
      <c r="K3210" s="60">
        <v>46014</v>
      </c>
      <c r="L3210" s="20" t="s">
        <v>63</v>
      </c>
      <c r="M3210" s="3"/>
      <c r="N3210" s="3" t="s">
        <v>16164</v>
      </c>
      <c r="O3210" s="3" t="s">
        <v>16165</v>
      </c>
    </row>
    <row r="3211" s="3" customFormat="1" spans="1:15">
      <c r="A3211" s="2">
        <v>3210</v>
      </c>
      <c r="C3211" s="3" t="s">
        <v>16166</v>
      </c>
      <c r="D3211" s="21" t="s">
        <v>16167</v>
      </c>
      <c r="E3211" s="3" t="s">
        <v>16168</v>
      </c>
      <c r="F3211" s="3">
        <v>38</v>
      </c>
      <c r="G3211" s="3" t="s">
        <v>21</v>
      </c>
      <c r="K3211" s="60">
        <v>44753</v>
      </c>
      <c r="N3211" s="3" t="s">
        <v>16169</v>
      </c>
      <c r="O3211" s="3" t="s">
        <v>16170</v>
      </c>
    </row>
    <row r="3212" s="3" customFormat="1" spans="1:15">
      <c r="A3212" s="2">
        <v>3211</v>
      </c>
      <c r="C3212" s="3" t="s">
        <v>16166</v>
      </c>
      <c r="D3212" s="21" t="s">
        <v>16171</v>
      </c>
      <c r="E3212" s="20" t="s">
        <v>16172</v>
      </c>
      <c r="F3212" s="3">
        <v>45</v>
      </c>
      <c r="G3212" s="3" t="s">
        <v>21</v>
      </c>
      <c r="K3212" s="60">
        <v>45674</v>
      </c>
      <c r="N3212" s="3" t="s">
        <v>16173</v>
      </c>
      <c r="O3212" s="3" t="s">
        <v>16174</v>
      </c>
    </row>
    <row r="3213" s="2" customFormat="1" spans="1:15">
      <c r="A3213" s="2">
        <v>3212</v>
      </c>
      <c r="B3213" s="68"/>
      <c r="C3213" s="5" t="s">
        <v>16166</v>
      </c>
      <c r="D3213" s="68" t="s">
        <v>16175</v>
      </c>
      <c r="E3213" s="5" t="s">
        <v>16176</v>
      </c>
      <c r="F3213" s="3">
        <v>49</v>
      </c>
      <c r="G3213" s="5" t="s">
        <v>21</v>
      </c>
      <c r="H3213" s="5"/>
      <c r="I3213" s="5"/>
      <c r="J3213" s="5"/>
      <c r="K3213" s="60">
        <v>45898</v>
      </c>
      <c r="L3213" s="5"/>
      <c r="M3213" s="3" t="s">
        <v>24</v>
      </c>
      <c r="N3213" s="5" t="s">
        <v>16177</v>
      </c>
      <c r="O3213" s="3" t="s">
        <v>16178</v>
      </c>
    </row>
    <row r="3214" s="3" customFormat="1" spans="1:15">
      <c r="A3214" s="2">
        <v>3213</v>
      </c>
      <c r="B3214" s="68" t="s">
        <v>16179</v>
      </c>
      <c r="C3214" s="5" t="s">
        <v>16180</v>
      </c>
      <c r="D3214" s="68" t="s">
        <v>16179</v>
      </c>
      <c r="E3214" s="5" t="s">
        <v>16181</v>
      </c>
      <c r="F3214" s="3">
        <v>59</v>
      </c>
      <c r="G3214" s="5" t="s">
        <v>16182</v>
      </c>
      <c r="K3214" s="60">
        <v>45910</v>
      </c>
      <c r="L3214" s="20" t="s">
        <v>63</v>
      </c>
      <c r="N3214" s="5" t="s">
        <v>16183</v>
      </c>
      <c r="O3214" s="5" t="s">
        <v>16184</v>
      </c>
    </row>
    <row r="3215" s="2" customFormat="1" spans="1:15">
      <c r="A3215" s="2">
        <v>3214</v>
      </c>
      <c r="C3215" s="2" t="s">
        <v>16185</v>
      </c>
      <c r="D3215" s="76" t="s">
        <v>16186</v>
      </c>
      <c r="E3215" s="2" t="s">
        <v>16187</v>
      </c>
      <c r="F3215" s="3">
        <v>46</v>
      </c>
      <c r="G3215" s="2" t="s">
        <v>21</v>
      </c>
      <c r="K3215" s="60">
        <v>45868</v>
      </c>
      <c r="M3215" s="3" t="s">
        <v>24</v>
      </c>
      <c r="N3215" s="2" t="s">
        <v>16188</v>
      </c>
      <c r="O3215" s="3" t="s">
        <v>16189</v>
      </c>
    </row>
    <row r="3216" s="2" customFormat="1" spans="1:15">
      <c r="A3216" s="2">
        <v>3215</v>
      </c>
      <c r="C3216" s="2" t="s">
        <v>16190</v>
      </c>
      <c r="D3216" s="76" t="s">
        <v>16191</v>
      </c>
      <c r="E3216" s="2" t="s">
        <v>16192</v>
      </c>
      <c r="F3216" s="3">
        <v>42</v>
      </c>
      <c r="G3216" s="2" t="s">
        <v>21</v>
      </c>
      <c r="H3216" s="2" t="s">
        <v>96</v>
      </c>
      <c r="K3216" s="60">
        <v>46062</v>
      </c>
      <c r="L3216" s="2" t="s">
        <v>381</v>
      </c>
      <c r="M3216" s="3" t="s">
        <v>24</v>
      </c>
      <c r="N3216" s="2" t="s">
        <v>16193</v>
      </c>
      <c r="O3216" s="3" t="s">
        <v>16194</v>
      </c>
    </row>
    <row r="3217" s="3" customFormat="1" spans="1:15">
      <c r="A3217" s="2">
        <v>3216</v>
      </c>
      <c r="B3217" s="3"/>
      <c r="C3217" s="3" t="s">
        <v>16195</v>
      </c>
      <c r="D3217" s="21" t="s">
        <v>16196</v>
      </c>
      <c r="E3217" s="3" t="s">
        <v>16197</v>
      </c>
      <c r="F3217" s="3">
        <v>59</v>
      </c>
      <c r="G3217" s="3" t="s">
        <v>16198</v>
      </c>
      <c r="K3217" s="60">
        <v>45211</v>
      </c>
      <c r="L3217" s="20" t="s">
        <v>63</v>
      </c>
      <c r="N3217" s="3" t="s">
        <v>16199</v>
      </c>
      <c r="O3217" s="3" t="s">
        <v>16200</v>
      </c>
    </row>
    <row r="3218" s="3" customFormat="1" spans="1:15">
      <c r="A3218" s="2">
        <v>3217</v>
      </c>
      <c r="B3218" s="21"/>
      <c r="C3218" s="3" t="s">
        <v>16201</v>
      </c>
      <c r="D3218" s="21" t="s">
        <v>16202</v>
      </c>
      <c r="E3218" s="20" t="s">
        <v>16203</v>
      </c>
      <c r="F3218" s="3">
        <v>49.8</v>
      </c>
      <c r="G3218" s="3" t="s">
        <v>5672</v>
      </c>
      <c r="H3218" s="20" t="s">
        <v>96</v>
      </c>
      <c r="K3218" s="60">
        <v>45495</v>
      </c>
      <c r="L3218" s="3" t="s">
        <v>97</v>
      </c>
      <c r="N3218" s="3" t="s">
        <v>16204</v>
      </c>
      <c r="O3218" s="3" t="s">
        <v>16205</v>
      </c>
    </row>
    <row r="3219" s="3" customFormat="1" spans="1:15">
      <c r="A3219" s="2">
        <v>3218</v>
      </c>
      <c r="B3219" s="21"/>
      <c r="C3219" s="3" t="s">
        <v>16206</v>
      </c>
      <c r="D3219" s="21" t="s">
        <v>16207</v>
      </c>
      <c r="E3219" s="20" t="s">
        <v>16208</v>
      </c>
      <c r="F3219" s="3">
        <v>65</v>
      </c>
      <c r="G3219" s="62" t="s">
        <v>9781</v>
      </c>
      <c r="K3219" s="60">
        <v>46046</v>
      </c>
      <c r="N3219" s="3" t="s">
        <v>16209</v>
      </c>
      <c r="O3219" s="3" t="s">
        <v>16210</v>
      </c>
    </row>
    <row r="3220" s="3" customFormat="1" spans="1:15">
      <c r="A3220" s="2">
        <v>3219</v>
      </c>
      <c r="C3220" s="3" t="s">
        <v>16211</v>
      </c>
      <c r="D3220" s="21" t="s">
        <v>16212</v>
      </c>
      <c r="E3220" s="62" t="s">
        <v>16213</v>
      </c>
      <c r="F3220" s="3">
        <v>49</v>
      </c>
      <c r="G3220" s="3" t="s">
        <v>62</v>
      </c>
      <c r="K3220" s="60">
        <v>46064</v>
      </c>
      <c r="L3220" s="3" t="s">
        <v>63</v>
      </c>
      <c r="N3220" s="3" t="s">
        <v>16214</v>
      </c>
      <c r="O3220" s="3" t="s">
        <v>16215</v>
      </c>
    </row>
    <row r="3221" s="2" customFormat="1" spans="1:15">
      <c r="A3221" s="2">
        <v>3220</v>
      </c>
      <c r="B3221" s="61"/>
      <c r="C3221" s="61" t="s">
        <v>16216</v>
      </c>
      <c r="D3221" s="96" t="s">
        <v>16217</v>
      </c>
      <c r="E3221" s="61" t="s">
        <v>16218</v>
      </c>
      <c r="F3221" s="3">
        <v>48</v>
      </c>
      <c r="G3221" s="61" t="s">
        <v>21</v>
      </c>
      <c r="H3221" s="61"/>
      <c r="I3221" s="61"/>
      <c r="J3221" s="61"/>
      <c r="K3221" s="60">
        <v>45712</v>
      </c>
      <c r="L3221" s="61"/>
      <c r="M3221" s="3" t="s">
        <v>24</v>
      </c>
      <c r="N3221" s="96" t="s">
        <v>16219</v>
      </c>
      <c r="O3221" s="3" t="s">
        <v>16220</v>
      </c>
    </row>
    <row r="3222" s="5" customFormat="1" spans="1:15">
      <c r="A3222" s="2">
        <v>3221</v>
      </c>
      <c r="B3222" s="68"/>
      <c r="C3222" s="5" t="s">
        <v>16221</v>
      </c>
      <c r="D3222" s="68" t="s">
        <v>16222</v>
      </c>
      <c r="E3222" s="20" t="s">
        <v>16223</v>
      </c>
      <c r="F3222" s="3">
        <v>47</v>
      </c>
      <c r="G3222" s="20" t="s">
        <v>21</v>
      </c>
      <c r="I3222" s="2" t="s">
        <v>312</v>
      </c>
      <c r="J3222" s="3" t="s">
        <v>22</v>
      </c>
      <c r="K3222" s="60">
        <v>46004</v>
      </c>
      <c r="L3222" s="70" t="s">
        <v>23</v>
      </c>
      <c r="M3222" s="3" t="s">
        <v>24</v>
      </c>
      <c r="N3222" s="5" t="s">
        <v>16224</v>
      </c>
      <c r="O3222" s="3" t="s">
        <v>16225</v>
      </c>
    </row>
    <row r="3223" s="16" customFormat="1" spans="1:15">
      <c r="A3223" s="2">
        <v>3222</v>
      </c>
      <c r="B3223" s="76"/>
      <c r="C3223" s="2" t="s">
        <v>16226</v>
      </c>
      <c r="D3223" s="76" t="s">
        <v>16227</v>
      </c>
      <c r="E3223" s="2" t="s">
        <v>16228</v>
      </c>
      <c r="F3223" s="3">
        <v>37</v>
      </c>
      <c r="G3223" s="5" t="s">
        <v>21</v>
      </c>
      <c r="H3223" s="2"/>
      <c r="I3223" s="2"/>
      <c r="J3223" s="2"/>
      <c r="K3223" s="60">
        <v>46037</v>
      </c>
      <c r="L3223" s="2"/>
      <c r="M3223" s="3" t="s">
        <v>24</v>
      </c>
      <c r="N3223" s="76" t="s">
        <v>16229</v>
      </c>
      <c r="O3223" s="3" t="s">
        <v>16230</v>
      </c>
    </row>
    <row r="3224" s="3" customFormat="1" spans="1:15">
      <c r="A3224" s="2">
        <v>3223</v>
      </c>
      <c r="B3224" s="3"/>
      <c r="C3224" s="3" t="s">
        <v>16231</v>
      </c>
      <c r="D3224" s="21" t="s">
        <v>16232</v>
      </c>
      <c r="E3224" s="3" t="s">
        <v>16233</v>
      </c>
      <c r="F3224" s="3">
        <v>69</v>
      </c>
      <c r="G3224" s="3" t="s">
        <v>16234</v>
      </c>
      <c r="K3224" s="60">
        <v>45660</v>
      </c>
      <c r="L3224" s="20" t="s">
        <v>63</v>
      </c>
      <c r="M3224" s="3"/>
      <c r="N3224" s="3" t="s">
        <v>16235</v>
      </c>
      <c r="O3224" s="3" t="s">
        <v>16236</v>
      </c>
    </row>
    <row r="3225" s="3" customFormat="1" spans="1:15">
      <c r="A3225" s="2">
        <v>3224</v>
      </c>
      <c r="B3225" s="3" t="s">
        <v>16237</v>
      </c>
      <c r="C3225" s="3" t="s">
        <v>16238</v>
      </c>
      <c r="D3225" s="21" t="s">
        <v>16237</v>
      </c>
      <c r="E3225" s="3" t="s">
        <v>16239</v>
      </c>
      <c r="F3225" s="3">
        <v>48</v>
      </c>
      <c r="G3225" s="3" t="s">
        <v>21</v>
      </c>
      <c r="H3225" s="3"/>
      <c r="I3225" s="3"/>
      <c r="J3225" s="3"/>
      <c r="K3225" s="60">
        <v>46055</v>
      </c>
      <c r="L3225" s="3"/>
      <c r="M3225" s="3"/>
      <c r="N3225" s="3" t="s">
        <v>16240</v>
      </c>
      <c r="O3225" s="3" t="s">
        <v>16241</v>
      </c>
    </row>
    <row r="3226" s="2" customFormat="1" spans="1:15">
      <c r="A3226" s="2">
        <v>3225</v>
      </c>
      <c r="C3226" s="2" t="s">
        <v>16242</v>
      </c>
      <c r="D3226" s="76" t="s">
        <v>16243</v>
      </c>
      <c r="E3226" s="2" t="s">
        <v>16244</v>
      </c>
      <c r="F3226" s="3">
        <v>56</v>
      </c>
      <c r="G3226" s="2" t="s">
        <v>21</v>
      </c>
      <c r="H3226" s="2" t="s">
        <v>96</v>
      </c>
      <c r="K3226" s="60">
        <v>45871</v>
      </c>
      <c r="L3226" s="2" t="s">
        <v>381</v>
      </c>
      <c r="M3226" s="3" t="s">
        <v>24</v>
      </c>
      <c r="N3226" s="2" t="s">
        <v>16245</v>
      </c>
      <c r="O3226" s="3" t="s">
        <v>16246</v>
      </c>
    </row>
    <row r="3227" s="3" customFormat="1" spans="1:15">
      <c r="A3227" s="2">
        <v>3226</v>
      </c>
      <c r="C3227" s="3" t="s">
        <v>16247</v>
      </c>
      <c r="D3227" s="21" t="s">
        <v>16248</v>
      </c>
      <c r="E3227" s="3" t="s">
        <v>16249</v>
      </c>
      <c r="F3227" s="3">
        <v>69.9</v>
      </c>
      <c r="G3227" s="3" t="s">
        <v>21</v>
      </c>
      <c r="K3227" s="60">
        <v>46079</v>
      </c>
      <c r="N3227" s="3" t="s">
        <v>16250</v>
      </c>
      <c r="O3227" s="3" t="s">
        <v>16251</v>
      </c>
    </row>
    <row r="3228" s="2" customFormat="1" spans="1:15">
      <c r="A3228" s="2">
        <v>3227</v>
      </c>
      <c r="C3228" s="2" t="s">
        <v>16252</v>
      </c>
      <c r="D3228" s="76" t="s">
        <v>16253</v>
      </c>
      <c r="E3228" s="2" t="s">
        <v>16254</v>
      </c>
      <c r="F3228" s="3">
        <v>49</v>
      </c>
      <c r="G3228" s="2" t="s">
        <v>21</v>
      </c>
      <c r="K3228" s="60">
        <v>44524</v>
      </c>
      <c r="M3228" s="3" t="s">
        <v>24</v>
      </c>
      <c r="N3228" s="2" t="s">
        <v>16255</v>
      </c>
      <c r="O3228" s="3" t="s">
        <v>16256</v>
      </c>
    </row>
    <row r="3229" s="2" customFormat="1" spans="1:15">
      <c r="A3229" s="2">
        <v>3228</v>
      </c>
      <c r="B3229" s="16"/>
      <c r="C3229" s="2" t="s">
        <v>16257</v>
      </c>
      <c r="D3229" s="76" t="s">
        <v>16258</v>
      </c>
      <c r="E3229" s="2" t="s">
        <v>16259</v>
      </c>
      <c r="F3229" s="3">
        <v>42</v>
      </c>
      <c r="G3229" s="2" t="s">
        <v>21</v>
      </c>
      <c r="H3229" s="16"/>
      <c r="I3229" s="16"/>
      <c r="J3229" s="16"/>
      <c r="K3229" s="60">
        <v>44603</v>
      </c>
      <c r="M3229" s="3" t="s">
        <v>24</v>
      </c>
      <c r="N3229" s="2" t="s">
        <v>16260</v>
      </c>
      <c r="O3229" s="3" t="s">
        <v>16261</v>
      </c>
    </row>
    <row r="3230" s="3" customFormat="1" spans="1:15">
      <c r="A3230" s="2">
        <v>3229</v>
      </c>
      <c r="B3230" s="3" t="s">
        <v>16262</v>
      </c>
      <c r="C3230" s="3" t="s">
        <v>16263</v>
      </c>
      <c r="D3230" s="3" t="s">
        <v>16262</v>
      </c>
      <c r="E3230" s="3" t="s">
        <v>16264</v>
      </c>
      <c r="F3230" s="3">
        <v>69</v>
      </c>
      <c r="G3230" s="3" t="s">
        <v>16265</v>
      </c>
      <c r="H3230" s="52"/>
      <c r="I3230" s="3"/>
      <c r="J3230" s="3"/>
      <c r="K3230" s="60">
        <v>45894</v>
      </c>
      <c r="L3230" s="3"/>
      <c r="M3230" s="3"/>
      <c r="N3230" s="3" t="s">
        <v>16266</v>
      </c>
      <c r="O3230" s="3" t="s">
        <v>16267</v>
      </c>
    </row>
    <row r="3231" s="3" customFormat="1" spans="1:15">
      <c r="A3231" s="2">
        <v>3230</v>
      </c>
      <c r="C3231" s="3" t="s">
        <v>16268</v>
      </c>
      <c r="D3231" s="21" t="s">
        <v>16269</v>
      </c>
      <c r="E3231" s="20" t="s">
        <v>16270</v>
      </c>
      <c r="F3231" s="3">
        <v>59</v>
      </c>
      <c r="G3231" s="3" t="s">
        <v>16271</v>
      </c>
      <c r="K3231" s="60">
        <v>45643</v>
      </c>
      <c r="L3231" s="70" t="s">
        <v>63</v>
      </c>
      <c r="M3231" s="3" t="s">
        <v>16272</v>
      </c>
      <c r="N3231" s="3" t="s">
        <v>16273</v>
      </c>
      <c r="O3231" s="3" t="s">
        <v>16274</v>
      </c>
    </row>
    <row r="3232" s="3" customFormat="1" spans="1:15">
      <c r="A3232" s="2">
        <v>3231</v>
      </c>
      <c r="B3232" s="21"/>
      <c r="C3232" s="62" t="s">
        <v>16275</v>
      </c>
      <c r="D3232" s="21" t="s">
        <v>16276</v>
      </c>
      <c r="E3232" s="3" t="s">
        <v>16277</v>
      </c>
      <c r="F3232" s="3">
        <v>56</v>
      </c>
      <c r="G3232" s="3" t="s">
        <v>737</v>
      </c>
      <c r="K3232" s="60">
        <v>45860</v>
      </c>
      <c r="L3232" s="3" t="s">
        <v>63</v>
      </c>
      <c r="N3232" s="3" t="s">
        <v>16278</v>
      </c>
      <c r="O3232" s="3" t="s">
        <v>16279</v>
      </c>
    </row>
    <row r="3233" s="3" customFormat="1" spans="1:15">
      <c r="A3233" s="2">
        <v>3232</v>
      </c>
      <c r="B3233" s="3" t="s">
        <v>16280</v>
      </c>
      <c r="C3233" s="3" t="s">
        <v>16281</v>
      </c>
      <c r="D3233" s="21" t="s">
        <v>16280</v>
      </c>
      <c r="E3233" s="3" t="s">
        <v>16282</v>
      </c>
      <c r="F3233" s="3">
        <v>42</v>
      </c>
      <c r="G3233" s="63" t="s">
        <v>21</v>
      </c>
      <c r="K3233" s="60">
        <v>46049</v>
      </c>
      <c r="L3233" s="60" t="s">
        <v>4250</v>
      </c>
      <c r="M3233" s="3"/>
      <c r="N3233" s="3" t="s">
        <v>16283</v>
      </c>
      <c r="O3233" s="3" t="s">
        <v>16284</v>
      </c>
    </row>
    <row r="3234" s="2" customFormat="1" spans="1:15">
      <c r="A3234" s="2">
        <v>3233</v>
      </c>
      <c r="C3234" s="2" t="s">
        <v>16285</v>
      </c>
      <c r="D3234" s="76" t="s">
        <v>16286</v>
      </c>
      <c r="E3234" s="2" t="s">
        <v>16287</v>
      </c>
      <c r="F3234" s="3">
        <v>49</v>
      </c>
      <c r="G3234" s="2" t="s">
        <v>21</v>
      </c>
      <c r="K3234" s="60">
        <v>45495</v>
      </c>
      <c r="L3234" s="97"/>
      <c r="M3234" s="3" t="s">
        <v>24</v>
      </c>
      <c r="N3234" s="2" t="s">
        <v>16288</v>
      </c>
      <c r="O3234" s="3" t="s">
        <v>16289</v>
      </c>
    </row>
    <row r="3235" s="2" customFormat="1" spans="1:15">
      <c r="A3235" s="2">
        <v>3234</v>
      </c>
      <c r="B3235" s="68"/>
      <c r="C3235" s="5" t="s">
        <v>16290</v>
      </c>
      <c r="D3235" s="68" t="s">
        <v>16291</v>
      </c>
      <c r="E3235" s="23" t="s">
        <v>16292</v>
      </c>
      <c r="F3235" s="3">
        <v>39.8</v>
      </c>
      <c r="G3235" s="5"/>
      <c r="H3235" s="5"/>
      <c r="I3235" s="5"/>
      <c r="J3235" s="5"/>
      <c r="K3235" s="60">
        <v>45811</v>
      </c>
      <c r="L3235" s="68"/>
      <c r="M3235" s="3" t="s">
        <v>24</v>
      </c>
      <c r="N3235" s="5" t="s">
        <v>16293</v>
      </c>
      <c r="O3235" s="3" t="s">
        <v>16294</v>
      </c>
    </row>
    <row r="3236" s="2" customFormat="1" spans="1:15">
      <c r="A3236" s="2">
        <v>3235</v>
      </c>
      <c r="B3236" s="16"/>
      <c r="C3236" s="2" t="s">
        <v>16295</v>
      </c>
      <c r="D3236" s="76" t="s">
        <v>16296</v>
      </c>
      <c r="E3236" s="2" t="s">
        <v>16297</v>
      </c>
      <c r="F3236" s="3">
        <v>36</v>
      </c>
      <c r="G3236" s="2" t="s">
        <v>21</v>
      </c>
      <c r="K3236" s="60">
        <v>45857</v>
      </c>
      <c r="M3236" s="3" t="s">
        <v>24</v>
      </c>
      <c r="N3236" s="2" t="s">
        <v>16298</v>
      </c>
      <c r="O3236" s="3" t="s">
        <v>16299</v>
      </c>
    </row>
    <row r="3237" s="2" customFormat="1" spans="1:15">
      <c r="A3237" s="2">
        <v>3236</v>
      </c>
      <c r="C3237" s="2" t="s">
        <v>16300</v>
      </c>
      <c r="D3237" s="76" t="s">
        <v>16301</v>
      </c>
      <c r="E3237" s="2" t="s">
        <v>16302</v>
      </c>
      <c r="F3237" s="3">
        <v>59</v>
      </c>
      <c r="G3237" s="2" t="s">
        <v>21</v>
      </c>
      <c r="H3237" s="16" t="s">
        <v>96</v>
      </c>
      <c r="I3237" s="16"/>
      <c r="J3237" s="16"/>
      <c r="K3237" s="60">
        <v>46055</v>
      </c>
      <c r="L3237" s="16" t="s">
        <v>381</v>
      </c>
      <c r="M3237" s="3" t="s">
        <v>24</v>
      </c>
      <c r="N3237" s="2" t="s">
        <v>16303</v>
      </c>
      <c r="O3237" s="3" t="s">
        <v>16304</v>
      </c>
    </row>
    <row r="3238" s="4" customFormat="1" spans="1:15">
      <c r="A3238" s="2">
        <v>3237</v>
      </c>
      <c r="B3238" s="4" t="s">
        <v>16305</v>
      </c>
      <c r="C3238" s="4" t="s">
        <v>16306</v>
      </c>
      <c r="D3238" s="22" t="s">
        <v>16305</v>
      </c>
      <c r="E3238" s="4" t="s">
        <v>16307</v>
      </c>
      <c r="F3238" s="3">
        <v>59</v>
      </c>
      <c r="G3238" s="25" t="s">
        <v>16308</v>
      </c>
      <c r="H3238" s="25"/>
      <c r="I3238" s="25"/>
      <c r="J3238" s="25"/>
      <c r="K3238" s="60">
        <v>46014</v>
      </c>
      <c r="L3238" s="4"/>
      <c r="M3238" s="4"/>
      <c r="N3238" s="4" t="s">
        <v>16309</v>
      </c>
      <c r="O3238" s="4" t="s">
        <v>16310</v>
      </c>
    </row>
    <row r="3239" s="3" customFormat="1" spans="1:15">
      <c r="A3239" s="2">
        <v>3238</v>
      </c>
      <c r="C3239" s="3" t="s">
        <v>16311</v>
      </c>
      <c r="D3239" s="21" t="s">
        <v>16312</v>
      </c>
      <c r="E3239" s="3" t="s">
        <v>16313</v>
      </c>
      <c r="F3239" s="3">
        <v>43</v>
      </c>
      <c r="G3239" s="3" t="s">
        <v>21</v>
      </c>
      <c r="K3239" s="60">
        <v>46035</v>
      </c>
      <c r="L3239" s="3" t="s">
        <v>4195</v>
      </c>
      <c r="M3239" s="3" t="s">
        <v>24</v>
      </c>
      <c r="N3239" s="3" t="s">
        <v>16314</v>
      </c>
      <c r="O3239" s="3" t="s">
        <v>16315</v>
      </c>
    </row>
    <row r="3240" s="2" customFormat="1" spans="1:15">
      <c r="A3240" s="2">
        <v>3239</v>
      </c>
      <c r="B3240" s="16"/>
      <c r="C3240" s="2" t="s">
        <v>16316</v>
      </c>
      <c r="D3240" s="76" t="s">
        <v>16317</v>
      </c>
      <c r="E3240" s="2" t="s">
        <v>16318</v>
      </c>
      <c r="F3240" s="3">
        <v>36</v>
      </c>
      <c r="G3240" s="2" t="s">
        <v>21</v>
      </c>
      <c r="K3240" s="60">
        <v>46051</v>
      </c>
      <c r="M3240" s="3" t="s">
        <v>24</v>
      </c>
      <c r="N3240" s="2" t="s">
        <v>16319</v>
      </c>
      <c r="O3240" s="3" t="s">
        <v>16320</v>
      </c>
    </row>
    <row r="3241" s="3" customFormat="1" spans="1:15">
      <c r="A3241" s="2">
        <v>3240</v>
      </c>
      <c r="C3241" s="3" t="s">
        <v>16321</v>
      </c>
      <c r="D3241" s="21" t="s">
        <v>16322</v>
      </c>
      <c r="E3241" s="3" t="s">
        <v>16323</v>
      </c>
      <c r="F3241" s="3">
        <v>39.8</v>
      </c>
      <c r="G3241" s="3" t="s">
        <v>62</v>
      </c>
      <c r="H3241" s="20" t="s">
        <v>96</v>
      </c>
      <c r="I3241" s="20"/>
      <c r="J3241" s="20"/>
      <c r="K3241" s="60">
        <v>45639</v>
      </c>
      <c r="L3241" s="3" t="s">
        <v>97</v>
      </c>
      <c r="M3241" s="3" t="s">
        <v>24</v>
      </c>
      <c r="N3241" s="3" t="s">
        <v>16324</v>
      </c>
      <c r="O3241" s="3" t="s">
        <v>16325</v>
      </c>
    </row>
    <row r="3242" s="3" customFormat="1" spans="1:15">
      <c r="A3242" s="2">
        <v>3241</v>
      </c>
      <c r="C3242" s="3" t="s">
        <v>16326</v>
      </c>
      <c r="D3242" s="21" t="s">
        <v>16327</v>
      </c>
      <c r="E3242" s="3" t="s">
        <v>16323</v>
      </c>
      <c r="F3242" s="3">
        <v>42</v>
      </c>
      <c r="G3242" s="20" t="s">
        <v>304</v>
      </c>
      <c r="H3242" s="20" t="s">
        <v>96</v>
      </c>
      <c r="I3242" s="20"/>
      <c r="J3242" s="20"/>
      <c r="K3242" s="60">
        <v>46007</v>
      </c>
      <c r="L3242" s="3" t="s">
        <v>97</v>
      </c>
      <c r="M3242" s="3" t="s">
        <v>24</v>
      </c>
      <c r="N3242" s="3" t="s">
        <v>16328</v>
      </c>
      <c r="O3242" s="3" t="s">
        <v>16329</v>
      </c>
    </row>
    <row r="3243" s="52" customFormat="1" spans="1:15">
      <c r="A3243" s="2">
        <v>3242</v>
      </c>
      <c r="C3243" s="52" t="s">
        <v>16330</v>
      </c>
      <c r="D3243" s="87" t="s">
        <v>16331</v>
      </c>
      <c r="E3243" s="52" t="s">
        <v>16323</v>
      </c>
      <c r="F3243" s="3">
        <v>32</v>
      </c>
      <c r="G3243" s="52" t="s">
        <v>14795</v>
      </c>
      <c r="K3243" s="60">
        <v>44765</v>
      </c>
      <c r="L3243" s="20" t="s">
        <v>16332</v>
      </c>
      <c r="M3243" s="3" t="s">
        <v>24</v>
      </c>
      <c r="N3243" s="52" t="s">
        <v>16333</v>
      </c>
      <c r="O3243" s="3" t="s">
        <v>16334</v>
      </c>
    </row>
    <row r="3244" s="52" customFormat="1" spans="1:15">
      <c r="A3244" s="2">
        <v>3243</v>
      </c>
      <c r="C3244" s="52" t="s">
        <v>16335</v>
      </c>
      <c r="D3244" s="87" t="s">
        <v>16336</v>
      </c>
      <c r="E3244" s="52" t="s">
        <v>16323</v>
      </c>
      <c r="F3244" s="3">
        <v>32</v>
      </c>
      <c r="G3244" s="52" t="s">
        <v>14795</v>
      </c>
      <c r="K3244" s="60">
        <v>45881</v>
      </c>
      <c r="L3244" s="20" t="s">
        <v>16332</v>
      </c>
      <c r="M3244" s="3" t="s">
        <v>24</v>
      </c>
      <c r="N3244" s="52" t="s">
        <v>16337</v>
      </c>
      <c r="O3244" s="3" t="s">
        <v>16338</v>
      </c>
    </row>
    <row r="3245" s="52" customFormat="1" spans="1:15">
      <c r="A3245" s="2">
        <v>3244</v>
      </c>
      <c r="C3245" s="52" t="s">
        <v>16339</v>
      </c>
      <c r="D3245" s="87" t="s">
        <v>16340</v>
      </c>
      <c r="E3245" s="52" t="s">
        <v>16323</v>
      </c>
      <c r="F3245" s="3">
        <v>45</v>
      </c>
      <c r="K3245" s="60">
        <v>45864</v>
      </c>
      <c r="L3245" s="20" t="s">
        <v>16332</v>
      </c>
      <c r="M3245" s="3" t="s">
        <v>24</v>
      </c>
      <c r="N3245" s="52" t="s">
        <v>16341</v>
      </c>
      <c r="O3245" s="3" t="s">
        <v>16342</v>
      </c>
    </row>
    <row r="3246" s="2" customFormat="1" spans="1:15">
      <c r="A3246" s="2">
        <v>3245</v>
      </c>
      <c r="B3246" s="68"/>
      <c r="C3246" s="5" t="s">
        <v>16343</v>
      </c>
      <c r="D3246" s="68" t="s">
        <v>16344</v>
      </c>
      <c r="E3246" s="68" t="s">
        <v>16345</v>
      </c>
      <c r="F3246" s="3">
        <v>55</v>
      </c>
      <c r="G3246" s="2" t="s">
        <v>21</v>
      </c>
      <c r="H3246" s="5"/>
      <c r="I3246" s="5"/>
      <c r="J3246" s="3" t="s">
        <v>22</v>
      </c>
      <c r="K3246" s="60">
        <v>46035</v>
      </c>
      <c r="L3246" s="70" t="s">
        <v>23</v>
      </c>
      <c r="M3246" s="3" t="s">
        <v>24</v>
      </c>
      <c r="N3246" s="5" t="s">
        <v>16346</v>
      </c>
      <c r="O3246" s="3" t="s">
        <v>16347</v>
      </c>
    </row>
    <row r="3247" s="2" customFormat="1" spans="1:15">
      <c r="A3247" s="2">
        <v>3246</v>
      </c>
      <c r="C3247" s="2" t="s">
        <v>16348</v>
      </c>
      <c r="D3247" s="76" t="s">
        <v>16349</v>
      </c>
      <c r="E3247" s="2" t="s">
        <v>16350</v>
      </c>
      <c r="F3247" s="3">
        <v>42</v>
      </c>
      <c r="G3247" s="2" t="s">
        <v>21</v>
      </c>
      <c r="K3247" s="60">
        <v>45667</v>
      </c>
      <c r="M3247" s="3" t="s">
        <v>24</v>
      </c>
      <c r="N3247" s="2" t="s">
        <v>16351</v>
      </c>
      <c r="O3247" s="3" t="s">
        <v>16352</v>
      </c>
    </row>
    <row r="3248" s="2" customFormat="1" spans="1:15">
      <c r="A3248" s="2">
        <v>3247</v>
      </c>
      <c r="B3248" s="85"/>
      <c r="C3248" s="2" t="s">
        <v>16353</v>
      </c>
      <c r="D3248" s="76" t="s">
        <v>16354</v>
      </c>
      <c r="E3248" s="2" t="s">
        <v>16355</v>
      </c>
      <c r="F3248" s="3">
        <v>39</v>
      </c>
      <c r="G3248" s="5" t="s">
        <v>21</v>
      </c>
      <c r="H3248" s="16"/>
      <c r="I3248" s="16"/>
      <c r="J3248" s="16"/>
      <c r="K3248" s="60">
        <v>46034</v>
      </c>
      <c r="M3248" s="3" t="s">
        <v>24</v>
      </c>
      <c r="N3248" s="76" t="s">
        <v>16356</v>
      </c>
      <c r="O3248" s="3" t="s">
        <v>16357</v>
      </c>
    </row>
    <row r="3249" s="3" customFormat="1" spans="1:15">
      <c r="A3249" s="2">
        <v>3248</v>
      </c>
      <c r="C3249" s="3" t="s">
        <v>16358</v>
      </c>
      <c r="D3249" s="21" t="s">
        <v>16359</v>
      </c>
      <c r="E3249" s="3" t="s">
        <v>16360</v>
      </c>
      <c r="F3249" s="3">
        <v>59</v>
      </c>
      <c r="G3249" s="3" t="s">
        <v>16361</v>
      </c>
      <c r="H3249" s="20" t="s">
        <v>96</v>
      </c>
      <c r="I3249" s="20"/>
      <c r="J3249" s="20"/>
      <c r="K3249" s="60">
        <v>45895</v>
      </c>
      <c r="L3249" s="3" t="s">
        <v>381</v>
      </c>
      <c r="M3249" s="3" t="s">
        <v>16362</v>
      </c>
      <c r="N3249" s="3" t="s">
        <v>16363</v>
      </c>
      <c r="O3249" s="3" t="s">
        <v>16364</v>
      </c>
    </row>
    <row r="3250" s="2" customFormat="1" spans="1:15">
      <c r="A3250" s="2">
        <v>3249</v>
      </c>
      <c r="B3250" s="5"/>
      <c r="C3250" s="5" t="s">
        <v>16365</v>
      </c>
      <c r="D3250" s="68" t="s">
        <v>16366</v>
      </c>
      <c r="E3250" s="20" t="s">
        <v>16367</v>
      </c>
      <c r="F3250" s="3">
        <v>55</v>
      </c>
      <c r="G3250" s="20" t="s">
        <v>21</v>
      </c>
      <c r="H3250" s="20"/>
      <c r="I3250" s="20"/>
      <c r="J3250" s="20"/>
      <c r="K3250" s="60">
        <v>46003</v>
      </c>
      <c r="L3250" s="5"/>
      <c r="M3250" s="3" t="s">
        <v>24</v>
      </c>
      <c r="N3250" s="5" t="s">
        <v>16368</v>
      </c>
      <c r="O3250" s="3" t="s">
        <v>16369</v>
      </c>
    </row>
    <row r="3251" s="16" customFormat="1" spans="1:15">
      <c r="A3251" s="2">
        <v>3250</v>
      </c>
      <c r="B3251" s="2"/>
      <c r="C3251" s="2" t="s">
        <v>16370</v>
      </c>
      <c r="D3251" s="76" t="s">
        <v>16371</v>
      </c>
      <c r="E3251" s="2" t="s">
        <v>16372</v>
      </c>
      <c r="F3251" s="3">
        <v>39</v>
      </c>
      <c r="G3251" s="2" t="s">
        <v>21</v>
      </c>
      <c r="H3251" s="2"/>
      <c r="I3251" s="2"/>
      <c r="J3251" s="2"/>
      <c r="K3251" s="60">
        <v>45842</v>
      </c>
      <c r="L3251" s="2"/>
      <c r="M3251" s="3" t="s">
        <v>24</v>
      </c>
      <c r="N3251" s="2" t="s">
        <v>16373</v>
      </c>
      <c r="O3251" s="3" t="s">
        <v>16374</v>
      </c>
    </row>
    <row r="3252" s="2" customFormat="1" spans="1:15">
      <c r="A3252" s="2">
        <v>3251</v>
      </c>
      <c r="B3252" s="76"/>
      <c r="C3252" s="2" t="s">
        <v>16375</v>
      </c>
      <c r="D3252" s="76" t="s">
        <v>16376</v>
      </c>
      <c r="E3252" s="2" t="s">
        <v>10848</v>
      </c>
      <c r="F3252" s="3">
        <v>49</v>
      </c>
      <c r="G3252" s="2" t="s">
        <v>21</v>
      </c>
      <c r="H3252" s="16"/>
      <c r="I3252" s="16"/>
      <c r="J3252" s="16"/>
      <c r="K3252" s="60">
        <v>46057</v>
      </c>
      <c r="M3252" s="3" t="s">
        <v>24</v>
      </c>
      <c r="N3252" s="2" t="s">
        <v>16377</v>
      </c>
      <c r="O3252" s="3" t="s">
        <v>16378</v>
      </c>
    </row>
    <row r="3253" s="2" customFormat="1" spans="1:15">
      <c r="A3253" s="2">
        <v>3252</v>
      </c>
      <c r="C3253" s="2" t="s">
        <v>16379</v>
      </c>
      <c r="D3253" s="76" t="s">
        <v>16380</v>
      </c>
      <c r="E3253" s="2" t="s">
        <v>16381</v>
      </c>
      <c r="F3253" s="3">
        <v>45</v>
      </c>
      <c r="G3253" s="2" t="s">
        <v>21</v>
      </c>
      <c r="K3253" s="60">
        <v>45876</v>
      </c>
      <c r="M3253" s="3" t="s">
        <v>24</v>
      </c>
      <c r="N3253" s="2" t="s">
        <v>16382</v>
      </c>
      <c r="O3253" s="3" t="s">
        <v>16383</v>
      </c>
    </row>
    <row r="3254" s="4" customFormat="1" spans="1:15">
      <c r="A3254" s="2">
        <v>3253</v>
      </c>
      <c r="B3254" s="4" t="s">
        <v>16384</v>
      </c>
      <c r="C3254" s="4" t="s">
        <v>16385</v>
      </c>
      <c r="D3254" s="22" t="s">
        <v>16384</v>
      </c>
      <c r="E3254" s="25" t="s">
        <v>16386</v>
      </c>
      <c r="F3254" s="3">
        <v>49.5</v>
      </c>
      <c r="G3254" s="4" t="s">
        <v>21</v>
      </c>
      <c r="K3254" s="60">
        <v>46021</v>
      </c>
      <c r="N3254" s="4" t="s">
        <v>16387</v>
      </c>
      <c r="O3254" s="4" t="s">
        <v>16388</v>
      </c>
    </row>
    <row r="3255" s="3" customFormat="1" spans="1:15">
      <c r="A3255" s="2">
        <v>3254</v>
      </c>
      <c r="B3255" s="3"/>
      <c r="C3255" s="3" t="s">
        <v>16389</v>
      </c>
      <c r="D3255" s="3" t="s">
        <v>16390</v>
      </c>
      <c r="E3255" s="3" t="s">
        <v>16391</v>
      </c>
      <c r="F3255" s="3">
        <v>59</v>
      </c>
      <c r="G3255" s="3" t="s">
        <v>16392</v>
      </c>
      <c r="H3255" s="20" t="s">
        <v>96</v>
      </c>
      <c r="K3255" s="60">
        <v>46006</v>
      </c>
      <c r="L3255" s="3" t="s">
        <v>97</v>
      </c>
      <c r="M3255" s="3"/>
      <c r="N3255" s="3" t="s">
        <v>16393</v>
      </c>
      <c r="O3255" s="3" t="s">
        <v>16394</v>
      </c>
    </row>
    <row r="3256" s="3" customFormat="1" spans="1:15">
      <c r="A3256" s="2">
        <v>3255</v>
      </c>
      <c r="B3256" s="3" t="s">
        <v>16395</v>
      </c>
      <c r="C3256" s="3" t="s">
        <v>16396</v>
      </c>
      <c r="D3256" s="3" t="s">
        <v>16395</v>
      </c>
      <c r="E3256" s="3" t="s">
        <v>16397</v>
      </c>
      <c r="F3256" s="3">
        <v>57</v>
      </c>
      <c r="G3256" s="3" t="s">
        <v>62</v>
      </c>
      <c r="J3256" s="20" t="s">
        <v>22</v>
      </c>
      <c r="K3256" s="60">
        <v>46079</v>
      </c>
      <c r="L3256" s="70" t="s">
        <v>23</v>
      </c>
      <c r="M3256" s="3" t="s">
        <v>16398</v>
      </c>
      <c r="N3256" s="3" t="s">
        <v>16399</v>
      </c>
      <c r="O3256" s="3" t="s">
        <v>16400</v>
      </c>
    </row>
    <row r="3257" s="2" customFormat="1" spans="1:15">
      <c r="A3257" s="2">
        <v>3256</v>
      </c>
      <c r="C3257" s="2" t="s">
        <v>16401</v>
      </c>
      <c r="D3257" s="76" t="s">
        <v>16402</v>
      </c>
      <c r="E3257" s="2" t="s">
        <v>16403</v>
      </c>
      <c r="F3257" s="3">
        <v>49</v>
      </c>
      <c r="G3257" s="2" t="s">
        <v>21</v>
      </c>
      <c r="H3257" s="16" t="s">
        <v>96</v>
      </c>
      <c r="I3257" s="16"/>
      <c r="J3257" s="16"/>
      <c r="K3257" s="60">
        <v>46049</v>
      </c>
      <c r="L3257" s="2" t="s">
        <v>381</v>
      </c>
      <c r="M3257" s="3"/>
      <c r="N3257" s="2" t="s">
        <v>16404</v>
      </c>
      <c r="O3257" s="3" t="s">
        <v>16405</v>
      </c>
    </row>
    <row r="3258" s="2" customFormat="1" spans="1:15">
      <c r="A3258" s="2">
        <v>3257</v>
      </c>
      <c r="B3258" s="61"/>
      <c r="C3258" s="61" t="s">
        <v>16406</v>
      </c>
      <c r="D3258" s="96" t="s">
        <v>16407</v>
      </c>
      <c r="E3258" s="61" t="s">
        <v>16408</v>
      </c>
      <c r="F3258" s="3">
        <v>34</v>
      </c>
      <c r="G3258" s="61" t="s">
        <v>16409</v>
      </c>
      <c r="H3258" s="61"/>
      <c r="I3258" s="61"/>
      <c r="J3258" s="61"/>
      <c r="K3258" s="60">
        <v>45661</v>
      </c>
      <c r="L3258" s="3" t="s">
        <v>63</v>
      </c>
      <c r="M3258" s="3" t="s">
        <v>24</v>
      </c>
      <c r="N3258" s="96" t="s">
        <v>16410</v>
      </c>
      <c r="O3258" s="3" t="s">
        <v>16411</v>
      </c>
    </row>
    <row r="3259" s="3" customFormat="1" spans="1:15">
      <c r="A3259" s="2">
        <v>3258</v>
      </c>
      <c r="B3259" s="3"/>
      <c r="C3259" s="20" t="s">
        <v>16412</v>
      </c>
      <c r="D3259" s="21" t="s">
        <v>16413</v>
      </c>
      <c r="E3259" s="3" t="s">
        <v>16397</v>
      </c>
      <c r="F3259" s="3">
        <v>39</v>
      </c>
      <c r="G3259" s="3" t="s">
        <v>1058</v>
      </c>
      <c r="K3259" s="60">
        <v>45650</v>
      </c>
      <c r="L3259" s="20" t="s">
        <v>63</v>
      </c>
      <c r="N3259" s="3" t="s">
        <v>16414</v>
      </c>
      <c r="O3259" s="3" t="s">
        <v>16415</v>
      </c>
    </row>
    <row r="3260" s="3" customFormat="1" spans="1:15">
      <c r="A3260" s="2">
        <v>3259</v>
      </c>
      <c r="B3260" s="3"/>
      <c r="C3260" s="20" t="s">
        <v>16416</v>
      </c>
      <c r="D3260" s="21" t="s">
        <v>16417</v>
      </c>
      <c r="E3260" s="3" t="s">
        <v>16418</v>
      </c>
      <c r="F3260" s="3">
        <v>49</v>
      </c>
      <c r="G3260" s="3" t="s">
        <v>16419</v>
      </c>
      <c r="K3260" s="60">
        <v>45656</v>
      </c>
      <c r="L3260" s="20" t="s">
        <v>63</v>
      </c>
      <c r="N3260" s="3" t="s">
        <v>16420</v>
      </c>
      <c r="O3260" s="3" t="s">
        <v>16421</v>
      </c>
    </row>
    <row r="3261" s="2" customFormat="1" spans="1:15">
      <c r="A3261" s="2">
        <v>3260</v>
      </c>
      <c r="B3261" s="85"/>
      <c r="C3261" s="2" t="s">
        <v>16422</v>
      </c>
      <c r="D3261" s="76" t="s">
        <v>16423</v>
      </c>
      <c r="E3261" s="2" t="s">
        <v>16176</v>
      </c>
      <c r="F3261" s="3">
        <v>49</v>
      </c>
      <c r="G3261" s="5" t="s">
        <v>21</v>
      </c>
      <c r="H3261" s="16"/>
      <c r="I3261" s="16"/>
      <c r="J3261" s="16"/>
      <c r="K3261" s="60">
        <v>45842</v>
      </c>
      <c r="L3261" s="16"/>
      <c r="M3261" s="3" t="s">
        <v>24</v>
      </c>
      <c r="N3261" s="76" t="s">
        <v>16424</v>
      </c>
      <c r="O3261" s="3" t="s">
        <v>16425</v>
      </c>
    </row>
    <row r="3262" s="2" customFormat="1" ht="14.25" spans="1:15">
      <c r="A3262" s="2">
        <v>3261</v>
      </c>
      <c r="B3262" s="85"/>
      <c r="C3262" s="18" t="s">
        <v>16426</v>
      </c>
      <c r="D3262" s="76"/>
      <c r="F3262" s="3"/>
      <c r="G3262" s="5"/>
      <c r="H3262" s="16"/>
      <c r="I3262" s="16"/>
      <c r="J3262" s="16"/>
      <c r="K3262" s="60"/>
      <c r="L3262" s="16"/>
      <c r="M3262" s="3"/>
      <c r="N3262" s="76"/>
      <c r="O3262" s="3"/>
    </row>
    <row r="3263" s="3" customFormat="1" spans="1:15">
      <c r="A3263" s="2">
        <v>3262</v>
      </c>
      <c r="B3263" s="3"/>
      <c r="C3263" s="3" t="s">
        <v>16427</v>
      </c>
      <c r="D3263" s="3" t="s">
        <v>16428</v>
      </c>
      <c r="E3263" s="3" t="s">
        <v>16429</v>
      </c>
      <c r="F3263" s="3">
        <v>45</v>
      </c>
      <c r="G3263" s="3" t="s">
        <v>21</v>
      </c>
      <c r="K3263" s="60">
        <v>45519</v>
      </c>
      <c r="N3263" s="3" t="s">
        <v>16430</v>
      </c>
      <c r="O3263" s="3" t="s">
        <v>16431</v>
      </c>
    </row>
    <row r="3264" s="63" customFormat="1" spans="1:15">
      <c r="A3264" s="2">
        <v>3263</v>
      </c>
      <c r="C3264" s="63" t="s">
        <v>16432</v>
      </c>
      <c r="D3264" s="95" t="s">
        <v>16433</v>
      </c>
      <c r="E3264" s="95" t="s">
        <v>16434</v>
      </c>
      <c r="F3264" s="3">
        <v>49.8</v>
      </c>
      <c r="G3264" s="63" t="s">
        <v>21</v>
      </c>
      <c r="I3264" s="2" t="s">
        <v>312</v>
      </c>
      <c r="J3264" s="3" t="s">
        <v>22</v>
      </c>
      <c r="K3264" s="60">
        <v>46078</v>
      </c>
      <c r="L3264" s="70" t="s">
        <v>23</v>
      </c>
      <c r="M3264" s="3" t="s">
        <v>24</v>
      </c>
      <c r="N3264" s="95" t="s">
        <v>16435</v>
      </c>
      <c r="O3264" s="3" t="s">
        <v>16436</v>
      </c>
    </row>
    <row r="3265" s="5" customFormat="1" spans="1:15">
      <c r="A3265" s="2">
        <v>3264</v>
      </c>
      <c r="B3265" s="63"/>
      <c r="C3265" s="63" t="s">
        <v>16437</v>
      </c>
      <c r="D3265" s="95" t="s">
        <v>16438</v>
      </c>
      <c r="E3265" s="63" t="s">
        <v>16439</v>
      </c>
      <c r="F3265" s="3">
        <v>38</v>
      </c>
      <c r="G3265" s="3" t="s">
        <v>21</v>
      </c>
      <c r="H3265" s="63"/>
      <c r="I3265" s="2" t="s">
        <v>312</v>
      </c>
      <c r="J3265" s="3" t="s">
        <v>22</v>
      </c>
      <c r="K3265" s="60">
        <v>46014</v>
      </c>
      <c r="L3265" s="70" t="s">
        <v>23</v>
      </c>
      <c r="M3265" s="3" t="s">
        <v>24</v>
      </c>
      <c r="N3265" s="95" t="s">
        <v>16440</v>
      </c>
      <c r="O3265" s="3" t="s">
        <v>16441</v>
      </c>
    </row>
    <row r="3266" s="3" customFormat="1" spans="1:15">
      <c r="A3266" s="2">
        <v>3265</v>
      </c>
      <c r="C3266" s="3" t="s">
        <v>16442</v>
      </c>
      <c r="D3266" s="21" t="s">
        <v>16443</v>
      </c>
      <c r="E3266" s="3" t="s">
        <v>16444</v>
      </c>
      <c r="F3266" s="3">
        <v>39</v>
      </c>
      <c r="G3266" s="3" t="s">
        <v>21</v>
      </c>
      <c r="I3266" s="2" t="s">
        <v>312</v>
      </c>
      <c r="J3266" s="3" t="s">
        <v>22</v>
      </c>
      <c r="K3266" s="60">
        <v>46062</v>
      </c>
      <c r="L3266" s="70" t="s">
        <v>23</v>
      </c>
      <c r="M3266" s="3" t="s">
        <v>24</v>
      </c>
      <c r="N3266" s="3" t="s">
        <v>16445</v>
      </c>
      <c r="O3266" s="3" t="s">
        <v>16446</v>
      </c>
    </row>
    <row r="3267" s="3" customFormat="1" spans="1:15">
      <c r="A3267" s="2">
        <v>3266</v>
      </c>
      <c r="C3267" s="3" t="s">
        <v>16447</v>
      </c>
      <c r="D3267" s="21" t="s">
        <v>16448</v>
      </c>
      <c r="E3267" s="3" t="s">
        <v>16449</v>
      </c>
      <c r="F3267" s="3">
        <v>59</v>
      </c>
      <c r="G3267" s="3" t="s">
        <v>21</v>
      </c>
      <c r="K3267" s="60">
        <v>45703</v>
      </c>
      <c r="N3267" s="3" t="s">
        <v>16450</v>
      </c>
      <c r="O3267" s="3" t="s">
        <v>16451</v>
      </c>
    </row>
    <row r="3268" s="2" customFormat="1" spans="1:15">
      <c r="A3268" s="2">
        <v>3267</v>
      </c>
      <c r="B3268" s="68"/>
      <c r="C3268" s="5" t="s">
        <v>16452</v>
      </c>
      <c r="D3268" s="68" t="s">
        <v>16453</v>
      </c>
      <c r="E3268" s="5" t="s">
        <v>16454</v>
      </c>
      <c r="F3268" s="3">
        <v>42</v>
      </c>
      <c r="G3268" s="3" t="s">
        <v>21</v>
      </c>
      <c r="H3268" s="5"/>
      <c r="I3268" s="5"/>
      <c r="J3268" s="3" t="s">
        <v>22</v>
      </c>
      <c r="K3268" s="60">
        <v>45894</v>
      </c>
      <c r="L3268" s="60" t="s">
        <v>23</v>
      </c>
      <c r="M3268" s="3" t="s">
        <v>24</v>
      </c>
      <c r="N3268" s="5" t="s">
        <v>16455</v>
      </c>
      <c r="O3268" s="3" t="s">
        <v>16456</v>
      </c>
    </row>
    <row r="3269" s="2" customFormat="1" spans="1:15">
      <c r="A3269" s="2">
        <v>3268</v>
      </c>
      <c r="B3269" s="16"/>
      <c r="C3269" s="2" t="s">
        <v>16457</v>
      </c>
      <c r="D3269" s="76" t="s">
        <v>16458</v>
      </c>
      <c r="E3269" s="2" t="s">
        <v>16459</v>
      </c>
      <c r="F3269" s="3">
        <v>25</v>
      </c>
      <c r="G3269" s="2" t="s">
        <v>21</v>
      </c>
      <c r="I3269" s="2" t="s">
        <v>312</v>
      </c>
      <c r="J3269" s="3" t="s">
        <v>22</v>
      </c>
      <c r="K3269" s="60">
        <v>45867</v>
      </c>
      <c r="L3269" s="60" t="s">
        <v>23</v>
      </c>
      <c r="M3269" s="3" t="s">
        <v>24</v>
      </c>
      <c r="N3269" s="2" t="s">
        <v>16460</v>
      </c>
      <c r="O3269" s="3" t="s">
        <v>16461</v>
      </c>
    </row>
    <row r="3270" s="5" customFormat="1" spans="1:15">
      <c r="A3270" s="2">
        <v>3269</v>
      </c>
      <c r="B3270" s="68"/>
      <c r="C3270" s="5" t="s">
        <v>16462</v>
      </c>
      <c r="D3270" s="68" t="s">
        <v>16463</v>
      </c>
      <c r="E3270" s="20" t="s">
        <v>16464</v>
      </c>
      <c r="F3270" s="3">
        <v>48</v>
      </c>
      <c r="G3270" s="20" t="s">
        <v>21</v>
      </c>
      <c r="H3270" s="63"/>
      <c r="I3270" s="63"/>
      <c r="J3270" s="63"/>
      <c r="K3270" s="60">
        <v>46062</v>
      </c>
      <c r="L3270" s="63"/>
      <c r="M3270" s="3" t="s">
        <v>24</v>
      </c>
      <c r="N3270" s="5" t="s">
        <v>16465</v>
      </c>
      <c r="O3270" s="3" t="s">
        <v>16466</v>
      </c>
    </row>
    <row r="3271" s="5" customFormat="1" spans="1:15">
      <c r="A3271" s="2">
        <v>3270</v>
      </c>
      <c r="B3271" s="68"/>
      <c r="C3271" s="5" t="s">
        <v>16467</v>
      </c>
      <c r="D3271" s="68" t="s">
        <v>16468</v>
      </c>
      <c r="E3271" s="5" t="s">
        <v>16469</v>
      </c>
      <c r="F3271" s="3">
        <v>30</v>
      </c>
      <c r="G3271" s="3" t="s">
        <v>21</v>
      </c>
      <c r="K3271" s="60">
        <v>46052</v>
      </c>
      <c r="M3271" s="3" t="s">
        <v>24</v>
      </c>
      <c r="N3271" s="5" t="s">
        <v>16470</v>
      </c>
      <c r="O3271" s="3" t="s">
        <v>16471</v>
      </c>
    </row>
    <row r="3272" s="3" customFormat="1" spans="1:15">
      <c r="A3272" s="2">
        <v>3271</v>
      </c>
      <c r="B3272" s="3" t="s">
        <v>16472</v>
      </c>
      <c r="C3272" s="3" t="s">
        <v>16473</v>
      </c>
      <c r="D3272" s="3" t="s">
        <v>16472</v>
      </c>
      <c r="E3272" s="3" t="s">
        <v>16474</v>
      </c>
      <c r="F3272" s="3">
        <v>69</v>
      </c>
      <c r="G3272" s="3" t="s">
        <v>16475</v>
      </c>
      <c r="H3272" s="3"/>
      <c r="I3272" s="3"/>
      <c r="J3272" s="3"/>
      <c r="K3272" s="60">
        <v>46053</v>
      </c>
      <c r="L3272" s="3"/>
      <c r="M3272" s="3"/>
      <c r="N3272" s="3" t="s">
        <v>16476</v>
      </c>
      <c r="O3272" s="3" t="s">
        <v>16477</v>
      </c>
    </row>
    <row r="3273" s="3" customFormat="1" spans="1:15">
      <c r="A3273" s="2">
        <v>3272</v>
      </c>
      <c r="B3273" s="21"/>
      <c r="C3273" s="3" t="s">
        <v>16478</v>
      </c>
      <c r="D3273" s="21" t="s">
        <v>16479</v>
      </c>
      <c r="E3273" s="3" t="s">
        <v>16480</v>
      </c>
      <c r="F3273" s="3">
        <v>37</v>
      </c>
      <c r="G3273" s="3" t="s">
        <v>62</v>
      </c>
      <c r="K3273" s="60">
        <v>46058</v>
      </c>
      <c r="L3273" s="3" t="s">
        <v>63</v>
      </c>
      <c r="N3273" s="3" t="s">
        <v>16481</v>
      </c>
      <c r="O3273" s="3" t="s">
        <v>16482</v>
      </c>
    </row>
    <row r="3274" s="2" customFormat="1" spans="1:15">
      <c r="A3274" s="2">
        <v>3273</v>
      </c>
      <c r="C3274" s="2" t="s">
        <v>16483</v>
      </c>
      <c r="D3274" s="76" t="s">
        <v>16484</v>
      </c>
      <c r="E3274" s="2" t="s">
        <v>16485</v>
      </c>
      <c r="F3274" s="3">
        <v>45</v>
      </c>
      <c r="G3274" s="2" t="s">
        <v>21</v>
      </c>
      <c r="K3274" s="60">
        <v>45315</v>
      </c>
      <c r="L3274" s="97"/>
      <c r="M3274" s="3" t="s">
        <v>24</v>
      </c>
      <c r="N3274" s="2" t="s">
        <v>16486</v>
      </c>
      <c r="O3274" s="3" t="s">
        <v>16487</v>
      </c>
    </row>
    <row r="3275" s="2" customFormat="1" spans="1:15">
      <c r="A3275" s="2">
        <v>3274</v>
      </c>
      <c r="C3275" s="2" t="s">
        <v>16488</v>
      </c>
      <c r="D3275" s="76" t="s">
        <v>16489</v>
      </c>
      <c r="E3275" s="2" t="s">
        <v>16490</v>
      </c>
      <c r="F3275" s="3">
        <v>46.8</v>
      </c>
      <c r="G3275" s="2" t="s">
        <v>21</v>
      </c>
      <c r="K3275" s="60">
        <v>45996</v>
      </c>
      <c r="L3275" s="97"/>
      <c r="M3275" s="3" t="s">
        <v>24</v>
      </c>
      <c r="N3275" s="2" t="s">
        <v>16491</v>
      </c>
      <c r="O3275" s="3" t="s">
        <v>16492</v>
      </c>
    </row>
    <row r="3276" s="3" customFormat="1" spans="1:15">
      <c r="A3276" s="2">
        <v>3275</v>
      </c>
      <c r="C3276" s="3" t="s">
        <v>16493</v>
      </c>
      <c r="D3276" s="21" t="s">
        <v>16494</v>
      </c>
      <c r="E3276" s="3" t="s">
        <v>16495</v>
      </c>
      <c r="F3276" s="3">
        <v>35</v>
      </c>
      <c r="G3276" s="3" t="s">
        <v>21</v>
      </c>
      <c r="K3276" s="60">
        <v>46014</v>
      </c>
      <c r="L3276" s="62" t="s">
        <v>2988</v>
      </c>
      <c r="M3276" s="3" t="s">
        <v>16496</v>
      </c>
      <c r="N3276" s="3" t="s">
        <v>16497</v>
      </c>
      <c r="O3276" s="3" t="s">
        <v>16498</v>
      </c>
    </row>
    <row r="3277" s="5" customFormat="1" spans="1:15">
      <c r="A3277" s="2">
        <v>3276</v>
      </c>
      <c r="B3277" s="95"/>
      <c r="C3277" s="5" t="s">
        <v>16499</v>
      </c>
      <c r="D3277" s="68" t="s">
        <v>16500</v>
      </c>
      <c r="E3277" s="5" t="s">
        <v>16501</v>
      </c>
      <c r="F3277" s="3">
        <v>29</v>
      </c>
      <c r="G3277" s="20" t="s">
        <v>21</v>
      </c>
      <c r="H3277" s="63"/>
      <c r="I3277" s="63"/>
      <c r="J3277" s="63"/>
      <c r="K3277" s="60">
        <v>43607</v>
      </c>
      <c r="M3277" s="3"/>
      <c r="N3277" s="5" t="s">
        <v>16502</v>
      </c>
      <c r="O3277" s="3" t="s">
        <v>16503</v>
      </c>
    </row>
    <row r="3278" s="5" customFormat="1" spans="1:15">
      <c r="A3278" s="2">
        <v>3277</v>
      </c>
      <c r="B3278" s="68"/>
      <c r="C3278" s="5" t="s">
        <v>16504</v>
      </c>
      <c r="D3278" s="68" t="s">
        <v>16505</v>
      </c>
      <c r="E3278" s="5" t="s">
        <v>16506</v>
      </c>
      <c r="F3278" s="3">
        <v>36</v>
      </c>
      <c r="G3278" s="3" t="s">
        <v>21</v>
      </c>
      <c r="J3278" s="3" t="s">
        <v>22</v>
      </c>
      <c r="K3278" s="60">
        <v>46062</v>
      </c>
      <c r="L3278" s="60" t="s">
        <v>23</v>
      </c>
      <c r="M3278" s="3" t="s">
        <v>24</v>
      </c>
      <c r="N3278" s="5" t="s">
        <v>16507</v>
      </c>
      <c r="O3278" s="3" t="s">
        <v>16508</v>
      </c>
    </row>
    <row r="3279" s="2" customFormat="1" spans="1:15">
      <c r="A3279" s="2">
        <v>3278</v>
      </c>
      <c r="C3279" s="2" t="s">
        <v>16509</v>
      </c>
      <c r="D3279" s="76" t="s">
        <v>16510</v>
      </c>
      <c r="E3279" s="2" t="s">
        <v>16459</v>
      </c>
      <c r="F3279" s="3">
        <v>39</v>
      </c>
      <c r="G3279" s="2" t="s">
        <v>21</v>
      </c>
      <c r="I3279" s="2" t="s">
        <v>312</v>
      </c>
      <c r="J3279" s="3" t="s">
        <v>22</v>
      </c>
      <c r="K3279" s="60">
        <v>45880</v>
      </c>
      <c r="L3279" s="60" t="s">
        <v>23</v>
      </c>
      <c r="M3279" s="3" t="s">
        <v>24</v>
      </c>
      <c r="N3279" s="2" t="s">
        <v>16511</v>
      </c>
      <c r="O3279" s="3" t="s">
        <v>16512</v>
      </c>
    </row>
    <row r="3280" s="5" customFormat="1" spans="1:15">
      <c r="A3280" s="2">
        <v>3279</v>
      </c>
      <c r="B3280" s="68"/>
      <c r="C3280" s="5" t="s">
        <v>16513</v>
      </c>
      <c r="D3280" s="68" t="s">
        <v>16514</v>
      </c>
      <c r="E3280" s="5" t="s">
        <v>16515</v>
      </c>
      <c r="F3280" s="3">
        <v>36.8</v>
      </c>
      <c r="G3280" s="3" t="s">
        <v>21</v>
      </c>
      <c r="I3280" s="2" t="s">
        <v>312</v>
      </c>
      <c r="J3280" s="3" t="s">
        <v>22</v>
      </c>
      <c r="K3280" s="60">
        <v>46058</v>
      </c>
      <c r="L3280" s="60" t="s">
        <v>23</v>
      </c>
      <c r="M3280" s="3" t="s">
        <v>24</v>
      </c>
      <c r="N3280" s="5" t="s">
        <v>16516</v>
      </c>
      <c r="O3280" s="3" t="s">
        <v>16517</v>
      </c>
    </row>
    <row r="3281" s="3" customFormat="1" spans="1:15">
      <c r="A3281" s="2">
        <v>3280</v>
      </c>
      <c r="C3281" s="3" t="s">
        <v>16518</v>
      </c>
      <c r="D3281" s="21" t="s">
        <v>16519</v>
      </c>
      <c r="E3281" s="20" t="s">
        <v>16520</v>
      </c>
      <c r="F3281" s="3">
        <v>49.8</v>
      </c>
      <c r="G3281" s="3" t="s">
        <v>62</v>
      </c>
      <c r="K3281" s="60">
        <v>46010</v>
      </c>
      <c r="L3281" s="3" t="s">
        <v>63</v>
      </c>
      <c r="N3281" s="3" t="s">
        <v>16521</v>
      </c>
      <c r="O3281" s="3" t="s">
        <v>16522</v>
      </c>
    </row>
    <row r="3282" s="2" customFormat="1" ht="14.25" spans="1:15">
      <c r="A3282" s="2">
        <v>3281</v>
      </c>
      <c r="C3282" s="18" t="s">
        <v>16523</v>
      </c>
      <c r="D3282" s="76"/>
      <c r="F3282" s="3"/>
      <c r="K3282" s="60"/>
      <c r="M3282" s="3"/>
      <c r="O3282" s="3"/>
    </row>
    <row r="3283" s="2" customFormat="1" spans="1:15">
      <c r="A3283" s="2">
        <v>3282</v>
      </c>
      <c r="B3283" s="68"/>
      <c r="C3283" s="5" t="s">
        <v>16524</v>
      </c>
      <c r="D3283" s="68" t="s">
        <v>16525</v>
      </c>
      <c r="E3283" s="20" t="s">
        <v>16526</v>
      </c>
      <c r="F3283" s="3">
        <v>49</v>
      </c>
      <c r="G3283" s="5" t="s">
        <v>21</v>
      </c>
      <c r="H3283" s="5"/>
      <c r="I3283" s="5"/>
      <c r="J3283" s="20" t="s">
        <v>22</v>
      </c>
      <c r="K3283" s="60">
        <v>46006</v>
      </c>
      <c r="L3283" s="70" t="s">
        <v>23</v>
      </c>
      <c r="M3283" s="3" t="s">
        <v>24</v>
      </c>
      <c r="N3283" s="5" t="s">
        <v>16527</v>
      </c>
      <c r="O3283" s="3" t="s">
        <v>16528</v>
      </c>
    </row>
    <row r="3284" s="3" customFormat="1" spans="1:15">
      <c r="A3284" s="2">
        <v>3283</v>
      </c>
      <c r="C3284" s="3" t="s">
        <v>16529</v>
      </c>
      <c r="D3284" s="21" t="s">
        <v>16530</v>
      </c>
      <c r="E3284" s="3" t="s">
        <v>16531</v>
      </c>
      <c r="F3284" s="3">
        <v>59</v>
      </c>
      <c r="G3284" s="3" t="s">
        <v>16532</v>
      </c>
      <c r="J3284" s="52"/>
      <c r="K3284" s="60">
        <v>45883</v>
      </c>
      <c r="L3284" s="99" t="s">
        <v>63</v>
      </c>
      <c r="M3284" s="20"/>
      <c r="N3284" s="3" t="s">
        <v>16533</v>
      </c>
      <c r="O3284" s="3" t="s">
        <v>16534</v>
      </c>
    </row>
    <row r="3285" s="52" customFormat="1" spans="1:15">
      <c r="A3285" s="2">
        <v>3284</v>
      </c>
      <c r="C3285" s="52" t="s">
        <v>16535</v>
      </c>
      <c r="D3285" s="87" t="s">
        <v>16536</v>
      </c>
      <c r="E3285" s="52" t="s">
        <v>16537</v>
      </c>
      <c r="F3285" s="3">
        <v>65</v>
      </c>
      <c r="G3285" s="88" t="s">
        <v>16538</v>
      </c>
      <c r="H3285" s="88" t="s">
        <v>96</v>
      </c>
      <c r="I3285" s="88"/>
      <c r="J3285" s="88"/>
      <c r="K3285" s="60">
        <v>46049</v>
      </c>
      <c r="L3285" s="52" t="s">
        <v>381</v>
      </c>
      <c r="M3285" s="70"/>
      <c r="N3285" s="88" t="s">
        <v>16539</v>
      </c>
      <c r="O3285" s="3" t="s">
        <v>16540</v>
      </c>
    </row>
    <row r="3286" s="3" customFormat="1" spans="1:15">
      <c r="A3286" s="2">
        <v>3285</v>
      </c>
      <c r="B3286" s="3" t="s">
        <v>16541</v>
      </c>
      <c r="C3286" s="3" t="s">
        <v>16542</v>
      </c>
      <c r="D3286" s="3" t="s">
        <v>16541</v>
      </c>
      <c r="E3286" s="3" t="s">
        <v>16543</v>
      </c>
      <c r="F3286" s="3">
        <v>59.8</v>
      </c>
      <c r="G3286" s="3"/>
      <c r="H3286" s="3"/>
      <c r="I3286" s="3"/>
      <c r="J3286" s="3"/>
      <c r="K3286" s="60">
        <v>45891</v>
      </c>
      <c r="N3286" s="3" t="s">
        <v>16544</v>
      </c>
      <c r="O3286" s="3" t="s">
        <v>16545</v>
      </c>
    </row>
    <row r="3287" s="3" customFormat="1" spans="1:15">
      <c r="A3287" s="2">
        <v>3286</v>
      </c>
      <c r="B3287" s="3" t="s">
        <v>16546</v>
      </c>
      <c r="C3287" s="3" t="s">
        <v>16547</v>
      </c>
      <c r="D3287" s="3" t="s">
        <v>16546</v>
      </c>
      <c r="E3287" s="3" t="s">
        <v>16548</v>
      </c>
      <c r="F3287" s="3">
        <v>69.9</v>
      </c>
      <c r="G3287" s="3" t="s">
        <v>16549</v>
      </c>
      <c r="H3287" s="3"/>
      <c r="I3287" s="3"/>
      <c r="J3287" s="3"/>
      <c r="K3287" s="60">
        <v>45838</v>
      </c>
      <c r="L3287" s="3"/>
      <c r="M3287" s="3"/>
      <c r="N3287" s="3" t="s">
        <v>16550</v>
      </c>
      <c r="O3287" s="3" t="s">
        <v>16551</v>
      </c>
    </row>
    <row r="3288" s="2" customFormat="1" spans="1:15">
      <c r="A3288" s="2">
        <v>3287</v>
      </c>
      <c r="B3288" s="17"/>
      <c r="C3288" s="92" t="s">
        <v>16552</v>
      </c>
      <c r="D3288" s="17" t="s">
        <v>16553</v>
      </c>
      <c r="E3288" s="92" t="s">
        <v>16554</v>
      </c>
      <c r="F3288" s="3">
        <v>43</v>
      </c>
      <c r="G3288" s="3" t="s">
        <v>21</v>
      </c>
      <c r="H3288" s="17"/>
      <c r="I3288" s="17"/>
      <c r="J3288" s="17"/>
      <c r="K3288" s="60">
        <v>45679</v>
      </c>
      <c r="L3288" s="92"/>
      <c r="M3288" s="3" t="s">
        <v>24</v>
      </c>
      <c r="N3288" s="96" t="s">
        <v>16555</v>
      </c>
      <c r="O3288" s="3" t="s">
        <v>16556</v>
      </c>
    </row>
    <row r="3289" s="2" customFormat="1" spans="1:15">
      <c r="A3289" s="2">
        <v>3288</v>
      </c>
      <c r="B3289" s="63"/>
      <c r="C3289" s="63" t="s">
        <v>16557</v>
      </c>
      <c r="D3289" s="95" t="s">
        <v>16558</v>
      </c>
      <c r="E3289" s="63" t="s">
        <v>16559</v>
      </c>
      <c r="F3289" s="3">
        <v>47</v>
      </c>
      <c r="G3289" s="63" t="s">
        <v>16560</v>
      </c>
      <c r="H3289" s="63" t="s">
        <v>96</v>
      </c>
      <c r="I3289" s="63"/>
      <c r="J3289" s="63"/>
      <c r="K3289" s="60">
        <v>45283</v>
      </c>
      <c r="L3289" s="2" t="s">
        <v>381</v>
      </c>
      <c r="M3289" s="3" t="s">
        <v>24</v>
      </c>
      <c r="N3289" s="95" t="s">
        <v>16561</v>
      </c>
      <c r="O3289" s="3" t="s">
        <v>16562</v>
      </c>
    </row>
    <row r="3290" s="2" customFormat="1" spans="1:15">
      <c r="A3290" s="2">
        <v>3289</v>
      </c>
      <c r="B3290" s="85"/>
      <c r="C3290" s="2" t="s">
        <v>16563</v>
      </c>
      <c r="D3290" s="76" t="s">
        <v>16564</v>
      </c>
      <c r="E3290" s="2" t="s">
        <v>16565</v>
      </c>
      <c r="F3290" s="3">
        <v>49</v>
      </c>
      <c r="G3290" s="2" t="s">
        <v>16566</v>
      </c>
      <c r="K3290" s="60">
        <v>44729</v>
      </c>
      <c r="L3290" s="70" t="s">
        <v>63</v>
      </c>
      <c r="M3290" s="3" t="s">
        <v>24</v>
      </c>
      <c r="N3290" s="2" t="s">
        <v>16567</v>
      </c>
      <c r="O3290" s="3" t="s">
        <v>16568</v>
      </c>
    </row>
    <row r="3291" s="3" customFormat="1" spans="1:15">
      <c r="A3291" s="2">
        <v>3290</v>
      </c>
      <c r="C3291" s="3" t="s">
        <v>16569</v>
      </c>
      <c r="D3291" s="21" t="s">
        <v>16570</v>
      </c>
      <c r="E3291" s="20" t="s">
        <v>16571</v>
      </c>
      <c r="F3291" s="3">
        <v>59</v>
      </c>
      <c r="G3291" s="3" t="s">
        <v>16572</v>
      </c>
      <c r="K3291" s="60">
        <v>45706</v>
      </c>
      <c r="L3291" s="3" t="s">
        <v>63</v>
      </c>
      <c r="N3291" s="3" t="s">
        <v>16573</v>
      </c>
      <c r="O3291" s="3" t="s">
        <v>16574</v>
      </c>
    </row>
    <row r="3292" s="3" customFormat="1" spans="1:15">
      <c r="A3292" s="2">
        <v>3291</v>
      </c>
      <c r="B3292" s="21" t="s">
        <v>16575</v>
      </c>
      <c r="C3292" s="3" t="s">
        <v>16576</v>
      </c>
      <c r="D3292" s="21" t="s">
        <v>16575</v>
      </c>
      <c r="E3292" s="3" t="s">
        <v>16577</v>
      </c>
      <c r="F3292" s="3">
        <v>69.9</v>
      </c>
      <c r="G3292" s="3" t="s">
        <v>16578</v>
      </c>
      <c r="K3292" s="60">
        <v>45882</v>
      </c>
      <c r="N3292" s="3" t="s">
        <v>16579</v>
      </c>
      <c r="O3292" s="3" t="s">
        <v>16580</v>
      </c>
    </row>
    <row r="3293" s="3" customFormat="1" spans="1:15">
      <c r="A3293" s="2">
        <v>3292</v>
      </c>
      <c r="B3293" s="3"/>
      <c r="C3293" s="3" t="s">
        <v>16581</v>
      </c>
      <c r="D3293" s="21" t="s">
        <v>16582</v>
      </c>
      <c r="E3293" s="3" t="s">
        <v>16583</v>
      </c>
      <c r="F3293" s="3">
        <v>65</v>
      </c>
      <c r="G3293" s="3" t="s">
        <v>16584</v>
      </c>
      <c r="K3293" s="60">
        <v>45573</v>
      </c>
      <c r="L3293" s="3" t="s">
        <v>63</v>
      </c>
      <c r="N3293" s="3" t="s">
        <v>16585</v>
      </c>
      <c r="O3293" s="3" t="s">
        <v>16586</v>
      </c>
    </row>
    <row r="3294" s="3" customFormat="1" spans="1:15">
      <c r="A3294" s="2">
        <v>3293</v>
      </c>
      <c r="C3294" s="3" t="s">
        <v>16587</v>
      </c>
      <c r="D3294" s="21" t="s">
        <v>16588</v>
      </c>
      <c r="E3294" s="3" t="s">
        <v>16589</v>
      </c>
      <c r="F3294" s="3">
        <v>55</v>
      </c>
      <c r="G3294" s="3" t="s">
        <v>16590</v>
      </c>
      <c r="K3294" s="60">
        <v>45512</v>
      </c>
      <c r="L3294" s="70" t="s">
        <v>63</v>
      </c>
      <c r="N3294" s="3" t="s">
        <v>16591</v>
      </c>
      <c r="O3294" s="3" t="s">
        <v>16592</v>
      </c>
    </row>
    <row r="3295" s="3" customFormat="1" spans="1:15">
      <c r="A3295" s="2">
        <v>3294</v>
      </c>
      <c r="B3295" s="5"/>
      <c r="C3295" s="5" t="s">
        <v>16593</v>
      </c>
      <c r="D3295" s="68" t="s">
        <v>16594</v>
      </c>
      <c r="E3295" s="5" t="s">
        <v>16595</v>
      </c>
      <c r="F3295" s="3">
        <v>69</v>
      </c>
      <c r="G3295" s="5" t="s">
        <v>16596</v>
      </c>
      <c r="K3295" s="60">
        <v>45069</v>
      </c>
      <c r="N3295" s="5" t="s">
        <v>16597</v>
      </c>
      <c r="O3295" s="5" t="s">
        <v>16598</v>
      </c>
    </row>
    <row r="3296" s="3" customFormat="1" spans="1:15">
      <c r="A3296" s="2">
        <v>3295</v>
      </c>
      <c r="B3296" s="3" t="s">
        <v>16599</v>
      </c>
      <c r="C3296" s="3" t="s">
        <v>16600</v>
      </c>
      <c r="D3296" s="3" t="s">
        <v>16599</v>
      </c>
      <c r="E3296" s="3" t="s">
        <v>16601</v>
      </c>
      <c r="F3296" s="3">
        <v>54.9</v>
      </c>
      <c r="G3296" s="20" t="s">
        <v>16602</v>
      </c>
      <c r="H3296" s="20"/>
      <c r="I3296" s="20"/>
      <c r="J3296" s="20"/>
      <c r="K3296" s="60">
        <v>45905</v>
      </c>
      <c r="N3296" s="3" t="s">
        <v>16603</v>
      </c>
      <c r="O3296" s="3" t="s">
        <v>16604</v>
      </c>
    </row>
    <row r="3297" s="4" customFormat="1" spans="1:15">
      <c r="A3297" s="2">
        <v>3296</v>
      </c>
      <c r="B3297" s="4" t="s">
        <v>16605</v>
      </c>
      <c r="C3297" s="4" t="s">
        <v>16606</v>
      </c>
      <c r="D3297" s="4" t="s">
        <v>16605</v>
      </c>
      <c r="E3297" s="4" t="s">
        <v>16607</v>
      </c>
      <c r="F3297" s="3">
        <v>55</v>
      </c>
      <c r="G3297" s="4" t="s">
        <v>62</v>
      </c>
      <c r="H3297" s="4"/>
      <c r="I3297" s="4"/>
      <c r="J3297" s="4"/>
      <c r="K3297" s="60">
        <v>46062</v>
      </c>
      <c r="L3297" s="4"/>
      <c r="N3297" s="4" t="s">
        <v>16608</v>
      </c>
      <c r="O3297" s="4" t="s">
        <v>16609</v>
      </c>
    </row>
    <row r="3298" s="3" customFormat="1" spans="1:15">
      <c r="A3298" s="2">
        <v>3297</v>
      </c>
      <c r="B3298" s="3" t="s">
        <v>16610</v>
      </c>
      <c r="C3298" s="3" t="s">
        <v>16611</v>
      </c>
      <c r="D3298" s="21" t="s">
        <v>16610</v>
      </c>
      <c r="E3298" s="3" t="s">
        <v>16612</v>
      </c>
      <c r="F3298" s="3">
        <v>69</v>
      </c>
      <c r="G3298" s="3" t="s">
        <v>737</v>
      </c>
      <c r="J3298" s="20" t="s">
        <v>22</v>
      </c>
      <c r="K3298" s="60">
        <v>46063</v>
      </c>
      <c r="L3298" s="70" t="s">
        <v>23</v>
      </c>
      <c r="N3298" s="3" t="s">
        <v>16613</v>
      </c>
      <c r="O3298" s="3" t="s">
        <v>16614</v>
      </c>
    </row>
    <row r="3299" s="2" customFormat="1" spans="1:15">
      <c r="A3299" s="2">
        <v>3298</v>
      </c>
      <c r="B3299" s="5"/>
      <c r="C3299" s="5" t="s">
        <v>16615</v>
      </c>
      <c r="D3299" s="68" t="s">
        <v>16616</v>
      </c>
      <c r="E3299" s="5" t="s">
        <v>16617</v>
      </c>
      <c r="F3299" s="3">
        <v>39.9</v>
      </c>
      <c r="G3299" s="3" t="s">
        <v>21</v>
      </c>
      <c r="H3299" s="5"/>
      <c r="I3299" s="5"/>
      <c r="J3299" s="5"/>
      <c r="K3299" s="60">
        <v>45845</v>
      </c>
      <c r="L3299" s="5"/>
      <c r="M3299" s="3" t="s">
        <v>24</v>
      </c>
      <c r="N3299" s="5" t="s">
        <v>16618</v>
      </c>
      <c r="O3299" s="3" t="s">
        <v>16619</v>
      </c>
    </row>
    <row r="3300" s="3" customFormat="1" spans="1:15">
      <c r="A3300" s="2">
        <v>3299</v>
      </c>
      <c r="B3300" s="3" t="s">
        <v>16620</v>
      </c>
      <c r="C3300" s="3" t="s">
        <v>16621</v>
      </c>
      <c r="D3300" s="21" t="s">
        <v>16620</v>
      </c>
      <c r="E3300" s="3" t="s">
        <v>3190</v>
      </c>
      <c r="F3300" s="3">
        <v>69.9</v>
      </c>
      <c r="G3300" s="20" t="s">
        <v>16622</v>
      </c>
      <c r="H3300" s="20" t="s">
        <v>96</v>
      </c>
      <c r="I3300" s="20"/>
      <c r="J3300" s="3" t="s">
        <v>22</v>
      </c>
      <c r="K3300" s="60">
        <v>46006</v>
      </c>
      <c r="L3300" s="3" t="s">
        <v>23</v>
      </c>
      <c r="M3300" s="3" t="s">
        <v>16623</v>
      </c>
      <c r="N3300" s="3" t="s">
        <v>16624</v>
      </c>
      <c r="O3300" s="3" t="s">
        <v>16625</v>
      </c>
    </row>
    <row r="3301" s="4" customFormat="1" spans="1:15">
      <c r="A3301" s="2">
        <v>3300</v>
      </c>
      <c r="B3301" s="4" t="s">
        <v>16626</v>
      </c>
      <c r="C3301" s="4" t="s">
        <v>16627</v>
      </c>
      <c r="D3301" s="4" t="s">
        <v>16626</v>
      </c>
      <c r="E3301" s="4" t="s">
        <v>16628</v>
      </c>
      <c r="F3301" s="4">
        <v>65</v>
      </c>
      <c r="G3301" s="4" t="s">
        <v>62</v>
      </c>
      <c r="H3301" s="4"/>
      <c r="I3301" s="4"/>
      <c r="K3301" s="56">
        <v>46090</v>
      </c>
      <c r="N3301" s="4" t="s">
        <v>16629</v>
      </c>
      <c r="O3301" s="4" t="s">
        <v>16630</v>
      </c>
    </row>
    <row r="3302" s="4" customFormat="1" spans="1:15">
      <c r="A3302" s="2">
        <v>3301</v>
      </c>
      <c r="B3302" s="4" t="s">
        <v>16631</v>
      </c>
      <c r="C3302" s="4" t="s">
        <v>16632</v>
      </c>
      <c r="D3302" s="22" t="s">
        <v>16631</v>
      </c>
      <c r="E3302" s="4" t="s">
        <v>16633</v>
      </c>
      <c r="F3302" s="3">
        <v>69</v>
      </c>
      <c r="G3302" s="4" t="s">
        <v>16634</v>
      </c>
      <c r="H3302" s="4"/>
      <c r="I3302" s="4"/>
      <c r="K3302" s="60">
        <v>46045</v>
      </c>
      <c r="L3302" s="4"/>
      <c r="N3302" s="4" t="s">
        <v>16635</v>
      </c>
      <c r="O3302" s="4" t="s">
        <v>16636</v>
      </c>
    </row>
    <row r="3303" s="4" customFormat="1" spans="1:15">
      <c r="A3303" s="2">
        <v>3302</v>
      </c>
      <c r="B3303" s="4" t="s">
        <v>16637</v>
      </c>
      <c r="C3303" s="4" t="s">
        <v>16638</v>
      </c>
      <c r="D3303" s="22" t="s">
        <v>16637</v>
      </c>
      <c r="E3303" s="4" t="s">
        <v>16639</v>
      </c>
      <c r="F3303" s="3">
        <v>65</v>
      </c>
      <c r="G3303" s="4" t="s">
        <v>6793</v>
      </c>
      <c r="K3303" s="60">
        <v>46017</v>
      </c>
      <c r="L3303" s="4"/>
      <c r="N3303" s="4" t="s">
        <v>16640</v>
      </c>
      <c r="O3303" s="4" t="s">
        <v>16641</v>
      </c>
    </row>
    <row r="3304" s="3" customFormat="1" spans="1:15">
      <c r="A3304" s="2">
        <v>3303</v>
      </c>
      <c r="B3304" s="3"/>
      <c r="C3304" s="3" t="s">
        <v>16642</v>
      </c>
      <c r="D3304" s="21" t="s">
        <v>16643</v>
      </c>
      <c r="E3304" s="3" t="s">
        <v>16644</v>
      </c>
      <c r="F3304" s="3">
        <v>54</v>
      </c>
      <c r="G3304" s="3" t="s">
        <v>1058</v>
      </c>
      <c r="K3304" s="60">
        <v>45650</v>
      </c>
      <c r="L3304" s="20" t="s">
        <v>63</v>
      </c>
      <c r="M3304" s="3"/>
      <c r="N3304" s="3" t="s">
        <v>16645</v>
      </c>
      <c r="O3304" s="3" t="s">
        <v>16646</v>
      </c>
    </row>
    <row r="3305" s="2" customFormat="1" spans="1:15">
      <c r="A3305" s="2">
        <v>3304</v>
      </c>
      <c r="C3305" s="2" t="s">
        <v>16647</v>
      </c>
      <c r="D3305" s="76" t="s">
        <v>16648</v>
      </c>
      <c r="E3305" s="2" t="s">
        <v>16649</v>
      </c>
      <c r="F3305" s="3">
        <v>39</v>
      </c>
      <c r="G3305" s="2" t="s">
        <v>21</v>
      </c>
      <c r="K3305" s="60">
        <v>45885</v>
      </c>
      <c r="M3305" s="3" t="s">
        <v>24</v>
      </c>
      <c r="N3305" s="2" t="s">
        <v>16650</v>
      </c>
      <c r="O3305" s="3" t="s">
        <v>16651</v>
      </c>
    </row>
    <row r="3306" s="2" customFormat="1" spans="1:15">
      <c r="A3306" s="2">
        <v>3305</v>
      </c>
      <c r="B3306" s="5"/>
      <c r="C3306" s="5" t="s">
        <v>16652</v>
      </c>
      <c r="D3306" s="68" t="s">
        <v>16653</v>
      </c>
      <c r="E3306" s="5" t="s">
        <v>16654</v>
      </c>
      <c r="F3306" s="3">
        <v>59</v>
      </c>
      <c r="G3306" s="5" t="s">
        <v>16655</v>
      </c>
      <c r="H3306" s="5"/>
      <c r="I3306" s="5"/>
      <c r="J3306" s="5"/>
      <c r="K3306" s="60">
        <v>46048</v>
      </c>
      <c r="L3306" s="5" t="s">
        <v>909</v>
      </c>
      <c r="M3306" s="3"/>
      <c r="N3306" s="5" t="s">
        <v>16656</v>
      </c>
      <c r="O3306" s="3" t="s">
        <v>16657</v>
      </c>
    </row>
    <row r="3307" s="2" customFormat="1" spans="1:15">
      <c r="A3307" s="2">
        <v>3306</v>
      </c>
      <c r="B3307" s="101"/>
      <c r="C3307" s="92" t="s">
        <v>16658</v>
      </c>
      <c r="D3307" s="17" t="s">
        <v>16659</v>
      </c>
      <c r="E3307" s="92" t="s">
        <v>16660</v>
      </c>
      <c r="F3307" s="3">
        <v>49.8</v>
      </c>
      <c r="G3307" s="61" t="s">
        <v>21</v>
      </c>
      <c r="H3307" s="79"/>
      <c r="I3307" s="79"/>
      <c r="J3307" s="79"/>
      <c r="K3307" s="60">
        <v>46057</v>
      </c>
      <c r="L3307" s="92"/>
      <c r="M3307" s="3" t="s">
        <v>24</v>
      </c>
      <c r="N3307" s="96" t="s">
        <v>16661</v>
      </c>
      <c r="O3307" s="3" t="s">
        <v>16662</v>
      </c>
    </row>
    <row r="3308" s="2" customFormat="1" spans="1:15">
      <c r="A3308" s="2">
        <v>3307</v>
      </c>
      <c r="B3308" s="5"/>
      <c r="C3308" s="5" t="s">
        <v>16663</v>
      </c>
      <c r="D3308" s="68" t="s">
        <v>16664</v>
      </c>
      <c r="E3308" s="20" t="s">
        <v>16665</v>
      </c>
      <c r="F3308" s="3">
        <v>49</v>
      </c>
      <c r="G3308" s="20" t="s">
        <v>16666</v>
      </c>
      <c r="H3308" s="20"/>
      <c r="I3308" s="20"/>
      <c r="J3308" s="20"/>
      <c r="K3308" s="60">
        <v>45661</v>
      </c>
      <c r="L3308" s="5"/>
      <c r="M3308" s="3" t="s">
        <v>24</v>
      </c>
      <c r="N3308" s="5" t="s">
        <v>16667</v>
      </c>
      <c r="O3308" s="3" t="s">
        <v>16668</v>
      </c>
    </row>
    <row r="3309" s="2" customFormat="1" spans="1:15">
      <c r="A3309" s="2">
        <v>3308</v>
      </c>
      <c r="B3309" s="68"/>
      <c r="C3309" s="5" t="s">
        <v>16669</v>
      </c>
      <c r="D3309" s="68" t="s">
        <v>16670</v>
      </c>
      <c r="E3309" s="5" t="s">
        <v>16671</v>
      </c>
      <c r="F3309" s="3">
        <v>39</v>
      </c>
      <c r="G3309" s="3" t="s">
        <v>21</v>
      </c>
      <c r="H3309" s="5"/>
      <c r="I3309" s="5"/>
      <c r="J3309" s="5"/>
      <c r="K3309" s="60">
        <v>46055</v>
      </c>
      <c r="L3309" s="5"/>
      <c r="M3309" s="3" t="s">
        <v>24</v>
      </c>
      <c r="N3309" s="5" t="s">
        <v>16672</v>
      </c>
      <c r="O3309" s="3" t="s">
        <v>16673</v>
      </c>
    </row>
    <row r="3310" s="2" customFormat="1" spans="1:15">
      <c r="A3310" s="2">
        <v>3309</v>
      </c>
      <c r="C3310" s="2" t="s">
        <v>16674</v>
      </c>
      <c r="D3310" s="76" t="s">
        <v>16675</v>
      </c>
      <c r="E3310" s="2" t="s">
        <v>3190</v>
      </c>
      <c r="F3310" s="3">
        <v>45</v>
      </c>
      <c r="G3310" s="2" t="s">
        <v>21</v>
      </c>
      <c r="K3310" s="60">
        <v>45302</v>
      </c>
      <c r="L3310" s="97"/>
      <c r="M3310" s="3" t="s">
        <v>24</v>
      </c>
      <c r="N3310" s="2" t="s">
        <v>16676</v>
      </c>
      <c r="O3310" s="3" t="s">
        <v>16677</v>
      </c>
    </row>
    <row r="3311" s="2" customFormat="1" ht="14.25" spans="1:15">
      <c r="A3311" s="2">
        <v>3310</v>
      </c>
      <c r="B3311" s="16"/>
      <c r="C3311" s="18" t="s">
        <v>16678</v>
      </c>
      <c r="D3311" s="76"/>
      <c r="F3311" s="3"/>
      <c r="K3311" s="60"/>
      <c r="M3311" s="3"/>
      <c r="O3311" s="3"/>
    </row>
    <row r="3312" s="3" customFormat="1" spans="1:15">
      <c r="A3312" s="2">
        <v>3311</v>
      </c>
      <c r="C3312" s="3" t="s">
        <v>16679</v>
      </c>
      <c r="D3312" s="21" t="s">
        <v>16680</v>
      </c>
      <c r="E3312" s="3" t="s">
        <v>16681</v>
      </c>
      <c r="F3312" s="3">
        <v>45.8</v>
      </c>
      <c r="G3312" s="3" t="s">
        <v>16682</v>
      </c>
      <c r="K3312" s="60">
        <v>46055</v>
      </c>
      <c r="N3312" s="3" t="s">
        <v>16683</v>
      </c>
      <c r="O3312" s="3" t="s">
        <v>16684</v>
      </c>
    </row>
    <row r="3313" s="52" customFormat="1" spans="1:15">
      <c r="A3313" s="2">
        <v>3312</v>
      </c>
      <c r="C3313" s="52" t="s">
        <v>16685</v>
      </c>
      <c r="D3313" s="87" t="s">
        <v>16686</v>
      </c>
      <c r="E3313" s="52" t="s">
        <v>16687</v>
      </c>
      <c r="F3313" s="3">
        <v>58.5</v>
      </c>
      <c r="G3313" s="88" t="s">
        <v>737</v>
      </c>
      <c r="H3313" s="88" t="s">
        <v>96</v>
      </c>
      <c r="I3313" s="88"/>
      <c r="J3313" s="88" t="s">
        <v>22</v>
      </c>
      <c r="K3313" s="60">
        <v>46004</v>
      </c>
      <c r="L3313" s="3" t="s">
        <v>23</v>
      </c>
      <c r="M3313" s="70"/>
      <c r="N3313" s="88" t="s">
        <v>16688</v>
      </c>
      <c r="O3313" s="3" t="s">
        <v>16689</v>
      </c>
    </row>
    <row r="3314" s="2" customFormat="1" spans="1:15">
      <c r="A3314" s="2">
        <v>3313</v>
      </c>
      <c r="C3314" s="2" t="s">
        <v>16690</v>
      </c>
      <c r="D3314" s="76" t="s">
        <v>16691</v>
      </c>
      <c r="E3314" s="2" t="s">
        <v>16692</v>
      </c>
      <c r="F3314" s="3">
        <v>48</v>
      </c>
      <c r="G3314" s="2" t="s">
        <v>21</v>
      </c>
      <c r="K3314" s="60">
        <v>44933</v>
      </c>
      <c r="M3314" s="3" t="s">
        <v>24</v>
      </c>
      <c r="N3314" s="2" t="s">
        <v>16693</v>
      </c>
      <c r="O3314" s="3" t="s">
        <v>16694</v>
      </c>
    </row>
    <row r="3315" s="5" customFormat="1" ht="14.25" spans="1:15">
      <c r="A3315" s="2">
        <v>3314</v>
      </c>
      <c r="B3315" s="2"/>
      <c r="C3315" s="18" t="s">
        <v>16695</v>
      </c>
      <c r="D3315" s="76"/>
      <c r="E3315" s="2"/>
      <c r="F3315" s="3"/>
      <c r="G3315" s="2"/>
      <c r="H3315" s="2"/>
      <c r="I3315" s="2"/>
      <c r="J3315" s="2"/>
      <c r="K3315" s="60"/>
      <c r="L3315" s="2"/>
      <c r="M3315" s="3"/>
      <c r="N3315" s="2"/>
      <c r="O3315" s="3"/>
    </row>
    <row r="3316" s="52" customFormat="1" spans="1:15">
      <c r="A3316" s="2">
        <v>3315</v>
      </c>
      <c r="B3316" s="52" t="s">
        <v>16696</v>
      </c>
      <c r="C3316" s="52" t="s">
        <v>16697</v>
      </c>
      <c r="D3316" s="52" t="s">
        <v>16696</v>
      </c>
      <c r="E3316" s="52" t="s">
        <v>16698</v>
      </c>
      <c r="F3316" s="3">
        <v>49.9</v>
      </c>
      <c r="G3316" s="63" t="s">
        <v>21</v>
      </c>
      <c r="J3316" s="20" t="s">
        <v>22</v>
      </c>
      <c r="K3316" s="60">
        <v>45875</v>
      </c>
      <c r="L3316" s="70" t="s">
        <v>23</v>
      </c>
      <c r="N3316" s="52" t="s">
        <v>16699</v>
      </c>
      <c r="O3316" s="52" t="s">
        <v>16700</v>
      </c>
    </row>
    <row r="3317" s="52" customFormat="1" spans="1:15">
      <c r="A3317" s="2">
        <v>3316</v>
      </c>
      <c r="C3317" s="52" t="s">
        <v>16701</v>
      </c>
      <c r="D3317" s="87" t="s">
        <v>16702</v>
      </c>
      <c r="E3317" s="52" t="s">
        <v>16703</v>
      </c>
      <c r="F3317" s="3">
        <v>48.9</v>
      </c>
      <c r="G3317" s="88" t="s">
        <v>62</v>
      </c>
      <c r="K3317" s="60">
        <v>45813</v>
      </c>
      <c r="L3317" s="60" t="s">
        <v>4250</v>
      </c>
      <c r="M3317" s="3" t="s">
        <v>16704</v>
      </c>
      <c r="N3317" s="88" t="s">
        <v>16705</v>
      </c>
      <c r="O3317" s="3" t="s">
        <v>16706</v>
      </c>
    </row>
    <row r="3318" s="3" customFormat="1" spans="1:15">
      <c r="A3318" s="2">
        <v>3317</v>
      </c>
      <c r="C3318" s="3" t="s">
        <v>16707</v>
      </c>
      <c r="D3318" s="21" t="s">
        <v>16708</v>
      </c>
      <c r="E3318" s="3" t="s">
        <v>16709</v>
      </c>
      <c r="F3318" s="3">
        <v>39</v>
      </c>
      <c r="G3318" s="3" t="s">
        <v>62</v>
      </c>
      <c r="K3318" s="60">
        <v>46049</v>
      </c>
      <c r="L3318" s="62" t="s">
        <v>63</v>
      </c>
      <c r="M3318" s="62"/>
      <c r="N3318" s="3" t="s">
        <v>16710</v>
      </c>
      <c r="O3318" s="3" t="s">
        <v>16711</v>
      </c>
    </row>
    <row r="3319" s="4" customFormat="1" spans="1:15">
      <c r="A3319" s="2">
        <v>3318</v>
      </c>
      <c r="B3319" s="4" t="s">
        <v>16712</v>
      </c>
      <c r="C3319" s="4" t="s">
        <v>16713</v>
      </c>
      <c r="D3319" s="4" t="s">
        <v>16712</v>
      </c>
      <c r="E3319" s="4" t="s">
        <v>16714</v>
      </c>
      <c r="F3319" s="3">
        <v>43.5</v>
      </c>
      <c r="G3319" s="4" t="s">
        <v>16715</v>
      </c>
      <c r="K3319" s="60">
        <v>46058</v>
      </c>
      <c r="L3319" s="4"/>
      <c r="M3319" s="4"/>
      <c r="N3319" s="4" t="s">
        <v>16716</v>
      </c>
      <c r="O3319" s="4" t="s">
        <v>16717</v>
      </c>
    </row>
    <row r="3320" s="3" customFormat="1" spans="1:15">
      <c r="A3320" s="2">
        <v>3319</v>
      </c>
      <c r="C3320" s="3" t="s">
        <v>16718</v>
      </c>
      <c r="D3320" s="21" t="s">
        <v>16719</v>
      </c>
      <c r="E3320" s="3" t="s">
        <v>16720</v>
      </c>
      <c r="F3320" s="3">
        <v>59</v>
      </c>
      <c r="G3320" s="3" t="s">
        <v>16721</v>
      </c>
      <c r="K3320" s="60">
        <v>44847</v>
      </c>
      <c r="L3320" s="3" t="s">
        <v>63</v>
      </c>
      <c r="M3320" s="3" t="s">
        <v>16722</v>
      </c>
      <c r="N3320" s="3" t="s">
        <v>16723</v>
      </c>
      <c r="O3320" s="3" t="s">
        <v>16724</v>
      </c>
    </row>
    <row r="3321" s="5" customFormat="1" spans="1:15">
      <c r="A3321" s="2">
        <v>3320</v>
      </c>
      <c r="B3321" s="17"/>
      <c r="C3321" s="2" t="s">
        <v>16725</v>
      </c>
      <c r="D3321" s="17" t="s">
        <v>16726</v>
      </c>
      <c r="E3321" s="2" t="s">
        <v>16727</v>
      </c>
      <c r="F3321" s="3">
        <v>49.8</v>
      </c>
      <c r="G3321" s="2" t="s">
        <v>5051</v>
      </c>
      <c r="I3321" s="2" t="s">
        <v>312</v>
      </c>
      <c r="J3321" s="3" t="s">
        <v>22</v>
      </c>
      <c r="K3321" s="60">
        <v>46007</v>
      </c>
      <c r="L3321" s="60" t="s">
        <v>23</v>
      </c>
      <c r="M3321" s="3" t="s">
        <v>24</v>
      </c>
      <c r="N3321" s="76" t="s">
        <v>16728</v>
      </c>
      <c r="O3321" s="3" t="s">
        <v>16729</v>
      </c>
    </row>
    <row r="3322" s="3" customFormat="1" spans="1:15">
      <c r="A3322" s="2">
        <v>3321</v>
      </c>
      <c r="B3322" s="3" t="s">
        <v>16730</v>
      </c>
      <c r="C3322" s="3" t="s">
        <v>16731</v>
      </c>
      <c r="D3322" s="3" t="s">
        <v>16730</v>
      </c>
      <c r="E3322" s="3" t="s">
        <v>16732</v>
      </c>
      <c r="F3322" s="3">
        <v>59</v>
      </c>
      <c r="G3322" s="3" t="s">
        <v>304</v>
      </c>
      <c r="K3322" s="60">
        <v>45964</v>
      </c>
      <c r="L3322" s="3"/>
      <c r="M3322" s="3"/>
      <c r="N3322" s="3" t="s">
        <v>16733</v>
      </c>
      <c r="O3322" s="3" t="s">
        <v>16734</v>
      </c>
    </row>
    <row r="3323" s="52" customFormat="1" spans="1:15">
      <c r="A3323" s="2">
        <v>3322</v>
      </c>
      <c r="C3323" s="52" t="s">
        <v>16735</v>
      </c>
      <c r="D3323" s="87" t="s">
        <v>16736</v>
      </c>
      <c r="E3323" s="88" t="s">
        <v>16737</v>
      </c>
      <c r="F3323" s="3">
        <v>54</v>
      </c>
      <c r="G3323" s="52" t="s">
        <v>16738</v>
      </c>
      <c r="J3323" s="3" t="s">
        <v>22</v>
      </c>
      <c r="K3323" s="60">
        <v>46058</v>
      </c>
      <c r="L3323" s="60" t="s">
        <v>23</v>
      </c>
      <c r="M3323" s="3" t="s">
        <v>16739</v>
      </c>
      <c r="N3323" s="52" t="s">
        <v>16740</v>
      </c>
      <c r="O3323" s="3" t="s">
        <v>16741</v>
      </c>
    </row>
    <row r="3324" s="3" customFormat="1" spans="1:15">
      <c r="A3324" s="2">
        <v>3323</v>
      </c>
      <c r="B3324" s="3"/>
      <c r="C3324" s="3" t="s">
        <v>16742</v>
      </c>
      <c r="D3324" s="21" t="s">
        <v>16743</v>
      </c>
      <c r="E3324" s="3" t="s">
        <v>16565</v>
      </c>
      <c r="F3324" s="3">
        <v>65</v>
      </c>
      <c r="G3324" s="3" t="s">
        <v>16744</v>
      </c>
      <c r="K3324" s="60">
        <v>45660</v>
      </c>
      <c r="L3324" s="20" t="s">
        <v>63</v>
      </c>
      <c r="M3324" s="3"/>
      <c r="N3324" s="3" t="s">
        <v>16745</v>
      </c>
      <c r="O3324" s="3" t="s">
        <v>16746</v>
      </c>
    </row>
    <row r="3325" s="5" customFormat="1" spans="1:15">
      <c r="A3325" s="2">
        <v>3324</v>
      </c>
      <c r="C3325" s="5" t="s">
        <v>16747</v>
      </c>
      <c r="D3325" s="68" t="s">
        <v>16748</v>
      </c>
      <c r="E3325" s="20" t="s">
        <v>16749</v>
      </c>
      <c r="F3325" s="3">
        <v>45</v>
      </c>
      <c r="G3325" s="3" t="s">
        <v>21</v>
      </c>
      <c r="K3325" s="60">
        <v>45175</v>
      </c>
      <c r="M3325" s="3"/>
      <c r="N3325" s="5" t="s">
        <v>16750</v>
      </c>
      <c r="O3325" s="3" t="s">
        <v>16751</v>
      </c>
    </row>
    <row r="3326" s="3" customFormat="1" spans="1:15">
      <c r="A3326" s="2">
        <v>3325</v>
      </c>
      <c r="B3326" s="5"/>
      <c r="C3326" s="5" t="s">
        <v>16752</v>
      </c>
      <c r="D3326" s="68" t="s">
        <v>16753</v>
      </c>
      <c r="E3326" s="5" t="s">
        <v>16754</v>
      </c>
      <c r="F3326" s="3">
        <v>45</v>
      </c>
      <c r="G3326" s="5" t="s">
        <v>16755</v>
      </c>
      <c r="K3326" s="60">
        <v>46017</v>
      </c>
      <c r="L3326" s="5" t="s">
        <v>63</v>
      </c>
      <c r="M3326" s="5"/>
      <c r="N3326" s="5" t="s">
        <v>16756</v>
      </c>
      <c r="O3326" s="5" t="s">
        <v>16757</v>
      </c>
    </row>
    <row r="3327" s="3" customFormat="1" spans="1:15">
      <c r="A3327" s="2">
        <v>3326</v>
      </c>
      <c r="C3327" s="3" t="s">
        <v>16758</v>
      </c>
      <c r="D3327" s="21" t="s">
        <v>16759</v>
      </c>
      <c r="E3327" s="20" t="s">
        <v>16760</v>
      </c>
      <c r="F3327" s="3">
        <v>49</v>
      </c>
      <c r="G3327" s="3" t="s">
        <v>21</v>
      </c>
      <c r="K3327" s="60">
        <v>45814</v>
      </c>
      <c r="M3327" s="3" t="s">
        <v>24</v>
      </c>
      <c r="N3327" s="3" t="s">
        <v>16761</v>
      </c>
      <c r="O3327" s="3" t="s">
        <v>16762</v>
      </c>
    </row>
    <row r="3328" s="2" customFormat="1" spans="1:15">
      <c r="A3328" s="2">
        <v>3327</v>
      </c>
      <c r="B3328" s="63"/>
      <c r="C3328" s="63" t="s">
        <v>16763</v>
      </c>
      <c r="D3328" s="95" t="s">
        <v>16764</v>
      </c>
      <c r="E3328" s="63" t="s">
        <v>16765</v>
      </c>
      <c r="F3328" s="3">
        <v>49.9</v>
      </c>
      <c r="G3328" s="63" t="s">
        <v>16766</v>
      </c>
      <c r="H3328" s="63"/>
      <c r="I3328" s="63"/>
      <c r="J3328" s="63"/>
      <c r="K3328" s="60">
        <v>45874</v>
      </c>
      <c r="L3328" s="70" t="s">
        <v>63</v>
      </c>
      <c r="M3328" s="3"/>
      <c r="N3328" s="95" t="s">
        <v>16767</v>
      </c>
      <c r="O3328" s="3" t="s">
        <v>16768</v>
      </c>
    </row>
    <row r="3329" s="3" customFormat="1" spans="1:15">
      <c r="A3329" s="2">
        <v>3328</v>
      </c>
      <c r="C3329" s="3" t="s">
        <v>16769</v>
      </c>
      <c r="D3329" s="21" t="s">
        <v>16770</v>
      </c>
      <c r="E3329" s="3" t="s">
        <v>16771</v>
      </c>
      <c r="F3329" s="3">
        <v>49.8</v>
      </c>
      <c r="G3329" s="3" t="s">
        <v>21</v>
      </c>
      <c r="I3329" s="2" t="s">
        <v>312</v>
      </c>
      <c r="J3329" s="3" t="s">
        <v>22</v>
      </c>
      <c r="K3329" s="60">
        <v>46006</v>
      </c>
      <c r="L3329" s="60" t="s">
        <v>23</v>
      </c>
      <c r="M3329" s="3" t="s">
        <v>24</v>
      </c>
      <c r="N3329" s="3" t="s">
        <v>16772</v>
      </c>
      <c r="O3329" s="3" t="s">
        <v>16773</v>
      </c>
    </row>
    <row r="3330" s="3" customFormat="1" spans="1:15">
      <c r="A3330" s="2">
        <v>3329</v>
      </c>
      <c r="C3330" s="3" t="s">
        <v>16774</v>
      </c>
      <c r="D3330" s="21" t="s">
        <v>16775</v>
      </c>
      <c r="E3330" s="3" t="s">
        <v>16776</v>
      </c>
      <c r="F3330" s="3">
        <v>39</v>
      </c>
      <c r="G3330" s="3" t="s">
        <v>193</v>
      </c>
      <c r="K3330" s="60">
        <v>45805</v>
      </c>
      <c r="L3330" s="3" t="s">
        <v>2988</v>
      </c>
      <c r="M3330" s="3" t="s">
        <v>24</v>
      </c>
      <c r="N3330" s="3" t="s">
        <v>16777</v>
      </c>
      <c r="O3330" s="3" t="s">
        <v>16778</v>
      </c>
    </row>
    <row r="3331" s="3" customFormat="1" spans="1:15">
      <c r="A3331" s="2">
        <v>3330</v>
      </c>
      <c r="B3331" s="3"/>
      <c r="C3331" s="3" t="s">
        <v>16779</v>
      </c>
      <c r="D3331" s="3" t="s">
        <v>16780</v>
      </c>
      <c r="E3331" s="3" t="s">
        <v>16781</v>
      </c>
      <c r="F3331" s="3">
        <v>49.8</v>
      </c>
      <c r="G3331" s="3" t="s">
        <v>21</v>
      </c>
      <c r="K3331" s="60">
        <v>45580</v>
      </c>
      <c r="L3331" s="3"/>
      <c r="N3331" s="3" t="s">
        <v>16782</v>
      </c>
      <c r="O3331" s="3" t="s">
        <v>16783</v>
      </c>
    </row>
    <row r="3332" s="3" customFormat="1" spans="1:15">
      <c r="A3332" s="2">
        <v>3331</v>
      </c>
      <c r="B3332" s="3"/>
      <c r="C3332" s="3" t="s">
        <v>16784</v>
      </c>
      <c r="D3332" s="21" t="s">
        <v>16785</v>
      </c>
      <c r="E3332" s="3" t="s">
        <v>16786</v>
      </c>
      <c r="F3332" s="3">
        <v>39</v>
      </c>
      <c r="G3332" s="3" t="s">
        <v>62</v>
      </c>
      <c r="K3332" s="60">
        <v>46059</v>
      </c>
      <c r="N3332" s="3" t="s">
        <v>16787</v>
      </c>
      <c r="O3332" s="3" t="s">
        <v>16788</v>
      </c>
    </row>
    <row r="3333" s="3" customFormat="1" spans="1:15">
      <c r="A3333" s="2">
        <v>3332</v>
      </c>
      <c r="B3333" s="3" t="s">
        <v>16789</v>
      </c>
      <c r="C3333" s="3" t="s">
        <v>16790</v>
      </c>
      <c r="D3333" s="3" t="s">
        <v>16789</v>
      </c>
      <c r="E3333" s="3" t="s">
        <v>16791</v>
      </c>
      <c r="F3333" s="3">
        <v>69</v>
      </c>
      <c r="G3333" s="3" t="s">
        <v>16792</v>
      </c>
      <c r="K3333" s="60">
        <v>45964</v>
      </c>
      <c r="N3333" s="3" t="s">
        <v>16793</v>
      </c>
      <c r="O3333" s="3" t="s">
        <v>16794</v>
      </c>
    </row>
    <row r="3334" s="3" customFormat="1" spans="1:15">
      <c r="A3334" s="2">
        <v>3333</v>
      </c>
      <c r="B3334" s="21" t="s">
        <v>16795</v>
      </c>
      <c r="C3334" s="3" t="s">
        <v>16796</v>
      </c>
      <c r="D3334" s="21" t="s">
        <v>16795</v>
      </c>
      <c r="E3334" s="3" t="s">
        <v>16797</v>
      </c>
      <c r="F3334" s="3">
        <v>59</v>
      </c>
      <c r="G3334" s="3" t="s">
        <v>21</v>
      </c>
      <c r="K3334" s="60">
        <v>45884</v>
      </c>
      <c r="N3334" s="3" t="s">
        <v>16798</v>
      </c>
      <c r="O3334" s="3" t="s">
        <v>16799</v>
      </c>
    </row>
    <row r="3335" s="3" customFormat="1" spans="1:15">
      <c r="A3335" s="2">
        <v>3334</v>
      </c>
      <c r="B3335" s="3" t="s">
        <v>16800</v>
      </c>
      <c r="C3335" s="3" t="s">
        <v>16796</v>
      </c>
      <c r="D3335" s="21" t="s">
        <v>16800</v>
      </c>
      <c r="E3335" s="3" t="s">
        <v>16801</v>
      </c>
      <c r="F3335" s="3">
        <v>58</v>
      </c>
      <c r="G3335" s="3" t="s">
        <v>16802</v>
      </c>
      <c r="J3335" s="20" t="s">
        <v>22</v>
      </c>
      <c r="K3335" s="60">
        <v>46079</v>
      </c>
      <c r="L3335" s="70" t="s">
        <v>23</v>
      </c>
      <c r="N3335" s="3" t="s">
        <v>16803</v>
      </c>
      <c r="O3335" s="3" t="s">
        <v>16804</v>
      </c>
    </row>
    <row r="3336" s="3" customFormat="1" spans="1:15">
      <c r="A3336" s="2">
        <v>3335</v>
      </c>
      <c r="C3336" s="3" t="s">
        <v>16805</v>
      </c>
      <c r="D3336" s="21" t="s">
        <v>16806</v>
      </c>
      <c r="E3336" s="3" t="s">
        <v>16807</v>
      </c>
      <c r="F3336" s="3">
        <v>45</v>
      </c>
      <c r="G3336" s="3" t="s">
        <v>21</v>
      </c>
      <c r="K3336" s="60">
        <v>45812</v>
      </c>
      <c r="M3336" s="3" t="s">
        <v>24</v>
      </c>
      <c r="N3336" s="3" t="s">
        <v>16808</v>
      </c>
      <c r="O3336" s="3" t="s">
        <v>16809</v>
      </c>
    </row>
    <row r="3337" s="3" customFormat="1" spans="1:15">
      <c r="A3337" s="2">
        <v>3336</v>
      </c>
      <c r="B3337" s="3"/>
      <c r="C3337" s="3" t="s">
        <v>16810</v>
      </c>
      <c r="D3337" s="3" t="s">
        <v>16811</v>
      </c>
      <c r="E3337" s="3" t="s">
        <v>16812</v>
      </c>
      <c r="F3337" s="3">
        <v>69.9</v>
      </c>
      <c r="G3337" s="3" t="s">
        <v>16813</v>
      </c>
      <c r="K3337" s="60">
        <v>45681</v>
      </c>
      <c r="L3337" s="20" t="s">
        <v>63</v>
      </c>
      <c r="N3337" s="3" t="s">
        <v>16814</v>
      </c>
      <c r="O3337" s="3" t="s">
        <v>16815</v>
      </c>
    </row>
    <row r="3338" s="52" customFormat="1" spans="1:15">
      <c r="A3338" s="2">
        <v>3337</v>
      </c>
      <c r="B3338" s="52"/>
      <c r="C3338" s="52" t="s">
        <v>16816</v>
      </c>
      <c r="D3338" s="52" t="s">
        <v>16817</v>
      </c>
      <c r="E3338" s="52" t="s">
        <v>16818</v>
      </c>
      <c r="F3338" s="3">
        <v>54</v>
      </c>
      <c r="G3338" s="52" t="s">
        <v>21</v>
      </c>
      <c r="K3338" s="60">
        <v>46051</v>
      </c>
      <c r="N3338" s="52" t="s">
        <v>16819</v>
      </c>
      <c r="O3338" s="52" t="s">
        <v>16820</v>
      </c>
    </row>
    <row r="3339" s="3" customFormat="1" spans="1:15">
      <c r="A3339" s="2">
        <v>3338</v>
      </c>
      <c r="C3339" s="3" t="s">
        <v>16821</v>
      </c>
      <c r="D3339" s="21" t="s">
        <v>16822</v>
      </c>
      <c r="E3339" s="3" t="s">
        <v>16823</v>
      </c>
      <c r="F3339" s="3">
        <v>65</v>
      </c>
      <c r="G3339" s="3" t="s">
        <v>16824</v>
      </c>
      <c r="K3339" s="60">
        <v>45644</v>
      </c>
      <c r="N3339" s="3" t="s">
        <v>16825</v>
      </c>
      <c r="O3339" s="3" t="s">
        <v>16826</v>
      </c>
    </row>
    <row r="3340" s="3" customFormat="1" spans="1:15">
      <c r="A3340" s="2">
        <v>3339</v>
      </c>
      <c r="B3340" s="5"/>
      <c r="C3340" s="5" t="s">
        <v>16827</v>
      </c>
      <c r="D3340" s="68" t="s">
        <v>16828</v>
      </c>
      <c r="E3340" s="5" t="s">
        <v>16829</v>
      </c>
      <c r="F3340" s="3">
        <v>46</v>
      </c>
      <c r="G3340" s="5" t="s">
        <v>16830</v>
      </c>
      <c r="K3340" s="60">
        <v>45698</v>
      </c>
      <c r="L3340" s="5" t="s">
        <v>63</v>
      </c>
      <c r="M3340" s="5"/>
      <c r="N3340" s="5" t="s">
        <v>16831</v>
      </c>
      <c r="O3340" s="5" t="s">
        <v>16832</v>
      </c>
    </row>
    <row r="3341" s="3" customFormat="1" spans="1:15">
      <c r="A3341" s="2">
        <v>3340</v>
      </c>
      <c r="B3341" s="3" t="s">
        <v>16833</v>
      </c>
      <c r="C3341" s="3" t="s">
        <v>16834</v>
      </c>
      <c r="D3341" s="3" t="s">
        <v>16833</v>
      </c>
      <c r="E3341" s="3" t="s">
        <v>3190</v>
      </c>
      <c r="F3341" s="3">
        <v>69</v>
      </c>
      <c r="G3341" s="3" t="s">
        <v>16835</v>
      </c>
      <c r="K3341" s="60">
        <v>45889</v>
      </c>
      <c r="L3341" s="3"/>
      <c r="M3341" s="3"/>
      <c r="N3341" s="3" t="s">
        <v>16836</v>
      </c>
      <c r="O3341" s="3" t="s">
        <v>16837</v>
      </c>
    </row>
    <row r="3342" s="3" customFormat="1" spans="1:15">
      <c r="A3342" s="2">
        <v>3341</v>
      </c>
      <c r="B3342" s="21"/>
      <c r="C3342" s="3" t="s">
        <v>16838</v>
      </c>
      <c r="D3342" s="21" t="s">
        <v>16839</v>
      </c>
      <c r="E3342" s="3" t="s">
        <v>16840</v>
      </c>
      <c r="F3342" s="3">
        <v>59</v>
      </c>
      <c r="G3342" s="20" t="s">
        <v>16841</v>
      </c>
      <c r="K3342" s="60">
        <v>45503</v>
      </c>
      <c r="L3342" s="3" t="s">
        <v>63</v>
      </c>
      <c r="N3342" s="3" t="s">
        <v>16842</v>
      </c>
      <c r="O3342" s="3" t="s">
        <v>16843</v>
      </c>
    </row>
    <row r="3343" s="3" customFormat="1" spans="1:15">
      <c r="A3343" s="2">
        <v>3342</v>
      </c>
      <c r="C3343" s="3" t="s">
        <v>16844</v>
      </c>
      <c r="D3343" s="21" t="s">
        <v>16845</v>
      </c>
      <c r="E3343" s="3" t="s">
        <v>16846</v>
      </c>
      <c r="F3343" s="3">
        <v>39</v>
      </c>
      <c r="G3343" s="3" t="s">
        <v>16596</v>
      </c>
      <c r="K3343" s="60">
        <v>46058</v>
      </c>
      <c r="M3343" s="3" t="s">
        <v>24</v>
      </c>
      <c r="N3343" s="3" t="s">
        <v>16847</v>
      </c>
      <c r="O3343" s="3" t="s">
        <v>16848</v>
      </c>
    </row>
    <row r="3344" s="3" customFormat="1" spans="1:15">
      <c r="A3344" s="2">
        <v>3343</v>
      </c>
      <c r="C3344" s="3" t="s">
        <v>16849</v>
      </c>
      <c r="D3344" s="21" t="s">
        <v>16850</v>
      </c>
      <c r="E3344" s="3" t="s">
        <v>16851</v>
      </c>
      <c r="F3344" s="3">
        <v>42</v>
      </c>
      <c r="G3344" s="3" t="s">
        <v>62</v>
      </c>
      <c r="K3344" s="60">
        <v>45709</v>
      </c>
      <c r="L3344" s="3" t="s">
        <v>63</v>
      </c>
      <c r="N3344" s="3" t="s">
        <v>16852</v>
      </c>
      <c r="O3344" s="3" t="s">
        <v>16853</v>
      </c>
    </row>
    <row r="3345" s="52" customFormat="1" spans="1:15">
      <c r="A3345" s="2">
        <v>3344</v>
      </c>
      <c r="C3345" s="52" t="s">
        <v>16854</v>
      </c>
      <c r="D3345" s="87" t="s">
        <v>16855</v>
      </c>
      <c r="E3345" s="88" t="s">
        <v>16856</v>
      </c>
      <c r="F3345" s="3">
        <v>53</v>
      </c>
      <c r="G3345" s="3" t="s">
        <v>21</v>
      </c>
      <c r="K3345" s="60">
        <v>46078</v>
      </c>
      <c r="L3345" s="70"/>
      <c r="M3345" s="3" t="s">
        <v>24</v>
      </c>
      <c r="N3345" s="52" t="s">
        <v>16857</v>
      </c>
      <c r="O3345" s="3" t="s">
        <v>16858</v>
      </c>
    </row>
    <row r="3346" s="3" customFormat="1" spans="1:15">
      <c r="A3346" s="2">
        <v>3345</v>
      </c>
      <c r="B3346" s="3" t="s">
        <v>16859</v>
      </c>
      <c r="C3346" s="3" t="s">
        <v>16860</v>
      </c>
      <c r="D3346" s="3" t="s">
        <v>16859</v>
      </c>
      <c r="E3346" s="3" t="s">
        <v>16861</v>
      </c>
      <c r="F3346" s="3">
        <v>55</v>
      </c>
      <c r="G3346" s="3" t="s">
        <v>4563</v>
      </c>
      <c r="K3346" s="60">
        <v>45964</v>
      </c>
      <c r="L3346" s="3"/>
      <c r="M3346" s="3"/>
      <c r="N3346" s="3" t="s">
        <v>16862</v>
      </c>
      <c r="O3346" s="3" t="s">
        <v>16863</v>
      </c>
    </row>
    <row r="3347" s="3" customFormat="1" spans="1:15">
      <c r="A3347" s="2">
        <v>3346</v>
      </c>
      <c r="B3347" s="3"/>
      <c r="C3347" s="3" t="s">
        <v>16864</v>
      </c>
      <c r="D3347" s="21" t="s">
        <v>16865</v>
      </c>
      <c r="E3347" s="3" t="s">
        <v>16866</v>
      </c>
      <c r="F3347" s="3">
        <v>65</v>
      </c>
      <c r="G3347" s="3" t="s">
        <v>62</v>
      </c>
      <c r="K3347" s="60">
        <v>45503</v>
      </c>
      <c r="N3347" s="3" t="s">
        <v>16867</v>
      </c>
      <c r="O3347" s="3" t="s">
        <v>16868</v>
      </c>
    </row>
    <row r="3348" s="3" customFormat="1" spans="1:15">
      <c r="A3348" s="2">
        <v>3347</v>
      </c>
      <c r="B3348" s="3" t="s">
        <v>16869</v>
      </c>
      <c r="C3348" s="3" t="s">
        <v>16870</v>
      </c>
      <c r="D3348" s="21" t="s">
        <v>16869</v>
      </c>
      <c r="E3348" s="3" t="s">
        <v>16531</v>
      </c>
      <c r="F3348" s="3">
        <v>55</v>
      </c>
      <c r="G3348" s="3" t="s">
        <v>16871</v>
      </c>
      <c r="K3348" s="60">
        <v>46004</v>
      </c>
      <c r="L3348" s="60" t="s">
        <v>4250</v>
      </c>
      <c r="M3348" s="3" t="s">
        <v>16872</v>
      </c>
      <c r="N3348" s="3" t="s">
        <v>16873</v>
      </c>
      <c r="O3348" s="3" t="s">
        <v>16874</v>
      </c>
    </row>
    <row r="3349" s="3" customFormat="1" spans="1:15">
      <c r="A3349" s="2">
        <v>3348</v>
      </c>
      <c r="B3349" s="3" t="s">
        <v>16875</v>
      </c>
      <c r="C3349" s="3" t="s">
        <v>16876</v>
      </c>
      <c r="D3349" s="21" t="s">
        <v>16875</v>
      </c>
      <c r="E3349" s="3" t="s">
        <v>16877</v>
      </c>
      <c r="F3349" s="3">
        <v>69.9</v>
      </c>
      <c r="G3349" s="3" t="s">
        <v>16878</v>
      </c>
      <c r="K3349" s="60">
        <v>46041</v>
      </c>
      <c r="L3349" s="20" t="s">
        <v>63</v>
      </c>
      <c r="N3349" s="3" t="s">
        <v>16879</v>
      </c>
      <c r="O3349" s="3" t="s">
        <v>16880</v>
      </c>
    </row>
    <row r="3350" s="52" customFormat="1" spans="1:15">
      <c r="A3350" s="2">
        <v>3349</v>
      </c>
      <c r="C3350" s="52" t="s">
        <v>16881</v>
      </c>
      <c r="D3350" s="87" t="s">
        <v>16882</v>
      </c>
      <c r="E3350" s="52" t="s">
        <v>16883</v>
      </c>
      <c r="F3350" s="3">
        <v>65</v>
      </c>
      <c r="G3350" s="88" t="s">
        <v>649</v>
      </c>
      <c r="J3350" s="3" t="s">
        <v>22</v>
      </c>
      <c r="K3350" s="60">
        <v>45544</v>
      </c>
      <c r="L3350" s="60" t="s">
        <v>2299</v>
      </c>
      <c r="M3350" s="70"/>
      <c r="N3350" s="88" t="s">
        <v>16884</v>
      </c>
      <c r="O3350" s="3" t="s">
        <v>16885</v>
      </c>
    </row>
    <row r="3351" s="2" customFormat="1" spans="1:15">
      <c r="A3351" s="2">
        <v>3350</v>
      </c>
      <c r="B3351" s="16"/>
      <c r="C3351" s="2" t="s">
        <v>16886</v>
      </c>
      <c r="D3351" s="76" t="s">
        <v>16887</v>
      </c>
      <c r="E3351" s="2" t="s">
        <v>16888</v>
      </c>
      <c r="F3351" s="3">
        <v>49</v>
      </c>
      <c r="G3351" s="2" t="s">
        <v>21</v>
      </c>
      <c r="K3351" s="60">
        <v>45882</v>
      </c>
      <c r="M3351" s="3" t="s">
        <v>24</v>
      </c>
      <c r="N3351" s="2" t="s">
        <v>16889</v>
      </c>
      <c r="O3351" s="3" t="s">
        <v>16890</v>
      </c>
    </row>
    <row r="3352" s="2" customFormat="1" spans="1:15">
      <c r="A3352" s="2">
        <v>3351</v>
      </c>
      <c r="B3352" s="16"/>
      <c r="C3352" s="2" t="s">
        <v>16891</v>
      </c>
      <c r="D3352" s="76" t="s">
        <v>16892</v>
      </c>
      <c r="E3352" s="2" t="s">
        <v>16893</v>
      </c>
      <c r="F3352" s="3">
        <v>54</v>
      </c>
      <c r="G3352" s="2" t="s">
        <v>21</v>
      </c>
      <c r="K3352" s="60">
        <v>45506</v>
      </c>
      <c r="L3352" s="16"/>
      <c r="M3352" s="3" t="s">
        <v>24</v>
      </c>
      <c r="N3352" s="2" t="s">
        <v>16894</v>
      </c>
      <c r="O3352" s="3" t="s">
        <v>16895</v>
      </c>
    </row>
    <row r="3353" s="3" customFormat="1" spans="1:15">
      <c r="A3353" s="2">
        <v>3352</v>
      </c>
      <c r="B3353" s="21"/>
      <c r="C3353" s="3" t="s">
        <v>16896</v>
      </c>
      <c r="D3353" s="21" t="s">
        <v>16897</v>
      </c>
      <c r="E3353" s="3" t="s">
        <v>16898</v>
      </c>
      <c r="F3353" s="3">
        <v>57</v>
      </c>
      <c r="G3353" s="3" t="s">
        <v>62</v>
      </c>
      <c r="K3353" s="60">
        <v>45671</v>
      </c>
      <c r="L3353" s="3" t="s">
        <v>3321</v>
      </c>
      <c r="N3353" s="3" t="s">
        <v>16899</v>
      </c>
      <c r="O3353" s="3" t="s">
        <v>16900</v>
      </c>
    </row>
    <row r="3354" s="3" customFormat="1" spans="1:15">
      <c r="A3354" s="2">
        <v>3353</v>
      </c>
      <c r="C3354" s="3" t="s">
        <v>16901</v>
      </c>
      <c r="D3354" s="21" t="s">
        <v>16902</v>
      </c>
      <c r="E3354" s="3" t="s">
        <v>16903</v>
      </c>
      <c r="F3354" s="3">
        <v>59.9</v>
      </c>
      <c r="G3354" s="3" t="s">
        <v>16904</v>
      </c>
      <c r="J3354" s="20" t="s">
        <v>22</v>
      </c>
      <c r="K3354" s="60">
        <v>46050</v>
      </c>
      <c r="L3354" s="70" t="s">
        <v>23</v>
      </c>
      <c r="M3354" s="20"/>
      <c r="N3354" s="3" t="s">
        <v>16905</v>
      </c>
      <c r="O3354" s="3" t="s">
        <v>16906</v>
      </c>
    </row>
    <row r="3355" s="3" customFormat="1" spans="1:15">
      <c r="A3355" s="2">
        <v>3354</v>
      </c>
      <c r="C3355" s="3" t="s">
        <v>16907</v>
      </c>
      <c r="D3355" s="21" t="s">
        <v>16908</v>
      </c>
      <c r="E3355" s="3" t="s">
        <v>16909</v>
      </c>
      <c r="F3355" s="3">
        <v>43</v>
      </c>
      <c r="G3355" s="20" t="s">
        <v>16910</v>
      </c>
      <c r="H3355" s="20"/>
      <c r="I3355" s="20"/>
      <c r="J3355" s="67"/>
      <c r="K3355" s="60">
        <v>46041</v>
      </c>
      <c r="L3355" s="71"/>
      <c r="N3355" s="3" t="s">
        <v>16911</v>
      </c>
      <c r="O3355" s="3" t="s">
        <v>16912</v>
      </c>
    </row>
    <row r="3356" s="5" customFormat="1" spans="1:15">
      <c r="A3356" s="2">
        <v>3355</v>
      </c>
      <c r="C3356" s="5" t="s">
        <v>16913</v>
      </c>
      <c r="D3356" s="68" t="s">
        <v>16914</v>
      </c>
      <c r="E3356" s="20" t="s">
        <v>16915</v>
      </c>
      <c r="F3356" s="3">
        <v>39</v>
      </c>
      <c r="G3356" s="20" t="s">
        <v>21</v>
      </c>
      <c r="K3356" s="60">
        <v>46058</v>
      </c>
      <c r="M3356" s="3" t="s">
        <v>24</v>
      </c>
      <c r="N3356" s="5" t="s">
        <v>16916</v>
      </c>
      <c r="O3356" s="3" t="s">
        <v>16917</v>
      </c>
    </row>
    <row r="3357" s="2" customFormat="1" spans="1:15">
      <c r="A3357" s="2">
        <v>3356</v>
      </c>
      <c r="B3357" s="68"/>
      <c r="C3357" s="5" t="s">
        <v>16918</v>
      </c>
      <c r="D3357" s="68" t="s">
        <v>16919</v>
      </c>
      <c r="E3357" s="5" t="s">
        <v>16920</v>
      </c>
      <c r="F3357" s="3">
        <v>59</v>
      </c>
      <c r="G3357" s="3" t="s">
        <v>21</v>
      </c>
      <c r="H3357" s="5"/>
      <c r="I3357" s="2" t="s">
        <v>312</v>
      </c>
      <c r="J3357" s="3" t="s">
        <v>22</v>
      </c>
      <c r="K3357" s="60">
        <v>46008</v>
      </c>
      <c r="L3357" s="60" t="s">
        <v>23</v>
      </c>
      <c r="M3357" s="3" t="s">
        <v>24</v>
      </c>
      <c r="N3357" s="5" t="s">
        <v>16921</v>
      </c>
      <c r="O3357" s="3" t="s">
        <v>16922</v>
      </c>
    </row>
    <row r="3358" s="3" customFormat="1" spans="1:15">
      <c r="A3358" s="2">
        <v>3357</v>
      </c>
      <c r="B3358" s="21"/>
      <c r="C3358" s="3" t="s">
        <v>16923</v>
      </c>
      <c r="D3358" s="21" t="s">
        <v>16924</v>
      </c>
      <c r="E3358" s="3" t="s">
        <v>16925</v>
      </c>
      <c r="F3358" s="3">
        <v>48</v>
      </c>
      <c r="G3358" s="3" t="s">
        <v>16926</v>
      </c>
      <c r="K3358" s="60">
        <v>46014</v>
      </c>
      <c r="L3358" s="3" t="s">
        <v>63</v>
      </c>
      <c r="N3358" s="3" t="s">
        <v>16927</v>
      </c>
      <c r="O3358" s="3" t="s">
        <v>16928</v>
      </c>
    </row>
    <row r="3359" s="3" customFormat="1" spans="1:15">
      <c r="A3359" s="2">
        <v>3358</v>
      </c>
      <c r="C3359" s="3" t="s">
        <v>16929</v>
      </c>
      <c r="D3359" s="21" t="s">
        <v>16930</v>
      </c>
      <c r="E3359" s="3" t="s">
        <v>16931</v>
      </c>
      <c r="F3359" s="3">
        <v>53</v>
      </c>
      <c r="G3359" s="3" t="s">
        <v>16932</v>
      </c>
      <c r="H3359" s="20" t="s">
        <v>96</v>
      </c>
      <c r="I3359" s="20"/>
      <c r="J3359" s="3" t="s">
        <v>22</v>
      </c>
      <c r="K3359" s="60">
        <v>45814</v>
      </c>
      <c r="L3359" s="3" t="s">
        <v>23</v>
      </c>
      <c r="M3359" s="3" t="s">
        <v>24</v>
      </c>
      <c r="N3359" s="3" t="s">
        <v>16933</v>
      </c>
      <c r="O3359" s="3" t="s">
        <v>16934</v>
      </c>
    </row>
    <row r="3360" s="3" customFormat="1" spans="1:15">
      <c r="A3360" s="2">
        <v>3359</v>
      </c>
      <c r="B3360" s="3" t="s">
        <v>16935</v>
      </c>
      <c r="C3360" s="3" t="s">
        <v>16936</v>
      </c>
      <c r="D3360" s="3" t="s">
        <v>16935</v>
      </c>
      <c r="E3360" s="3" t="s">
        <v>16937</v>
      </c>
      <c r="F3360" s="3">
        <v>69</v>
      </c>
      <c r="G3360" s="3" t="s">
        <v>16938</v>
      </c>
      <c r="H3360" s="3"/>
      <c r="I3360" s="3"/>
      <c r="K3360" s="60">
        <v>46049</v>
      </c>
      <c r="L3360" s="3"/>
      <c r="N3360" s="3" t="s">
        <v>16939</v>
      </c>
      <c r="O3360" s="3" t="s">
        <v>16940</v>
      </c>
    </row>
    <row r="3361" s="3" customFormat="1" spans="1:15">
      <c r="A3361" s="2">
        <v>3360</v>
      </c>
      <c r="B3361" s="3" t="s">
        <v>16941</v>
      </c>
      <c r="C3361" s="3" t="s">
        <v>16942</v>
      </c>
      <c r="D3361" s="21" t="s">
        <v>16941</v>
      </c>
      <c r="E3361" s="3" t="s">
        <v>16943</v>
      </c>
      <c r="F3361" s="3">
        <v>57</v>
      </c>
      <c r="G3361" s="3" t="s">
        <v>16944</v>
      </c>
      <c r="K3361" s="60">
        <v>46054</v>
      </c>
      <c r="L3361" s="20" t="s">
        <v>63</v>
      </c>
      <c r="N3361" s="3" t="s">
        <v>16945</v>
      </c>
      <c r="O3361" s="3" t="s">
        <v>16946</v>
      </c>
    </row>
    <row r="3362" s="2" customFormat="1" ht="14.25" spans="1:15">
      <c r="A3362" s="2">
        <v>3361</v>
      </c>
      <c r="C3362" s="18" t="s">
        <v>16947</v>
      </c>
      <c r="D3362" s="76"/>
      <c r="F3362" s="3"/>
      <c r="K3362" s="60"/>
      <c r="M3362" s="3"/>
      <c r="O3362" s="3"/>
    </row>
    <row r="3363" s="3" customFormat="1" spans="1:15">
      <c r="A3363" s="2">
        <v>3362</v>
      </c>
      <c r="B3363" s="3"/>
      <c r="C3363" s="3" t="s">
        <v>16948</v>
      </c>
      <c r="D3363" s="21" t="s">
        <v>16949</v>
      </c>
      <c r="E3363" s="3" t="s">
        <v>1333</v>
      </c>
      <c r="F3363" s="3">
        <v>54</v>
      </c>
      <c r="G3363" s="3" t="s">
        <v>62</v>
      </c>
      <c r="K3363" s="60">
        <v>45656</v>
      </c>
      <c r="L3363" s="20" t="s">
        <v>63</v>
      </c>
      <c r="M3363" s="3"/>
      <c r="N3363" s="3" t="s">
        <v>16950</v>
      </c>
      <c r="O3363" s="3" t="s">
        <v>16951</v>
      </c>
    </row>
    <row r="3364" s="3" customFormat="1" spans="1:15">
      <c r="A3364" s="2">
        <v>3363</v>
      </c>
      <c r="B3364" s="3" t="s">
        <v>16952</v>
      </c>
      <c r="C3364" s="3" t="s">
        <v>16953</v>
      </c>
      <c r="D3364" s="3" t="s">
        <v>16952</v>
      </c>
      <c r="E3364" s="3" t="s">
        <v>16954</v>
      </c>
      <c r="F3364" s="3">
        <v>59.9</v>
      </c>
      <c r="G3364" s="3" t="s">
        <v>16955</v>
      </c>
      <c r="K3364" s="60">
        <v>46063</v>
      </c>
      <c r="L3364" s="3"/>
      <c r="N3364" s="3" t="s">
        <v>16956</v>
      </c>
      <c r="O3364" s="3" t="s">
        <v>16957</v>
      </c>
    </row>
    <row r="3365" s="4" customFormat="1" spans="1:15">
      <c r="A3365" s="2">
        <v>3364</v>
      </c>
      <c r="B3365" s="4" t="s">
        <v>16958</v>
      </c>
      <c r="C3365" s="4" t="s">
        <v>16959</v>
      </c>
      <c r="D3365" s="4" t="s">
        <v>16958</v>
      </c>
      <c r="E3365" s="4" t="s">
        <v>16960</v>
      </c>
      <c r="F3365" s="4">
        <v>42</v>
      </c>
      <c r="G3365" s="4" t="s">
        <v>16961</v>
      </c>
      <c r="K3365" s="56">
        <v>46086</v>
      </c>
      <c r="N3365" s="4" t="s">
        <v>16962</v>
      </c>
      <c r="O3365" s="4" t="s">
        <v>16963</v>
      </c>
    </row>
    <row r="3366" s="3" customFormat="1" spans="1:15">
      <c r="A3366" s="2">
        <v>3365</v>
      </c>
      <c r="C3366" s="20" t="s">
        <v>16964</v>
      </c>
      <c r="D3366" s="21" t="s">
        <v>16965</v>
      </c>
      <c r="E3366" s="3" t="s">
        <v>16966</v>
      </c>
      <c r="F3366" s="3">
        <v>69</v>
      </c>
      <c r="G3366" s="3" t="s">
        <v>1100</v>
      </c>
      <c r="K3366" s="60">
        <v>46048</v>
      </c>
      <c r="L3366" s="3" t="s">
        <v>63</v>
      </c>
      <c r="N3366" s="3" t="s">
        <v>16967</v>
      </c>
      <c r="O3366" s="3" t="s">
        <v>16968</v>
      </c>
    </row>
    <row r="3367" s="3" customFormat="1" spans="1:15">
      <c r="A3367" s="2">
        <v>3366</v>
      </c>
      <c r="C3367" s="3" t="s">
        <v>16969</v>
      </c>
      <c r="D3367" s="21" t="s">
        <v>16970</v>
      </c>
      <c r="E3367" s="3" t="s">
        <v>16971</v>
      </c>
      <c r="F3367" s="3">
        <v>59.8</v>
      </c>
      <c r="G3367" s="63" t="s">
        <v>21</v>
      </c>
      <c r="K3367" s="60">
        <v>45702</v>
      </c>
      <c r="N3367" s="3" t="s">
        <v>16972</v>
      </c>
      <c r="O3367" s="3" t="s">
        <v>16973</v>
      </c>
    </row>
    <row r="3368" s="3" customFormat="1" spans="1:15">
      <c r="A3368" s="2">
        <v>3367</v>
      </c>
      <c r="B3368" s="3"/>
      <c r="C3368" s="3" t="s">
        <v>16974</v>
      </c>
      <c r="D3368" s="3" t="s">
        <v>16975</v>
      </c>
      <c r="E3368" s="3" t="s">
        <v>16976</v>
      </c>
      <c r="F3368" s="3">
        <v>59</v>
      </c>
      <c r="K3368" s="60">
        <v>45623</v>
      </c>
      <c r="L3368" s="3"/>
      <c r="N3368" s="3" t="s">
        <v>16977</v>
      </c>
      <c r="O3368" s="3" t="s">
        <v>16978</v>
      </c>
    </row>
    <row r="3369" s="3" customFormat="1" spans="1:15">
      <c r="A3369" s="2">
        <v>3368</v>
      </c>
      <c r="B3369" s="3"/>
      <c r="C3369" s="3" t="s">
        <v>16979</v>
      </c>
      <c r="D3369" s="21" t="s">
        <v>16980</v>
      </c>
      <c r="E3369" s="3" t="s">
        <v>16981</v>
      </c>
      <c r="F3369" s="3">
        <v>54</v>
      </c>
      <c r="G3369" s="3" t="s">
        <v>21</v>
      </c>
      <c r="K3369" s="60">
        <v>45208</v>
      </c>
      <c r="N3369" s="3" t="s">
        <v>16982</v>
      </c>
      <c r="O3369" s="3" t="s">
        <v>16983</v>
      </c>
    </row>
    <row r="3370" s="2" customFormat="1" spans="1:15">
      <c r="A3370" s="2">
        <v>3369</v>
      </c>
      <c r="B3370" s="5"/>
      <c r="C3370" s="5" t="s">
        <v>16984</v>
      </c>
      <c r="D3370" s="68" t="s">
        <v>16985</v>
      </c>
      <c r="E3370" s="5" t="s">
        <v>16986</v>
      </c>
      <c r="F3370" s="3">
        <v>39.8</v>
      </c>
      <c r="G3370" s="20" t="s">
        <v>16987</v>
      </c>
      <c r="H3370" s="20"/>
      <c r="I3370" s="20"/>
      <c r="J3370" s="20"/>
      <c r="K3370" s="60">
        <v>46078</v>
      </c>
      <c r="L3370" s="5"/>
      <c r="M3370" s="3" t="s">
        <v>24</v>
      </c>
      <c r="N3370" s="5" t="s">
        <v>16988</v>
      </c>
      <c r="O3370" s="3" t="s">
        <v>16989</v>
      </c>
    </row>
    <row r="3371" s="3" customFormat="1" spans="1:15">
      <c r="A3371" s="2">
        <v>3370</v>
      </c>
      <c r="B3371" s="3"/>
      <c r="C3371" s="3" t="s">
        <v>16990</v>
      </c>
      <c r="D3371" s="21" t="s">
        <v>16991</v>
      </c>
      <c r="E3371" s="3" t="s">
        <v>16992</v>
      </c>
      <c r="F3371" s="3">
        <v>39.8</v>
      </c>
      <c r="G3371" s="3" t="s">
        <v>21</v>
      </c>
      <c r="K3371" s="60">
        <v>45190</v>
      </c>
      <c r="N3371" s="3" t="s">
        <v>16993</v>
      </c>
      <c r="O3371" s="3" t="s">
        <v>16994</v>
      </c>
    </row>
    <row r="3372" s="3" customFormat="1" spans="1:15">
      <c r="A3372" s="2">
        <v>3371</v>
      </c>
      <c r="C3372" s="3" t="s">
        <v>16995</v>
      </c>
      <c r="D3372" s="21" t="s">
        <v>16996</v>
      </c>
      <c r="E3372" s="3" t="s">
        <v>16233</v>
      </c>
      <c r="F3372" s="3">
        <v>59</v>
      </c>
      <c r="G3372" s="3" t="s">
        <v>16997</v>
      </c>
      <c r="K3372" s="60">
        <v>45861</v>
      </c>
      <c r="N3372" s="3" t="s">
        <v>16998</v>
      </c>
      <c r="O3372" s="3" t="s">
        <v>16999</v>
      </c>
    </row>
    <row r="3373" s="5" customFormat="1" ht="14.25" spans="1:15">
      <c r="A3373" s="2">
        <v>3372</v>
      </c>
      <c r="B3373" s="2"/>
      <c r="C3373" s="18" t="s">
        <v>17000</v>
      </c>
      <c r="D3373" s="76"/>
      <c r="E3373" s="2"/>
      <c r="F3373" s="3"/>
      <c r="G3373" s="2"/>
      <c r="H3373" s="2"/>
      <c r="I3373" s="2"/>
      <c r="J3373" s="2"/>
      <c r="K3373" s="60"/>
      <c r="L3373" s="2"/>
      <c r="M3373" s="3"/>
      <c r="N3373" s="2"/>
      <c r="O3373" s="3"/>
    </row>
    <row r="3374" s="90" customFormat="1" spans="1:15">
      <c r="A3374" s="2">
        <v>3373</v>
      </c>
      <c r="B3374" s="4" t="s">
        <v>17001</v>
      </c>
      <c r="C3374" s="4" t="s">
        <v>17002</v>
      </c>
      <c r="D3374" s="4" t="s">
        <v>17001</v>
      </c>
      <c r="E3374" s="4" t="s">
        <v>17003</v>
      </c>
      <c r="F3374" s="4">
        <v>49.9</v>
      </c>
      <c r="G3374" s="4" t="s">
        <v>17004</v>
      </c>
      <c r="H3374" s="4"/>
      <c r="I3374" s="4"/>
      <c r="J3374" s="4"/>
      <c r="K3374" s="56">
        <v>46091</v>
      </c>
      <c r="L3374" s="4"/>
      <c r="M3374" s="4"/>
      <c r="N3374" s="4" t="s">
        <v>17005</v>
      </c>
      <c r="O3374" s="4" t="s">
        <v>17006</v>
      </c>
    </row>
    <row r="3375" s="3" customFormat="1" spans="1:15">
      <c r="A3375" s="2">
        <v>3374</v>
      </c>
      <c r="B3375" s="3" t="s">
        <v>17007</v>
      </c>
      <c r="C3375" s="3" t="s">
        <v>17008</v>
      </c>
      <c r="D3375" s="3" t="s">
        <v>17007</v>
      </c>
      <c r="E3375" s="3" t="s">
        <v>17009</v>
      </c>
      <c r="F3375" s="3">
        <v>58</v>
      </c>
      <c r="G3375" s="20" t="s">
        <v>21</v>
      </c>
      <c r="H3375" s="20"/>
      <c r="I3375" s="20"/>
      <c r="J3375" s="20"/>
      <c r="K3375" s="60">
        <v>45917</v>
      </c>
      <c r="L3375" s="3"/>
      <c r="M3375" s="3"/>
      <c r="N3375" s="3" t="s">
        <v>17010</v>
      </c>
      <c r="O3375" s="3" t="s">
        <v>17011</v>
      </c>
    </row>
    <row r="3376" s="3" customFormat="1" spans="1:15">
      <c r="A3376" s="2">
        <v>3375</v>
      </c>
      <c r="B3376" s="3" t="s">
        <v>17012</v>
      </c>
      <c r="C3376" s="3" t="s">
        <v>17013</v>
      </c>
      <c r="D3376" s="3" t="s">
        <v>17012</v>
      </c>
      <c r="E3376" s="3" t="s">
        <v>17014</v>
      </c>
      <c r="F3376" s="3">
        <v>59</v>
      </c>
      <c r="G3376" s="3" t="s">
        <v>17015</v>
      </c>
      <c r="H3376" s="3"/>
      <c r="I3376" s="3"/>
      <c r="J3376" s="3"/>
      <c r="K3376" s="60">
        <v>46049</v>
      </c>
      <c r="N3376" s="3" t="s">
        <v>17016</v>
      </c>
      <c r="O3376" s="3" t="s">
        <v>17017</v>
      </c>
    </row>
    <row r="3377" s="3" customFormat="1" spans="1:15">
      <c r="A3377" s="2">
        <v>3376</v>
      </c>
      <c r="B3377" s="3" t="s">
        <v>17018</v>
      </c>
      <c r="C3377" s="3" t="s">
        <v>17013</v>
      </c>
      <c r="D3377" s="3" t="s">
        <v>17018</v>
      </c>
      <c r="E3377" s="3" t="s">
        <v>17019</v>
      </c>
      <c r="F3377" s="3">
        <v>48</v>
      </c>
      <c r="G3377" s="3" t="s">
        <v>4297</v>
      </c>
      <c r="H3377" s="3"/>
      <c r="K3377" s="60">
        <v>45904</v>
      </c>
      <c r="L3377" s="3"/>
      <c r="M3377" s="3"/>
      <c r="N3377" s="3" t="s">
        <v>17020</v>
      </c>
      <c r="O3377" s="3" t="s">
        <v>17021</v>
      </c>
    </row>
    <row r="3378" s="3" customFormat="1" spans="1:15">
      <c r="A3378" s="2">
        <v>3377</v>
      </c>
      <c r="B3378" s="5" t="s">
        <v>17022</v>
      </c>
      <c r="C3378" s="5" t="s">
        <v>17023</v>
      </c>
      <c r="D3378" s="68" t="s">
        <v>17022</v>
      </c>
      <c r="E3378" s="5" t="s">
        <v>17024</v>
      </c>
      <c r="F3378" s="3">
        <v>49.5</v>
      </c>
      <c r="G3378" s="5" t="s">
        <v>17025</v>
      </c>
      <c r="H3378" s="5"/>
      <c r="I3378" s="5"/>
      <c r="J3378" s="5"/>
      <c r="K3378" s="60">
        <v>45968</v>
      </c>
      <c r="N3378" s="5" t="s">
        <v>17026</v>
      </c>
      <c r="O3378" s="3" t="s">
        <v>17027</v>
      </c>
    </row>
    <row r="3379" s="3" customFormat="1" spans="1:15">
      <c r="A3379" s="2">
        <v>3378</v>
      </c>
      <c r="B3379" s="3" t="s">
        <v>17028</v>
      </c>
      <c r="C3379" s="3" t="s">
        <v>17023</v>
      </c>
      <c r="D3379" s="21" t="s">
        <v>17028</v>
      </c>
      <c r="E3379" s="3" t="s">
        <v>17029</v>
      </c>
      <c r="F3379" s="3">
        <v>43</v>
      </c>
      <c r="G3379" s="3" t="s">
        <v>17030</v>
      </c>
      <c r="H3379" s="3"/>
      <c r="I3379" s="3"/>
      <c r="J3379" s="3"/>
      <c r="K3379" s="60">
        <v>46050</v>
      </c>
      <c r="L3379" s="20" t="s">
        <v>63</v>
      </c>
      <c r="M3379" s="3"/>
      <c r="N3379" s="3" t="s">
        <v>17031</v>
      </c>
      <c r="O3379" s="3" t="s">
        <v>17032</v>
      </c>
    </row>
    <row r="3380" s="3" customFormat="1" spans="1:15">
      <c r="A3380" s="2">
        <v>3379</v>
      </c>
      <c r="B3380" s="21" t="s">
        <v>17033</v>
      </c>
      <c r="C3380" s="3" t="s">
        <v>17023</v>
      </c>
      <c r="D3380" s="21" t="s">
        <v>17033</v>
      </c>
      <c r="E3380" s="3" t="s">
        <v>17034</v>
      </c>
      <c r="F3380" s="3">
        <v>43</v>
      </c>
      <c r="G3380" s="3" t="s">
        <v>5441</v>
      </c>
      <c r="K3380" s="60">
        <v>45867</v>
      </c>
      <c r="L3380" s="3"/>
      <c r="M3380" s="3"/>
      <c r="N3380" s="3" t="s">
        <v>17035</v>
      </c>
      <c r="O3380" s="3" t="s">
        <v>17036</v>
      </c>
    </row>
    <row r="3381" s="52" customFormat="1" spans="1:15">
      <c r="A3381" s="2">
        <v>3380</v>
      </c>
      <c r="C3381" s="52" t="s">
        <v>17023</v>
      </c>
      <c r="D3381" s="87" t="s">
        <v>17037</v>
      </c>
      <c r="E3381" s="52" t="s">
        <v>17038</v>
      </c>
      <c r="F3381" s="3">
        <v>59.9</v>
      </c>
      <c r="G3381" s="3" t="s">
        <v>21</v>
      </c>
      <c r="J3381" s="20" t="s">
        <v>22</v>
      </c>
      <c r="K3381" s="60">
        <v>45896</v>
      </c>
      <c r="L3381" s="70" t="s">
        <v>23</v>
      </c>
      <c r="M3381" s="3"/>
      <c r="N3381" s="52" t="s">
        <v>17039</v>
      </c>
      <c r="O3381" s="3" t="s">
        <v>17040</v>
      </c>
    </row>
    <row r="3382" s="3" customFormat="1" spans="1:15">
      <c r="A3382" s="2">
        <v>3381</v>
      </c>
      <c r="B3382" s="21"/>
      <c r="C3382" s="3" t="s">
        <v>17023</v>
      </c>
      <c r="D3382" s="21" t="s">
        <v>17041</v>
      </c>
      <c r="E3382" s="3" t="s">
        <v>17042</v>
      </c>
      <c r="F3382" s="3">
        <v>65</v>
      </c>
      <c r="G3382" s="3" t="s">
        <v>62</v>
      </c>
      <c r="K3382" s="60">
        <v>45819</v>
      </c>
      <c r="L3382" s="3" t="s">
        <v>63</v>
      </c>
      <c r="N3382" s="3" t="s">
        <v>17043</v>
      </c>
      <c r="O3382" s="3" t="s">
        <v>17044</v>
      </c>
    </row>
    <row r="3383" s="52" customFormat="1" spans="1:15">
      <c r="A3383" s="2">
        <v>3382</v>
      </c>
      <c r="C3383" s="52" t="s">
        <v>17045</v>
      </c>
      <c r="D3383" s="87" t="s">
        <v>17046</v>
      </c>
      <c r="E3383" s="52" t="s">
        <v>8704</v>
      </c>
      <c r="F3383" s="3">
        <v>45</v>
      </c>
      <c r="G3383" s="88" t="s">
        <v>5672</v>
      </c>
      <c r="K3383" s="60">
        <v>45898</v>
      </c>
      <c r="L3383" s="98" t="s">
        <v>63</v>
      </c>
      <c r="M3383" s="70"/>
      <c r="N3383" s="88" t="s">
        <v>17047</v>
      </c>
      <c r="O3383" s="3" t="s">
        <v>17048</v>
      </c>
    </row>
    <row r="3384" s="3" customFormat="1" spans="1:15">
      <c r="A3384" s="2">
        <v>3383</v>
      </c>
      <c r="B3384" s="21"/>
      <c r="C3384" s="3" t="s">
        <v>17049</v>
      </c>
      <c r="D3384" s="21" t="s">
        <v>17050</v>
      </c>
      <c r="E3384" s="20" t="s">
        <v>17051</v>
      </c>
      <c r="F3384" s="3">
        <v>48</v>
      </c>
      <c r="G3384" s="3" t="s">
        <v>62</v>
      </c>
      <c r="K3384" s="60">
        <v>45888</v>
      </c>
      <c r="L3384" s="3" t="s">
        <v>63</v>
      </c>
      <c r="N3384" s="3" t="s">
        <v>17052</v>
      </c>
      <c r="O3384" s="3" t="s">
        <v>17053</v>
      </c>
    </row>
    <row r="3385" s="27" customFormat="1" spans="1:15">
      <c r="A3385" s="2">
        <v>3384</v>
      </c>
      <c r="B3385" s="57" t="s">
        <v>17054</v>
      </c>
      <c r="C3385" s="27" t="s">
        <v>17055</v>
      </c>
      <c r="D3385" s="57" t="s">
        <v>17054</v>
      </c>
      <c r="E3385" s="27" t="s">
        <v>17056</v>
      </c>
      <c r="F3385" s="3">
        <v>65</v>
      </c>
      <c r="G3385" s="27" t="s">
        <v>17057</v>
      </c>
      <c r="K3385" s="60">
        <v>45996</v>
      </c>
      <c r="N3385" s="27" t="s">
        <v>17058</v>
      </c>
      <c r="O3385" s="27" t="s">
        <v>17059</v>
      </c>
    </row>
    <row r="3386" s="3" customFormat="1" spans="1:15">
      <c r="A3386" s="2">
        <v>3385</v>
      </c>
      <c r="B3386" s="3" t="s">
        <v>17060</v>
      </c>
      <c r="C3386" s="3" t="s">
        <v>17061</v>
      </c>
      <c r="D3386" s="3" t="s">
        <v>17060</v>
      </c>
      <c r="E3386" s="3" t="s">
        <v>17062</v>
      </c>
      <c r="F3386" s="3">
        <v>59</v>
      </c>
      <c r="G3386" s="3" t="s">
        <v>17063</v>
      </c>
      <c r="K3386" s="60">
        <v>45923</v>
      </c>
      <c r="N3386" s="3" t="s">
        <v>17064</v>
      </c>
      <c r="O3386" s="3" t="s">
        <v>17065</v>
      </c>
    </row>
    <row r="3387" s="3" customFormat="1" spans="1:15">
      <c r="A3387" s="2">
        <v>3386</v>
      </c>
      <c r="B3387" s="3" t="s">
        <v>17066</v>
      </c>
      <c r="C3387" s="3" t="s">
        <v>17067</v>
      </c>
      <c r="D3387" s="3" t="s">
        <v>17066</v>
      </c>
      <c r="E3387" s="20" t="s">
        <v>17068</v>
      </c>
      <c r="F3387" s="3">
        <v>59.9</v>
      </c>
      <c r="G3387" s="20" t="s">
        <v>17069</v>
      </c>
      <c r="K3387" s="60">
        <v>45881</v>
      </c>
      <c r="L3387" s="62" t="s">
        <v>9874</v>
      </c>
      <c r="N3387" s="3" t="s">
        <v>17070</v>
      </c>
      <c r="O3387" s="3" t="s">
        <v>17071</v>
      </c>
    </row>
    <row r="3388" s="3" customFormat="1" spans="1:15">
      <c r="A3388" s="2">
        <v>3387</v>
      </c>
      <c r="B3388" s="3" t="s">
        <v>17072</v>
      </c>
      <c r="C3388" s="3" t="s">
        <v>17073</v>
      </c>
      <c r="D3388" s="3" t="s">
        <v>17072</v>
      </c>
      <c r="E3388" s="3" t="s">
        <v>17074</v>
      </c>
      <c r="F3388" s="3">
        <v>59</v>
      </c>
      <c r="G3388" s="3" t="s">
        <v>21</v>
      </c>
      <c r="H3388" s="3"/>
      <c r="K3388" s="60">
        <v>45948</v>
      </c>
      <c r="L3388" s="3"/>
      <c r="M3388" s="3"/>
      <c r="N3388" s="3" t="s">
        <v>17075</v>
      </c>
      <c r="O3388" s="3" t="s">
        <v>17076</v>
      </c>
    </row>
    <row r="3389" s="3" customFormat="1" spans="1:15">
      <c r="A3389" s="2">
        <v>3388</v>
      </c>
      <c r="B3389" s="3" t="s">
        <v>17077</v>
      </c>
      <c r="C3389" s="3" t="s">
        <v>17078</v>
      </c>
      <c r="D3389" s="3" t="s">
        <v>17077</v>
      </c>
      <c r="E3389" s="20" t="s">
        <v>17079</v>
      </c>
      <c r="F3389" s="3">
        <v>49</v>
      </c>
      <c r="G3389" s="3" t="s">
        <v>1058</v>
      </c>
      <c r="J3389" s="20" t="s">
        <v>22</v>
      </c>
      <c r="K3389" s="60">
        <v>46063</v>
      </c>
      <c r="L3389" s="70" t="s">
        <v>23</v>
      </c>
      <c r="N3389" s="3" t="s">
        <v>17080</v>
      </c>
      <c r="O3389" s="3" t="s">
        <v>17081</v>
      </c>
    </row>
    <row r="3390" s="52" customFormat="1" spans="1:15">
      <c r="A3390" s="2">
        <v>3389</v>
      </c>
      <c r="B3390" s="52"/>
      <c r="C3390" s="52" t="s">
        <v>17082</v>
      </c>
      <c r="D3390" s="52" t="s">
        <v>17083</v>
      </c>
      <c r="E3390" s="67" t="s">
        <v>17084</v>
      </c>
      <c r="F3390" s="3">
        <v>59</v>
      </c>
      <c r="G3390" s="52" t="s">
        <v>193</v>
      </c>
      <c r="K3390" s="60">
        <v>45170</v>
      </c>
      <c r="L3390" s="67" t="s">
        <v>63</v>
      </c>
      <c r="N3390" s="52" t="s">
        <v>17085</v>
      </c>
      <c r="O3390" s="52" t="s">
        <v>17086</v>
      </c>
    </row>
    <row r="3391" s="3" customFormat="1" spans="1:15">
      <c r="A3391" s="2">
        <v>3390</v>
      </c>
      <c r="B3391" s="21" t="s">
        <v>17087</v>
      </c>
      <c r="C3391" s="3" t="s">
        <v>17088</v>
      </c>
      <c r="D3391" s="21" t="s">
        <v>17087</v>
      </c>
      <c r="E3391" s="3" t="s">
        <v>17089</v>
      </c>
      <c r="F3391" s="3">
        <v>48</v>
      </c>
      <c r="G3391" s="3" t="s">
        <v>12531</v>
      </c>
      <c r="J3391" s="62" t="s">
        <v>22</v>
      </c>
      <c r="K3391" s="60">
        <v>46038</v>
      </c>
      <c r="L3391" s="3" t="s">
        <v>23</v>
      </c>
      <c r="M3391" s="3" t="s">
        <v>17090</v>
      </c>
      <c r="N3391" s="3" t="s">
        <v>17091</v>
      </c>
      <c r="O3391" s="3" t="s">
        <v>17092</v>
      </c>
    </row>
    <row r="3392" s="3" customFormat="1" spans="1:15">
      <c r="A3392" s="2">
        <v>3391</v>
      </c>
      <c r="B3392" s="3" t="s">
        <v>17093</v>
      </c>
      <c r="C3392" s="3" t="s">
        <v>17094</v>
      </c>
      <c r="D3392" s="3" t="s">
        <v>17093</v>
      </c>
      <c r="E3392" s="3" t="s">
        <v>17095</v>
      </c>
      <c r="F3392" s="3">
        <v>43</v>
      </c>
      <c r="G3392" s="3" t="s">
        <v>21</v>
      </c>
      <c r="K3392" s="60">
        <v>45875</v>
      </c>
      <c r="L3392" s="3"/>
      <c r="N3392" s="3" t="s">
        <v>17096</v>
      </c>
      <c r="O3392" s="3" t="s">
        <v>17097</v>
      </c>
    </row>
    <row r="3393" s="52" customFormat="1" spans="1:15">
      <c r="A3393" s="2">
        <v>3392</v>
      </c>
      <c r="B3393" s="52"/>
      <c r="C3393" s="52" t="s">
        <v>17098</v>
      </c>
      <c r="D3393" s="52" t="s">
        <v>17099</v>
      </c>
      <c r="E3393" s="52" t="s">
        <v>17100</v>
      </c>
      <c r="F3393" s="3">
        <v>53</v>
      </c>
      <c r="G3393" s="63" t="s">
        <v>21</v>
      </c>
      <c r="K3393" s="60">
        <v>45180</v>
      </c>
      <c r="N3393" s="52" t="s">
        <v>17101</v>
      </c>
      <c r="O3393" s="52" t="s">
        <v>17102</v>
      </c>
    </row>
    <row r="3394" s="3" customFormat="1" spans="1:15">
      <c r="A3394" s="2">
        <v>3393</v>
      </c>
      <c r="C3394" s="3" t="s">
        <v>17094</v>
      </c>
      <c r="D3394" s="21" t="s">
        <v>17103</v>
      </c>
      <c r="E3394" s="3" t="s">
        <v>17104</v>
      </c>
      <c r="F3394" s="3">
        <v>49.9</v>
      </c>
      <c r="G3394" s="3" t="s">
        <v>62</v>
      </c>
      <c r="J3394" s="20" t="s">
        <v>22</v>
      </c>
      <c r="K3394" s="60">
        <v>46032</v>
      </c>
      <c r="L3394" s="70" t="s">
        <v>23</v>
      </c>
      <c r="M3394" s="20"/>
      <c r="N3394" s="3" t="s">
        <v>17105</v>
      </c>
      <c r="O3394" s="3" t="s">
        <v>17106</v>
      </c>
    </row>
    <row r="3395" s="3" customFormat="1" spans="1:15">
      <c r="A3395" s="2">
        <v>3394</v>
      </c>
      <c r="B3395" s="3" t="s">
        <v>17107</v>
      </c>
      <c r="C3395" s="62" t="s">
        <v>17108</v>
      </c>
      <c r="D3395" s="3" t="s">
        <v>17107</v>
      </c>
      <c r="E3395" s="3" t="s">
        <v>17109</v>
      </c>
      <c r="F3395" s="3">
        <v>49.9</v>
      </c>
      <c r="G3395" s="3" t="s">
        <v>1727</v>
      </c>
      <c r="J3395" s="20" t="s">
        <v>22</v>
      </c>
      <c r="K3395" s="60">
        <v>45877</v>
      </c>
      <c r="L3395" s="70" t="s">
        <v>23</v>
      </c>
      <c r="M3395" s="3" t="s">
        <v>17110</v>
      </c>
      <c r="N3395" s="3" t="s">
        <v>17111</v>
      </c>
      <c r="O3395" s="62" t="s">
        <v>17112</v>
      </c>
    </row>
    <row r="3396" s="3" customFormat="1" spans="1:15">
      <c r="A3396" s="2">
        <v>3395</v>
      </c>
      <c r="C3396" s="3" t="s">
        <v>17094</v>
      </c>
      <c r="D3396" s="21" t="s">
        <v>17113</v>
      </c>
      <c r="E3396" s="3" t="s">
        <v>17114</v>
      </c>
      <c r="F3396" s="3">
        <v>56.8</v>
      </c>
      <c r="G3396" s="20" t="s">
        <v>17115</v>
      </c>
      <c r="K3396" s="60">
        <v>46036</v>
      </c>
      <c r="L3396" s="3" t="s">
        <v>2132</v>
      </c>
      <c r="N3396" s="3" t="s">
        <v>17116</v>
      </c>
      <c r="O3396" s="3" t="s">
        <v>17117</v>
      </c>
    </row>
    <row r="3397" s="3" customFormat="1" spans="1:15">
      <c r="A3397" s="2">
        <v>3396</v>
      </c>
      <c r="C3397" s="3" t="s">
        <v>17118</v>
      </c>
      <c r="D3397" s="21" t="s">
        <v>17119</v>
      </c>
      <c r="E3397" s="20" t="s">
        <v>17120</v>
      </c>
      <c r="F3397" s="3">
        <v>49</v>
      </c>
      <c r="G3397" s="3" t="s">
        <v>17121</v>
      </c>
      <c r="J3397" s="20" t="s">
        <v>22</v>
      </c>
      <c r="K3397" s="60">
        <v>46078</v>
      </c>
      <c r="L3397" s="70" t="s">
        <v>23</v>
      </c>
      <c r="N3397" s="3" t="s">
        <v>17122</v>
      </c>
      <c r="O3397" s="3" t="s">
        <v>17123</v>
      </c>
    </row>
    <row r="3398" s="52" customFormat="1" spans="1:15">
      <c r="A3398" s="2">
        <v>3397</v>
      </c>
      <c r="C3398" s="52" t="s">
        <v>17124</v>
      </c>
      <c r="D3398" s="87" t="s">
        <v>17125</v>
      </c>
      <c r="E3398" s="52" t="s">
        <v>17126</v>
      </c>
      <c r="F3398" s="3">
        <v>45</v>
      </c>
      <c r="G3398" s="88" t="s">
        <v>17127</v>
      </c>
      <c r="K3398" s="60">
        <v>45505</v>
      </c>
      <c r="L3398" s="98" t="s">
        <v>2988</v>
      </c>
      <c r="M3398" s="70"/>
      <c r="N3398" s="88" t="s">
        <v>17128</v>
      </c>
      <c r="O3398" s="3" t="s">
        <v>17129</v>
      </c>
    </row>
    <row r="3399" s="3" customFormat="1" spans="1:15">
      <c r="A3399" s="2">
        <v>3398</v>
      </c>
      <c r="C3399" s="3" t="s">
        <v>17130</v>
      </c>
      <c r="D3399" s="21" t="s">
        <v>17131</v>
      </c>
      <c r="E3399" s="3" t="s">
        <v>17126</v>
      </c>
      <c r="F3399" s="3">
        <v>59</v>
      </c>
      <c r="G3399" s="3" t="s">
        <v>17132</v>
      </c>
      <c r="K3399" s="60">
        <v>44790</v>
      </c>
      <c r="L3399" s="3" t="s">
        <v>2988</v>
      </c>
      <c r="N3399" s="3" t="s">
        <v>17133</v>
      </c>
      <c r="O3399" s="3" t="s">
        <v>17134</v>
      </c>
    </row>
    <row r="3400" s="3" customFormat="1" spans="1:15">
      <c r="A3400" s="2">
        <v>3399</v>
      </c>
      <c r="B3400" s="3"/>
      <c r="C3400" s="3" t="s">
        <v>17135</v>
      </c>
      <c r="D3400" s="21" t="s">
        <v>17136</v>
      </c>
      <c r="E3400" s="3" t="s">
        <v>17137</v>
      </c>
      <c r="F3400" s="3">
        <v>35</v>
      </c>
      <c r="G3400" s="3" t="s">
        <v>1058</v>
      </c>
      <c r="K3400" s="60">
        <v>45964</v>
      </c>
      <c r="L3400" s="20" t="s">
        <v>63</v>
      </c>
      <c r="M3400" s="20"/>
      <c r="N3400" s="3" t="s">
        <v>17138</v>
      </c>
      <c r="O3400" s="3" t="s">
        <v>17139</v>
      </c>
    </row>
    <row r="3401" s="3" customFormat="1" spans="1:15">
      <c r="A3401" s="2">
        <v>3400</v>
      </c>
      <c r="B3401" s="21"/>
      <c r="C3401" s="3" t="s">
        <v>17140</v>
      </c>
      <c r="D3401" s="21" t="s">
        <v>17141</v>
      </c>
      <c r="E3401" s="3" t="s">
        <v>16818</v>
      </c>
      <c r="F3401" s="3">
        <v>54.9</v>
      </c>
      <c r="G3401" s="3" t="s">
        <v>21</v>
      </c>
      <c r="K3401" s="60">
        <v>46062</v>
      </c>
      <c r="N3401" s="3" t="s">
        <v>17142</v>
      </c>
      <c r="O3401" s="3" t="s">
        <v>17143</v>
      </c>
    </row>
    <row r="3402" s="3" customFormat="1" spans="1:15">
      <c r="A3402" s="2">
        <v>3401</v>
      </c>
      <c r="B3402" s="3"/>
      <c r="C3402" s="3" t="s">
        <v>17144</v>
      </c>
      <c r="D3402" s="21" t="s">
        <v>17145</v>
      </c>
      <c r="E3402" s="3" t="s">
        <v>17146</v>
      </c>
      <c r="F3402" s="3">
        <v>53</v>
      </c>
      <c r="G3402" s="20" t="s">
        <v>21</v>
      </c>
      <c r="K3402" s="60">
        <v>45545</v>
      </c>
      <c r="N3402" s="3" t="s">
        <v>17147</v>
      </c>
      <c r="O3402" s="3" t="s">
        <v>17148</v>
      </c>
    </row>
    <row r="3403" s="3" customFormat="1" spans="1:15">
      <c r="A3403" s="2">
        <v>3402</v>
      </c>
      <c r="C3403" s="3" t="s">
        <v>17149</v>
      </c>
      <c r="D3403" s="21" t="s">
        <v>17150</v>
      </c>
      <c r="E3403" s="3" t="s">
        <v>16037</v>
      </c>
      <c r="F3403" s="3">
        <v>65</v>
      </c>
      <c r="G3403" s="20" t="s">
        <v>17151</v>
      </c>
      <c r="K3403" s="60">
        <v>45695</v>
      </c>
      <c r="L3403" s="70" t="s">
        <v>63</v>
      </c>
      <c r="N3403" s="3" t="s">
        <v>17152</v>
      </c>
      <c r="O3403" s="3" t="s">
        <v>17153</v>
      </c>
    </row>
    <row r="3404" s="3" customFormat="1" spans="1:15">
      <c r="A3404" s="2">
        <v>3403</v>
      </c>
      <c r="B3404" s="3" t="s">
        <v>17154</v>
      </c>
      <c r="C3404" s="3" t="s">
        <v>17155</v>
      </c>
      <c r="D3404" s="3" t="s">
        <v>17154</v>
      </c>
      <c r="E3404" s="3" t="s">
        <v>17156</v>
      </c>
      <c r="F3404" s="3">
        <v>59</v>
      </c>
      <c r="G3404" s="3" t="s">
        <v>17157</v>
      </c>
      <c r="K3404" s="60">
        <v>46006</v>
      </c>
      <c r="L3404" s="3"/>
      <c r="N3404" s="3" t="s">
        <v>17158</v>
      </c>
      <c r="O3404" s="3" t="s">
        <v>17159</v>
      </c>
    </row>
    <row r="3405" s="3" customFormat="1" spans="1:15">
      <c r="A3405" s="2">
        <v>3404</v>
      </c>
      <c r="B3405" s="3" t="s">
        <v>17160</v>
      </c>
      <c r="C3405" s="3" t="s">
        <v>17161</v>
      </c>
      <c r="D3405" s="3" t="s">
        <v>17160</v>
      </c>
      <c r="E3405" s="3" t="s">
        <v>17162</v>
      </c>
      <c r="F3405" s="3">
        <v>57</v>
      </c>
      <c r="G3405" s="3" t="s">
        <v>21</v>
      </c>
      <c r="K3405" s="60">
        <v>46059</v>
      </c>
      <c r="L3405" s="3"/>
      <c r="N3405" s="3" t="s">
        <v>17163</v>
      </c>
      <c r="O3405" s="3" t="s">
        <v>17164</v>
      </c>
    </row>
    <row r="3406" s="3" customFormat="1" spans="1:15">
      <c r="A3406" s="2">
        <v>3405</v>
      </c>
      <c r="B3406" s="21"/>
      <c r="C3406" s="3" t="s">
        <v>17165</v>
      </c>
      <c r="D3406" s="3" t="s">
        <v>17166</v>
      </c>
      <c r="E3406" s="3" t="s">
        <v>16818</v>
      </c>
      <c r="F3406" s="3">
        <v>39</v>
      </c>
      <c r="G3406" s="3" t="s">
        <v>21</v>
      </c>
      <c r="K3406" s="60">
        <v>46026</v>
      </c>
      <c r="N3406" s="3" t="s">
        <v>17167</v>
      </c>
      <c r="O3406" s="62" t="s">
        <v>17168</v>
      </c>
    </row>
    <row r="3407" s="3" customFormat="1" spans="1:15">
      <c r="A3407" s="2">
        <v>3406</v>
      </c>
      <c r="B3407" s="3"/>
      <c r="C3407" s="3" t="s">
        <v>17169</v>
      </c>
      <c r="D3407" s="21" t="s">
        <v>17170</v>
      </c>
      <c r="E3407" s="3" t="s">
        <v>17171</v>
      </c>
      <c r="F3407" s="3">
        <v>42</v>
      </c>
      <c r="G3407" s="3" t="s">
        <v>1058</v>
      </c>
      <c r="K3407" s="60">
        <v>45408</v>
      </c>
      <c r="N3407" s="3" t="s">
        <v>17172</v>
      </c>
      <c r="O3407" s="3" t="s">
        <v>17173</v>
      </c>
    </row>
    <row r="3408" s="3" customFormat="1" spans="1:15">
      <c r="A3408" s="2">
        <v>3407</v>
      </c>
      <c r="B3408" s="21" t="s">
        <v>17174</v>
      </c>
      <c r="C3408" s="3" t="s">
        <v>17175</v>
      </c>
      <c r="D3408" s="21" t="s">
        <v>17174</v>
      </c>
      <c r="E3408" s="3" t="s">
        <v>17176</v>
      </c>
      <c r="F3408" s="3">
        <v>65</v>
      </c>
      <c r="G3408" s="3" t="s">
        <v>17177</v>
      </c>
      <c r="K3408" s="60">
        <v>45819</v>
      </c>
      <c r="N3408" s="3" t="s">
        <v>17178</v>
      </c>
      <c r="O3408" s="3" t="s">
        <v>17179</v>
      </c>
    </row>
    <row r="3409" s="3" customFormat="1" spans="1:15">
      <c r="A3409" s="2">
        <v>3408</v>
      </c>
      <c r="C3409" s="3" t="s">
        <v>17180</v>
      </c>
      <c r="D3409" s="21" t="s">
        <v>17181</v>
      </c>
      <c r="E3409" s="3" t="s">
        <v>16818</v>
      </c>
      <c r="F3409" s="3">
        <v>49.5</v>
      </c>
      <c r="G3409" s="3" t="s">
        <v>21</v>
      </c>
      <c r="K3409" s="60">
        <v>46002</v>
      </c>
      <c r="N3409" s="3" t="s">
        <v>17182</v>
      </c>
      <c r="O3409" s="3" t="s">
        <v>17183</v>
      </c>
    </row>
    <row r="3410" s="27" customFormat="1" spans="1:15">
      <c r="A3410" s="2">
        <v>3409</v>
      </c>
      <c r="B3410" s="57" t="s">
        <v>17184</v>
      </c>
      <c r="C3410" s="27" t="s">
        <v>17185</v>
      </c>
      <c r="D3410" s="57" t="s">
        <v>17184</v>
      </c>
      <c r="E3410" s="27" t="s">
        <v>17186</v>
      </c>
      <c r="F3410" s="3">
        <v>59</v>
      </c>
      <c r="G3410" s="27" t="s">
        <v>17187</v>
      </c>
      <c r="K3410" s="60">
        <v>46001</v>
      </c>
      <c r="N3410" s="27" t="s">
        <v>17188</v>
      </c>
      <c r="O3410" s="27" t="s">
        <v>17189</v>
      </c>
    </row>
    <row r="3411" s="3" customFormat="1" spans="1:15">
      <c r="A3411" s="2">
        <v>3410</v>
      </c>
      <c r="C3411" s="3" t="s">
        <v>17190</v>
      </c>
      <c r="D3411" s="21" t="s">
        <v>17191</v>
      </c>
      <c r="E3411" s="3" t="s">
        <v>17192</v>
      </c>
      <c r="F3411" s="3">
        <v>45</v>
      </c>
      <c r="G3411" s="3" t="s">
        <v>62</v>
      </c>
      <c r="K3411" s="60">
        <v>46062</v>
      </c>
      <c r="L3411" s="20" t="s">
        <v>63</v>
      </c>
      <c r="N3411" s="3" t="s">
        <v>17193</v>
      </c>
      <c r="O3411" s="3" t="s">
        <v>17194</v>
      </c>
    </row>
    <row r="3412" s="3" customFormat="1" spans="1:15">
      <c r="A3412" s="2">
        <v>3411</v>
      </c>
      <c r="B3412" s="3" t="s">
        <v>17195</v>
      </c>
      <c r="C3412" s="3" t="s">
        <v>17196</v>
      </c>
      <c r="D3412" s="3" t="s">
        <v>17195</v>
      </c>
      <c r="E3412" s="3" t="s">
        <v>17197</v>
      </c>
      <c r="F3412" s="3">
        <v>53</v>
      </c>
      <c r="G3412" s="3" t="s">
        <v>17198</v>
      </c>
      <c r="K3412" s="60">
        <v>45845</v>
      </c>
      <c r="L3412" s="3"/>
      <c r="N3412" s="3" t="s">
        <v>17199</v>
      </c>
      <c r="O3412" s="3" t="s">
        <v>17200</v>
      </c>
    </row>
    <row r="3413" s="4" customFormat="1" spans="1:15">
      <c r="A3413" s="2">
        <v>3412</v>
      </c>
      <c r="B3413" s="4" t="s">
        <v>17201</v>
      </c>
      <c r="C3413" s="4" t="s">
        <v>17202</v>
      </c>
      <c r="D3413" s="22" t="s">
        <v>17201</v>
      </c>
      <c r="E3413" s="4" t="s">
        <v>17203</v>
      </c>
      <c r="F3413" s="3">
        <v>69</v>
      </c>
      <c r="G3413" s="4" t="s">
        <v>6193</v>
      </c>
      <c r="K3413" s="60">
        <v>46002</v>
      </c>
      <c r="N3413" s="4" t="s">
        <v>17204</v>
      </c>
      <c r="O3413" s="4" t="s">
        <v>17205</v>
      </c>
    </row>
    <row r="3414" s="4" customFormat="1" spans="1:15">
      <c r="A3414" s="2">
        <v>3413</v>
      </c>
      <c r="B3414" s="4" t="s">
        <v>17206</v>
      </c>
      <c r="C3414" s="4" t="s">
        <v>17207</v>
      </c>
      <c r="D3414" s="22" t="s">
        <v>17206</v>
      </c>
      <c r="E3414" s="4" t="s">
        <v>17208</v>
      </c>
      <c r="F3414" s="3">
        <v>69</v>
      </c>
      <c r="G3414" s="4" t="s">
        <v>62</v>
      </c>
      <c r="K3414" s="60">
        <v>46052</v>
      </c>
      <c r="N3414" s="4" t="s">
        <v>17209</v>
      </c>
      <c r="O3414" s="4" t="s">
        <v>17210</v>
      </c>
    </row>
    <row r="3415" s="3" customFormat="1" spans="1:15">
      <c r="A3415" s="2">
        <v>3414</v>
      </c>
      <c r="C3415" s="3" t="s">
        <v>17211</v>
      </c>
      <c r="D3415" s="21" t="s">
        <v>17212</v>
      </c>
      <c r="E3415" s="3" t="s">
        <v>16818</v>
      </c>
      <c r="F3415" s="3">
        <v>49.8</v>
      </c>
      <c r="G3415" s="3" t="s">
        <v>62</v>
      </c>
      <c r="K3415" s="60">
        <v>46013</v>
      </c>
      <c r="L3415" s="20" t="s">
        <v>63</v>
      </c>
      <c r="N3415" s="3" t="s">
        <v>17213</v>
      </c>
      <c r="O3415" s="3" t="s">
        <v>17214</v>
      </c>
    </row>
    <row r="3416" s="3" customFormat="1" spans="1:15">
      <c r="A3416" s="2">
        <v>3415</v>
      </c>
      <c r="B3416" s="3"/>
      <c r="C3416" s="3" t="s">
        <v>17215</v>
      </c>
      <c r="D3416" s="21" t="s">
        <v>17216</v>
      </c>
      <c r="E3416" s="3" t="s">
        <v>17217</v>
      </c>
      <c r="F3416" s="3">
        <v>45</v>
      </c>
      <c r="G3416" s="3" t="s">
        <v>62</v>
      </c>
      <c r="K3416" s="60">
        <v>46022</v>
      </c>
      <c r="N3416" s="3" t="s">
        <v>17218</v>
      </c>
      <c r="O3416" s="3" t="s">
        <v>17219</v>
      </c>
    </row>
    <row r="3417" s="5" customFormat="1" ht="14.25" spans="1:15">
      <c r="A3417" s="2">
        <v>3416</v>
      </c>
      <c r="B3417" s="2"/>
      <c r="C3417" s="18" t="s">
        <v>17220</v>
      </c>
      <c r="D3417" s="76"/>
      <c r="E3417" s="2"/>
      <c r="F3417" s="3"/>
      <c r="G3417" s="2"/>
      <c r="H3417" s="2"/>
      <c r="I3417" s="2"/>
      <c r="J3417" s="2"/>
      <c r="K3417" s="60"/>
      <c r="L3417" s="2"/>
      <c r="M3417" s="3"/>
      <c r="N3417" s="2"/>
      <c r="O3417" s="3"/>
    </row>
    <row r="3418" s="3" customFormat="1" spans="1:15">
      <c r="A3418" s="2">
        <v>3417</v>
      </c>
      <c r="B3418" s="3" t="s">
        <v>17221</v>
      </c>
      <c r="C3418" s="3" t="s">
        <v>17222</v>
      </c>
      <c r="D3418" s="21" t="s">
        <v>17221</v>
      </c>
      <c r="E3418" s="3" t="s">
        <v>17223</v>
      </c>
      <c r="F3418" s="3">
        <v>54</v>
      </c>
      <c r="G3418" s="3" t="s">
        <v>1058</v>
      </c>
      <c r="I3418" s="2" t="s">
        <v>312</v>
      </c>
      <c r="J3418" s="20" t="s">
        <v>22</v>
      </c>
      <c r="K3418" s="60">
        <v>46055</v>
      </c>
      <c r="L3418" s="60" t="s">
        <v>23</v>
      </c>
      <c r="N3418" s="3" t="s">
        <v>17224</v>
      </c>
      <c r="O3418" s="3" t="s">
        <v>17225</v>
      </c>
    </row>
    <row r="3419" s="3" customFormat="1" spans="1:15">
      <c r="A3419" s="2">
        <v>3418</v>
      </c>
      <c r="B3419" s="3"/>
      <c r="C3419" s="3" t="s">
        <v>17226</v>
      </c>
      <c r="D3419" s="21" t="s">
        <v>17227</v>
      </c>
      <c r="E3419" s="3" t="s">
        <v>17228</v>
      </c>
      <c r="F3419" s="3">
        <v>69</v>
      </c>
      <c r="G3419" s="3" t="s">
        <v>17229</v>
      </c>
      <c r="H3419" s="3"/>
      <c r="I3419" s="3"/>
      <c r="J3419" s="3"/>
      <c r="K3419" s="60">
        <v>45659</v>
      </c>
      <c r="L3419" s="20" t="s">
        <v>63</v>
      </c>
      <c r="M3419" s="3"/>
      <c r="N3419" s="3" t="s">
        <v>17230</v>
      </c>
      <c r="O3419" s="3" t="s">
        <v>17231</v>
      </c>
    </row>
    <row r="3420" s="2" customFormat="1" spans="1:15">
      <c r="A3420" s="2">
        <v>3419</v>
      </c>
      <c r="B3420" s="2" t="s">
        <v>17232</v>
      </c>
      <c r="C3420" s="2" t="s">
        <v>17233</v>
      </c>
      <c r="D3420" s="2" t="s">
        <v>17232</v>
      </c>
      <c r="E3420" s="2" t="s">
        <v>17234</v>
      </c>
      <c r="F3420" s="3">
        <v>69</v>
      </c>
      <c r="G3420" s="20" t="s">
        <v>17235</v>
      </c>
      <c r="H3420" s="2"/>
      <c r="I3420" s="2"/>
      <c r="J3420" s="2" t="s">
        <v>22</v>
      </c>
      <c r="K3420" s="60">
        <v>46059</v>
      </c>
      <c r="L3420" s="2" t="s">
        <v>23</v>
      </c>
      <c r="M3420" s="2"/>
      <c r="N3420" s="2" t="s">
        <v>17236</v>
      </c>
      <c r="O3420" s="2" t="s">
        <v>17237</v>
      </c>
    </row>
    <row r="3421" s="3" customFormat="1" spans="1:15">
      <c r="A3421" s="2">
        <v>3420</v>
      </c>
      <c r="C3421" s="3" t="s">
        <v>17238</v>
      </c>
      <c r="D3421" s="21" t="s">
        <v>17239</v>
      </c>
      <c r="E3421" s="3" t="s">
        <v>17240</v>
      </c>
      <c r="F3421" s="3">
        <v>55</v>
      </c>
      <c r="G3421" s="3" t="s">
        <v>17241</v>
      </c>
      <c r="K3421" s="60">
        <v>46055</v>
      </c>
      <c r="N3421" s="3" t="s">
        <v>17242</v>
      </c>
      <c r="O3421" s="3" t="s">
        <v>17243</v>
      </c>
    </row>
    <row r="3422" s="3" customFormat="1" spans="1:15">
      <c r="A3422" s="2">
        <v>3421</v>
      </c>
      <c r="C3422" s="3" t="s">
        <v>17244</v>
      </c>
      <c r="D3422" s="21" t="s">
        <v>17245</v>
      </c>
      <c r="E3422" s="3" t="s">
        <v>17246</v>
      </c>
      <c r="F3422" s="3">
        <v>55</v>
      </c>
      <c r="G3422" s="3" t="s">
        <v>17247</v>
      </c>
      <c r="K3422" s="60">
        <v>46048</v>
      </c>
      <c r="L3422" s="70" t="s">
        <v>63</v>
      </c>
      <c r="M3422" s="3" t="s">
        <v>24</v>
      </c>
      <c r="N3422" s="3" t="s">
        <v>17248</v>
      </c>
      <c r="O3422" s="3" t="s">
        <v>17249</v>
      </c>
    </row>
    <row r="3423" s="5" customFormat="1" spans="1:15">
      <c r="A3423" s="2">
        <v>3422</v>
      </c>
      <c r="B3423" s="2"/>
      <c r="C3423" s="2" t="s">
        <v>17250</v>
      </c>
      <c r="D3423" s="76" t="s">
        <v>17251</v>
      </c>
      <c r="E3423" s="2" t="s">
        <v>17252</v>
      </c>
      <c r="F3423" s="3">
        <v>42</v>
      </c>
      <c r="G3423" s="2" t="s">
        <v>21</v>
      </c>
      <c r="H3423" s="2"/>
      <c r="I3423" s="2"/>
      <c r="J3423" s="2"/>
      <c r="K3423" s="60">
        <v>45666</v>
      </c>
      <c r="L3423" s="97"/>
      <c r="M3423" s="3" t="s">
        <v>24</v>
      </c>
      <c r="N3423" s="2" t="s">
        <v>17253</v>
      </c>
      <c r="O3423" s="3" t="s">
        <v>17254</v>
      </c>
    </row>
    <row r="3424" s="2" customFormat="1" spans="1:15">
      <c r="A3424" s="2">
        <v>3423</v>
      </c>
      <c r="B3424" s="68"/>
      <c r="C3424" s="20" t="s">
        <v>17255</v>
      </c>
      <c r="D3424" s="68" t="s">
        <v>17256</v>
      </c>
      <c r="E3424" s="68" t="s">
        <v>17257</v>
      </c>
      <c r="F3424" s="3">
        <v>49</v>
      </c>
      <c r="G3424" s="3" t="s">
        <v>21</v>
      </c>
      <c r="H3424" s="5"/>
      <c r="I3424" s="5"/>
      <c r="J3424" s="3" t="s">
        <v>22</v>
      </c>
      <c r="K3424" s="60">
        <v>46000</v>
      </c>
      <c r="L3424" s="60" t="s">
        <v>23</v>
      </c>
      <c r="M3424" s="3" t="s">
        <v>24</v>
      </c>
      <c r="N3424" s="5" t="s">
        <v>17258</v>
      </c>
      <c r="O3424" s="3" t="s">
        <v>17259</v>
      </c>
    </row>
    <row r="3425" s="5" customFormat="1" spans="1:15">
      <c r="A3425" s="2">
        <v>3424</v>
      </c>
      <c r="B3425" s="16"/>
      <c r="C3425" s="2" t="s">
        <v>17260</v>
      </c>
      <c r="D3425" s="76" t="s">
        <v>17261</v>
      </c>
      <c r="E3425" s="2" t="s">
        <v>17262</v>
      </c>
      <c r="F3425" s="3">
        <v>38</v>
      </c>
      <c r="G3425" s="2" t="s">
        <v>3260</v>
      </c>
      <c r="H3425" s="16"/>
      <c r="I3425" s="16"/>
      <c r="J3425" s="16"/>
      <c r="K3425" s="60">
        <v>45668</v>
      </c>
      <c r="L3425" s="2"/>
      <c r="M3425" s="3" t="s">
        <v>24</v>
      </c>
      <c r="N3425" s="2" t="s">
        <v>17263</v>
      </c>
      <c r="O3425" s="3" t="s">
        <v>17264</v>
      </c>
    </row>
    <row r="3426" s="3" customFormat="1" spans="1:15">
      <c r="A3426" s="2">
        <v>3425</v>
      </c>
      <c r="B3426" s="3"/>
      <c r="C3426" s="3" t="s">
        <v>17265</v>
      </c>
      <c r="D3426" s="21" t="s">
        <v>17266</v>
      </c>
      <c r="E3426" s="3" t="s">
        <v>17267</v>
      </c>
      <c r="F3426" s="3">
        <v>69</v>
      </c>
      <c r="G3426" s="3" t="s">
        <v>17268</v>
      </c>
      <c r="H3426" s="3"/>
      <c r="I3426" s="3"/>
      <c r="J3426" s="3"/>
      <c r="K3426" s="60">
        <v>45573</v>
      </c>
      <c r="L3426" s="3" t="s">
        <v>63</v>
      </c>
      <c r="M3426" s="3"/>
      <c r="N3426" s="3" t="s">
        <v>17269</v>
      </c>
      <c r="O3426" s="3" t="s">
        <v>17270</v>
      </c>
    </row>
    <row r="3427" s="27" customFormat="1" spans="1:15">
      <c r="A3427" s="2">
        <v>3426</v>
      </c>
      <c r="B3427" s="57" t="s">
        <v>17271</v>
      </c>
      <c r="C3427" s="27" t="s">
        <v>17272</v>
      </c>
      <c r="D3427" s="57" t="s">
        <v>17271</v>
      </c>
      <c r="E3427" s="27" t="s">
        <v>17273</v>
      </c>
      <c r="F3427" s="3">
        <v>69</v>
      </c>
      <c r="G3427" s="27" t="s">
        <v>17274</v>
      </c>
      <c r="J3427" s="3" t="s">
        <v>22</v>
      </c>
      <c r="K3427" s="60">
        <v>46063</v>
      </c>
      <c r="L3427" s="60" t="s">
        <v>23</v>
      </c>
      <c r="N3427" s="27" t="s">
        <v>17275</v>
      </c>
      <c r="O3427" s="27" t="s">
        <v>17276</v>
      </c>
    </row>
    <row r="3428" s="3" customFormat="1" spans="1:15">
      <c r="A3428" s="2">
        <v>3427</v>
      </c>
      <c r="C3428" s="3" t="s">
        <v>17277</v>
      </c>
      <c r="D3428" s="21" t="s">
        <v>17278</v>
      </c>
      <c r="E3428" s="3" t="s">
        <v>17279</v>
      </c>
      <c r="F3428" s="3">
        <v>48</v>
      </c>
      <c r="G3428" s="63" t="s">
        <v>21</v>
      </c>
      <c r="K3428" s="60">
        <v>46056</v>
      </c>
      <c r="N3428" s="3" t="s">
        <v>17280</v>
      </c>
      <c r="O3428" s="3" t="s">
        <v>17281</v>
      </c>
    </row>
    <row r="3429" s="52" customFormat="1" spans="1:15">
      <c r="A3429" s="2">
        <v>3428</v>
      </c>
      <c r="B3429" s="52" t="s">
        <v>17282</v>
      </c>
      <c r="C3429" s="52" t="s">
        <v>17283</v>
      </c>
      <c r="D3429" s="52" t="s">
        <v>17282</v>
      </c>
      <c r="E3429" s="52" t="s">
        <v>17284</v>
      </c>
      <c r="F3429" s="3">
        <v>128</v>
      </c>
      <c r="K3429" s="60">
        <v>46020</v>
      </c>
      <c r="N3429" s="52" t="s">
        <v>17285</v>
      </c>
      <c r="O3429" s="52" t="s">
        <v>17286</v>
      </c>
    </row>
    <row r="3430" s="2" customFormat="1" spans="1:15">
      <c r="A3430" s="2">
        <v>3429</v>
      </c>
      <c r="B3430" s="68"/>
      <c r="C3430" s="5" t="s">
        <v>17287</v>
      </c>
      <c r="D3430" s="68" t="s">
        <v>17288</v>
      </c>
      <c r="E3430" s="5" t="s">
        <v>17289</v>
      </c>
      <c r="F3430" s="3">
        <v>55</v>
      </c>
      <c r="G3430" s="5" t="s">
        <v>21</v>
      </c>
      <c r="H3430" s="5"/>
      <c r="I3430" s="5"/>
      <c r="J3430" s="5"/>
      <c r="K3430" s="60">
        <v>43711</v>
      </c>
      <c r="L3430" s="5"/>
      <c r="M3430" s="3" t="s">
        <v>24</v>
      </c>
      <c r="N3430" s="5" t="s">
        <v>17290</v>
      </c>
      <c r="O3430" s="3" t="s">
        <v>17291</v>
      </c>
    </row>
    <row r="3431" s="2" customFormat="1" spans="1:15">
      <c r="A3431" s="2">
        <v>3430</v>
      </c>
      <c r="C3431" s="2" t="s">
        <v>17292</v>
      </c>
      <c r="D3431" s="76" t="s">
        <v>17293</v>
      </c>
      <c r="E3431" s="2" t="s">
        <v>17294</v>
      </c>
      <c r="F3431" s="3">
        <v>49</v>
      </c>
      <c r="G3431" s="2" t="s">
        <v>21</v>
      </c>
      <c r="K3431" s="60">
        <v>46078</v>
      </c>
      <c r="M3431" s="3" t="s">
        <v>24</v>
      </c>
      <c r="N3431" s="2" t="s">
        <v>17295</v>
      </c>
      <c r="O3431" s="3" t="s">
        <v>17296</v>
      </c>
    </row>
    <row r="3432" s="2" customFormat="1" spans="1:15">
      <c r="A3432" s="2">
        <v>3431</v>
      </c>
      <c r="B3432" s="16"/>
      <c r="C3432" s="2" t="s">
        <v>17297</v>
      </c>
      <c r="D3432" s="76" t="s">
        <v>17298</v>
      </c>
      <c r="E3432" s="2" t="s">
        <v>17299</v>
      </c>
      <c r="F3432" s="3">
        <v>49.8</v>
      </c>
      <c r="G3432" s="2" t="s">
        <v>21</v>
      </c>
      <c r="H3432" s="16"/>
      <c r="I3432" s="16"/>
      <c r="J3432" s="16"/>
      <c r="K3432" s="60">
        <v>45864</v>
      </c>
      <c r="M3432" s="3" t="s">
        <v>24</v>
      </c>
      <c r="N3432" s="2" t="s">
        <v>17300</v>
      </c>
      <c r="O3432" s="3" t="s">
        <v>17301</v>
      </c>
    </row>
    <row r="3433" s="2" customFormat="1" spans="1:15">
      <c r="A3433" s="2">
        <v>3432</v>
      </c>
      <c r="C3433" s="2" t="s">
        <v>17302</v>
      </c>
      <c r="D3433" s="76" t="s">
        <v>17303</v>
      </c>
      <c r="E3433" s="2" t="s">
        <v>17304</v>
      </c>
      <c r="F3433" s="3">
        <v>45</v>
      </c>
      <c r="G3433" s="2" t="s">
        <v>21</v>
      </c>
      <c r="K3433" s="60">
        <v>45878</v>
      </c>
      <c r="M3433" s="3"/>
      <c r="N3433" s="2" t="s">
        <v>17305</v>
      </c>
      <c r="O3433" s="3" t="s">
        <v>17306</v>
      </c>
    </row>
    <row r="3434" s="5" customFormat="1" spans="1:15">
      <c r="A3434" s="2">
        <v>3433</v>
      </c>
      <c r="B3434" s="2"/>
      <c r="C3434" s="2" t="s">
        <v>17307</v>
      </c>
      <c r="D3434" s="76" t="s">
        <v>17308</v>
      </c>
      <c r="E3434" s="2" t="s">
        <v>17309</v>
      </c>
      <c r="F3434" s="3">
        <v>39.8</v>
      </c>
      <c r="G3434" s="2" t="s">
        <v>21</v>
      </c>
      <c r="H3434" s="2"/>
      <c r="I3434" s="2"/>
      <c r="J3434" s="2"/>
      <c r="K3434" s="60">
        <v>45880</v>
      </c>
      <c r="L3434" s="2"/>
      <c r="M3434" s="3" t="s">
        <v>24</v>
      </c>
      <c r="N3434" s="2" t="s">
        <v>17310</v>
      </c>
      <c r="O3434" s="3" t="s">
        <v>17311</v>
      </c>
    </row>
    <row r="3435" s="5" customFormat="1" spans="1:15">
      <c r="A3435" s="2">
        <v>3434</v>
      </c>
      <c r="C3435" s="5" t="s">
        <v>17312</v>
      </c>
      <c r="D3435" s="68" t="s">
        <v>17313</v>
      </c>
      <c r="E3435" s="20" t="s">
        <v>17314</v>
      </c>
      <c r="F3435" s="3">
        <v>32</v>
      </c>
      <c r="G3435" s="3" t="s">
        <v>21</v>
      </c>
      <c r="K3435" s="60">
        <v>45531</v>
      </c>
      <c r="M3435" s="3" t="s">
        <v>24</v>
      </c>
      <c r="N3435" s="5" t="s">
        <v>17315</v>
      </c>
      <c r="O3435" s="3" t="s">
        <v>17316</v>
      </c>
    </row>
    <row r="3436" s="2" customFormat="1" spans="1:15">
      <c r="A3436" s="2">
        <v>3435</v>
      </c>
      <c r="B3436" s="5"/>
      <c r="C3436" s="20" t="s">
        <v>17317</v>
      </c>
      <c r="D3436" s="68" t="s">
        <v>17318</v>
      </c>
      <c r="E3436" s="5" t="s">
        <v>17319</v>
      </c>
      <c r="F3436" s="3">
        <v>55</v>
      </c>
      <c r="G3436" s="5" t="s">
        <v>17320</v>
      </c>
      <c r="H3436" s="5"/>
      <c r="I3436" s="5"/>
      <c r="J3436" s="5"/>
      <c r="K3436" s="60">
        <v>46078</v>
      </c>
      <c r="L3436" s="5"/>
      <c r="M3436" s="3" t="s">
        <v>24</v>
      </c>
      <c r="N3436" s="5" t="s">
        <v>17321</v>
      </c>
      <c r="O3436" s="3" t="s">
        <v>17322</v>
      </c>
    </row>
    <row r="3437" s="3" customFormat="1" spans="1:15">
      <c r="A3437" s="2">
        <v>3436</v>
      </c>
      <c r="C3437" s="3" t="s">
        <v>17323</v>
      </c>
      <c r="D3437" s="21" t="s">
        <v>17324</v>
      </c>
      <c r="E3437" s="3" t="s">
        <v>17325</v>
      </c>
      <c r="F3437" s="3">
        <v>65</v>
      </c>
      <c r="G3437" s="63" t="s">
        <v>21</v>
      </c>
      <c r="K3437" s="60">
        <v>45889</v>
      </c>
      <c r="N3437" s="3" t="s">
        <v>17326</v>
      </c>
      <c r="O3437" s="3" t="s">
        <v>17327</v>
      </c>
    </row>
    <row r="3438" s="5" customFormat="1" spans="1:15">
      <c r="A3438" s="2">
        <v>3437</v>
      </c>
      <c r="C3438" s="5" t="s">
        <v>17328</v>
      </c>
      <c r="D3438" s="68" t="s">
        <v>17329</v>
      </c>
      <c r="E3438" s="5" t="s">
        <v>17330</v>
      </c>
      <c r="F3438" s="3">
        <v>49.9</v>
      </c>
      <c r="G3438" s="20" t="s">
        <v>17331</v>
      </c>
      <c r="K3438" s="60">
        <v>45503</v>
      </c>
      <c r="M3438" s="3" t="s">
        <v>24</v>
      </c>
      <c r="N3438" s="5" t="s">
        <v>17332</v>
      </c>
      <c r="O3438" s="3" t="s">
        <v>17333</v>
      </c>
    </row>
    <row r="3439" s="2" customFormat="1" spans="1:15">
      <c r="A3439" s="2">
        <v>3438</v>
      </c>
      <c r="B3439" s="68"/>
      <c r="C3439" s="5" t="s">
        <v>17334</v>
      </c>
      <c r="D3439" s="68" t="s">
        <v>17335</v>
      </c>
      <c r="E3439" s="5" t="s">
        <v>17336</v>
      </c>
      <c r="F3439" s="3">
        <v>58</v>
      </c>
      <c r="G3439" s="3" t="s">
        <v>21</v>
      </c>
      <c r="H3439" s="5"/>
      <c r="I3439" s="2" t="s">
        <v>312</v>
      </c>
      <c r="J3439" s="3" t="s">
        <v>22</v>
      </c>
      <c r="K3439" s="60">
        <v>46004</v>
      </c>
      <c r="L3439" s="60" t="s">
        <v>23</v>
      </c>
      <c r="M3439" s="3" t="s">
        <v>24</v>
      </c>
      <c r="N3439" s="5" t="s">
        <v>17337</v>
      </c>
      <c r="O3439" s="3" t="s">
        <v>17338</v>
      </c>
    </row>
    <row r="3440" s="5" customFormat="1" spans="1:15">
      <c r="A3440" s="2">
        <v>3439</v>
      </c>
      <c r="B3440" s="68"/>
      <c r="C3440" s="20" t="s">
        <v>17339</v>
      </c>
      <c r="D3440" s="68" t="s">
        <v>17340</v>
      </c>
      <c r="E3440" s="20" t="s">
        <v>17341</v>
      </c>
      <c r="F3440" s="3">
        <v>54.8</v>
      </c>
      <c r="G3440" s="2" t="s">
        <v>21</v>
      </c>
      <c r="H3440" s="63"/>
      <c r="I3440" s="2" t="s">
        <v>312</v>
      </c>
      <c r="J3440" s="3" t="s">
        <v>22</v>
      </c>
      <c r="K3440" s="60">
        <v>45894</v>
      </c>
      <c r="L3440" s="60" t="s">
        <v>23</v>
      </c>
      <c r="M3440" s="3" t="s">
        <v>17342</v>
      </c>
      <c r="N3440" s="5" t="s">
        <v>17343</v>
      </c>
      <c r="O3440" s="3" t="s">
        <v>17344</v>
      </c>
    </row>
    <row r="3441" s="3" customFormat="1" spans="1:15">
      <c r="A3441" s="2">
        <v>3440</v>
      </c>
      <c r="C3441" s="3" t="s">
        <v>17345</v>
      </c>
      <c r="D3441" s="21" t="s">
        <v>17346</v>
      </c>
      <c r="E3441" s="3" t="s">
        <v>17347</v>
      </c>
      <c r="F3441" s="3">
        <v>49.8</v>
      </c>
      <c r="G3441" s="3" t="s">
        <v>8935</v>
      </c>
      <c r="K3441" s="60">
        <v>44933</v>
      </c>
      <c r="L3441" s="3" t="s">
        <v>63</v>
      </c>
      <c r="M3441" s="3" t="s">
        <v>24</v>
      </c>
      <c r="N3441" s="3" t="s">
        <v>17348</v>
      </c>
      <c r="O3441" s="3" t="s">
        <v>17349</v>
      </c>
    </row>
    <row r="3442" s="2" customFormat="1" spans="1:15">
      <c r="A3442" s="2">
        <v>3441</v>
      </c>
      <c r="C3442" s="2" t="s">
        <v>17350</v>
      </c>
      <c r="D3442" s="76" t="s">
        <v>17351</v>
      </c>
      <c r="E3442" s="2" t="s">
        <v>17352</v>
      </c>
      <c r="F3442" s="3">
        <v>45</v>
      </c>
      <c r="G3442" s="2" t="s">
        <v>21</v>
      </c>
      <c r="K3442" s="60">
        <v>45271</v>
      </c>
      <c r="M3442" s="3" t="s">
        <v>24</v>
      </c>
      <c r="N3442" s="2" t="s">
        <v>17353</v>
      </c>
      <c r="O3442" s="3" t="s">
        <v>17354</v>
      </c>
    </row>
    <row r="3443" s="2" customFormat="1" spans="1:15">
      <c r="A3443" s="2">
        <v>3442</v>
      </c>
      <c r="C3443" s="2" t="s">
        <v>17355</v>
      </c>
      <c r="D3443" s="76" t="s">
        <v>17356</v>
      </c>
      <c r="E3443" s="2" t="s">
        <v>17357</v>
      </c>
      <c r="F3443" s="3">
        <v>49</v>
      </c>
      <c r="G3443" s="2" t="s">
        <v>21</v>
      </c>
      <c r="H3443" s="16" t="s">
        <v>96</v>
      </c>
      <c r="I3443" s="16"/>
      <c r="J3443" s="16"/>
      <c r="K3443" s="60">
        <v>45877</v>
      </c>
      <c r="L3443" s="2" t="s">
        <v>381</v>
      </c>
      <c r="M3443" s="3" t="s">
        <v>24</v>
      </c>
      <c r="N3443" s="2" t="s">
        <v>17358</v>
      </c>
      <c r="O3443" s="3" t="s">
        <v>17359</v>
      </c>
    </row>
    <row r="3444" s="2" customFormat="1" spans="1:15">
      <c r="A3444" s="2">
        <v>3443</v>
      </c>
      <c r="B3444" s="95"/>
      <c r="C3444" s="20" t="s">
        <v>17360</v>
      </c>
      <c r="D3444" s="68" t="s">
        <v>17361</v>
      </c>
      <c r="E3444" s="20" t="s">
        <v>17362</v>
      </c>
      <c r="F3444" s="3">
        <v>49.9</v>
      </c>
      <c r="G3444" s="3" t="s">
        <v>21</v>
      </c>
      <c r="H3444" s="63"/>
      <c r="I3444" s="63"/>
      <c r="J3444" s="63"/>
      <c r="K3444" s="60">
        <v>45863</v>
      </c>
      <c r="L3444" s="5"/>
      <c r="M3444" s="3" t="s">
        <v>24</v>
      </c>
      <c r="N3444" s="5" t="s">
        <v>17363</v>
      </c>
      <c r="O3444" s="3" t="s">
        <v>17364</v>
      </c>
    </row>
    <row r="3445" s="2" customFormat="1" spans="1:15">
      <c r="A3445" s="2">
        <v>3444</v>
      </c>
      <c r="B3445" s="5"/>
      <c r="C3445" s="5" t="s">
        <v>17365</v>
      </c>
      <c r="D3445" s="68" t="s">
        <v>17366</v>
      </c>
      <c r="E3445" s="20" t="s">
        <v>17367</v>
      </c>
      <c r="F3445" s="3">
        <v>49.8</v>
      </c>
      <c r="G3445" s="3" t="s">
        <v>21</v>
      </c>
      <c r="H3445" s="5"/>
      <c r="I3445" s="5"/>
      <c r="J3445" s="5"/>
      <c r="K3445" s="60">
        <v>45531</v>
      </c>
      <c r="L3445" s="5"/>
      <c r="M3445" s="3" t="s">
        <v>24</v>
      </c>
      <c r="N3445" s="5" t="s">
        <v>17368</v>
      </c>
      <c r="O3445" s="3" t="s">
        <v>17369</v>
      </c>
    </row>
    <row r="3446" s="3" customFormat="1" spans="1:15">
      <c r="A3446" s="2">
        <v>3445</v>
      </c>
      <c r="C3446" s="3" t="s">
        <v>17370</v>
      </c>
      <c r="D3446" s="21" t="s">
        <v>17371</v>
      </c>
      <c r="E3446" s="3" t="s">
        <v>17372</v>
      </c>
      <c r="F3446" s="3">
        <v>49</v>
      </c>
      <c r="G3446" s="3" t="s">
        <v>21</v>
      </c>
      <c r="K3446" s="60">
        <v>46017</v>
      </c>
      <c r="M3446" s="3" t="s">
        <v>24</v>
      </c>
      <c r="N3446" s="3" t="s">
        <v>17373</v>
      </c>
      <c r="O3446" s="3" t="s">
        <v>17374</v>
      </c>
    </row>
    <row r="3447" s="2" customFormat="1" spans="1:15">
      <c r="A3447" s="2">
        <v>3446</v>
      </c>
      <c r="B3447" s="68"/>
      <c r="C3447" s="5" t="s">
        <v>17375</v>
      </c>
      <c r="D3447" s="68" t="s">
        <v>17376</v>
      </c>
      <c r="E3447" s="5" t="s">
        <v>17377</v>
      </c>
      <c r="F3447" s="3">
        <v>46</v>
      </c>
      <c r="G3447" s="3" t="s">
        <v>21</v>
      </c>
      <c r="H3447" s="5"/>
      <c r="I3447" s="5"/>
      <c r="J3447" s="5"/>
      <c r="K3447" s="60">
        <v>45341</v>
      </c>
      <c r="L3447" s="5"/>
      <c r="M3447" s="3" t="s">
        <v>24</v>
      </c>
      <c r="N3447" s="5" t="s">
        <v>17378</v>
      </c>
      <c r="O3447" s="3" t="s">
        <v>17379</v>
      </c>
    </row>
    <row r="3448" s="3" customFormat="1" spans="1:15">
      <c r="A3448" s="2">
        <v>3447</v>
      </c>
      <c r="C3448" s="3" t="s">
        <v>17380</v>
      </c>
      <c r="D3448" s="21" t="s">
        <v>17381</v>
      </c>
      <c r="E3448" s="3" t="s">
        <v>17382</v>
      </c>
      <c r="F3448" s="3">
        <v>45</v>
      </c>
      <c r="G3448" s="3" t="s">
        <v>16715</v>
      </c>
      <c r="J3448" s="52"/>
      <c r="K3448" s="60">
        <v>46051</v>
      </c>
      <c r="L3448" s="71"/>
      <c r="N3448" s="3" t="s">
        <v>17383</v>
      </c>
      <c r="O3448" s="3" t="s">
        <v>17384</v>
      </c>
    </row>
    <row r="3449" s="2" customFormat="1" spans="1:15">
      <c r="A3449" s="2">
        <v>3448</v>
      </c>
      <c r="B3449" s="16"/>
      <c r="C3449" s="2" t="s">
        <v>17385</v>
      </c>
      <c r="D3449" s="76" t="s">
        <v>17386</v>
      </c>
      <c r="E3449" s="2" t="s">
        <v>17387</v>
      </c>
      <c r="F3449" s="3">
        <v>28</v>
      </c>
      <c r="G3449" s="2" t="s">
        <v>21</v>
      </c>
      <c r="H3449" s="16"/>
      <c r="I3449" s="16"/>
      <c r="J3449" s="16"/>
      <c r="K3449" s="60">
        <v>45553</v>
      </c>
      <c r="L3449" s="16"/>
      <c r="M3449" s="3" t="s">
        <v>24</v>
      </c>
      <c r="N3449" s="2" t="s">
        <v>17388</v>
      </c>
      <c r="O3449" s="3" t="s">
        <v>17389</v>
      </c>
    </row>
    <row r="3450" s="4" customFormat="1" spans="1:15">
      <c r="A3450" s="2">
        <v>3449</v>
      </c>
      <c r="B3450" s="4" t="s">
        <v>17390</v>
      </c>
      <c r="C3450" s="4" t="s">
        <v>17391</v>
      </c>
      <c r="D3450" s="4" t="s">
        <v>17390</v>
      </c>
      <c r="E3450" s="4" t="s">
        <v>17392</v>
      </c>
      <c r="F3450" s="4">
        <v>45</v>
      </c>
      <c r="K3450" s="56">
        <v>46086</v>
      </c>
      <c r="L3450" s="4"/>
      <c r="M3450" s="4"/>
      <c r="N3450" s="4" t="s">
        <v>17393</v>
      </c>
      <c r="O3450" s="4" t="s">
        <v>17394</v>
      </c>
    </row>
    <row r="3451" s="3" customFormat="1" spans="1:15">
      <c r="A3451" s="2">
        <v>3450</v>
      </c>
      <c r="B3451" s="21"/>
      <c r="C3451" s="3" t="s">
        <v>17395</v>
      </c>
      <c r="D3451" s="21" t="s">
        <v>17396</v>
      </c>
      <c r="E3451" s="3" t="s">
        <v>17397</v>
      </c>
      <c r="F3451" s="3">
        <v>39.8</v>
      </c>
      <c r="G3451" s="3" t="s">
        <v>16715</v>
      </c>
      <c r="K3451" s="60">
        <v>45555</v>
      </c>
      <c r="N3451" s="3" t="s">
        <v>17398</v>
      </c>
      <c r="O3451" s="3" t="s">
        <v>17399</v>
      </c>
    </row>
    <row r="3452" s="3" customFormat="1" spans="1:15">
      <c r="A3452" s="2">
        <v>3451</v>
      </c>
      <c r="B3452" s="3"/>
      <c r="C3452" s="3" t="s">
        <v>17400</v>
      </c>
      <c r="D3452" s="21" t="s">
        <v>17401</v>
      </c>
      <c r="E3452" s="3" t="s">
        <v>17402</v>
      </c>
      <c r="F3452" s="3">
        <v>55</v>
      </c>
      <c r="G3452" s="3" t="s">
        <v>17403</v>
      </c>
      <c r="K3452" s="60">
        <v>46035</v>
      </c>
      <c r="L3452" s="20" t="s">
        <v>63</v>
      </c>
      <c r="N3452" s="3" t="s">
        <v>17404</v>
      </c>
      <c r="O3452" s="3" t="s">
        <v>17405</v>
      </c>
    </row>
    <row r="3453" s="2" customFormat="1" spans="1:15">
      <c r="A3453" s="2">
        <v>3452</v>
      </c>
      <c r="C3453" s="2" t="s">
        <v>17406</v>
      </c>
      <c r="D3453" s="76" t="s">
        <v>17407</v>
      </c>
      <c r="E3453" s="2" t="s">
        <v>17408</v>
      </c>
      <c r="F3453" s="3">
        <v>50</v>
      </c>
      <c r="G3453" s="2" t="s">
        <v>21</v>
      </c>
      <c r="K3453" s="60">
        <v>45538</v>
      </c>
      <c r="M3453" s="3" t="s">
        <v>24</v>
      </c>
      <c r="N3453" s="2" t="s">
        <v>17409</v>
      </c>
      <c r="O3453" s="3" t="s">
        <v>17410</v>
      </c>
    </row>
    <row r="3454" s="52" customFormat="1" spans="1:15">
      <c r="A3454" s="2">
        <v>3453</v>
      </c>
      <c r="C3454" s="52" t="s">
        <v>17411</v>
      </c>
      <c r="D3454" s="87" t="s">
        <v>17412</v>
      </c>
      <c r="E3454" s="52" t="s">
        <v>17372</v>
      </c>
      <c r="F3454" s="3">
        <v>65</v>
      </c>
      <c r="G3454" s="52" t="s">
        <v>17413</v>
      </c>
      <c r="H3454" s="88" t="s">
        <v>96</v>
      </c>
      <c r="I3454" s="88"/>
      <c r="J3454" s="88"/>
      <c r="K3454" s="60">
        <v>45853</v>
      </c>
      <c r="L3454" s="70" t="s">
        <v>381</v>
      </c>
      <c r="M3454" s="3" t="s">
        <v>24</v>
      </c>
      <c r="N3454" s="52" t="s">
        <v>17414</v>
      </c>
      <c r="O3454" s="3" t="s">
        <v>17415</v>
      </c>
    </row>
    <row r="3455" s="2" customFormat="1" spans="1:15">
      <c r="A3455" s="2">
        <v>3454</v>
      </c>
      <c r="C3455" s="2" t="s">
        <v>17416</v>
      </c>
      <c r="D3455" s="76" t="s">
        <v>17417</v>
      </c>
      <c r="E3455" s="2" t="s">
        <v>17418</v>
      </c>
      <c r="F3455" s="3">
        <v>44</v>
      </c>
      <c r="G3455" s="2" t="s">
        <v>3260</v>
      </c>
      <c r="K3455" s="60">
        <v>46062</v>
      </c>
      <c r="M3455" s="3" t="s">
        <v>24</v>
      </c>
      <c r="N3455" s="2" t="s">
        <v>17419</v>
      </c>
      <c r="O3455" s="3" t="s">
        <v>17420</v>
      </c>
    </row>
    <row r="3456" s="2" customFormat="1" spans="1:15">
      <c r="A3456" s="2">
        <v>3455</v>
      </c>
      <c r="B3456" s="16"/>
      <c r="C3456" s="2" t="s">
        <v>17421</v>
      </c>
      <c r="D3456" s="76" t="s">
        <v>17422</v>
      </c>
      <c r="E3456" s="2" t="s">
        <v>17423</v>
      </c>
      <c r="F3456" s="3">
        <v>34.8</v>
      </c>
      <c r="G3456" s="2" t="s">
        <v>21</v>
      </c>
      <c r="K3456" s="60">
        <v>45702</v>
      </c>
      <c r="M3456" s="3" t="s">
        <v>24</v>
      </c>
      <c r="N3456" s="2" t="s">
        <v>17424</v>
      </c>
      <c r="O3456" s="3" t="s">
        <v>17425</v>
      </c>
    </row>
    <row r="3457" s="2" customFormat="1" spans="1:15">
      <c r="A3457" s="2">
        <v>3456</v>
      </c>
      <c r="C3457" s="2" t="s">
        <v>17426</v>
      </c>
      <c r="D3457" s="76" t="s">
        <v>17427</v>
      </c>
      <c r="E3457" s="2" t="s">
        <v>16548</v>
      </c>
      <c r="F3457" s="3">
        <v>49</v>
      </c>
      <c r="G3457" s="2" t="s">
        <v>21</v>
      </c>
      <c r="K3457" s="60">
        <v>44537</v>
      </c>
      <c r="M3457" s="3" t="s">
        <v>24</v>
      </c>
      <c r="N3457" s="2" t="s">
        <v>17428</v>
      </c>
      <c r="O3457" s="3" t="s">
        <v>17429</v>
      </c>
    </row>
    <row r="3458" s="52" customFormat="1" spans="1:15">
      <c r="A3458" s="2">
        <v>3457</v>
      </c>
      <c r="C3458" s="52" t="s">
        <v>17430</v>
      </c>
      <c r="D3458" s="87" t="s">
        <v>17431</v>
      </c>
      <c r="E3458" s="52" t="s">
        <v>17432</v>
      </c>
      <c r="F3458" s="3">
        <v>59</v>
      </c>
      <c r="G3458" s="52" t="s">
        <v>17433</v>
      </c>
      <c r="K3458" s="60">
        <v>46062</v>
      </c>
      <c r="L3458" s="3" t="s">
        <v>63</v>
      </c>
      <c r="M3458" s="3"/>
      <c r="N3458" s="52" t="s">
        <v>17434</v>
      </c>
      <c r="O3458" s="3" t="s">
        <v>17435</v>
      </c>
    </row>
    <row r="3459" s="5" customFormat="1" ht="14.25" spans="1:15">
      <c r="A3459" s="2">
        <v>3458</v>
      </c>
      <c r="B3459" s="2"/>
      <c r="C3459" s="18" t="s">
        <v>17436</v>
      </c>
      <c r="D3459" s="76"/>
      <c r="E3459" s="2"/>
      <c r="F3459" s="3"/>
      <c r="G3459" s="2"/>
      <c r="H3459" s="2"/>
      <c r="I3459" s="2"/>
      <c r="J3459" s="2"/>
      <c r="K3459" s="60"/>
      <c r="L3459" s="2"/>
      <c r="M3459" s="3"/>
      <c r="N3459" s="2"/>
      <c r="O3459" s="3"/>
    </row>
    <row r="3460" s="3" customFormat="1" spans="1:15">
      <c r="A3460" s="2">
        <v>3459</v>
      </c>
      <c r="B3460" s="3" t="s">
        <v>17437</v>
      </c>
      <c r="C3460" s="3" t="s">
        <v>17438</v>
      </c>
      <c r="D3460" s="21" t="s">
        <v>17437</v>
      </c>
      <c r="E3460" s="3" t="s">
        <v>17439</v>
      </c>
      <c r="F3460" s="3">
        <v>45</v>
      </c>
      <c r="G3460" s="3" t="s">
        <v>1058</v>
      </c>
      <c r="K3460" s="60">
        <v>46014</v>
      </c>
      <c r="L3460" s="20" t="s">
        <v>63</v>
      </c>
      <c r="N3460" s="3" t="s">
        <v>17440</v>
      </c>
      <c r="O3460" s="3" t="s">
        <v>17441</v>
      </c>
    </row>
    <row r="3461" s="3" customFormat="1" spans="1:15">
      <c r="A3461" s="2">
        <v>3460</v>
      </c>
      <c r="C3461" s="3" t="s">
        <v>17442</v>
      </c>
      <c r="D3461" s="21" t="s">
        <v>17443</v>
      </c>
      <c r="E3461" s="3" t="s">
        <v>17444</v>
      </c>
      <c r="F3461" s="3">
        <v>49</v>
      </c>
      <c r="G3461" s="20" t="s">
        <v>17445</v>
      </c>
      <c r="H3461" s="20"/>
      <c r="I3461" s="20"/>
      <c r="J3461" s="67"/>
      <c r="K3461" s="60">
        <v>46045</v>
      </c>
      <c r="L3461" s="71"/>
      <c r="N3461" s="3" t="s">
        <v>17446</v>
      </c>
      <c r="O3461" s="3" t="s">
        <v>17447</v>
      </c>
    </row>
    <row r="3462" s="3" customFormat="1" spans="1:15">
      <c r="A3462" s="2">
        <v>3461</v>
      </c>
      <c r="B3462" s="3" t="s">
        <v>17448</v>
      </c>
      <c r="C3462" s="3" t="s">
        <v>17449</v>
      </c>
      <c r="D3462" s="21" t="s">
        <v>17448</v>
      </c>
      <c r="E3462" s="3" t="s">
        <v>17450</v>
      </c>
      <c r="F3462" s="3">
        <v>59</v>
      </c>
      <c r="G3462" s="3" t="s">
        <v>17451</v>
      </c>
      <c r="K3462" s="60">
        <v>46058</v>
      </c>
      <c r="L3462" s="20" t="s">
        <v>63</v>
      </c>
      <c r="N3462" s="3" t="s">
        <v>17452</v>
      </c>
      <c r="O3462" s="3" t="s">
        <v>17453</v>
      </c>
    </row>
    <row r="3463" s="2" customFormat="1" ht="14.25" spans="1:15">
      <c r="A3463" s="2">
        <v>3462</v>
      </c>
      <c r="C3463" s="18" t="s">
        <v>17454</v>
      </c>
      <c r="D3463" s="76"/>
      <c r="F3463" s="3"/>
      <c r="K3463" s="60"/>
      <c r="M3463" s="3"/>
      <c r="O3463" s="3"/>
    </row>
    <row r="3464" s="5" customFormat="1" ht="14.25" spans="1:15">
      <c r="A3464" s="2">
        <v>3463</v>
      </c>
      <c r="B3464" s="2"/>
      <c r="C3464" s="18" t="s">
        <v>17455</v>
      </c>
      <c r="D3464" s="76"/>
      <c r="E3464" s="2"/>
      <c r="F3464" s="3"/>
      <c r="G3464" s="2"/>
      <c r="H3464" s="2"/>
      <c r="I3464" s="2"/>
      <c r="J3464" s="2"/>
      <c r="K3464" s="60"/>
      <c r="L3464" s="2"/>
      <c r="M3464" s="3"/>
      <c r="N3464" s="2"/>
      <c r="O3464" s="3"/>
    </row>
    <row r="3465" s="2" customFormat="1" spans="1:15">
      <c r="A3465" s="2">
        <v>3464</v>
      </c>
      <c r="C3465" s="2" t="s">
        <v>5558</v>
      </c>
      <c r="D3465" s="76" t="s">
        <v>17456</v>
      </c>
      <c r="E3465" s="2" t="s">
        <v>5158</v>
      </c>
      <c r="F3465" s="3">
        <v>49</v>
      </c>
      <c r="G3465" s="2" t="s">
        <v>21</v>
      </c>
      <c r="K3465" s="60">
        <v>45803</v>
      </c>
      <c r="M3465" s="3" t="s">
        <v>24</v>
      </c>
      <c r="N3465" s="2" t="s">
        <v>17457</v>
      </c>
      <c r="O3465" s="3" t="s">
        <v>17458</v>
      </c>
    </row>
    <row r="3466" s="3" customFormat="1" spans="1:15">
      <c r="A3466" s="2">
        <v>3465</v>
      </c>
      <c r="C3466" s="3" t="s">
        <v>17459</v>
      </c>
      <c r="D3466" s="21" t="s">
        <v>17460</v>
      </c>
      <c r="E3466" s="3" t="s">
        <v>17461</v>
      </c>
      <c r="F3466" s="3">
        <v>49.8</v>
      </c>
      <c r="G3466" s="20" t="s">
        <v>17462</v>
      </c>
      <c r="H3466" s="20" t="s">
        <v>96</v>
      </c>
      <c r="K3466" s="60">
        <v>45866</v>
      </c>
      <c r="L3466" s="3" t="s">
        <v>97</v>
      </c>
      <c r="N3466" s="3" t="s">
        <v>17463</v>
      </c>
      <c r="O3466" s="3" t="s">
        <v>17464</v>
      </c>
    </row>
    <row r="3467" s="3" customFormat="1" spans="1:15">
      <c r="A3467" s="2">
        <v>3466</v>
      </c>
      <c r="C3467" s="3" t="s">
        <v>17465</v>
      </c>
      <c r="D3467" s="21" t="s">
        <v>17466</v>
      </c>
      <c r="E3467" s="20" t="s">
        <v>17467</v>
      </c>
      <c r="F3467" s="3">
        <v>49.8</v>
      </c>
      <c r="G3467" s="63" t="s">
        <v>21</v>
      </c>
      <c r="H3467" s="20" t="s">
        <v>96</v>
      </c>
      <c r="K3467" s="60">
        <v>45472</v>
      </c>
      <c r="L3467" s="62" t="s">
        <v>381</v>
      </c>
      <c r="M3467" s="3" t="s">
        <v>24</v>
      </c>
      <c r="N3467" s="3" t="s">
        <v>17468</v>
      </c>
      <c r="O3467" s="3" t="s">
        <v>17469</v>
      </c>
    </row>
    <row r="3468" s="2" customFormat="1" spans="1:15">
      <c r="A3468" s="2">
        <v>3467</v>
      </c>
      <c r="B3468" s="85"/>
      <c r="C3468" s="2" t="s">
        <v>17470</v>
      </c>
      <c r="D3468" s="76" t="s">
        <v>17471</v>
      </c>
      <c r="E3468" s="2" t="s">
        <v>17472</v>
      </c>
      <c r="F3468" s="3">
        <v>39.8</v>
      </c>
      <c r="G3468" s="5" t="s">
        <v>21</v>
      </c>
      <c r="K3468" s="60">
        <v>46057</v>
      </c>
      <c r="M3468" s="3" t="s">
        <v>24</v>
      </c>
      <c r="N3468" s="76" t="s">
        <v>17473</v>
      </c>
      <c r="O3468" s="3" t="s">
        <v>17474</v>
      </c>
    </row>
    <row r="3469" s="2" customFormat="1" spans="1:15">
      <c r="A3469" s="2">
        <v>3468</v>
      </c>
      <c r="B3469" s="16"/>
      <c r="C3469" s="2" t="s">
        <v>17475</v>
      </c>
      <c r="D3469" s="76" t="s">
        <v>17476</v>
      </c>
      <c r="E3469" s="2" t="s">
        <v>17477</v>
      </c>
      <c r="F3469" s="3">
        <v>49.8</v>
      </c>
      <c r="G3469" s="2" t="s">
        <v>21</v>
      </c>
      <c r="H3469" s="16"/>
      <c r="I3469" s="16"/>
      <c r="J3469" s="16"/>
      <c r="K3469" s="60">
        <v>45706</v>
      </c>
      <c r="M3469" s="3" t="s">
        <v>24</v>
      </c>
      <c r="N3469" s="2" t="s">
        <v>17478</v>
      </c>
      <c r="O3469" s="3" t="s">
        <v>17479</v>
      </c>
    </row>
    <row r="3470" s="2" customFormat="1" spans="1:15">
      <c r="A3470" s="2">
        <v>3469</v>
      </c>
      <c r="C3470" s="2" t="s">
        <v>17480</v>
      </c>
      <c r="D3470" s="76" t="s">
        <v>17481</v>
      </c>
      <c r="E3470" s="2" t="s">
        <v>17482</v>
      </c>
      <c r="F3470" s="3">
        <v>32</v>
      </c>
      <c r="G3470" s="2" t="s">
        <v>21</v>
      </c>
      <c r="K3470" s="60">
        <v>45866</v>
      </c>
      <c r="M3470" s="3" t="s">
        <v>24</v>
      </c>
      <c r="N3470" s="2" t="s">
        <v>17483</v>
      </c>
      <c r="O3470" s="3" t="s">
        <v>17484</v>
      </c>
    </row>
    <row r="3471" s="2" customFormat="1" spans="1:15">
      <c r="A3471" s="2">
        <v>3470</v>
      </c>
      <c r="B3471" s="68"/>
      <c r="C3471" s="5" t="s">
        <v>17485</v>
      </c>
      <c r="D3471" s="68" t="s">
        <v>17486</v>
      </c>
      <c r="E3471" s="5" t="s">
        <v>17487</v>
      </c>
      <c r="F3471" s="3">
        <v>23</v>
      </c>
      <c r="G3471" s="3" t="s">
        <v>21</v>
      </c>
      <c r="H3471" s="5"/>
      <c r="I3471" s="5"/>
      <c r="J3471" s="5"/>
      <c r="K3471" s="60">
        <v>46057</v>
      </c>
      <c r="L3471" s="5"/>
      <c r="M3471" s="3" t="s">
        <v>24</v>
      </c>
      <c r="N3471" s="5" t="s">
        <v>17488</v>
      </c>
      <c r="O3471" s="3" t="s">
        <v>17489</v>
      </c>
    </row>
    <row r="3472" s="5" customFormat="1" spans="1:15">
      <c r="A3472" s="2">
        <v>3471</v>
      </c>
      <c r="B3472" s="68"/>
      <c r="C3472" s="20" t="s">
        <v>17490</v>
      </c>
      <c r="D3472" s="76" t="s">
        <v>17491</v>
      </c>
      <c r="E3472" s="20" t="s">
        <v>16009</v>
      </c>
      <c r="F3472" s="3">
        <v>39.9</v>
      </c>
      <c r="G3472" s="20" t="s">
        <v>21</v>
      </c>
      <c r="K3472" s="60">
        <v>45519</v>
      </c>
      <c r="M3472" s="3" t="s">
        <v>24</v>
      </c>
      <c r="N3472" s="5" t="s">
        <v>17492</v>
      </c>
      <c r="O3472" s="3" t="s">
        <v>17493</v>
      </c>
    </row>
    <row r="3473" s="3" customFormat="1" spans="1:15">
      <c r="A3473" s="2">
        <v>3472</v>
      </c>
      <c r="B3473" s="3" t="s">
        <v>17494</v>
      </c>
      <c r="C3473" s="3" t="s">
        <v>17495</v>
      </c>
      <c r="D3473" s="3" t="s">
        <v>17494</v>
      </c>
      <c r="E3473" s="3" t="s">
        <v>16009</v>
      </c>
      <c r="F3473" s="3">
        <v>59</v>
      </c>
      <c r="G3473" s="3" t="s">
        <v>3942</v>
      </c>
      <c r="K3473" s="60">
        <v>46059</v>
      </c>
      <c r="L3473" s="3"/>
      <c r="M3473" s="3"/>
      <c r="N3473" s="3" t="s">
        <v>17496</v>
      </c>
      <c r="O3473" s="3" t="s">
        <v>17497</v>
      </c>
    </row>
    <row r="3474" s="3" customFormat="1" spans="1:15">
      <c r="A3474" s="2">
        <v>3473</v>
      </c>
      <c r="B3474" s="5"/>
      <c r="C3474" s="5" t="s">
        <v>17498</v>
      </c>
      <c r="D3474" s="68" t="s">
        <v>17499</v>
      </c>
      <c r="E3474" s="5" t="s">
        <v>17500</v>
      </c>
      <c r="F3474" s="3">
        <v>59</v>
      </c>
      <c r="G3474" s="5" t="s">
        <v>62</v>
      </c>
      <c r="K3474" s="60">
        <v>46052</v>
      </c>
      <c r="L3474" s="5" t="s">
        <v>63</v>
      </c>
      <c r="M3474" s="5"/>
      <c r="N3474" s="5" t="s">
        <v>17501</v>
      </c>
      <c r="O3474" s="5" t="s">
        <v>17502</v>
      </c>
    </row>
    <row r="3475" s="3" customFormat="1" spans="1:15">
      <c r="A3475" s="2">
        <v>3474</v>
      </c>
      <c r="C3475" s="3" t="s">
        <v>17503</v>
      </c>
      <c r="D3475" s="21" t="s">
        <v>17504</v>
      </c>
      <c r="E3475" s="20" t="s">
        <v>17505</v>
      </c>
      <c r="F3475" s="3">
        <v>69</v>
      </c>
      <c r="G3475" s="3" t="s">
        <v>17506</v>
      </c>
      <c r="J3475" s="20" t="s">
        <v>22</v>
      </c>
      <c r="K3475" s="60">
        <v>46062</v>
      </c>
      <c r="L3475" s="70" t="s">
        <v>23</v>
      </c>
      <c r="N3475" s="3" t="s">
        <v>17507</v>
      </c>
      <c r="O3475" s="3" t="s">
        <v>17508</v>
      </c>
    </row>
    <row r="3476" s="2" customFormat="1" spans="1:15">
      <c r="A3476" s="2">
        <v>3475</v>
      </c>
      <c r="B3476" s="16"/>
      <c r="C3476" s="2" t="s">
        <v>17509</v>
      </c>
      <c r="D3476" s="76" t="s">
        <v>17510</v>
      </c>
      <c r="E3476" s="2" t="s">
        <v>17511</v>
      </c>
      <c r="F3476" s="3">
        <v>49.8</v>
      </c>
      <c r="G3476" s="2" t="s">
        <v>21</v>
      </c>
      <c r="H3476" s="16" t="s">
        <v>96</v>
      </c>
      <c r="I3476" s="16"/>
      <c r="J3476" s="16"/>
      <c r="K3476" s="60">
        <v>45926</v>
      </c>
      <c r="L3476" s="2" t="s">
        <v>381</v>
      </c>
      <c r="M3476" s="3" t="s">
        <v>24</v>
      </c>
      <c r="N3476" s="2" t="s">
        <v>17512</v>
      </c>
      <c r="O3476" s="3" t="s">
        <v>17513</v>
      </c>
    </row>
    <row r="3477" s="3" customFormat="1" spans="1:15">
      <c r="A3477" s="2">
        <v>3476</v>
      </c>
      <c r="B3477" s="3"/>
      <c r="C3477" s="3" t="s">
        <v>17514</v>
      </c>
      <c r="D3477" s="21" t="s">
        <v>17515</v>
      </c>
      <c r="E3477" s="3" t="s">
        <v>17516</v>
      </c>
      <c r="F3477" s="3">
        <v>59</v>
      </c>
      <c r="G3477" s="20" t="s">
        <v>9971</v>
      </c>
      <c r="K3477" s="60">
        <v>45503</v>
      </c>
      <c r="N3477" s="3" t="s">
        <v>17517</v>
      </c>
      <c r="O3477" s="3" t="s">
        <v>17518</v>
      </c>
    </row>
    <row r="3478" s="2" customFormat="1" spans="1:15">
      <c r="A3478" s="2">
        <v>3477</v>
      </c>
      <c r="C3478" s="2" t="s">
        <v>17519</v>
      </c>
      <c r="D3478" s="76" t="s">
        <v>17520</v>
      </c>
      <c r="E3478" s="2" t="s">
        <v>17521</v>
      </c>
      <c r="F3478" s="3">
        <v>29.8</v>
      </c>
      <c r="K3478" s="60">
        <v>45999</v>
      </c>
      <c r="M3478" s="3" t="s">
        <v>24</v>
      </c>
      <c r="N3478" s="2" t="s">
        <v>17522</v>
      </c>
      <c r="O3478" s="3" t="s">
        <v>17523</v>
      </c>
    </row>
    <row r="3479" s="3" customFormat="1" spans="1:15">
      <c r="A3479" s="2">
        <v>3478</v>
      </c>
      <c r="B3479" s="3" t="s">
        <v>17524</v>
      </c>
      <c r="C3479" s="3" t="s">
        <v>17525</v>
      </c>
      <c r="D3479" s="21" t="s">
        <v>17524</v>
      </c>
      <c r="E3479" s="3" t="s">
        <v>17526</v>
      </c>
      <c r="F3479" s="3">
        <v>59.9</v>
      </c>
      <c r="G3479" s="3" t="s">
        <v>1329</v>
      </c>
      <c r="K3479" s="60">
        <v>46002</v>
      </c>
      <c r="L3479" s="20" t="s">
        <v>63</v>
      </c>
      <c r="N3479" s="3" t="s">
        <v>17527</v>
      </c>
      <c r="O3479" s="3" t="s">
        <v>17528</v>
      </c>
    </row>
    <row r="3480" s="3" customFormat="1" spans="1:15">
      <c r="A3480" s="2">
        <v>3479</v>
      </c>
      <c r="C3480" s="3" t="s">
        <v>17529</v>
      </c>
      <c r="D3480" s="21" t="s">
        <v>17530</v>
      </c>
      <c r="E3480" s="3" t="s">
        <v>17472</v>
      </c>
      <c r="F3480" s="3">
        <v>45</v>
      </c>
      <c r="G3480" s="20" t="s">
        <v>17531</v>
      </c>
      <c r="K3480" s="60">
        <v>45702</v>
      </c>
      <c r="L3480" s="20" t="s">
        <v>63</v>
      </c>
      <c r="N3480" s="3" t="s">
        <v>17532</v>
      </c>
      <c r="O3480" s="3" t="s">
        <v>17533</v>
      </c>
    </row>
    <row r="3481" s="2" customFormat="1" spans="1:15">
      <c r="A3481" s="2">
        <v>3480</v>
      </c>
      <c r="B3481" s="85"/>
      <c r="C3481" s="2" t="s">
        <v>17534</v>
      </c>
      <c r="D3481" s="76" t="s">
        <v>17535</v>
      </c>
      <c r="E3481" s="5" t="s">
        <v>5590</v>
      </c>
      <c r="F3481" s="3">
        <v>34.8</v>
      </c>
      <c r="G3481" s="5" t="s">
        <v>21</v>
      </c>
      <c r="H3481" s="16"/>
      <c r="I3481" s="16"/>
      <c r="J3481" s="16"/>
      <c r="K3481" s="60">
        <v>46035</v>
      </c>
      <c r="L3481" s="16"/>
      <c r="M3481" s="3" t="s">
        <v>24</v>
      </c>
      <c r="N3481" s="76" t="s">
        <v>17536</v>
      </c>
      <c r="O3481" s="3" t="s">
        <v>17537</v>
      </c>
    </row>
    <row r="3482" s="5" customFormat="1" spans="1:15">
      <c r="A3482" s="2">
        <v>3481</v>
      </c>
      <c r="B3482" s="68"/>
      <c r="C3482" s="5" t="s">
        <v>17538</v>
      </c>
      <c r="D3482" s="68" t="s">
        <v>17539</v>
      </c>
      <c r="E3482" s="20" t="s">
        <v>17540</v>
      </c>
      <c r="F3482" s="3">
        <v>35</v>
      </c>
      <c r="G3482" s="20" t="s">
        <v>21</v>
      </c>
      <c r="K3482" s="60">
        <v>46057</v>
      </c>
      <c r="M3482" s="3" t="s">
        <v>24</v>
      </c>
      <c r="N3482" s="5" t="s">
        <v>17541</v>
      </c>
      <c r="O3482" s="3" t="s">
        <v>17542</v>
      </c>
    </row>
    <row r="3483" s="3" customFormat="1" spans="1:15">
      <c r="A3483" s="2">
        <v>3482</v>
      </c>
      <c r="C3483" s="3" t="s">
        <v>17543</v>
      </c>
      <c r="D3483" s="21" t="s">
        <v>17544</v>
      </c>
      <c r="E3483" s="20" t="s">
        <v>17545</v>
      </c>
      <c r="F3483" s="3">
        <v>37</v>
      </c>
      <c r="G3483" s="20" t="s">
        <v>7971</v>
      </c>
      <c r="H3483" s="20" t="s">
        <v>96</v>
      </c>
      <c r="K3483" s="60">
        <v>46043</v>
      </c>
      <c r="L3483" s="62" t="s">
        <v>2644</v>
      </c>
      <c r="M3483" s="3" t="s">
        <v>17546</v>
      </c>
      <c r="N3483" s="3" t="s">
        <v>17547</v>
      </c>
      <c r="O3483" s="3" t="s">
        <v>17548</v>
      </c>
    </row>
    <row r="3484" s="3" customFormat="1" spans="1:15">
      <c r="A3484" s="2">
        <v>3483</v>
      </c>
      <c r="B3484" s="21" t="s">
        <v>17549</v>
      </c>
      <c r="C3484" s="20" t="s">
        <v>17550</v>
      </c>
      <c r="D3484" s="3" t="s">
        <v>17549</v>
      </c>
      <c r="E3484" s="3" t="s">
        <v>17551</v>
      </c>
      <c r="F3484" s="3">
        <v>49</v>
      </c>
      <c r="G3484" s="3" t="s">
        <v>62</v>
      </c>
      <c r="K3484" s="60">
        <v>46064</v>
      </c>
      <c r="L3484" s="60" t="s">
        <v>4250</v>
      </c>
      <c r="N3484" s="3" t="s">
        <v>17552</v>
      </c>
      <c r="O3484" s="62" t="s">
        <v>17553</v>
      </c>
    </row>
    <row r="3485" s="3" customFormat="1" spans="1:15">
      <c r="A3485" s="2">
        <v>3484</v>
      </c>
      <c r="B3485" s="3" t="s">
        <v>17554</v>
      </c>
      <c r="C3485" s="3" t="s">
        <v>17555</v>
      </c>
      <c r="D3485" s="3" t="s">
        <v>17554</v>
      </c>
      <c r="E3485" s="3" t="s">
        <v>17556</v>
      </c>
      <c r="F3485" s="3">
        <v>45</v>
      </c>
      <c r="G3485" s="3" t="s">
        <v>1058</v>
      </c>
      <c r="H3485" s="16" t="s">
        <v>96</v>
      </c>
      <c r="K3485" s="60">
        <v>45880</v>
      </c>
      <c r="L3485" s="62" t="s">
        <v>381</v>
      </c>
      <c r="M3485" s="62"/>
      <c r="N3485" s="3" t="s">
        <v>17557</v>
      </c>
      <c r="O3485" s="62" t="s">
        <v>17558</v>
      </c>
    </row>
    <row r="3486" s="16" customFormat="1" spans="1:15">
      <c r="A3486" s="2">
        <v>3485</v>
      </c>
      <c r="C3486" s="2" t="s">
        <v>17559</v>
      </c>
      <c r="D3486" s="76" t="s">
        <v>17560</v>
      </c>
      <c r="E3486" s="2" t="s">
        <v>17561</v>
      </c>
      <c r="F3486" s="3">
        <v>37</v>
      </c>
      <c r="G3486" s="2" t="s">
        <v>21</v>
      </c>
      <c r="H3486" s="2"/>
      <c r="I3486" s="2"/>
      <c r="J3486" s="2"/>
      <c r="K3486" s="60">
        <v>45132</v>
      </c>
      <c r="L3486" s="2" t="s">
        <v>442</v>
      </c>
      <c r="M3486" s="3" t="s">
        <v>24</v>
      </c>
      <c r="N3486" s="2" t="s">
        <v>17562</v>
      </c>
      <c r="O3486" s="3" t="s">
        <v>17563</v>
      </c>
    </row>
    <row r="3487" s="2" customFormat="1" ht="14.25" spans="1:15">
      <c r="A3487" s="2">
        <v>3486</v>
      </c>
      <c r="B3487" s="16"/>
      <c r="C3487" s="18" t="s">
        <v>17564</v>
      </c>
      <c r="D3487" s="76"/>
      <c r="F3487" s="3"/>
      <c r="K3487" s="60"/>
      <c r="M3487" s="3"/>
      <c r="O3487" s="3"/>
    </row>
    <row r="3488" s="2" customFormat="1" spans="1:15">
      <c r="A3488" s="2">
        <v>3487</v>
      </c>
      <c r="B3488" s="16"/>
      <c r="C3488" s="2" t="s">
        <v>17565</v>
      </c>
      <c r="D3488" s="76" t="s">
        <v>17566</v>
      </c>
      <c r="E3488" s="2" t="s">
        <v>5565</v>
      </c>
      <c r="F3488" s="3">
        <v>33</v>
      </c>
      <c r="G3488" s="2" t="s">
        <v>21</v>
      </c>
      <c r="H3488" s="16" t="s">
        <v>96</v>
      </c>
      <c r="I3488" s="16"/>
      <c r="J3488" s="16"/>
      <c r="K3488" s="60">
        <v>44920</v>
      </c>
      <c r="L3488" s="16" t="s">
        <v>381</v>
      </c>
      <c r="M3488" s="3" t="s">
        <v>24</v>
      </c>
      <c r="N3488" s="2" t="s">
        <v>17567</v>
      </c>
      <c r="O3488" s="3" t="s">
        <v>17568</v>
      </c>
    </row>
    <row r="3489" s="2" customFormat="1" spans="1:15">
      <c r="A3489" s="2">
        <v>3488</v>
      </c>
      <c r="B3489" s="17"/>
      <c r="C3489" s="92" t="s">
        <v>17569</v>
      </c>
      <c r="D3489" s="17" t="s">
        <v>17570</v>
      </c>
      <c r="E3489" s="92" t="s">
        <v>17571</v>
      </c>
      <c r="F3489" s="3">
        <v>49.8</v>
      </c>
      <c r="G3489" s="3" t="s">
        <v>21</v>
      </c>
      <c r="H3489" s="17"/>
      <c r="I3489" s="17"/>
      <c r="J3489" s="17"/>
      <c r="K3489" s="60">
        <v>45867</v>
      </c>
      <c r="L3489" s="92"/>
      <c r="M3489" s="3" t="s">
        <v>24</v>
      </c>
      <c r="N3489" s="96" t="s">
        <v>17572</v>
      </c>
      <c r="O3489" s="3" t="s">
        <v>17573</v>
      </c>
    </row>
    <row r="3490" s="2" customFormat="1" spans="1:15">
      <c r="A3490" s="2">
        <v>3489</v>
      </c>
      <c r="B3490" s="76"/>
      <c r="C3490" s="2" t="s">
        <v>17574</v>
      </c>
      <c r="D3490" s="76" t="s">
        <v>17575</v>
      </c>
      <c r="E3490" s="2" t="s">
        <v>17576</v>
      </c>
      <c r="F3490" s="3">
        <v>36</v>
      </c>
      <c r="G3490" s="3" t="s">
        <v>21</v>
      </c>
      <c r="K3490" s="60">
        <v>46048</v>
      </c>
      <c r="M3490" s="3" t="s">
        <v>24</v>
      </c>
      <c r="N3490" s="76" t="s">
        <v>17577</v>
      </c>
      <c r="O3490" s="3" t="s">
        <v>17578</v>
      </c>
    </row>
    <row r="3491" s="3" customFormat="1" spans="1:15">
      <c r="A3491" s="2">
        <v>3490</v>
      </c>
      <c r="B3491" s="3" t="s">
        <v>17579</v>
      </c>
      <c r="C3491" s="3" t="s">
        <v>17580</v>
      </c>
      <c r="D3491" s="21" t="s">
        <v>17579</v>
      </c>
      <c r="E3491" s="3" t="s">
        <v>17581</v>
      </c>
      <c r="F3491" s="3">
        <v>65</v>
      </c>
      <c r="G3491" s="3" t="s">
        <v>17582</v>
      </c>
      <c r="H3491" s="3"/>
      <c r="I3491" s="3"/>
      <c r="J3491" s="3"/>
      <c r="K3491" s="60">
        <v>46039</v>
      </c>
      <c r="L3491" s="20" t="s">
        <v>63</v>
      </c>
      <c r="M3491" s="3"/>
      <c r="N3491" s="3" t="s">
        <v>17583</v>
      </c>
      <c r="O3491" s="3" t="s">
        <v>17584</v>
      </c>
    </row>
    <row r="3492" s="3" customFormat="1" spans="1:15">
      <c r="A3492" s="2">
        <v>3491</v>
      </c>
      <c r="C3492" s="3" t="s">
        <v>17585</v>
      </c>
      <c r="D3492" s="21" t="s">
        <v>17586</v>
      </c>
      <c r="E3492" s="20" t="s">
        <v>17587</v>
      </c>
      <c r="F3492" s="3">
        <v>59</v>
      </c>
      <c r="G3492" s="3" t="s">
        <v>17588</v>
      </c>
      <c r="K3492" s="60">
        <v>45348</v>
      </c>
      <c r="L3492" s="3" t="s">
        <v>63</v>
      </c>
      <c r="M3492" s="3" t="s">
        <v>24</v>
      </c>
      <c r="N3492" s="3" t="s">
        <v>17589</v>
      </c>
      <c r="O3492" s="3" t="s">
        <v>17590</v>
      </c>
    </row>
    <row r="3493" s="3" customFormat="1" spans="1:15">
      <c r="A3493" s="2">
        <v>3492</v>
      </c>
      <c r="B3493" s="21"/>
      <c r="C3493" s="3" t="s">
        <v>17591</v>
      </c>
      <c r="D3493" s="21" t="s">
        <v>17592</v>
      </c>
      <c r="E3493" s="3" t="s">
        <v>17593</v>
      </c>
      <c r="F3493" s="3">
        <v>69</v>
      </c>
      <c r="G3493" s="20" t="s">
        <v>318</v>
      </c>
      <c r="J3493" s="3" t="s">
        <v>22</v>
      </c>
      <c r="K3493" s="60">
        <v>46056</v>
      </c>
      <c r="L3493" s="60" t="s">
        <v>2299</v>
      </c>
      <c r="N3493" s="3" t="s">
        <v>17594</v>
      </c>
      <c r="O3493" s="3" t="s">
        <v>17595</v>
      </c>
    </row>
    <row r="3494" s="3" customFormat="1" spans="1:15">
      <c r="A3494" s="2">
        <v>3493</v>
      </c>
      <c r="B3494" s="3"/>
      <c r="C3494" s="3" t="s">
        <v>17596</v>
      </c>
      <c r="D3494" s="21" t="s">
        <v>17597</v>
      </c>
      <c r="E3494" s="3" t="s">
        <v>17598</v>
      </c>
      <c r="F3494" s="3">
        <v>65</v>
      </c>
      <c r="G3494" s="3" t="s">
        <v>17599</v>
      </c>
      <c r="K3494" s="60">
        <v>45694</v>
      </c>
      <c r="N3494" s="3" t="s">
        <v>17600</v>
      </c>
      <c r="O3494" s="3" t="s">
        <v>17601</v>
      </c>
    </row>
    <row r="3495" s="3" customFormat="1" spans="1:15">
      <c r="A3495" s="2">
        <v>3494</v>
      </c>
      <c r="B3495" s="3" t="s">
        <v>17602</v>
      </c>
      <c r="C3495" s="3" t="s">
        <v>17603</v>
      </c>
      <c r="D3495" s="3" t="s">
        <v>17602</v>
      </c>
      <c r="E3495" s="3" t="s">
        <v>17604</v>
      </c>
      <c r="F3495" s="3">
        <v>65</v>
      </c>
      <c r="G3495" s="3" t="s">
        <v>17605</v>
      </c>
      <c r="K3495" s="60">
        <v>45799</v>
      </c>
      <c r="N3495" s="3" t="s">
        <v>17606</v>
      </c>
      <c r="O3495" s="3" t="s">
        <v>17607</v>
      </c>
    </row>
    <row r="3496" s="2" customFormat="1" spans="1:15">
      <c r="A3496" s="2">
        <v>3495</v>
      </c>
      <c r="C3496" s="2" t="s">
        <v>17608</v>
      </c>
      <c r="D3496" s="76" t="s">
        <v>17609</v>
      </c>
      <c r="E3496" s="2" t="s">
        <v>17610</v>
      </c>
      <c r="F3496" s="3">
        <v>45</v>
      </c>
      <c r="G3496" s="2" t="s">
        <v>21</v>
      </c>
      <c r="K3496" s="60">
        <v>45528</v>
      </c>
      <c r="M3496" s="3" t="s">
        <v>24</v>
      </c>
      <c r="N3496" s="2" t="s">
        <v>17611</v>
      </c>
      <c r="O3496" s="3" t="s">
        <v>17612</v>
      </c>
    </row>
    <row r="3497" s="5" customFormat="1" spans="1:15">
      <c r="A3497" s="2">
        <v>3496</v>
      </c>
      <c r="B3497" s="95"/>
      <c r="C3497" s="5" t="s">
        <v>17613</v>
      </c>
      <c r="D3497" s="68" t="s">
        <v>17614</v>
      </c>
      <c r="E3497" s="20" t="s">
        <v>17615</v>
      </c>
      <c r="F3497" s="3">
        <v>39.8</v>
      </c>
      <c r="G3497" s="3" t="s">
        <v>21</v>
      </c>
      <c r="H3497" s="63"/>
      <c r="I3497" s="63"/>
      <c r="J3497" s="63"/>
      <c r="K3497" s="60">
        <v>46060</v>
      </c>
      <c r="L3497" s="63"/>
      <c r="M3497" s="3" t="s">
        <v>24</v>
      </c>
      <c r="N3497" s="5" t="s">
        <v>17616</v>
      </c>
      <c r="O3497" s="3" t="s">
        <v>17617</v>
      </c>
    </row>
    <row r="3498" s="2" customFormat="1" spans="1:15">
      <c r="A3498" s="2">
        <v>3497</v>
      </c>
      <c r="B3498" s="16"/>
      <c r="C3498" s="2" t="s">
        <v>17618</v>
      </c>
      <c r="D3498" s="76" t="s">
        <v>17619</v>
      </c>
      <c r="E3498" s="2" t="s">
        <v>17620</v>
      </c>
      <c r="F3498" s="3">
        <v>49.9</v>
      </c>
      <c r="G3498" s="2" t="s">
        <v>21</v>
      </c>
      <c r="H3498" s="16"/>
      <c r="I3498" s="16"/>
      <c r="J3498" s="16"/>
      <c r="K3498" s="60">
        <v>46048</v>
      </c>
      <c r="M3498" s="3" t="s">
        <v>24</v>
      </c>
      <c r="N3498" s="2" t="s">
        <v>17621</v>
      </c>
      <c r="O3498" s="3" t="s">
        <v>17622</v>
      </c>
    </row>
    <row r="3499" s="3" customFormat="1" spans="1:15">
      <c r="A3499" s="2">
        <v>3498</v>
      </c>
      <c r="C3499" s="3" t="s">
        <v>17623</v>
      </c>
      <c r="D3499" s="21" t="s">
        <v>17624</v>
      </c>
      <c r="E3499" s="3" t="s">
        <v>17625</v>
      </c>
      <c r="F3499" s="3">
        <v>35</v>
      </c>
      <c r="G3499" s="3" t="s">
        <v>21</v>
      </c>
      <c r="K3499" s="60">
        <v>45887</v>
      </c>
      <c r="M3499" s="3" t="s">
        <v>24</v>
      </c>
      <c r="N3499" s="3" t="s">
        <v>17626</v>
      </c>
      <c r="O3499" s="3" t="s">
        <v>17627</v>
      </c>
    </row>
    <row r="3500" s="4" customFormat="1" spans="1:15">
      <c r="A3500" s="2">
        <v>3499</v>
      </c>
      <c r="B3500" s="4" t="s">
        <v>17628</v>
      </c>
      <c r="C3500" s="4" t="s">
        <v>17629</v>
      </c>
      <c r="D3500" s="22" t="s">
        <v>17628</v>
      </c>
      <c r="E3500" s="25" t="s">
        <v>17630</v>
      </c>
      <c r="F3500" s="3">
        <v>59</v>
      </c>
      <c r="G3500" s="4" t="s">
        <v>62</v>
      </c>
      <c r="K3500" s="60">
        <v>46048</v>
      </c>
      <c r="N3500" s="4" t="s">
        <v>17631</v>
      </c>
      <c r="O3500" s="4" t="s">
        <v>17632</v>
      </c>
    </row>
    <row r="3501" s="52" customFormat="1" spans="1:15">
      <c r="A3501" s="2">
        <v>3500</v>
      </c>
      <c r="B3501" s="52"/>
      <c r="C3501" s="52" t="s">
        <v>17633</v>
      </c>
      <c r="D3501" s="52" t="s">
        <v>17634</v>
      </c>
      <c r="E3501" s="67" t="s">
        <v>17635</v>
      </c>
      <c r="F3501" s="3">
        <v>69</v>
      </c>
      <c r="G3501" s="52" t="s">
        <v>17636</v>
      </c>
      <c r="K3501" s="60">
        <v>45181</v>
      </c>
      <c r="L3501" s="67" t="s">
        <v>63</v>
      </c>
      <c r="N3501" s="52" t="s">
        <v>17637</v>
      </c>
      <c r="O3501" s="52" t="s">
        <v>17638</v>
      </c>
    </row>
    <row r="3502" s="52" customFormat="1" spans="1:15">
      <c r="A3502" s="2">
        <v>3501</v>
      </c>
      <c r="B3502" s="52" t="s">
        <v>17639</v>
      </c>
      <c r="C3502" s="52" t="s">
        <v>17640</v>
      </c>
      <c r="D3502" s="52" t="s">
        <v>17639</v>
      </c>
      <c r="E3502" s="67" t="s">
        <v>17641</v>
      </c>
      <c r="F3502" s="3">
        <v>49.8</v>
      </c>
      <c r="G3502" s="52" t="s">
        <v>62</v>
      </c>
      <c r="K3502" s="60">
        <v>45890</v>
      </c>
      <c r="L3502" s="67" t="s">
        <v>63</v>
      </c>
      <c r="N3502" s="52" t="s">
        <v>17642</v>
      </c>
      <c r="O3502" s="52" t="s">
        <v>17643</v>
      </c>
    </row>
    <row r="3503" s="2" customFormat="1" spans="1:15">
      <c r="A3503" s="2">
        <v>3502</v>
      </c>
      <c r="B3503" s="85"/>
      <c r="C3503" s="2" t="s">
        <v>17644</v>
      </c>
      <c r="D3503" s="76" t="s">
        <v>17645</v>
      </c>
      <c r="E3503" s="2" t="s">
        <v>17646</v>
      </c>
      <c r="F3503" s="3">
        <v>29</v>
      </c>
      <c r="G3503" s="2" t="s">
        <v>21</v>
      </c>
      <c r="H3503" s="16"/>
      <c r="I3503" s="16"/>
      <c r="J3503" s="16"/>
      <c r="K3503" s="60">
        <v>45887</v>
      </c>
      <c r="M3503" s="3" t="s">
        <v>24</v>
      </c>
      <c r="N3503" s="2" t="s">
        <v>17647</v>
      </c>
      <c r="O3503" s="3" t="s">
        <v>17648</v>
      </c>
    </row>
    <row r="3504" s="3" customFormat="1" spans="1:15">
      <c r="A3504" s="2">
        <v>3503</v>
      </c>
      <c r="B3504" s="68" t="s">
        <v>17649</v>
      </c>
      <c r="C3504" s="5" t="s">
        <v>17650</v>
      </c>
      <c r="D3504" s="68" t="s">
        <v>17649</v>
      </c>
      <c r="E3504" s="5" t="s">
        <v>17651</v>
      </c>
      <c r="F3504" s="3">
        <v>65</v>
      </c>
      <c r="G3504" s="5" t="s">
        <v>62</v>
      </c>
      <c r="K3504" s="60">
        <v>46050</v>
      </c>
      <c r="L3504" s="20" t="s">
        <v>63</v>
      </c>
      <c r="N3504" s="5" t="s">
        <v>17652</v>
      </c>
      <c r="O3504" s="5" t="s">
        <v>17653</v>
      </c>
    </row>
    <row r="3505" s="52" customFormat="1" spans="1:15">
      <c r="A3505" s="2">
        <v>3504</v>
      </c>
      <c r="C3505" s="52" t="s">
        <v>17654</v>
      </c>
      <c r="D3505" s="87" t="s">
        <v>17655</v>
      </c>
      <c r="E3505" s="52" t="s">
        <v>17656</v>
      </c>
      <c r="F3505" s="3">
        <v>52</v>
      </c>
      <c r="G3505" s="3" t="s">
        <v>21</v>
      </c>
      <c r="H3505" s="88" t="s">
        <v>96</v>
      </c>
      <c r="I3505" s="88"/>
      <c r="J3505" s="88"/>
      <c r="K3505" s="60">
        <v>45275</v>
      </c>
      <c r="L3505" s="88" t="s">
        <v>381</v>
      </c>
      <c r="M3505" s="3" t="s">
        <v>24</v>
      </c>
      <c r="N3505" s="52" t="s">
        <v>17657</v>
      </c>
      <c r="O3505" s="3" t="s">
        <v>17658</v>
      </c>
    </row>
    <row r="3506" s="52" customFormat="1" spans="1:15">
      <c r="A3506" s="2">
        <v>3505</v>
      </c>
      <c r="C3506" s="52" t="s">
        <v>17659</v>
      </c>
      <c r="D3506" s="87" t="s">
        <v>17660</v>
      </c>
      <c r="E3506" s="88" t="s">
        <v>17661</v>
      </c>
      <c r="F3506" s="3">
        <v>32</v>
      </c>
      <c r="K3506" s="60">
        <v>44970</v>
      </c>
      <c r="L3506" s="70"/>
      <c r="M3506" s="3" t="s">
        <v>24</v>
      </c>
      <c r="N3506" s="52" t="s">
        <v>17662</v>
      </c>
      <c r="O3506" s="3" t="s">
        <v>17663</v>
      </c>
    </row>
    <row r="3507" s="3" customFormat="1" spans="1:15">
      <c r="A3507" s="2">
        <v>3506</v>
      </c>
      <c r="C3507" s="3" t="s">
        <v>17664</v>
      </c>
      <c r="D3507" s="21" t="s">
        <v>17665</v>
      </c>
      <c r="E3507" s="20" t="s">
        <v>17666</v>
      </c>
      <c r="F3507" s="3">
        <v>29.8</v>
      </c>
      <c r="G3507" s="3" t="s">
        <v>3580</v>
      </c>
      <c r="K3507" s="60">
        <v>45882</v>
      </c>
      <c r="L3507" s="3" t="s">
        <v>63</v>
      </c>
      <c r="M3507" s="3" t="s">
        <v>24</v>
      </c>
      <c r="N3507" s="3" t="s">
        <v>17667</v>
      </c>
      <c r="O3507" s="3" t="s">
        <v>17668</v>
      </c>
    </row>
    <row r="3508" s="5" customFormat="1" spans="1:15">
      <c r="A3508" s="2">
        <v>3507</v>
      </c>
      <c r="B3508" s="2"/>
      <c r="C3508" s="2" t="s">
        <v>17669</v>
      </c>
      <c r="D3508" s="76" t="s">
        <v>17670</v>
      </c>
      <c r="E3508" s="2" t="s">
        <v>17671</v>
      </c>
      <c r="F3508" s="3">
        <v>49.8</v>
      </c>
      <c r="G3508" s="2" t="s">
        <v>21</v>
      </c>
      <c r="H3508" s="2" t="s">
        <v>96</v>
      </c>
      <c r="I3508" s="2"/>
      <c r="J3508" s="2"/>
      <c r="K3508" s="60">
        <v>45807</v>
      </c>
      <c r="L3508" s="2" t="s">
        <v>381</v>
      </c>
      <c r="M3508" s="3" t="s">
        <v>24</v>
      </c>
      <c r="N3508" s="2" t="s">
        <v>17672</v>
      </c>
      <c r="O3508" s="3" t="s">
        <v>17673</v>
      </c>
    </row>
    <row r="3509" s="2" customFormat="1" spans="1:15">
      <c r="A3509" s="2">
        <v>3508</v>
      </c>
      <c r="B3509" s="5"/>
      <c r="C3509" s="5" t="s">
        <v>17674</v>
      </c>
      <c r="D3509" s="68" t="s">
        <v>17675</v>
      </c>
      <c r="E3509" s="5" t="s">
        <v>15312</v>
      </c>
      <c r="F3509" s="3">
        <v>49.8</v>
      </c>
      <c r="G3509" s="3" t="s">
        <v>21</v>
      </c>
      <c r="H3509" s="5"/>
      <c r="I3509" s="5"/>
      <c r="J3509" s="5"/>
      <c r="K3509" s="60">
        <v>45867</v>
      </c>
      <c r="L3509" s="5"/>
      <c r="M3509" s="3" t="s">
        <v>24</v>
      </c>
      <c r="N3509" s="5" t="s">
        <v>17676</v>
      </c>
      <c r="O3509" s="3" t="s">
        <v>17677</v>
      </c>
    </row>
    <row r="3510" s="2" customFormat="1" spans="1:15">
      <c r="A3510" s="2">
        <v>3509</v>
      </c>
      <c r="C3510" s="2" t="s">
        <v>17678</v>
      </c>
      <c r="D3510" s="76" t="s">
        <v>17679</v>
      </c>
      <c r="E3510" s="2" t="s">
        <v>17680</v>
      </c>
      <c r="F3510" s="3">
        <v>42</v>
      </c>
      <c r="G3510" s="2" t="s">
        <v>21</v>
      </c>
      <c r="K3510" s="60">
        <v>45880</v>
      </c>
      <c r="M3510" s="3" t="s">
        <v>24</v>
      </c>
      <c r="N3510" s="2" t="s">
        <v>17681</v>
      </c>
      <c r="O3510" s="3" t="s">
        <v>17682</v>
      </c>
    </row>
    <row r="3511" s="2" customFormat="1" spans="1:15">
      <c r="A3511" s="2">
        <v>3510</v>
      </c>
      <c r="C3511" s="2" t="s">
        <v>17683</v>
      </c>
      <c r="D3511" s="76" t="s">
        <v>17684</v>
      </c>
      <c r="E3511" s="2" t="s">
        <v>17685</v>
      </c>
      <c r="F3511" s="3">
        <v>42</v>
      </c>
      <c r="G3511" s="2" t="s">
        <v>21</v>
      </c>
      <c r="H3511" s="16" t="s">
        <v>96</v>
      </c>
      <c r="I3511" s="16"/>
      <c r="J3511" s="16"/>
      <c r="K3511" s="60">
        <v>45846</v>
      </c>
      <c r="L3511" s="16" t="s">
        <v>381</v>
      </c>
      <c r="M3511" s="3" t="s">
        <v>24</v>
      </c>
      <c r="N3511" s="2" t="s">
        <v>17686</v>
      </c>
      <c r="O3511" s="3" t="s">
        <v>17687</v>
      </c>
    </row>
    <row r="3512" s="2" customFormat="1" spans="1:15">
      <c r="A3512" s="2">
        <v>3511</v>
      </c>
      <c r="B3512" s="76"/>
      <c r="C3512" s="2" t="s">
        <v>17688</v>
      </c>
      <c r="D3512" s="76" t="s">
        <v>17689</v>
      </c>
      <c r="E3512" s="2" t="s">
        <v>17576</v>
      </c>
      <c r="F3512" s="3">
        <v>49.9</v>
      </c>
      <c r="G3512" s="2" t="s">
        <v>649</v>
      </c>
      <c r="K3512" s="60">
        <v>45294</v>
      </c>
      <c r="M3512" s="3" t="s">
        <v>24</v>
      </c>
      <c r="N3512" s="2" t="s">
        <v>17690</v>
      </c>
      <c r="O3512" s="3" t="s">
        <v>17691</v>
      </c>
    </row>
    <row r="3513" s="3" customFormat="1" spans="1:15">
      <c r="A3513" s="2">
        <v>3512</v>
      </c>
      <c r="B3513" s="3" t="s">
        <v>17692</v>
      </c>
      <c r="C3513" s="3" t="s">
        <v>17693</v>
      </c>
      <c r="D3513" s="3" t="s">
        <v>17692</v>
      </c>
      <c r="E3513" s="3" t="s">
        <v>17694</v>
      </c>
      <c r="F3513" s="3">
        <v>45</v>
      </c>
      <c r="G3513" s="3" t="s">
        <v>17695</v>
      </c>
      <c r="H3513" s="20" t="s">
        <v>96</v>
      </c>
      <c r="J3513" s="20" t="s">
        <v>22</v>
      </c>
      <c r="K3513" s="60">
        <v>46055</v>
      </c>
      <c r="L3513" s="70" t="s">
        <v>23</v>
      </c>
      <c r="N3513" s="3" t="s">
        <v>17696</v>
      </c>
      <c r="O3513" s="3" t="s">
        <v>17697</v>
      </c>
    </row>
    <row r="3514" s="2" customFormat="1" spans="1:15">
      <c r="A3514" s="2">
        <v>3513</v>
      </c>
      <c r="B3514" s="16"/>
      <c r="C3514" s="2" t="s">
        <v>17698</v>
      </c>
      <c r="D3514" s="76" t="s">
        <v>17699</v>
      </c>
      <c r="E3514" s="2" t="s">
        <v>17700</v>
      </c>
      <c r="F3514" s="3">
        <v>49.8</v>
      </c>
      <c r="G3514" s="2" t="s">
        <v>21</v>
      </c>
      <c r="H3514" s="16"/>
      <c r="I3514" s="16"/>
      <c r="J3514" s="16"/>
      <c r="K3514" s="60">
        <v>46035</v>
      </c>
      <c r="M3514" s="3" t="s">
        <v>24</v>
      </c>
      <c r="N3514" s="2" t="s">
        <v>17701</v>
      </c>
      <c r="O3514" s="3" t="s">
        <v>17702</v>
      </c>
    </row>
    <row r="3515" s="2" customFormat="1" spans="1:15">
      <c r="A3515" s="2">
        <v>3514</v>
      </c>
      <c r="B3515" s="16"/>
      <c r="C3515" s="2" t="s">
        <v>17703</v>
      </c>
      <c r="D3515" s="76" t="s">
        <v>17704</v>
      </c>
      <c r="E3515" s="2" t="s">
        <v>17705</v>
      </c>
      <c r="F3515" s="3">
        <v>49</v>
      </c>
      <c r="G3515" s="2" t="s">
        <v>21</v>
      </c>
      <c r="K3515" s="60">
        <v>45880</v>
      </c>
      <c r="L3515" s="16"/>
      <c r="M3515" s="3" t="s">
        <v>24</v>
      </c>
      <c r="N3515" s="2" t="s">
        <v>17706</v>
      </c>
      <c r="O3515" s="3" t="s">
        <v>17707</v>
      </c>
    </row>
    <row r="3516" s="3" customFormat="1" spans="1:15">
      <c r="A3516" s="2">
        <v>3515</v>
      </c>
      <c r="B3516" s="21" t="s">
        <v>17708</v>
      </c>
      <c r="C3516" s="3" t="s">
        <v>17709</v>
      </c>
      <c r="D3516" s="21" t="s">
        <v>17708</v>
      </c>
      <c r="E3516" s="3" t="s">
        <v>17710</v>
      </c>
      <c r="F3516" s="3">
        <v>59</v>
      </c>
      <c r="G3516" s="3" t="s">
        <v>17711</v>
      </c>
      <c r="H3516" s="3"/>
      <c r="I3516" s="3"/>
      <c r="J3516" s="3"/>
      <c r="K3516" s="60">
        <v>45854</v>
      </c>
      <c r="L3516" s="3"/>
      <c r="M3516" s="3"/>
      <c r="N3516" s="3" t="s">
        <v>17712</v>
      </c>
      <c r="O3516" s="3" t="s">
        <v>17713</v>
      </c>
    </row>
    <row r="3517" s="2" customFormat="1" spans="1:15">
      <c r="A3517" s="2">
        <v>3516</v>
      </c>
      <c r="C3517" s="2" t="s">
        <v>17714</v>
      </c>
      <c r="D3517" s="76" t="s">
        <v>17715</v>
      </c>
      <c r="E3517" s="2" t="s">
        <v>17716</v>
      </c>
      <c r="F3517" s="3">
        <v>43</v>
      </c>
      <c r="G3517" s="2" t="s">
        <v>21</v>
      </c>
      <c r="K3517" s="60">
        <v>45832</v>
      </c>
      <c r="M3517" s="3" t="s">
        <v>24</v>
      </c>
      <c r="N3517" s="2" t="s">
        <v>17717</v>
      </c>
      <c r="O3517" s="3" t="s">
        <v>17718</v>
      </c>
    </row>
    <row r="3518" s="3" customFormat="1" spans="1:15">
      <c r="A3518" s="2">
        <v>3517</v>
      </c>
      <c r="B3518" s="3"/>
      <c r="C3518" s="3" t="s">
        <v>17719</v>
      </c>
      <c r="D3518" s="21" t="s">
        <v>17720</v>
      </c>
      <c r="E3518" s="3" t="s">
        <v>17721</v>
      </c>
      <c r="F3518" s="3">
        <v>59.8</v>
      </c>
      <c r="G3518" s="3" t="s">
        <v>17722</v>
      </c>
      <c r="K3518" s="60">
        <v>45534</v>
      </c>
      <c r="N3518" s="3" t="s">
        <v>17723</v>
      </c>
      <c r="O3518" s="3" t="s">
        <v>17724</v>
      </c>
    </row>
    <row r="3519" s="3" customFormat="1" spans="1:15">
      <c r="A3519" s="2">
        <v>3518</v>
      </c>
      <c r="B3519" s="5"/>
      <c r="C3519" s="5" t="s">
        <v>17725</v>
      </c>
      <c r="D3519" s="68" t="s">
        <v>17726</v>
      </c>
      <c r="E3519" s="5" t="s">
        <v>17727</v>
      </c>
      <c r="F3519" s="3">
        <v>65</v>
      </c>
      <c r="G3519" s="63" t="s">
        <v>21</v>
      </c>
      <c r="K3519" s="60">
        <v>45102</v>
      </c>
      <c r="N3519" s="5" t="s">
        <v>17728</v>
      </c>
      <c r="O3519" s="5" t="s">
        <v>17729</v>
      </c>
    </row>
    <row r="3520" s="3" customFormat="1" spans="1:15">
      <c r="A3520" s="2">
        <v>3519</v>
      </c>
      <c r="C3520" s="3" t="s">
        <v>17730</v>
      </c>
      <c r="D3520" s="21" t="s">
        <v>17731</v>
      </c>
      <c r="E3520" s="3" t="s">
        <v>17732</v>
      </c>
      <c r="F3520" s="3">
        <v>49</v>
      </c>
      <c r="G3520" s="3" t="s">
        <v>62</v>
      </c>
      <c r="K3520" s="60">
        <v>46064</v>
      </c>
      <c r="L3520" s="20" t="s">
        <v>63</v>
      </c>
      <c r="N3520" s="3" t="s">
        <v>17733</v>
      </c>
      <c r="O3520" s="3" t="s">
        <v>17734</v>
      </c>
    </row>
    <row r="3521" s="2" customFormat="1" spans="1:15">
      <c r="A3521" s="2">
        <v>3520</v>
      </c>
      <c r="C3521" s="2" t="s">
        <v>17735</v>
      </c>
      <c r="D3521" s="76" t="s">
        <v>17736</v>
      </c>
      <c r="E3521" s="2" t="s">
        <v>5230</v>
      </c>
      <c r="F3521" s="3">
        <v>49.8</v>
      </c>
      <c r="G3521" s="2" t="s">
        <v>21</v>
      </c>
      <c r="H3521" s="2" t="s">
        <v>96</v>
      </c>
      <c r="K3521" s="60">
        <v>45272</v>
      </c>
      <c r="L3521" s="2" t="s">
        <v>381</v>
      </c>
      <c r="M3521" s="3" t="s">
        <v>24</v>
      </c>
      <c r="N3521" s="2" t="s">
        <v>17737</v>
      </c>
      <c r="O3521" s="3" t="s">
        <v>17738</v>
      </c>
    </row>
    <row r="3522" s="5" customFormat="1" spans="1:15">
      <c r="A3522" s="2">
        <v>3521</v>
      </c>
      <c r="B3522" s="16"/>
      <c r="C3522" s="2" t="s">
        <v>17739</v>
      </c>
      <c r="D3522" s="76" t="s">
        <v>17740</v>
      </c>
      <c r="E3522" s="2" t="s">
        <v>17741</v>
      </c>
      <c r="F3522" s="3">
        <v>19</v>
      </c>
      <c r="G3522" s="2" t="s">
        <v>21</v>
      </c>
      <c r="H3522" s="16"/>
      <c r="I3522" s="16"/>
      <c r="J3522" s="16"/>
      <c r="K3522" s="60">
        <v>46051</v>
      </c>
      <c r="L3522" s="2"/>
      <c r="M3522" s="3" t="s">
        <v>24</v>
      </c>
      <c r="N3522" s="2" t="s">
        <v>17742</v>
      </c>
      <c r="O3522" s="3" t="s">
        <v>17743</v>
      </c>
    </row>
    <row r="3523" s="3" customFormat="1" spans="1:15">
      <c r="A3523" s="2">
        <v>3522</v>
      </c>
      <c r="C3523" s="3" t="s">
        <v>17744</v>
      </c>
      <c r="D3523" s="21" t="s">
        <v>17745</v>
      </c>
      <c r="E3523" s="3" t="s">
        <v>17746</v>
      </c>
      <c r="F3523" s="3">
        <v>44.9</v>
      </c>
      <c r="G3523" s="3" t="s">
        <v>21</v>
      </c>
      <c r="K3523" s="60">
        <v>45659</v>
      </c>
      <c r="M3523" s="3" t="s">
        <v>24</v>
      </c>
      <c r="N3523" s="3" t="s">
        <v>17747</v>
      </c>
      <c r="O3523" s="3" t="s">
        <v>17748</v>
      </c>
    </row>
    <row r="3524" s="2" customFormat="1" spans="1:15">
      <c r="A3524" s="2">
        <v>3523</v>
      </c>
      <c r="B3524" s="16"/>
      <c r="C3524" s="2" t="s">
        <v>17749</v>
      </c>
      <c r="D3524" s="76" t="s">
        <v>17750</v>
      </c>
      <c r="E3524" s="2" t="s">
        <v>17620</v>
      </c>
      <c r="F3524" s="3">
        <v>49</v>
      </c>
      <c r="G3524" s="2" t="s">
        <v>21</v>
      </c>
      <c r="H3524" s="16"/>
      <c r="I3524" s="16"/>
      <c r="J3524" s="16"/>
      <c r="K3524" s="60">
        <v>45668</v>
      </c>
      <c r="L3524" s="2" t="s">
        <v>442</v>
      </c>
      <c r="M3524" s="3" t="s">
        <v>24</v>
      </c>
      <c r="N3524" s="2" t="s">
        <v>17751</v>
      </c>
      <c r="O3524" s="3" t="s">
        <v>17752</v>
      </c>
    </row>
    <row r="3525" s="16" customFormat="1" spans="1:15">
      <c r="A3525" s="2">
        <v>3524</v>
      </c>
      <c r="B3525" s="85"/>
      <c r="C3525" s="2" t="s">
        <v>17753</v>
      </c>
      <c r="D3525" s="76" t="s">
        <v>17754</v>
      </c>
      <c r="E3525" s="5" t="s">
        <v>17755</v>
      </c>
      <c r="F3525" s="3">
        <v>49.8</v>
      </c>
      <c r="G3525" s="3" t="s">
        <v>21</v>
      </c>
      <c r="J3525" s="3" t="s">
        <v>22</v>
      </c>
      <c r="K3525" s="60">
        <v>46062</v>
      </c>
      <c r="L3525" s="60" t="s">
        <v>23</v>
      </c>
      <c r="M3525" s="3" t="s">
        <v>24</v>
      </c>
      <c r="N3525" s="2" t="s">
        <v>17756</v>
      </c>
      <c r="O3525" s="3" t="s">
        <v>17757</v>
      </c>
    </row>
    <row r="3526" s="16" customFormat="1" ht="14.25" spans="1:15">
      <c r="A3526" s="2">
        <v>3525</v>
      </c>
      <c r="C3526" s="18" t="s">
        <v>17758</v>
      </c>
      <c r="D3526" s="76"/>
      <c r="E3526" s="2"/>
      <c r="F3526" s="3"/>
      <c r="G3526" s="2"/>
      <c r="H3526" s="2"/>
      <c r="I3526" s="2"/>
      <c r="J3526" s="2"/>
      <c r="K3526" s="60"/>
      <c r="L3526" s="2"/>
      <c r="M3526" s="3"/>
      <c r="N3526" s="2"/>
      <c r="O3526" s="3"/>
    </row>
    <row r="3527" s="3" customFormat="1" spans="1:15">
      <c r="A3527" s="2">
        <v>3526</v>
      </c>
      <c r="B3527" s="21" t="s">
        <v>17759</v>
      </c>
      <c r="C3527" s="3" t="s">
        <v>17760</v>
      </c>
      <c r="D3527" s="21" t="s">
        <v>17759</v>
      </c>
      <c r="E3527" s="3" t="s">
        <v>17761</v>
      </c>
      <c r="F3527" s="3">
        <v>49.8</v>
      </c>
      <c r="G3527" s="61" t="s">
        <v>21</v>
      </c>
      <c r="J3527" s="62" t="s">
        <v>22</v>
      </c>
      <c r="K3527" s="60">
        <v>46063</v>
      </c>
      <c r="L3527" s="3" t="s">
        <v>23</v>
      </c>
      <c r="M3527" s="3"/>
      <c r="N3527" s="3" t="s">
        <v>17762</v>
      </c>
      <c r="O3527" s="3" t="s">
        <v>17763</v>
      </c>
    </row>
    <row r="3528" s="3" customFormat="1" spans="1:15">
      <c r="A3528" s="2">
        <v>3527</v>
      </c>
      <c r="B3528" s="3" t="s">
        <v>17764</v>
      </c>
      <c r="C3528" s="3" t="s">
        <v>17765</v>
      </c>
      <c r="D3528" s="3" t="s">
        <v>17764</v>
      </c>
      <c r="E3528" s="20" t="s">
        <v>17766</v>
      </c>
      <c r="F3528" s="3">
        <v>45</v>
      </c>
      <c r="G3528" s="3"/>
      <c r="H3528" s="3"/>
      <c r="I3528" s="3"/>
      <c r="J3528" s="20" t="s">
        <v>22</v>
      </c>
      <c r="K3528" s="60">
        <v>46064</v>
      </c>
      <c r="L3528" s="3" t="s">
        <v>23</v>
      </c>
      <c r="M3528" s="3"/>
      <c r="N3528" s="3" t="s">
        <v>17767</v>
      </c>
      <c r="O3528" s="3" t="s">
        <v>17768</v>
      </c>
    </row>
    <row r="3529" s="3" customFormat="1" spans="1:15">
      <c r="A3529" s="2">
        <v>3528</v>
      </c>
      <c r="C3529" s="3" t="s">
        <v>17769</v>
      </c>
      <c r="D3529" s="21" t="s">
        <v>17770</v>
      </c>
      <c r="E3529" s="3" t="s">
        <v>17771</v>
      </c>
      <c r="F3529" s="3">
        <v>59</v>
      </c>
      <c r="G3529" s="3" t="s">
        <v>21</v>
      </c>
      <c r="H3529" s="3"/>
      <c r="I3529" s="3"/>
      <c r="J3529" s="52"/>
      <c r="K3529" s="60">
        <v>46001</v>
      </c>
      <c r="L3529" s="107" t="s">
        <v>2988</v>
      </c>
      <c r="M3529" s="3"/>
      <c r="N3529" s="3" t="s">
        <v>17772</v>
      </c>
      <c r="O3529" s="3" t="s">
        <v>17773</v>
      </c>
    </row>
    <row r="3530" s="3" customFormat="1" spans="1:15">
      <c r="A3530" s="2">
        <v>3529</v>
      </c>
      <c r="B3530" s="3"/>
      <c r="C3530" s="3" t="s">
        <v>17774</v>
      </c>
      <c r="D3530" s="3" t="s">
        <v>17775</v>
      </c>
      <c r="E3530" s="3" t="s">
        <v>17776</v>
      </c>
      <c r="F3530" s="3">
        <v>35</v>
      </c>
      <c r="G3530" s="3" t="s">
        <v>21</v>
      </c>
      <c r="K3530" s="60">
        <v>45601</v>
      </c>
      <c r="L3530" s="62" t="s">
        <v>6388</v>
      </c>
      <c r="M3530" s="62"/>
      <c r="N3530" s="3" t="s">
        <v>17777</v>
      </c>
      <c r="O3530" s="3" t="s">
        <v>17778</v>
      </c>
    </row>
    <row r="3531" s="3" customFormat="1" spans="1:15">
      <c r="A3531" s="2">
        <v>3530</v>
      </c>
      <c r="B3531" s="5"/>
      <c r="C3531" s="5" t="s">
        <v>17779</v>
      </c>
      <c r="D3531" s="68" t="s">
        <v>17780</v>
      </c>
      <c r="E3531" s="5" t="s">
        <v>17171</v>
      </c>
      <c r="F3531" s="3">
        <v>59.8</v>
      </c>
      <c r="G3531" s="5" t="s">
        <v>1727</v>
      </c>
      <c r="K3531" s="60">
        <v>46064</v>
      </c>
      <c r="N3531" s="5" t="s">
        <v>17781</v>
      </c>
      <c r="O3531" s="5" t="s">
        <v>17782</v>
      </c>
    </row>
    <row r="3532" s="3" customFormat="1" spans="1:15">
      <c r="A3532" s="2">
        <v>3531</v>
      </c>
      <c r="B3532" s="3" t="s">
        <v>17783</v>
      </c>
      <c r="C3532" s="3" t="s">
        <v>17784</v>
      </c>
      <c r="D3532" s="3" t="s">
        <v>17783</v>
      </c>
      <c r="E3532" s="3" t="s">
        <v>17785</v>
      </c>
      <c r="F3532" s="3">
        <v>49.5</v>
      </c>
      <c r="G3532" s="3" t="s">
        <v>21</v>
      </c>
      <c r="I3532" s="79" t="s">
        <v>312</v>
      </c>
      <c r="J3532" s="20" t="s">
        <v>22</v>
      </c>
      <c r="K3532" s="60">
        <v>45953</v>
      </c>
      <c r="L3532" s="3" t="s">
        <v>23</v>
      </c>
      <c r="M3532" s="62"/>
      <c r="N3532" s="3" t="s">
        <v>17786</v>
      </c>
      <c r="O3532" s="3" t="s">
        <v>17787</v>
      </c>
    </row>
    <row r="3533" s="3" customFormat="1" spans="1:15">
      <c r="A3533" s="2">
        <v>3532</v>
      </c>
      <c r="B3533" s="3" t="s">
        <v>17788</v>
      </c>
      <c r="C3533" s="3" t="s">
        <v>17789</v>
      </c>
      <c r="D3533" s="3" t="s">
        <v>17788</v>
      </c>
      <c r="E3533" s="3" t="s">
        <v>17790</v>
      </c>
      <c r="F3533" s="3">
        <v>58.8</v>
      </c>
      <c r="G3533" s="3" t="s">
        <v>1058</v>
      </c>
      <c r="K3533" s="60">
        <v>45891</v>
      </c>
      <c r="L3533" s="3"/>
      <c r="M3533" s="3"/>
      <c r="N3533" s="3" t="s">
        <v>17791</v>
      </c>
      <c r="O3533" s="3" t="s">
        <v>17792</v>
      </c>
    </row>
    <row r="3534" s="3" customFormat="1" spans="1:15">
      <c r="A3534" s="2">
        <v>3533</v>
      </c>
      <c r="C3534" s="3" t="s">
        <v>17793</v>
      </c>
      <c r="D3534" s="21" t="s">
        <v>17794</v>
      </c>
      <c r="E3534" s="3" t="s">
        <v>17795</v>
      </c>
      <c r="F3534" s="3">
        <v>59</v>
      </c>
      <c r="G3534" s="63" t="s">
        <v>21</v>
      </c>
      <c r="J3534" s="20" t="s">
        <v>22</v>
      </c>
      <c r="K3534" s="60">
        <v>45888</v>
      </c>
      <c r="L3534" s="3" t="s">
        <v>23</v>
      </c>
      <c r="N3534" s="3" t="s">
        <v>17796</v>
      </c>
      <c r="O3534" s="3" t="s">
        <v>17797</v>
      </c>
    </row>
    <row r="3535" s="3" customFormat="1" spans="1:15">
      <c r="A3535" s="2">
        <v>3534</v>
      </c>
      <c r="C3535" s="3" t="s">
        <v>17798</v>
      </c>
      <c r="D3535" s="21" t="s">
        <v>17799</v>
      </c>
      <c r="E3535" s="3" t="s">
        <v>17800</v>
      </c>
      <c r="F3535" s="3">
        <v>55</v>
      </c>
      <c r="G3535" s="3" t="s">
        <v>62</v>
      </c>
      <c r="J3535" s="52"/>
      <c r="K3535" s="60">
        <v>46048</v>
      </c>
      <c r="L3535" s="99" t="s">
        <v>63</v>
      </c>
      <c r="M3535" s="20"/>
      <c r="N3535" s="3" t="s">
        <v>17801</v>
      </c>
      <c r="O3535" s="3" t="s">
        <v>17802</v>
      </c>
    </row>
    <row r="3536" s="52" customFormat="1" spans="1:15">
      <c r="A3536" s="2">
        <v>3535</v>
      </c>
      <c r="C3536" s="52" t="s">
        <v>17803</v>
      </c>
      <c r="D3536" s="87" t="s">
        <v>17804</v>
      </c>
      <c r="E3536" s="52" t="s">
        <v>6416</v>
      </c>
      <c r="F3536" s="3">
        <v>67</v>
      </c>
      <c r="G3536" s="3" t="s">
        <v>21</v>
      </c>
      <c r="J3536" s="3" t="s">
        <v>22</v>
      </c>
      <c r="K3536" s="60">
        <v>46058</v>
      </c>
      <c r="L3536" s="3" t="s">
        <v>23</v>
      </c>
      <c r="M3536" s="3" t="s">
        <v>24</v>
      </c>
      <c r="N3536" s="52" t="s">
        <v>17805</v>
      </c>
      <c r="O3536" s="3" t="s">
        <v>17806</v>
      </c>
    </row>
    <row r="3537" s="2" customFormat="1" spans="1:15">
      <c r="A3537" s="2">
        <v>3536</v>
      </c>
      <c r="B3537" s="68"/>
      <c r="C3537" s="5" t="s">
        <v>17807</v>
      </c>
      <c r="D3537" s="68" t="s">
        <v>17808</v>
      </c>
      <c r="E3537" s="68" t="s">
        <v>17809</v>
      </c>
      <c r="F3537" s="3">
        <v>42</v>
      </c>
      <c r="G3537" s="3" t="s">
        <v>21</v>
      </c>
      <c r="H3537" s="20" t="s">
        <v>96</v>
      </c>
      <c r="I3537" s="20"/>
      <c r="J3537" s="20"/>
      <c r="K3537" s="60">
        <v>46038</v>
      </c>
      <c r="L3537" s="23" t="s">
        <v>381</v>
      </c>
      <c r="M3537" s="3" t="s">
        <v>17810</v>
      </c>
      <c r="N3537" s="5" t="s">
        <v>17811</v>
      </c>
      <c r="O3537" s="3" t="s">
        <v>17812</v>
      </c>
    </row>
    <row r="3538" s="3" customFormat="1" spans="1:15">
      <c r="A3538" s="2">
        <v>3537</v>
      </c>
      <c r="C3538" s="3" t="s">
        <v>17813</v>
      </c>
      <c r="D3538" s="21" t="s">
        <v>17814</v>
      </c>
      <c r="E3538" s="3" t="s">
        <v>17815</v>
      </c>
      <c r="F3538" s="3">
        <v>59</v>
      </c>
      <c r="G3538" s="63" t="s">
        <v>21</v>
      </c>
      <c r="I3538" s="20" t="s">
        <v>312</v>
      </c>
      <c r="J3538" s="3" t="s">
        <v>22</v>
      </c>
      <c r="K3538" s="60">
        <v>46006</v>
      </c>
      <c r="L3538" s="3" t="s">
        <v>23</v>
      </c>
      <c r="M3538" s="3" t="s">
        <v>17816</v>
      </c>
      <c r="N3538" s="3" t="s">
        <v>17817</v>
      </c>
      <c r="O3538" s="3" t="s">
        <v>17818</v>
      </c>
    </row>
    <row r="3539" s="52" customFormat="1" spans="1:15">
      <c r="A3539" s="2">
        <v>3538</v>
      </c>
      <c r="C3539" s="52" t="s">
        <v>17819</v>
      </c>
      <c r="D3539" s="87" t="s">
        <v>17820</v>
      </c>
      <c r="E3539" s="88" t="s">
        <v>17821</v>
      </c>
      <c r="F3539" s="3">
        <v>65</v>
      </c>
      <c r="G3539" s="52" t="s">
        <v>17822</v>
      </c>
      <c r="H3539" s="88" t="s">
        <v>96</v>
      </c>
      <c r="I3539" s="88"/>
      <c r="J3539" s="88"/>
      <c r="K3539" s="60">
        <v>45693</v>
      </c>
      <c r="L3539" s="52" t="s">
        <v>381</v>
      </c>
      <c r="M3539" s="3" t="s">
        <v>17823</v>
      </c>
      <c r="N3539" s="52" t="s">
        <v>17824</v>
      </c>
      <c r="O3539" s="3" t="s">
        <v>17825</v>
      </c>
    </row>
    <row r="3540" s="3" customFormat="1" spans="1:15">
      <c r="A3540" s="2">
        <v>3539</v>
      </c>
      <c r="C3540" s="3" t="s">
        <v>17826</v>
      </c>
      <c r="D3540" s="21" t="s">
        <v>17827</v>
      </c>
      <c r="E3540" s="3" t="s">
        <v>6416</v>
      </c>
      <c r="F3540" s="3">
        <v>45</v>
      </c>
      <c r="G3540" s="3" t="s">
        <v>62</v>
      </c>
      <c r="K3540" s="60">
        <v>46058</v>
      </c>
      <c r="L3540" s="3" t="s">
        <v>63</v>
      </c>
      <c r="N3540" s="3" t="s">
        <v>17828</v>
      </c>
      <c r="O3540" s="3" t="s">
        <v>17829</v>
      </c>
    </row>
    <row r="3541" s="3" customFormat="1" spans="1:15">
      <c r="A3541" s="2">
        <v>3540</v>
      </c>
      <c r="B3541" s="3" t="s">
        <v>17830</v>
      </c>
      <c r="C3541" s="3" t="s">
        <v>17831</v>
      </c>
      <c r="D3541" s="3" t="s">
        <v>17830</v>
      </c>
      <c r="E3541" s="3" t="s">
        <v>17832</v>
      </c>
      <c r="F3541" s="3">
        <v>39</v>
      </c>
      <c r="G3541" s="3" t="s">
        <v>21</v>
      </c>
      <c r="J3541" s="20" t="s">
        <v>22</v>
      </c>
      <c r="K3541" s="60">
        <v>45953</v>
      </c>
      <c r="L3541" s="3" t="s">
        <v>23</v>
      </c>
      <c r="M3541" s="62"/>
      <c r="N3541" s="3" t="s">
        <v>17833</v>
      </c>
      <c r="O3541" s="3" t="s">
        <v>17834</v>
      </c>
    </row>
    <row r="3542" s="2" customFormat="1" spans="1:15">
      <c r="A3542" s="2">
        <v>3541</v>
      </c>
      <c r="C3542" s="2" t="s">
        <v>17835</v>
      </c>
      <c r="D3542" s="76" t="s">
        <v>17836</v>
      </c>
      <c r="E3542" s="2" t="s">
        <v>17837</v>
      </c>
      <c r="F3542" s="3">
        <v>46</v>
      </c>
      <c r="G3542" s="2" t="s">
        <v>21</v>
      </c>
      <c r="I3542" s="2" t="s">
        <v>312</v>
      </c>
      <c r="J3542" s="3" t="s">
        <v>22</v>
      </c>
      <c r="K3542" s="60">
        <v>46006</v>
      </c>
      <c r="L3542" s="3" t="s">
        <v>23</v>
      </c>
      <c r="M3542" s="3" t="s">
        <v>24</v>
      </c>
      <c r="N3542" s="2" t="s">
        <v>17838</v>
      </c>
      <c r="O3542" s="3" t="s">
        <v>17839</v>
      </c>
    </row>
    <row r="3543" s="3" customFormat="1" spans="1:15">
      <c r="A3543" s="2">
        <v>3542</v>
      </c>
      <c r="B3543" s="21"/>
      <c r="C3543" s="3" t="s">
        <v>17840</v>
      </c>
      <c r="D3543" s="21" t="s">
        <v>17841</v>
      </c>
      <c r="E3543" s="3" t="s">
        <v>6416</v>
      </c>
      <c r="F3543" s="3">
        <v>55</v>
      </c>
      <c r="G3543" s="3" t="s">
        <v>17842</v>
      </c>
      <c r="K3543" s="60">
        <v>46063</v>
      </c>
      <c r="L3543" s="3" t="s">
        <v>2988</v>
      </c>
      <c r="M3543" s="62"/>
      <c r="N3543" s="3" t="s">
        <v>17843</v>
      </c>
      <c r="O3543" s="3" t="s">
        <v>17844</v>
      </c>
    </row>
    <row r="3544" s="5" customFormat="1" spans="1:15">
      <c r="A3544" s="2">
        <v>3543</v>
      </c>
      <c r="B3544" s="68"/>
      <c r="C3544" s="5" t="s">
        <v>17845</v>
      </c>
      <c r="D3544" s="68" t="s">
        <v>17846</v>
      </c>
      <c r="E3544" s="20" t="s">
        <v>17847</v>
      </c>
      <c r="F3544" s="3">
        <v>45</v>
      </c>
      <c r="G3544" s="20" t="s">
        <v>21</v>
      </c>
      <c r="K3544" s="60">
        <v>45804</v>
      </c>
      <c r="M3544" s="3" t="s">
        <v>24</v>
      </c>
      <c r="N3544" s="5" t="s">
        <v>17848</v>
      </c>
      <c r="O3544" s="3" t="s">
        <v>17849</v>
      </c>
    </row>
    <row r="3545" s="3" customFormat="1" spans="1:15">
      <c r="A3545" s="2">
        <v>3544</v>
      </c>
      <c r="C3545" s="3" t="s">
        <v>17850</v>
      </c>
      <c r="D3545" s="21" t="s">
        <v>17851</v>
      </c>
      <c r="E3545" s="20" t="s">
        <v>17852</v>
      </c>
      <c r="F3545" s="3">
        <v>69</v>
      </c>
      <c r="G3545" s="3" t="s">
        <v>62</v>
      </c>
      <c r="K3545" s="60">
        <v>46041</v>
      </c>
      <c r="L3545" s="20" t="s">
        <v>63</v>
      </c>
      <c r="N3545" s="3" t="s">
        <v>17853</v>
      </c>
      <c r="O3545" s="62" t="s">
        <v>17854</v>
      </c>
    </row>
    <row r="3546" s="2" customFormat="1" spans="1:15">
      <c r="A3546" s="2">
        <v>3545</v>
      </c>
      <c r="B3546" s="5"/>
      <c r="C3546" s="5" t="s">
        <v>17855</v>
      </c>
      <c r="D3546" s="68" t="s">
        <v>17856</v>
      </c>
      <c r="E3546" s="20" t="s">
        <v>17857</v>
      </c>
      <c r="F3546" s="3">
        <v>49.9</v>
      </c>
      <c r="G3546" s="20" t="s">
        <v>21</v>
      </c>
      <c r="H3546" s="5"/>
      <c r="I3546" s="5"/>
      <c r="J3546" s="3" t="s">
        <v>22</v>
      </c>
      <c r="K3546" s="60">
        <v>46006</v>
      </c>
      <c r="L3546" s="3" t="s">
        <v>23</v>
      </c>
      <c r="M3546" s="3" t="s">
        <v>24</v>
      </c>
      <c r="N3546" s="5" t="s">
        <v>17858</v>
      </c>
      <c r="O3546" s="3" t="s">
        <v>17859</v>
      </c>
    </row>
    <row r="3547" s="2" customFormat="1" spans="1:15">
      <c r="A3547" s="2">
        <v>3546</v>
      </c>
      <c r="B3547" s="76"/>
      <c r="C3547" s="2" t="s">
        <v>17860</v>
      </c>
      <c r="D3547" s="76" t="s">
        <v>17861</v>
      </c>
      <c r="E3547" s="5" t="s">
        <v>17862</v>
      </c>
      <c r="F3547" s="3">
        <v>49</v>
      </c>
      <c r="G3547" s="5" t="s">
        <v>21</v>
      </c>
      <c r="H3547" s="16"/>
      <c r="I3547" s="16"/>
      <c r="J3547" s="16"/>
      <c r="K3547" s="60">
        <v>46041</v>
      </c>
      <c r="L3547" s="16"/>
      <c r="M3547" s="3" t="s">
        <v>24</v>
      </c>
      <c r="N3547" s="76" t="s">
        <v>17863</v>
      </c>
      <c r="O3547" s="3" t="s">
        <v>17864</v>
      </c>
    </row>
    <row r="3548" s="2" customFormat="1" spans="1:15">
      <c r="A3548" s="2">
        <v>3547</v>
      </c>
      <c r="B3548" s="76"/>
      <c r="C3548" s="2" t="s">
        <v>17865</v>
      </c>
      <c r="D3548" s="76" t="s">
        <v>17866</v>
      </c>
      <c r="E3548" s="5" t="s">
        <v>17867</v>
      </c>
      <c r="F3548" s="3">
        <v>45</v>
      </c>
      <c r="G3548" s="3" t="s">
        <v>21</v>
      </c>
      <c r="I3548" s="2" t="s">
        <v>312</v>
      </c>
      <c r="J3548" s="3" t="s">
        <v>22</v>
      </c>
      <c r="K3548" s="60">
        <v>45645</v>
      </c>
      <c r="L3548" s="60" t="s">
        <v>23</v>
      </c>
      <c r="M3548" s="3" t="s">
        <v>24</v>
      </c>
      <c r="N3548" s="76" t="s">
        <v>17868</v>
      </c>
      <c r="O3548" s="3" t="s">
        <v>17869</v>
      </c>
    </row>
    <row r="3549" s="52" customFormat="1" spans="1:15">
      <c r="A3549" s="2">
        <v>3548</v>
      </c>
      <c r="C3549" s="52" t="s">
        <v>17870</v>
      </c>
      <c r="D3549" s="87" t="s">
        <v>17871</v>
      </c>
      <c r="E3549" s="52" t="s">
        <v>17872</v>
      </c>
      <c r="F3549" s="3">
        <v>42</v>
      </c>
      <c r="G3549" s="88" t="s">
        <v>17873</v>
      </c>
      <c r="J3549" s="3" t="s">
        <v>22</v>
      </c>
      <c r="K3549" s="60">
        <v>46058</v>
      </c>
      <c r="L3549" s="70" t="s">
        <v>23</v>
      </c>
      <c r="M3549" s="70"/>
      <c r="N3549" s="88" t="s">
        <v>17874</v>
      </c>
      <c r="O3549" s="3" t="s">
        <v>17875</v>
      </c>
    </row>
    <row r="3550" s="3" customFormat="1" spans="1:15">
      <c r="A3550" s="2">
        <v>3549</v>
      </c>
      <c r="B3550" s="3" t="s">
        <v>17876</v>
      </c>
      <c r="C3550" s="3" t="s">
        <v>17877</v>
      </c>
      <c r="D3550" s="21" t="s">
        <v>17876</v>
      </c>
      <c r="E3550" s="3" t="s">
        <v>17878</v>
      </c>
      <c r="F3550" s="3">
        <v>47</v>
      </c>
      <c r="G3550" s="3" t="s">
        <v>1058</v>
      </c>
      <c r="K3550" s="60">
        <v>45888</v>
      </c>
      <c r="L3550" s="20" t="s">
        <v>63</v>
      </c>
      <c r="M3550" s="3"/>
      <c r="N3550" s="3" t="s">
        <v>17879</v>
      </c>
      <c r="O3550" s="3" t="s">
        <v>17880</v>
      </c>
    </row>
    <row r="3551" s="2" customFormat="1" spans="1:15">
      <c r="A3551" s="2">
        <v>3550</v>
      </c>
      <c r="C3551" s="2" t="s">
        <v>17881</v>
      </c>
      <c r="D3551" s="76" t="s">
        <v>17882</v>
      </c>
      <c r="E3551" s="2" t="s">
        <v>17883</v>
      </c>
      <c r="F3551" s="3">
        <v>69</v>
      </c>
      <c r="G3551" s="2" t="s">
        <v>21</v>
      </c>
      <c r="K3551" s="60">
        <v>45636</v>
      </c>
      <c r="M3551" s="3" t="s">
        <v>24</v>
      </c>
      <c r="N3551" s="2" t="s">
        <v>17884</v>
      </c>
      <c r="O3551" s="3" t="s">
        <v>17885</v>
      </c>
    </row>
    <row r="3552" s="2" customFormat="1" spans="1:15">
      <c r="A3552" s="2">
        <v>3551</v>
      </c>
      <c r="C3552" s="2" t="s">
        <v>17886</v>
      </c>
      <c r="D3552" s="76" t="s">
        <v>17887</v>
      </c>
      <c r="E3552" s="2" t="s">
        <v>17888</v>
      </c>
      <c r="F3552" s="3">
        <v>69</v>
      </c>
      <c r="G3552" s="2" t="s">
        <v>21</v>
      </c>
      <c r="K3552" s="60">
        <v>45678</v>
      </c>
      <c r="M3552" s="3" t="s">
        <v>24</v>
      </c>
      <c r="N3552" s="2" t="s">
        <v>17889</v>
      </c>
      <c r="O3552" s="3" t="s">
        <v>17890</v>
      </c>
    </row>
    <row r="3553" s="52" customFormat="1" spans="1:15">
      <c r="A3553" s="2">
        <v>3552</v>
      </c>
      <c r="C3553" s="52" t="s">
        <v>17891</v>
      </c>
      <c r="D3553" s="87" t="s">
        <v>17892</v>
      </c>
      <c r="E3553" s="52" t="s">
        <v>6416</v>
      </c>
      <c r="F3553" s="3">
        <v>49.8</v>
      </c>
      <c r="G3553" s="88" t="s">
        <v>17893</v>
      </c>
      <c r="J3553" s="20" t="s">
        <v>22</v>
      </c>
      <c r="K3553" s="60">
        <v>45321</v>
      </c>
      <c r="L3553" s="70" t="s">
        <v>23</v>
      </c>
      <c r="M3553" s="70"/>
      <c r="N3553" s="88" t="s">
        <v>17894</v>
      </c>
      <c r="O3553" s="3" t="s">
        <v>17895</v>
      </c>
    </row>
    <row r="3554" s="3" customFormat="1" spans="1:15">
      <c r="A3554" s="2">
        <v>3553</v>
      </c>
      <c r="C3554" s="3" t="s">
        <v>17896</v>
      </c>
      <c r="D3554" s="21" t="s">
        <v>17897</v>
      </c>
      <c r="E3554" s="62" t="s">
        <v>17898</v>
      </c>
      <c r="F3554" s="3">
        <v>49.8</v>
      </c>
      <c r="G3554" s="3" t="s">
        <v>21</v>
      </c>
      <c r="K3554" s="60">
        <v>46057</v>
      </c>
      <c r="L3554" s="60" t="s">
        <v>480</v>
      </c>
      <c r="M3554" s="3" t="s">
        <v>24</v>
      </c>
      <c r="N3554" s="3" t="s">
        <v>17899</v>
      </c>
      <c r="O3554" s="3" t="s">
        <v>17900</v>
      </c>
    </row>
    <row r="3555" s="5" customFormat="1" spans="1:15">
      <c r="A3555" s="2">
        <v>3554</v>
      </c>
      <c r="B3555" s="68"/>
      <c r="C3555" s="5" t="s">
        <v>17901</v>
      </c>
      <c r="D3555" s="68" t="s">
        <v>17902</v>
      </c>
      <c r="E3555" s="5" t="s">
        <v>17903</v>
      </c>
      <c r="F3555" s="3">
        <v>49</v>
      </c>
      <c r="G3555" s="3" t="s">
        <v>21</v>
      </c>
      <c r="K3555" s="60">
        <v>46064</v>
      </c>
      <c r="M3555" s="3" t="s">
        <v>24</v>
      </c>
      <c r="N3555" s="5" t="s">
        <v>17904</v>
      </c>
      <c r="O3555" s="3" t="s">
        <v>17905</v>
      </c>
    </row>
    <row r="3556" s="2" customFormat="1" spans="1:15">
      <c r="A3556" s="2">
        <v>3555</v>
      </c>
      <c r="B3556" s="68"/>
      <c r="C3556" s="5" t="s">
        <v>17906</v>
      </c>
      <c r="D3556" s="68" t="s">
        <v>17907</v>
      </c>
      <c r="E3556" s="68" t="s">
        <v>5687</v>
      </c>
      <c r="F3556" s="3">
        <v>49</v>
      </c>
      <c r="G3556" s="20" t="s">
        <v>21</v>
      </c>
      <c r="H3556" s="20"/>
      <c r="I3556" s="2" t="s">
        <v>312</v>
      </c>
      <c r="J3556" s="3" t="s">
        <v>22</v>
      </c>
      <c r="K3556" s="60">
        <v>46042</v>
      </c>
      <c r="L3556" s="70" t="s">
        <v>23</v>
      </c>
      <c r="M3556" s="3" t="s">
        <v>24</v>
      </c>
      <c r="N3556" s="5" t="s">
        <v>17908</v>
      </c>
      <c r="O3556" s="3" t="s">
        <v>17909</v>
      </c>
    </row>
    <row r="3557" s="3" customFormat="1" spans="1:15">
      <c r="A3557" s="2">
        <v>3556</v>
      </c>
      <c r="C3557" s="3" t="s">
        <v>17910</v>
      </c>
      <c r="D3557" s="21" t="s">
        <v>17911</v>
      </c>
      <c r="E3557" s="3" t="s">
        <v>17912</v>
      </c>
      <c r="F3557" s="3">
        <v>56</v>
      </c>
      <c r="G3557" s="63" t="s">
        <v>21</v>
      </c>
      <c r="J3557" s="3" t="s">
        <v>22</v>
      </c>
      <c r="K3557" s="60">
        <v>46010</v>
      </c>
      <c r="L3557" s="70" t="s">
        <v>23</v>
      </c>
      <c r="N3557" s="3" t="s">
        <v>17913</v>
      </c>
      <c r="O3557" s="3" t="s">
        <v>17914</v>
      </c>
    </row>
    <row r="3558" s="3" customFormat="1" spans="1:15">
      <c r="A3558" s="2">
        <v>3557</v>
      </c>
      <c r="C3558" s="3" t="s">
        <v>17915</v>
      </c>
      <c r="D3558" s="21" t="s">
        <v>17916</v>
      </c>
      <c r="E3558" s="3" t="s">
        <v>17912</v>
      </c>
      <c r="F3558" s="3">
        <v>67</v>
      </c>
      <c r="G3558" s="63" t="s">
        <v>21</v>
      </c>
      <c r="J3558" s="3" t="s">
        <v>22</v>
      </c>
      <c r="K3558" s="60">
        <v>46063</v>
      </c>
      <c r="L3558" s="70" t="s">
        <v>23</v>
      </c>
      <c r="N3558" s="3" t="s">
        <v>17917</v>
      </c>
      <c r="O3558" s="3" t="s">
        <v>17918</v>
      </c>
    </row>
    <row r="3559" s="2" customFormat="1" ht="14.25" spans="1:15">
      <c r="A3559" s="2">
        <v>3558</v>
      </c>
      <c r="C3559" s="18" t="s">
        <v>17919</v>
      </c>
      <c r="D3559" s="76"/>
      <c r="F3559" s="3"/>
      <c r="K3559" s="60"/>
      <c r="M3559" s="3"/>
      <c r="O3559" s="3"/>
    </row>
    <row r="3560" s="4" customFormat="1" spans="1:15">
      <c r="A3560" s="2">
        <v>3559</v>
      </c>
      <c r="B3560" s="4" t="s">
        <v>17920</v>
      </c>
      <c r="C3560" s="4" t="s">
        <v>17921</v>
      </c>
      <c r="D3560" s="22" t="s">
        <v>17920</v>
      </c>
      <c r="E3560" s="4" t="s">
        <v>17922</v>
      </c>
      <c r="F3560" s="3">
        <v>55</v>
      </c>
      <c r="G3560" s="4" t="s">
        <v>6793</v>
      </c>
      <c r="K3560" s="60">
        <v>46017</v>
      </c>
      <c r="N3560" s="4" t="s">
        <v>17923</v>
      </c>
      <c r="O3560" s="4" t="s">
        <v>17924</v>
      </c>
    </row>
    <row r="3561" s="3" customFormat="1" spans="1:15">
      <c r="A3561" s="2">
        <v>3560</v>
      </c>
      <c r="B3561" s="3"/>
      <c r="C3561" s="62" t="s">
        <v>17925</v>
      </c>
      <c r="D3561" s="3" t="s">
        <v>17926</v>
      </c>
      <c r="E3561" s="3" t="s">
        <v>17927</v>
      </c>
      <c r="F3561" s="3">
        <v>69</v>
      </c>
      <c r="G3561" s="63" t="s">
        <v>21</v>
      </c>
      <c r="K3561" s="60">
        <v>45342</v>
      </c>
      <c r="N3561" s="3" t="s">
        <v>17928</v>
      </c>
      <c r="O3561" s="62" t="s">
        <v>17929</v>
      </c>
    </row>
    <row r="3562" s="3" customFormat="1" spans="1:15">
      <c r="A3562" s="2">
        <v>3561</v>
      </c>
      <c r="B3562" s="21"/>
      <c r="C3562" s="3" t="s">
        <v>17930</v>
      </c>
      <c r="D3562" s="21" t="s">
        <v>17931</v>
      </c>
      <c r="E3562" s="3" t="s">
        <v>17932</v>
      </c>
      <c r="F3562" s="3">
        <v>59.9</v>
      </c>
      <c r="G3562" s="3" t="s">
        <v>17933</v>
      </c>
      <c r="J3562" s="3" t="s">
        <v>22</v>
      </c>
      <c r="K3562" s="60">
        <v>46003</v>
      </c>
      <c r="L3562" s="70" t="s">
        <v>23</v>
      </c>
      <c r="N3562" s="3" t="s">
        <v>17934</v>
      </c>
      <c r="O3562" s="3" t="s">
        <v>17935</v>
      </c>
    </row>
    <row r="3563" s="3" customFormat="1" spans="1:15">
      <c r="A3563" s="2">
        <v>3562</v>
      </c>
      <c r="B3563" s="3"/>
      <c r="C3563" s="3" t="s">
        <v>17936</v>
      </c>
      <c r="D3563" s="21" t="s">
        <v>17937</v>
      </c>
      <c r="E3563" s="3" t="s">
        <v>17938</v>
      </c>
      <c r="F3563" s="3">
        <v>39</v>
      </c>
      <c r="G3563" s="3" t="s">
        <v>649</v>
      </c>
      <c r="K3563" s="60">
        <v>45653</v>
      </c>
      <c r="N3563" s="3" t="s">
        <v>17939</v>
      </c>
      <c r="O3563" s="3" t="s">
        <v>17940</v>
      </c>
    </row>
    <row r="3564" s="2" customFormat="1" spans="1:15">
      <c r="A3564" s="2">
        <v>3563</v>
      </c>
      <c r="B3564" s="16"/>
      <c r="C3564" s="2" t="s">
        <v>17941</v>
      </c>
      <c r="D3564" s="76" t="s">
        <v>17942</v>
      </c>
      <c r="E3564" s="2" t="s">
        <v>17943</v>
      </c>
      <c r="F3564" s="3">
        <v>59</v>
      </c>
      <c r="G3564" s="2" t="s">
        <v>21</v>
      </c>
      <c r="K3564" s="60">
        <v>46009</v>
      </c>
      <c r="M3564" s="3" t="s">
        <v>17944</v>
      </c>
      <c r="N3564" s="2" t="s">
        <v>17945</v>
      </c>
      <c r="O3564" s="3" t="s">
        <v>17946</v>
      </c>
    </row>
    <row r="3565" s="2" customFormat="1" spans="1:15">
      <c r="A3565" s="2">
        <v>3564</v>
      </c>
      <c r="B3565" s="101"/>
      <c r="C3565" s="92" t="s">
        <v>17947</v>
      </c>
      <c r="D3565" s="17" t="s">
        <v>17948</v>
      </c>
      <c r="E3565" s="92" t="s">
        <v>17949</v>
      </c>
      <c r="F3565" s="3">
        <v>49.8</v>
      </c>
      <c r="G3565" s="3" t="s">
        <v>21</v>
      </c>
      <c r="H3565" s="101"/>
      <c r="I3565" s="101"/>
      <c r="J3565" s="101"/>
      <c r="K3565" s="60">
        <v>45731</v>
      </c>
      <c r="L3565" s="92"/>
      <c r="M3565" s="3" t="s">
        <v>24</v>
      </c>
      <c r="N3565" s="17" t="s">
        <v>17950</v>
      </c>
      <c r="O3565" s="3" t="s">
        <v>17951</v>
      </c>
    </row>
    <row r="3566" s="5" customFormat="1" spans="1:15">
      <c r="A3566" s="2">
        <v>3565</v>
      </c>
      <c r="B3566" s="95"/>
      <c r="C3566" s="5" t="s">
        <v>17952</v>
      </c>
      <c r="D3566" s="68" t="s">
        <v>17953</v>
      </c>
      <c r="E3566" s="5" t="s">
        <v>17954</v>
      </c>
      <c r="F3566" s="3">
        <v>45</v>
      </c>
      <c r="G3566" s="20" t="s">
        <v>21</v>
      </c>
      <c r="H3566" s="63"/>
      <c r="I3566" s="63"/>
      <c r="J3566" s="63"/>
      <c r="K3566" s="60">
        <v>46028</v>
      </c>
      <c r="L3566" s="63"/>
      <c r="M3566" s="3" t="s">
        <v>24</v>
      </c>
      <c r="N3566" s="5" t="s">
        <v>17955</v>
      </c>
      <c r="O3566" s="3" t="s">
        <v>17956</v>
      </c>
    </row>
    <row r="3567" s="2" customFormat="1" spans="1:15">
      <c r="A3567" s="2">
        <v>3566</v>
      </c>
      <c r="C3567" s="2" t="s">
        <v>17957</v>
      </c>
      <c r="D3567" s="76" t="s">
        <v>17958</v>
      </c>
      <c r="E3567" s="2" t="s">
        <v>17959</v>
      </c>
      <c r="F3567" s="3">
        <v>39.8</v>
      </c>
      <c r="G3567" s="2" t="s">
        <v>21</v>
      </c>
      <c r="K3567" s="60">
        <v>45540</v>
      </c>
      <c r="M3567" s="3" t="s">
        <v>24</v>
      </c>
      <c r="N3567" s="2" t="s">
        <v>17960</v>
      </c>
      <c r="O3567" s="3" t="s">
        <v>17961</v>
      </c>
    </row>
    <row r="3568" s="2" customFormat="1" spans="1:15">
      <c r="A3568" s="2">
        <v>3567</v>
      </c>
      <c r="B3568" s="76"/>
      <c r="C3568" s="2" t="s">
        <v>17962</v>
      </c>
      <c r="D3568" s="76" t="s">
        <v>17963</v>
      </c>
      <c r="E3568" s="2" t="s">
        <v>17959</v>
      </c>
      <c r="F3568" s="3">
        <v>32</v>
      </c>
      <c r="G3568" s="2" t="s">
        <v>1509</v>
      </c>
      <c r="K3568" s="60">
        <v>45880</v>
      </c>
      <c r="L3568" s="20" t="s">
        <v>63</v>
      </c>
      <c r="M3568" s="3" t="s">
        <v>24</v>
      </c>
      <c r="N3568" s="2" t="s">
        <v>17964</v>
      </c>
      <c r="O3568" s="3" t="s">
        <v>17965</v>
      </c>
    </row>
    <row r="3569" s="52" customFormat="1" spans="1:15">
      <c r="A3569" s="2">
        <v>3568</v>
      </c>
      <c r="B3569" s="52"/>
      <c r="C3569" s="52" t="s">
        <v>17966</v>
      </c>
      <c r="D3569" s="52" t="s">
        <v>17967</v>
      </c>
      <c r="E3569" s="67" t="s">
        <v>17968</v>
      </c>
      <c r="F3569" s="3">
        <v>55</v>
      </c>
      <c r="G3569" s="52" t="s">
        <v>62</v>
      </c>
      <c r="K3569" s="60">
        <v>45678</v>
      </c>
      <c r="L3569" s="67" t="s">
        <v>63</v>
      </c>
      <c r="N3569" s="52" t="s">
        <v>17969</v>
      </c>
      <c r="O3569" s="52" t="s">
        <v>17970</v>
      </c>
    </row>
    <row r="3570" s="2" customFormat="1" spans="1:15">
      <c r="A3570" s="2">
        <v>3569</v>
      </c>
      <c r="C3570" s="2" t="s">
        <v>17971</v>
      </c>
      <c r="D3570" s="76" t="s">
        <v>17972</v>
      </c>
      <c r="E3570" s="2" t="s">
        <v>17973</v>
      </c>
      <c r="F3570" s="3">
        <v>45</v>
      </c>
      <c r="G3570" s="2" t="s">
        <v>21</v>
      </c>
      <c r="K3570" s="60">
        <v>44772</v>
      </c>
      <c r="M3570" s="3" t="s">
        <v>24</v>
      </c>
      <c r="N3570" s="2" t="s">
        <v>17974</v>
      </c>
      <c r="O3570" s="3" t="s">
        <v>17975</v>
      </c>
    </row>
    <row r="3571" s="3" customFormat="1" spans="1:15">
      <c r="A3571" s="2">
        <v>3570</v>
      </c>
      <c r="B3571" s="3"/>
      <c r="C3571" s="3" t="s">
        <v>17976</v>
      </c>
      <c r="D3571" s="3" t="s">
        <v>17977</v>
      </c>
      <c r="E3571" s="3" t="s">
        <v>7035</v>
      </c>
      <c r="F3571" s="3">
        <v>55</v>
      </c>
      <c r="G3571" s="3" t="s">
        <v>2402</v>
      </c>
      <c r="H3571" s="20" t="s">
        <v>96</v>
      </c>
      <c r="K3571" s="60">
        <v>45502</v>
      </c>
      <c r="L3571" s="62" t="s">
        <v>17978</v>
      </c>
      <c r="M3571" s="62"/>
      <c r="N3571" s="3" t="s">
        <v>17979</v>
      </c>
      <c r="O3571" s="3" t="s">
        <v>17980</v>
      </c>
    </row>
    <row r="3572" s="3" customFormat="1" spans="1:15">
      <c r="A3572" s="2">
        <v>3571</v>
      </c>
      <c r="B3572" s="3" t="s">
        <v>17981</v>
      </c>
      <c r="C3572" s="3" t="s">
        <v>17982</v>
      </c>
      <c r="D3572" s="3" t="s">
        <v>17981</v>
      </c>
      <c r="E3572" s="3" t="s">
        <v>17983</v>
      </c>
      <c r="F3572" s="3">
        <v>49.8</v>
      </c>
      <c r="G3572" s="3" t="s">
        <v>5585</v>
      </c>
      <c r="H3572" s="3"/>
      <c r="I3572" s="3"/>
      <c r="J3572" s="3"/>
      <c r="K3572" s="60">
        <v>45891</v>
      </c>
      <c r="N3572" s="3" t="s">
        <v>17984</v>
      </c>
      <c r="O3572" s="3" t="s">
        <v>17985</v>
      </c>
    </row>
    <row r="3573" s="2" customFormat="1" spans="1:15">
      <c r="A3573" s="2">
        <v>3572</v>
      </c>
      <c r="B3573" s="16"/>
      <c r="C3573" s="2" t="s">
        <v>17986</v>
      </c>
      <c r="D3573" s="76" t="s">
        <v>17987</v>
      </c>
      <c r="E3573" s="2" t="s">
        <v>17988</v>
      </c>
      <c r="F3573" s="3">
        <v>39.9</v>
      </c>
      <c r="G3573" s="2" t="s">
        <v>21</v>
      </c>
      <c r="H3573" s="16"/>
      <c r="I3573" s="16"/>
      <c r="J3573" s="16"/>
      <c r="K3573" s="60">
        <v>45861</v>
      </c>
      <c r="L3573" s="97"/>
      <c r="M3573" s="3" t="s">
        <v>24</v>
      </c>
      <c r="N3573" s="2" t="s">
        <v>17989</v>
      </c>
      <c r="O3573" s="3" t="s">
        <v>17990</v>
      </c>
    </row>
    <row r="3574" s="5" customFormat="1" spans="1:15">
      <c r="A3574" s="2">
        <v>3573</v>
      </c>
      <c r="B3574" s="2"/>
      <c r="C3574" s="2" t="s">
        <v>17991</v>
      </c>
      <c r="D3574" s="76" t="s">
        <v>17992</v>
      </c>
      <c r="E3574" s="2" t="s">
        <v>17993</v>
      </c>
      <c r="F3574" s="3">
        <v>42</v>
      </c>
      <c r="G3574" s="2" t="s">
        <v>21</v>
      </c>
      <c r="H3574" s="2" t="s">
        <v>96</v>
      </c>
      <c r="I3574" s="2"/>
      <c r="J3574" s="2"/>
      <c r="K3574" s="60">
        <v>45146</v>
      </c>
      <c r="L3574" s="2" t="s">
        <v>381</v>
      </c>
      <c r="M3574" s="3" t="s">
        <v>24</v>
      </c>
      <c r="N3574" s="2" t="s">
        <v>17994</v>
      </c>
      <c r="O3574" s="3" t="s">
        <v>17995</v>
      </c>
    </row>
    <row r="3575" s="3" customFormat="1" spans="1:15">
      <c r="A3575" s="2">
        <v>3574</v>
      </c>
      <c r="B3575" s="3" t="s">
        <v>17996</v>
      </c>
      <c r="C3575" s="3" t="s">
        <v>17997</v>
      </c>
      <c r="D3575" s="3" t="s">
        <v>17996</v>
      </c>
      <c r="E3575" s="3" t="s">
        <v>17998</v>
      </c>
      <c r="F3575" s="3">
        <v>65</v>
      </c>
      <c r="G3575" s="3" t="s">
        <v>17999</v>
      </c>
      <c r="H3575" s="3"/>
      <c r="I3575" s="3"/>
      <c r="J3575" s="3"/>
      <c r="K3575" s="60">
        <v>45798</v>
      </c>
      <c r="L3575" s="3"/>
      <c r="M3575" s="3"/>
      <c r="N3575" s="3" t="s">
        <v>18000</v>
      </c>
      <c r="O3575" s="3" t="s">
        <v>18001</v>
      </c>
    </row>
    <row r="3576" s="3" customFormat="1" spans="1:15">
      <c r="A3576" s="2">
        <v>3575</v>
      </c>
      <c r="B3576" s="3" t="s">
        <v>18002</v>
      </c>
      <c r="C3576" s="3" t="s">
        <v>18003</v>
      </c>
      <c r="D3576" s="3" t="s">
        <v>18002</v>
      </c>
      <c r="E3576" s="3" t="s">
        <v>18004</v>
      </c>
      <c r="F3576" s="3">
        <v>54</v>
      </c>
      <c r="G3576" s="3" t="s">
        <v>18005</v>
      </c>
      <c r="H3576" s="3"/>
      <c r="I3576" s="3"/>
      <c r="J3576" s="3"/>
      <c r="K3576" s="60">
        <v>46062</v>
      </c>
      <c r="L3576" s="3"/>
      <c r="M3576" s="3"/>
      <c r="N3576" s="3" t="s">
        <v>18006</v>
      </c>
      <c r="O3576" s="3" t="s">
        <v>18007</v>
      </c>
    </row>
    <row r="3577" s="2" customFormat="1" spans="1:15">
      <c r="A3577" s="2">
        <v>3576</v>
      </c>
      <c r="C3577" s="2" t="s">
        <v>18008</v>
      </c>
      <c r="D3577" s="76" t="s">
        <v>18009</v>
      </c>
      <c r="E3577" s="2" t="s">
        <v>16009</v>
      </c>
      <c r="F3577" s="3">
        <v>49</v>
      </c>
      <c r="G3577" s="2" t="s">
        <v>21</v>
      </c>
      <c r="K3577" s="60">
        <v>45306</v>
      </c>
      <c r="M3577" s="3" t="s">
        <v>24</v>
      </c>
      <c r="N3577" s="2" t="s">
        <v>18010</v>
      </c>
      <c r="O3577" s="3" t="s">
        <v>18011</v>
      </c>
    </row>
    <row r="3578" s="2" customFormat="1" spans="1:15">
      <c r="A3578" s="2">
        <v>3577</v>
      </c>
      <c r="B3578" s="79"/>
      <c r="C3578" s="61" t="s">
        <v>18012</v>
      </c>
      <c r="D3578" s="96" t="s">
        <v>18013</v>
      </c>
      <c r="E3578" s="61" t="s">
        <v>18014</v>
      </c>
      <c r="F3578" s="3">
        <v>45</v>
      </c>
      <c r="G3578" s="61" t="s">
        <v>21</v>
      </c>
      <c r="H3578" s="79"/>
      <c r="I3578" s="79"/>
      <c r="J3578" s="79"/>
      <c r="K3578" s="60">
        <v>45377</v>
      </c>
      <c r="L3578" s="61"/>
      <c r="M3578" s="3" t="s">
        <v>24</v>
      </c>
      <c r="N3578" s="96" t="s">
        <v>18015</v>
      </c>
      <c r="O3578" s="3" t="s">
        <v>18016</v>
      </c>
    </row>
    <row r="3579" s="3" customFormat="1" spans="1:15">
      <c r="A3579" s="2">
        <v>3578</v>
      </c>
      <c r="B3579" s="3" t="s">
        <v>18017</v>
      </c>
      <c r="C3579" s="3" t="s">
        <v>18018</v>
      </c>
      <c r="D3579" s="21" t="s">
        <v>18017</v>
      </c>
      <c r="E3579" s="3" t="s">
        <v>18019</v>
      </c>
      <c r="F3579" s="3">
        <v>65</v>
      </c>
      <c r="G3579" s="3" t="s">
        <v>1727</v>
      </c>
      <c r="K3579" s="60">
        <v>46063</v>
      </c>
      <c r="N3579" s="3" t="s">
        <v>18020</v>
      </c>
      <c r="O3579" s="3" t="s">
        <v>18021</v>
      </c>
    </row>
    <row r="3580" s="2" customFormat="1" spans="1:15">
      <c r="A3580" s="2">
        <v>3579</v>
      </c>
      <c r="B3580" s="5"/>
      <c r="C3580" s="5" t="s">
        <v>18022</v>
      </c>
      <c r="D3580" s="68" t="s">
        <v>18023</v>
      </c>
      <c r="E3580" s="5" t="s">
        <v>18024</v>
      </c>
      <c r="F3580" s="3">
        <v>45</v>
      </c>
      <c r="G3580" s="20" t="s">
        <v>18025</v>
      </c>
      <c r="H3580" s="5"/>
      <c r="I3580" s="5"/>
      <c r="J3580" s="5"/>
      <c r="K3580" s="60">
        <v>45651</v>
      </c>
      <c r="L3580" s="5"/>
      <c r="M3580" s="3" t="s">
        <v>24</v>
      </c>
      <c r="N3580" s="5" t="s">
        <v>18026</v>
      </c>
      <c r="O3580" s="3" t="s">
        <v>18027</v>
      </c>
    </row>
    <row r="3581" s="16" customFormat="1" spans="1:15">
      <c r="A3581" s="2">
        <v>3580</v>
      </c>
      <c r="B3581" s="2"/>
      <c r="C3581" s="2" t="s">
        <v>18028</v>
      </c>
      <c r="D3581" s="76" t="s">
        <v>18029</v>
      </c>
      <c r="E3581" s="2" t="s">
        <v>18030</v>
      </c>
      <c r="F3581" s="3">
        <v>49.8</v>
      </c>
      <c r="G3581" s="2" t="s">
        <v>21</v>
      </c>
      <c r="H3581" s="2"/>
      <c r="I3581" s="2"/>
      <c r="J3581" s="2"/>
      <c r="K3581" s="60">
        <v>45888</v>
      </c>
      <c r="L3581" s="2" t="s">
        <v>442</v>
      </c>
      <c r="M3581" s="3" t="s">
        <v>24</v>
      </c>
      <c r="N3581" s="2" t="s">
        <v>18031</v>
      </c>
      <c r="O3581" s="3" t="s">
        <v>18032</v>
      </c>
    </row>
    <row r="3582" s="2" customFormat="1" ht="14.25" spans="1:15">
      <c r="A3582" s="2">
        <v>3581</v>
      </c>
      <c r="B3582" s="2"/>
      <c r="C3582" s="18" t="s">
        <v>18033</v>
      </c>
      <c r="D3582" s="76"/>
      <c r="E3582" s="2"/>
      <c r="F3582" s="3"/>
      <c r="G3582" s="2"/>
      <c r="H3582" s="2"/>
      <c r="I3582" s="2"/>
      <c r="J3582" s="2"/>
      <c r="K3582" s="60"/>
      <c r="L3582" s="2"/>
      <c r="M3582" s="3"/>
      <c r="N3582" s="2"/>
      <c r="O3582" s="3"/>
    </row>
    <row r="3583" s="3" customFormat="1" spans="1:15">
      <c r="A3583" s="2">
        <v>3582</v>
      </c>
      <c r="B3583" s="3" t="s">
        <v>18034</v>
      </c>
      <c r="C3583" s="3" t="s">
        <v>18035</v>
      </c>
      <c r="D3583" s="3" t="s">
        <v>18034</v>
      </c>
      <c r="E3583" s="3" t="s">
        <v>18036</v>
      </c>
      <c r="F3583" s="3">
        <v>65</v>
      </c>
      <c r="G3583" s="3" t="s">
        <v>18037</v>
      </c>
      <c r="K3583" s="60">
        <v>45836</v>
      </c>
      <c r="N3583" s="3" t="s">
        <v>18038</v>
      </c>
      <c r="O3583" s="3" t="s">
        <v>18039</v>
      </c>
    </row>
    <row r="3584" s="3" customFormat="1" spans="1:15">
      <c r="A3584" s="2">
        <v>3583</v>
      </c>
      <c r="B3584" s="21" t="s">
        <v>18040</v>
      </c>
      <c r="C3584" s="3" t="s">
        <v>18041</v>
      </c>
      <c r="D3584" s="21" t="s">
        <v>18040</v>
      </c>
      <c r="E3584" s="3" t="s">
        <v>18042</v>
      </c>
      <c r="F3584" s="3">
        <v>69</v>
      </c>
      <c r="G3584" s="3" t="s">
        <v>18043</v>
      </c>
      <c r="K3584" s="60">
        <v>45874</v>
      </c>
      <c r="N3584" s="3" t="s">
        <v>18044</v>
      </c>
      <c r="O3584" s="3" t="s">
        <v>18045</v>
      </c>
    </row>
    <row r="3585" s="3" customFormat="1" spans="1:15">
      <c r="A3585" s="2">
        <v>3584</v>
      </c>
      <c r="B3585" s="21"/>
      <c r="C3585" s="3" t="s">
        <v>18046</v>
      </c>
      <c r="D3585" s="21" t="s">
        <v>18047</v>
      </c>
      <c r="E3585" s="3" t="s">
        <v>18036</v>
      </c>
      <c r="F3585" s="3">
        <v>59</v>
      </c>
      <c r="G3585" s="62" t="s">
        <v>18048</v>
      </c>
      <c r="H3585" s="62"/>
      <c r="I3585" s="62"/>
      <c r="J3585" s="62"/>
      <c r="K3585" s="60">
        <v>45888</v>
      </c>
      <c r="N3585" s="3" t="s">
        <v>18049</v>
      </c>
      <c r="O3585" s="3" t="s">
        <v>18050</v>
      </c>
    </row>
    <row r="3586" s="2" customFormat="1" spans="1:15">
      <c r="A3586" s="2">
        <v>3585</v>
      </c>
      <c r="B3586" s="16"/>
      <c r="C3586" s="2" t="s">
        <v>18051</v>
      </c>
      <c r="D3586" s="76" t="s">
        <v>18052</v>
      </c>
      <c r="E3586" s="2" t="s">
        <v>18053</v>
      </c>
      <c r="F3586" s="3">
        <v>49.9</v>
      </c>
      <c r="G3586" s="2" t="s">
        <v>21</v>
      </c>
      <c r="K3586" s="60">
        <v>46053</v>
      </c>
      <c r="M3586" s="3" t="s">
        <v>24</v>
      </c>
      <c r="N3586" s="2" t="s">
        <v>18054</v>
      </c>
      <c r="O3586" s="3" t="s">
        <v>18055</v>
      </c>
    </row>
    <row r="3587" s="2" customFormat="1" spans="1:15">
      <c r="A3587" s="2">
        <v>3586</v>
      </c>
      <c r="B3587" s="95"/>
      <c r="C3587" s="5" t="s">
        <v>18056</v>
      </c>
      <c r="D3587" s="68" t="s">
        <v>18057</v>
      </c>
      <c r="E3587" s="20" t="s">
        <v>18058</v>
      </c>
      <c r="F3587" s="3">
        <v>45</v>
      </c>
      <c r="G3587" s="20" t="s">
        <v>21</v>
      </c>
      <c r="H3587" s="63"/>
      <c r="I3587" s="63"/>
      <c r="J3587" s="63"/>
      <c r="K3587" s="60">
        <v>46014</v>
      </c>
      <c r="L3587" s="5"/>
      <c r="M3587" s="3" t="s">
        <v>24</v>
      </c>
      <c r="N3587" s="5" t="s">
        <v>18059</v>
      </c>
      <c r="O3587" s="3" t="s">
        <v>18060</v>
      </c>
    </row>
    <row r="3588" s="3" customFormat="1" spans="1:15">
      <c r="A3588" s="2">
        <v>3587</v>
      </c>
      <c r="B3588" s="3" t="s">
        <v>18061</v>
      </c>
      <c r="C3588" s="3" t="s">
        <v>18062</v>
      </c>
      <c r="D3588" s="3" t="s">
        <v>18061</v>
      </c>
      <c r="E3588" s="3" t="s">
        <v>18063</v>
      </c>
      <c r="F3588" s="3">
        <v>59</v>
      </c>
      <c r="G3588" s="3" t="s">
        <v>18037</v>
      </c>
      <c r="H3588" s="3"/>
      <c r="I3588" s="3"/>
      <c r="J3588" s="3"/>
      <c r="K3588" s="60">
        <v>45926</v>
      </c>
      <c r="L3588" s="3"/>
      <c r="M3588" s="3"/>
      <c r="N3588" s="3" t="s">
        <v>18064</v>
      </c>
      <c r="O3588" s="3" t="s">
        <v>18065</v>
      </c>
    </row>
    <row r="3589" s="2" customFormat="1" ht="14.25" spans="1:15">
      <c r="A3589" s="2">
        <v>3588</v>
      </c>
      <c r="B3589" s="16"/>
      <c r="C3589" s="18" t="s">
        <v>18066</v>
      </c>
      <c r="D3589" s="76"/>
      <c r="F3589" s="3"/>
      <c r="K3589" s="60"/>
      <c r="M3589" s="3"/>
      <c r="O3589" s="3"/>
    </row>
    <row r="3590" s="2" customFormat="1" ht="14.25" spans="1:15">
      <c r="A3590" s="2">
        <v>3589</v>
      </c>
      <c r="C3590" s="18" t="s">
        <v>18067</v>
      </c>
      <c r="D3590" s="76"/>
      <c r="F3590" s="3"/>
      <c r="K3590" s="60"/>
      <c r="M3590" s="3"/>
      <c r="O3590" s="3"/>
    </row>
    <row r="3591" s="63" customFormat="1" spans="1:15">
      <c r="A3591" s="2">
        <v>3590</v>
      </c>
      <c r="C3591" s="63" t="s">
        <v>18068</v>
      </c>
      <c r="D3591" s="95" t="s">
        <v>18069</v>
      </c>
      <c r="E3591" s="95" t="s">
        <v>18070</v>
      </c>
      <c r="F3591" s="3">
        <v>45</v>
      </c>
      <c r="G3591" s="63" t="s">
        <v>21</v>
      </c>
      <c r="K3591" s="60">
        <v>45667</v>
      </c>
      <c r="L3591" s="95"/>
      <c r="M3591" s="3" t="s">
        <v>24</v>
      </c>
      <c r="N3591" s="95" t="s">
        <v>18071</v>
      </c>
      <c r="O3591" s="3" t="s">
        <v>18072</v>
      </c>
    </row>
    <row r="3592" s="3" customFormat="1" spans="1:15">
      <c r="A3592" s="2">
        <v>3591</v>
      </c>
      <c r="B3592" s="3"/>
      <c r="C3592" s="3" t="s">
        <v>18073</v>
      </c>
      <c r="D3592" s="21" t="s">
        <v>18074</v>
      </c>
      <c r="E3592" s="20" t="s">
        <v>18075</v>
      </c>
      <c r="F3592" s="3">
        <v>45</v>
      </c>
      <c r="G3592" s="2" t="s">
        <v>21</v>
      </c>
      <c r="K3592" s="60">
        <v>45255</v>
      </c>
      <c r="N3592" s="3" t="s">
        <v>18076</v>
      </c>
      <c r="O3592" s="3" t="s">
        <v>18077</v>
      </c>
    </row>
    <row r="3593" s="3" customFormat="1" spans="1:15">
      <c r="A3593" s="2">
        <v>3592</v>
      </c>
      <c r="C3593" s="3" t="s">
        <v>18078</v>
      </c>
      <c r="D3593" s="21" t="s">
        <v>18079</v>
      </c>
      <c r="E3593" s="20" t="s">
        <v>18080</v>
      </c>
      <c r="F3593" s="3">
        <v>45.8</v>
      </c>
      <c r="G3593" s="3" t="s">
        <v>18081</v>
      </c>
      <c r="J3593" s="52"/>
      <c r="K3593" s="60">
        <v>45920</v>
      </c>
      <c r="L3593" s="99" t="s">
        <v>63</v>
      </c>
      <c r="M3593" s="20"/>
      <c r="N3593" s="3" t="s">
        <v>18082</v>
      </c>
      <c r="O3593" s="3" t="s">
        <v>18083</v>
      </c>
    </row>
    <row r="3594" s="4" customFormat="1" spans="1:15">
      <c r="A3594" s="2">
        <v>3593</v>
      </c>
      <c r="B3594" s="4" t="s">
        <v>18084</v>
      </c>
      <c r="C3594" s="4" t="s">
        <v>18085</v>
      </c>
      <c r="D3594" s="4" t="s">
        <v>18084</v>
      </c>
      <c r="E3594" s="4" t="s">
        <v>18086</v>
      </c>
      <c r="F3594" s="4">
        <v>45</v>
      </c>
      <c r="G3594" s="25" t="s">
        <v>21</v>
      </c>
      <c r="H3594" s="25"/>
      <c r="I3594" s="25"/>
      <c r="J3594" s="25"/>
      <c r="K3594" s="56">
        <v>46092</v>
      </c>
      <c r="L3594" s="4" t="s">
        <v>18087</v>
      </c>
      <c r="N3594" s="4" t="s">
        <v>18088</v>
      </c>
      <c r="O3594" s="4" t="s">
        <v>18089</v>
      </c>
    </row>
    <row r="3595" s="2" customFormat="1" spans="1:15">
      <c r="A3595" s="2">
        <v>3594</v>
      </c>
      <c r="B3595" s="68"/>
      <c r="C3595" s="5" t="s">
        <v>18090</v>
      </c>
      <c r="D3595" s="68" t="s">
        <v>18091</v>
      </c>
      <c r="E3595" s="5" t="s">
        <v>18092</v>
      </c>
      <c r="F3595" s="3">
        <v>45</v>
      </c>
      <c r="G3595" s="3" t="s">
        <v>21</v>
      </c>
      <c r="H3595" s="5"/>
      <c r="I3595" s="5"/>
      <c r="J3595" s="5"/>
      <c r="K3595" s="60">
        <v>46079</v>
      </c>
      <c r="L3595" s="60" t="s">
        <v>18093</v>
      </c>
      <c r="M3595" s="3" t="s">
        <v>24</v>
      </c>
      <c r="N3595" s="5" t="s">
        <v>18094</v>
      </c>
      <c r="O3595" s="3" t="s">
        <v>18095</v>
      </c>
    </row>
    <row r="3596" s="52" customFormat="1" spans="1:15">
      <c r="A3596" s="2">
        <v>3595</v>
      </c>
      <c r="B3596" s="52" t="s">
        <v>18096</v>
      </c>
      <c r="C3596" s="52" t="s">
        <v>18097</v>
      </c>
      <c r="D3596" s="87" t="s">
        <v>18096</v>
      </c>
      <c r="E3596" s="52" t="s">
        <v>18098</v>
      </c>
      <c r="F3596" s="3">
        <v>45</v>
      </c>
      <c r="G3596" s="52" t="s">
        <v>1058</v>
      </c>
      <c r="K3596" s="60">
        <v>45861</v>
      </c>
      <c r="N3596" s="52" t="s">
        <v>18099</v>
      </c>
      <c r="O3596" s="52" t="s">
        <v>18100</v>
      </c>
    </row>
    <row r="3597" s="3" customFormat="1" spans="1:15">
      <c r="A3597" s="2">
        <v>3596</v>
      </c>
      <c r="C3597" s="20" t="s">
        <v>18101</v>
      </c>
      <c r="D3597" s="21" t="s">
        <v>18102</v>
      </c>
      <c r="E3597" s="3" t="s">
        <v>18103</v>
      </c>
      <c r="F3597" s="3">
        <v>38</v>
      </c>
      <c r="G3597" s="3" t="s">
        <v>18104</v>
      </c>
      <c r="K3597" s="60">
        <v>45275</v>
      </c>
      <c r="L3597" s="60"/>
      <c r="M3597" s="3" t="s">
        <v>24</v>
      </c>
      <c r="N3597" s="3" t="s">
        <v>18105</v>
      </c>
      <c r="O3597" s="3" t="s">
        <v>18106</v>
      </c>
    </row>
    <row r="3598" s="3" customFormat="1" spans="1:15">
      <c r="A3598" s="2">
        <v>3597</v>
      </c>
      <c r="B3598" s="21" t="s">
        <v>18107</v>
      </c>
      <c r="C3598" s="3" t="s">
        <v>18108</v>
      </c>
      <c r="D3598" s="21" t="s">
        <v>18107</v>
      </c>
      <c r="E3598" s="3" t="s">
        <v>18109</v>
      </c>
      <c r="F3598" s="3">
        <v>49.9</v>
      </c>
      <c r="G3598" s="3" t="s">
        <v>18110</v>
      </c>
      <c r="H3598" s="3"/>
      <c r="I3598" s="2" t="s">
        <v>312</v>
      </c>
      <c r="J3598" s="3"/>
      <c r="K3598" s="60">
        <v>45903</v>
      </c>
      <c r="L3598" s="2" t="s">
        <v>3277</v>
      </c>
      <c r="M3598" s="3" t="s">
        <v>18111</v>
      </c>
      <c r="N3598" s="3" t="s">
        <v>18112</v>
      </c>
      <c r="O3598" s="3" t="s">
        <v>18113</v>
      </c>
    </row>
    <row r="3599" s="2" customFormat="1" spans="1:15">
      <c r="A3599" s="2">
        <v>3598</v>
      </c>
      <c r="B3599" s="68"/>
      <c r="C3599" s="5" t="s">
        <v>18114</v>
      </c>
      <c r="D3599" s="68" t="s">
        <v>18115</v>
      </c>
      <c r="E3599" s="5" t="s">
        <v>18116</v>
      </c>
      <c r="F3599" s="3">
        <v>44</v>
      </c>
      <c r="G3599" s="2" t="s">
        <v>21</v>
      </c>
      <c r="H3599" s="20" t="s">
        <v>96</v>
      </c>
      <c r="I3599" s="20"/>
      <c r="J3599" s="20"/>
      <c r="K3599" s="60">
        <v>45630</v>
      </c>
      <c r="L3599" s="5" t="s">
        <v>381</v>
      </c>
      <c r="M3599" s="3" t="s">
        <v>24</v>
      </c>
      <c r="N3599" s="5" t="s">
        <v>18117</v>
      </c>
      <c r="O3599" s="3" t="s">
        <v>18118</v>
      </c>
    </row>
    <row r="3600" s="2" customFormat="1" spans="1:15">
      <c r="A3600" s="2">
        <v>3599</v>
      </c>
      <c r="C3600" s="2" t="s">
        <v>18119</v>
      </c>
      <c r="D3600" s="76" t="s">
        <v>18120</v>
      </c>
      <c r="E3600" s="2" t="s">
        <v>18121</v>
      </c>
      <c r="F3600" s="3">
        <v>39</v>
      </c>
      <c r="G3600" s="2" t="s">
        <v>21</v>
      </c>
      <c r="K3600" s="60">
        <v>45474</v>
      </c>
      <c r="M3600" s="3" t="s">
        <v>24</v>
      </c>
      <c r="N3600" s="2" t="s">
        <v>18122</v>
      </c>
      <c r="O3600" s="3" t="s">
        <v>18123</v>
      </c>
    </row>
    <row r="3601" s="3" customFormat="1" spans="1:15">
      <c r="A3601" s="2">
        <v>3600</v>
      </c>
      <c r="C3601" s="3" t="s">
        <v>18124</v>
      </c>
      <c r="D3601" s="21" t="s">
        <v>18125</v>
      </c>
      <c r="E3601" s="3" t="s">
        <v>18126</v>
      </c>
      <c r="F3601" s="3">
        <v>49</v>
      </c>
      <c r="G3601" s="62" t="s">
        <v>18127</v>
      </c>
      <c r="K3601" s="60">
        <v>45807</v>
      </c>
      <c r="L3601" s="60"/>
      <c r="M3601" s="3" t="s">
        <v>18128</v>
      </c>
      <c r="N3601" s="3" t="s">
        <v>18129</v>
      </c>
      <c r="O3601" s="3" t="s">
        <v>18130</v>
      </c>
    </row>
    <row r="3602" s="3" customFormat="1" spans="1:15">
      <c r="A3602" s="2">
        <v>3601</v>
      </c>
      <c r="B3602" s="3" t="s">
        <v>18131</v>
      </c>
      <c r="C3602" s="3" t="s">
        <v>18132</v>
      </c>
      <c r="D3602" s="21" t="s">
        <v>18131</v>
      </c>
      <c r="E3602" s="3" t="s">
        <v>18133</v>
      </c>
      <c r="F3602" s="3">
        <v>39</v>
      </c>
      <c r="G3602" s="3" t="s">
        <v>18134</v>
      </c>
      <c r="K3602" s="60">
        <v>45890</v>
      </c>
      <c r="L3602" s="3"/>
      <c r="N3602" s="3" t="s">
        <v>18135</v>
      </c>
      <c r="O3602" s="3" t="s">
        <v>18136</v>
      </c>
    </row>
    <row r="3603" s="5" customFormat="1" spans="1:15">
      <c r="A3603" s="2">
        <v>3602</v>
      </c>
      <c r="B3603" s="68"/>
      <c r="C3603" s="5" t="s">
        <v>18137</v>
      </c>
      <c r="D3603" s="68" t="s">
        <v>18138</v>
      </c>
      <c r="E3603" s="5" t="s">
        <v>18139</v>
      </c>
      <c r="F3603" s="3">
        <v>39</v>
      </c>
      <c r="G3603" s="20" t="s">
        <v>21</v>
      </c>
      <c r="K3603" s="60">
        <v>46003</v>
      </c>
      <c r="M3603" s="3" t="s">
        <v>24</v>
      </c>
      <c r="N3603" s="5" t="s">
        <v>18140</v>
      </c>
      <c r="O3603" s="3" t="s">
        <v>18141</v>
      </c>
    </row>
    <row r="3604" s="2" customFormat="1" spans="1:15">
      <c r="A3604" s="2">
        <v>3603</v>
      </c>
      <c r="B3604" s="17"/>
      <c r="C3604" s="100" t="s">
        <v>18137</v>
      </c>
      <c r="D3604" s="17" t="s">
        <v>18142</v>
      </c>
      <c r="E3604" s="100" t="s">
        <v>18143</v>
      </c>
      <c r="F3604" s="3">
        <v>45</v>
      </c>
      <c r="G3604" s="3" t="s">
        <v>21</v>
      </c>
      <c r="H3604" s="17"/>
      <c r="I3604" s="17"/>
      <c r="J3604" s="17"/>
      <c r="K3604" s="60">
        <v>45456</v>
      </c>
      <c r="L3604" s="100"/>
      <c r="M3604" s="3" t="s">
        <v>18144</v>
      </c>
      <c r="N3604" s="96" t="s">
        <v>18145</v>
      </c>
      <c r="O3604" s="3" t="s">
        <v>18146</v>
      </c>
    </row>
    <row r="3605" s="2" customFormat="1" spans="1:15">
      <c r="A3605" s="2">
        <v>3604</v>
      </c>
      <c r="B3605" s="85"/>
      <c r="C3605" s="2" t="s">
        <v>18132</v>
      </c>
      <c r="D3605" s="76" t="s">
        <v>18147</v>
      </c>
      <c r="E3605" s="2" t="s">
        <v>18148</v>
      </c>
      <c r="F3605" s="3">
        <v>45</v>
      </c>
      <c r="G3605" s="2" t="s">
        <v>18149</v>
      </c>
      <c r="H3605" s="16"/>
      <c r="I3605" s="16"/>
      <c r="J3605" s="16"/>
      <c r="K3605" s="60">
        <v>46049</v>
      </c>
      <c r="L3605" s="16"/>
      <c r="M3605" s="3" t="s">
        <v>24</v>
      </c>
      <c r="N3605" s="76" t="s">
        <v>18150</v>
      </c>
      <c r="O3605" s="3" t="s">
        <v>18151</v>
      </c>
    </row>
    <row r="3606" s="2" customFormat="1" spans="1:15">
      <c r="A3606" s="2">
        <v>3605</v>
      </c>
      <c r="C3606" s="2" t="s">
        <v>18152</v>
      </c>
      <c r="D3606" s="76" t="s">
        <v>18153</v>
      </c>
      <c r="E3606" s="2" t="s">
        <v>18154</v>
      </c>
      <c r="F3606" s="3">
        <v>35</v>
      </c>
      <c r="G3606" s="2" t="s">
        <v>21</v>
      </c>
      <c r="K3606" s="60">
        <v>45582</v>
      </c>
      <c r="L3606" s="97"/>
      <c r="M3606" s="3" t="s">
        <v>24</v>
      </c>
      <c r="N3606" s="2" t="s">
        <v>18155</v>
      </c>
      <c r="O3606" s="3" t="s">
        <v>18156</v>
      </c>
    </row>
    <row r="3607" s="3" customFormat="1" spans="1:15">
      <c r="A3607" s="2">
        <v>3606</v>
      </c>
      <c r="B3607" s="21" t="s">
        <v>18157</v>
      </c>
      <c r="C3607" s="3" t="s">
        <v>18158</v>
      </c>
      <c r="D3607" s="21" t="s">
        <v>18157</v>
      </c>
      <c r="E3607" s="3" t="s">
        <v>18159</v>
      </c>
      <c r="F3607" s="3">
        <v>49</v>
      </c>
      <c r="G3607" s="3" t="s">
        <v>18160</v>
      </c>
      <c r="K3607" s="60">
        <v>45853</v>
      </c>
      <c r="L3607" s="3"/>
      <c r="M3607" s="3"/>
      <c r="N3607" s="3" t="s">
        <v>18161</v>
      </c>
      <c r="O3607" s="3" t="s">
        <v>18162</v>
      </c>
    </row>
    <row r="3608" s="3" customFormat="1" spans="1:15">
      <c r="A3608" s="2">
        <v>3607</v>
      </c>
      <c r="B3608" s="3" t="s">
        <v>18163</v>
      </c>
      <c r="C3608" s="3" t="s">
        <v>18164</v>
      </c>
      <c r="D3608" s="21" t="s">
        <v>18163</v>
      </c>
      <c r="E3608" s="3" t="s">
        <v>18165</v>
      </c>
      <c r="F3608" s="3">
        <v>49</v>
      </c>
      <c r="G3608" s="62" t="s">
        <v>62</v>
      </c>
      <c r="H3608" s="20" t="s">
        <v>96</v>
      </c>
      <c r="K3608" s="60">
        <v>45811</v>
      </c>
      <c r="L3608" s="62" t="s">
        <v>13716</v>
      </c>
      <c r="M3608" s="3" t="s">
        <v>18166</v>
      </c>
      <c r="N3608" s="3" t="s">
        <v>18167</v>
      </c>
      <c r="O3608" s="3" t="s">
        <v>18168</v>
      </c>
    </row>
    <row r="3609" s="3" customFormat="1" spans="1:15">
      <c r="A3609" s="2">
        <v>3608</v>
      </c>
      <c r="B3609" s="3" t="s">
        <v>18169</v>
      </c>
      <c r="C3609" s="3" t="s">
        <v>18170</v>
      </c>
      <c r="D3609" s="3" t="s">
        <v>18169</v>
      </c>
      <c r="E3609" s="3" t="s">
        <v>18171</v>
      </c>
      <c r="F3609" s="3">
        <v>49.8</v>
      </c>
      <c r="K3609" s="60">
        <v>46043</v>
      </c>
      <c r="L3609" s="3"/>
      <c r="M3609" s="3"/>
      <c r="N3609" s="3" t="s">
        <v>18172</v>
      </c>
      <c r="O3609" s="3" t="s">
        <v>18173</v>
      </c>
    </row>
    <row r="3610" s="2" customFormat="1" spans="1:15">
      <c r="A3610" s="2">
        <v>3609</v>
      </c>
      <c r="B3610" s="2" t="s">
        <v>18174</v>
      </c>
      <c r="C3610" s="2" t="s">
        <v>18175</v>
      </c>
      <c r="D3610" s="2" t="s">
        <v>18174</v>
      </c>
      <c r="E3610" s="2" t="s">
        <v>18176</v>
      </c>
      <c r="F3610" s="3">
        <v>49</v>
      </c>
      <c r="G3610" s="2" t="s">
        <v>21</v>
      </c>
      <c r="H3610" s="2"/>
      <c r="I3610" s="2"/>
      <c r="J3610" s="2"/>
      <c r="K3610" s="60">
        <v>46027</v>
      </c>
      <c r="L3610" s="2"/>
      <c r="M3610" s="2"/>
      <c r="N3610" s="2" t="s">
        <v>18177</v>
      </c>
      <c r="O3610" s="2" t="s">
        <v>18178</v>
      </c>
    </row>
    <row r="3611" s="16" customFormat="1" spans="1:15">
      <c r="A3611" s="2">
        <v>3610</v>
      </c>
      <c r="B3611" s="61"/>
      <c r="C3611" s="61" t="s">
        <v>18179</v>
      </c>
      <c r="D3611" s="96" t="s">
        <v>18180</v>
      </c>
      <c r="E3611" s="61" t="s">
        <v>18181</v>
      </c>
      <c r="F3611" s="3">
        <v>49</v>
      </c>
      <c r="G3611" s="61" t="s">
        <v>3931</v>
      </c>
      <c r="H3611" s="61"/>
      <c r="I3611" s="61"/>
      <c r="J3611" s="61"/>
      <c r="K3611" s="60">
        <v>45647</v>
      </c>
      <c r="L3611" s="61"/>
      <c r="M3611" s="3" t="s">
        <v>24</v>
      </c>
      <c r="N3611" s="96" t="s">
        <v>18182</v>
      </c>
      <c r="O3611" s="3" t="s">
        <v>18183</v>
      </c>
    </row>
    <row r="3612" s="3" customFormat="1" spans="1:15">
      <c r="A3612" s="2">
        <v>3611</v>
      </c>
      <c r="C3612" s="20" t="s">
        <v>18184</v>
      </c>
      <c r="D3612" s="21" t="s">
        <v>18185</v>
      </c>
      <c r="E3612" s="3" t="s">
        <v>18186</v>
      </c>
      <c r="F3612" s="3">
        <v>49</v>
      </c>
      <c r="G3612" s="3" t="s">
        <v>6374</v>
      </c>
      <c r="J3612" s="52"/>
      <c r="K3612" s="60">
        <v>45896</v>
      </c>
      <c r="L3612" s="71"/>
      <c r="N3612" s="3" t="s">
        <v>18187</v>
      </c>
      <c r="O3612" s="3" t="s">
        <v>18188</v>
      </c>
    </row>
    <row r="3613" s="5" customFormat="1" spans="1:15">
      <c r="A3613" s="2">
        <v>3612</v>
      </c>
      <c r="B3613" s="68"/>
      <c r="C3613" s="5" t="s">
        <v>18189</v>
      </c>
      <c r="D3613" s="68" t="s">
        <v>18190</v>
      </c>
      <c r="E3613" s="5" t="s">
        <v>18191</v>
      </c>
      <c r="F3613" s="3">
        <v>45</v>
      </c>
      <c r="G3613" s="20" t="s">
        <v>21</v>
      </c>
      <c r="K3613" s="60">
        <v>45297</v>
      </c>
      <c r="L3613" s="5" t="s">
        <v>442</v>
      </c>
      <c r="M3613" s="3" t="s">
        <v>24</v>
      </c>
      <c r="N3613" s="5" t="s">
        <v>18192</v>
      </c>
      <c r="O3613" s="3" t="s">
        <v>18193</v>
      </c>
    </row>
    <row r="3614" s="4" customFormat="1" spans="1:15">
      <c r="A3614" s="2">
        <v>3613</v>
      </c>
      <c r="B3614" s="4" t="s">
        <v>18194</v>
      </c>
      <c r="C3614" s="4" t="s">
        <v>18195</v>
      </c>
      <c r="D3614" s="4" t="s">
        <v>18194</v>
      </c>
      <c r="E3614" s="4" t="s">
        <v>18196</v>
      </c>
      <c r="F3614" s="4">
        <v>49</v>
      </c>
      <c r="G3614" s="4" t="s">
        <v>18197</v>
      </c>
      <c r="K3614" s="56">
        <v>46105</v>
      </c>
      <c r="N3614" s="4" t="s">
        <v>18198</v>
      </c>
      <c r="O3614" s="4" t="s">
        <v>18199</v>
      </c>
    </row>
    <row r="3615" s="3" customFormat="1" spans="1:15">
      <c r="A3615" s="2">
        <v>3614</v>
      </c>
      <c r="B3615" s="3" t="s">
        <v>18200</v>
      </c>
      <c r="C3615" s="3" t="s">
        <v>18201</v>
      </c>
      <c r="D3615" s="21" t="s">
        <v>18200</v>
      </c>
      <c r="E3615" s="3" t="s">
        <v>18202</v>
      </c>
      <c r="F3615" s="3">
        <v>45</v>
      </c>
      <c r="G3615" s="3" t="s">
        <v>18203</v>
      </c>
      <c r="J3615" s="20" t="s">
        <v>22</v>
      </c>
      <c r="K3615" s="60">
        <v>46021</v>
      </c>
      <c r="L3615" s="60" t="s">
        <v>23</v>
      </c>
      <c r="M3615" s="3" t="s">
        <v>18204</v>
      </c>
      <c r="N3615" s="3" t="s">
        <v>18205</v>
      </c>
      <c r="O3615" s="3" t="s">
        <v>18206</v>
      </c>
    </row>
    <row r="3616" s="3" customFormat="1" spans="1:15">
      <c r="A3616" s="2">
        <v>3615</v>
      </c>
      <c r="C3616" s="3" t="s">
        <v>18207</v>
      </c>
      <c r="D3616" s="21" t="s">
        <v>18208</v>
      </c>
      <c r="E3616" s="3" t="s">
        <v>18209</v>
      </c>
      <c r="F3616" s="3">
        <v>59</v>
      </c>
      <c r="G3616" s="3" t="s">
        <v>354</v>
      </c>
      <c r="K3616" s="60">
        <v>45706</v>
      </c>
      <c r="L3616" s="20" t="s">
        <v>63</v>
      </c>
      <c r="N3616" s="3" t="s">
        <v>18210</v>
      </c>
      <c r="O3616" s="62" t="s">
        <v>18211</v>
      </c>
    </row>
    <row r="3617" s="2" customFormat="1" ht="14.25" spans="1:15">
      <c r="A3617" s="2">
        <v>3616</v>
      </c>
      <c r="C3617" s="18" t="s">
        <v>18212</v>
      </c>
      <c r="D3617" s="76"/>
      <c r="F3617" s="3"/>
      <c r="K3617" s="60"/>
      <c r="M3617" s="3"/>
      <c r="O3617" s="3"/>
    </row>
    <row r="3618" s="3" customFormat="1" spans="1:15">
      <c r="A3618" s="2">
        <v>3617</v>
      </c>
      <c r="B3618" s="68"/>
      <c r="C3618" s="5" t="s">
        <v>18213</v>
      </c>
      <c r="D3618" s="68" t="s">
        <v>18214</v>
      </c>
      <c r="E3618" s="20" t="s">
        <v>18215</v>
      </c>
      <c r="F3618" s="3">
        <v>45</v>
      </c>
      <c r="G3618" s="5" t="s">
        <v>18216</v>
      </c>
      <c r="K3618" s="60">
        <v>45154</v>
      </c>
      <c r="L3618" s="20" t="s">
        <v>2988</v>
      </c>
      <c r="N3618" s="5" t="s">
        <v>18217</v>
      </c>
      <c r="O3618" s="5" t="s">
        <v>18218</v>
      </c>
    </row>
    <row r="3619" s="3" customFormat="1" spans="1:15">
      <c r="A3619" s="2">
        <v>3618</v>
      </c>
      <c r="B3619" s="5"/>
      <c r="C3619" s="5" t="s">
        <v>18219</v>
      </c>
      <c r="D3619" s="68" t="s">
        <v>18220</v>
      </c>
      <c r="E3619" s="20" t="s">
        <v>18221</v>
      </c>
      <c r="F3619" s="3">
        <v>45</v>
      </c>
      <c r="G3619" s="20" t="s">
        <v>18222</v>
      </c>
      <c r="H3619" s="20"/>
      <c r="I3619" s="20"/>
      <c r="J3619" s="20"/>
      <c r="K3619" s="60">
        <v>46037</v>
      </c>
      <c r="L3619" s="20" t="s">
        <v>2988</v>
      </c>
      <c r="M3619" s="20"/>
      <c r="N3619" s="5" t="s">
        <v>18223</v>
      </c>
      <c r="O3619" s="5" t="s">
        <v>18224</v>
      </c>
    </row>
    <row r="3620" s="3" customFormat="1" spans="1:15">
      <c r="A3620" s="2">
        <v>3619</v>
      </c>
      <c r="C3620" s="3" t="s">
        <v>18225</v>
      </c>
      <c r="D3620" s="21" t="s">
        <v>18226</v>
      </c>
      <c r="E3620" s="3" t="s">
        <v>18227</v>
      </c>
      <c r="F3620" s="3">
        <v>45</v>
      </c>
      <c r="G3620" s="3" t="s">
        <v>62</v>
      </c>
      <c r="K3620" s="60">
        <v>44985</v>
      </c>
      <c r="L3620" s="20" t="s">
        <v>63</v>
      </c>
      <c r="N3620" s="3" t="s">
        <v>18228</v>
      </c>
      <c r="O3620" s="3" t="s">
        <v>18229</v>
      </c>
    </row>
    <row r="3621" s="3" customFormat="1" spans="1:15">
      <c r="A3621" s="2">
        <v>3620</v>
      </c>
      <c r="B3621" s="21" t="s">
        <v>18230</v>
      </c>
      <c r="C3621" s="3" t="s">
        <v>18231</v>
      </c>
      <c r="D3621" s="21" t="s">
        <v>18230</v>
      </c>
      <c r="E3621" s="3" t="s">
        <v>18232</v>
      </c>
      <c r="F3621" s="3">
        <v>49</v>
      </c>
      <c r="G3621" s="3" t="s">
        <v>18233</v>
      </c>
      <c r="K3621" s="60">
        <v>45876</v>
      </c>
      <c r="L3621" s="3"/>
      <c r="N3621" s="3" t="s">
        <v>18234</v>
      </c>
      <c r="O3621" s="3" t="s">
        <v>18235</v>
      </c>
    </row>
    <row r="3622" s="4" customFormat="1" spans="1:15">
      <c r="A3622" s="2">
        <v>3621</v>
      </c>
      <c r="B3622" s="4" t="s">
        <v>18236</v>
      </c>
      <c r="C3622" s="4" t="s">
        <v>18237</v>
      </c>
      <c r="D3622" s="4" t="s">
        <v>18236</v>
      </c>
      <c r="E3622" s="4" t="s">
        <v>18238</v>
      </c>
      <c r="F3622" s="4">
        <v>49</v>
      </c>
      <c r="G3622" s="4" t="s">
        <v>18239</v>
      </c>
      <c r="K3622" s="56">
        <v>46083</v>
      </c>
      <c r="N3622" s="4" t="s">
        <v>18240</v>
      </c>
      <c r="O3622" s="4" t="s">
        <v>18241</v>
      </c>
    </row>
    <row r="3623" s="3" customFormat="1" spans="1:15">
      <c r="A3623" s="2">
        <v>3622</v>
      </c>
      <c r="B3623" s="3" t="s">
        <v>18242</v>
      </c>
      <c r="C3623" s="3" t="s">
        <v>18243</v>
      </c>
      <c r="D3623" s="3" t="s">
        <v>18242</v>
      </c>
      <c r="E3623" s="3" t="s">
        <v>18244</v>
      </c>
      <c r="F3623" s="3">
        <v>45</v>
      </c>
      <c r="G3623" s="3" t="s">
        <v>18245</v>
      </c>
      <c r="K3623" s="60">
        <v>45922</v>
      </c>
      <c r="L3623" s="3" t="s">
        <v>63</v>
      </c>
      <c r="M3623" s="3" t="s">
        <v>18246</v>
      </c>
      <c r="N3623" s="3" t="s">
        <v>18247</v>
      </c>
      <c r="O3623" s="3" t="s">
        <v>18248</v>
      </c>
    </row>
    <row r="3624" s="3" customFormat="1" spans="1:15">
      <c r="A3624" s="2">
        <v>3623</v>
      </c>
      <c r="B3624" s="3" t="s">
        <v>18249</v>
      </c>
      <c r="C3624" s="3" t="s">
        <v>18250</v>
      </c>
      <c r="D3624" s="21" t="s">
        <v>18249</v>
      </c>
      <c r="E3624" s="3" t="s">
        <v>18251</v>
      </c>
      <c r="F3624" s="3">
        <v>49</v>
      </c>
      <c r="G3624" s="3" t="s">
        <v>5367</v>
      </c>
      <c r="K3624" s="60">
        <v>46078</v>
      </c>
      <c r="L3624" s="20" t="s">
        <v>63</v>
      </c>
      <c r="N3624" s="3" t="s">
        <v>18252</v>
      </c>
      <c r="O3624" s="3" t="s">
        <v>18253</v>
      </c>
    </row>
    <row r="3625" s="5" customFormat="1" spans="1:15">
      <c r="A3625" s="2">
        <v>3624</v>
      </c>
      <c r="B3625" s="95"/>
      <c r="C3625" s="5" t="s">
        <v>18254</v>
      </c>
      <c r="D3625" s="68" t="s">
        <v>18255</v>
      </c>
      <c r="E3625" s="5" t="s">
        <v>18256</v>
      </c>
      <c r="F3625" s="3">
        <v>39.8</v>
      </c>
      <c r="G3625" s="20" t="s">
        <v>21</v>
      </c>
      <c r="H3625" s="67" t="s">
        <v>96</v>
      </c>
      <c r="I3625" s="67"/>
      <c r="J3625" s="67"/>
      <c r="K3625" s="60">
        <v>45894</v>
      </c>
      <c r="L3625" s="5" t="s">
        <v>381</v>
      </c>
      <c r="M3625" s="3" t="s">
        <v>18257</v>
      </c>
      <c r="N3625" s="5" t="s">
        <v>18258</v>
      </c>
      <c r="O3625" s="3" t="s">
        <v>18259</v>
      </c>
    </row>
    <row r="3626" s="3" customFormat="1" spans="1:15">
      <c r="A3626" s="2">
        <v>3625</v>
      </c>
      <c r="C3626" s="3" t="s">
        <v>18260</v>
      </c>
      <c r="D3626" s="21" t="s">
        <v>18261</v>
      </c>
      <c r="E3626" s="62" t="s">
        <v>18262</v>
      </c>
      <c r="F3626" s="3">
        <v>49</v>
      </c>
      <c r="G3626" s="3" t="s">
        <v>18263</v>
      </c>
      <c r="K3626" s="60">
        <v>45895</v>
      </c>
      <c r="L3626" s="60" t="s">
        <v>18093</v>
      </c>
      <c r="N3626" s="3" t="s">
        <v>18264</v>
      </c>
      <c r="O3626" s="3" t="s">
        <v>18265</v>
      </c>
    </row>
    <row r="3627" s="3" customFormat="1" spans="1:15">
      <c r="A3627" s="2">
        <v>3626</v>
      </c>
      <c r="B3627" s="21"/>
      <c r="C3627" s="3" t="s">
        <v>18266</v>
      </c>
      <c r="D3627" s="21" t="s">
        <v>18267</v>
      </c>
      <c r="E3627" s="20" t="s">
        <v>18268</v>
      </c>
      <c r="F3627" s="3">
        <v>39.8</v>
      </c>
      <c r="G3627" s="3" t="s">
        <v>5236</v>
      </c>
      <c r="H3627" s="20" t="s">
        <v>96</v>
      </c>
      <c r="K3627" s="60">
        <v>46034</v>
      </c>
      <c r="L3627" s="3" t="s">
        <v>97</v>
      </c>
      <c r="N3627" s="3" t="s">
        <v>18269</v>
      </c>
      <c r="O3627" s="3" t="s">
        <v>18270</v>
      </c>
    </row>
    <row r="3628" s="3" customFormat="1" spans="1:15">
      <c r="A3628" s="2">
        <v>3627</v>
      </c>
      <c r="C3628" s="3" t="s">
        <v>18271</v>
      </c>
      <c r="D3628" s="21" t="s">
        <v>18272</v>
      </c>
      <c r="E3628" s="3" t="s">
        <v>18273</v>
      </c>
      <c r="F3628" s="3">
        <v>49.8</v>
      </c>
      <c r="G3628" s="3" t="s">
        <v>62</v>
      </c>
      <c r="K3628" s="60">
        <v>45289</v>
      </c>
      <c r="L3628" s="3" t="s">
        <v>63</v>
      </c>
      <c r="N3628" s="3" t="s">
        <v>18274</v>
      </c>
      <c r="O3628" s="3" t="s">
        <v>18275</v>
      </c>
    </row>
    <row r="3629" s="3" customFormat="1" spans="1:15">
      <c r="A3629" s="2">
        <v>3628</v>
      </c>
      <c r="B3629" s="3"/>
      <c r="C3629" s="3" t="s">
        <v>18276</v>
      </c>
      <c r="D3629" s="21" t="s">
        <v>18277</v>
      </c>
      <c r="E3629" s="20" t="s">
        <v>18278</v>
      </c>
      <c r="F3629" s="3">
        <v>49.5</v>
      </c>
      <c r="G3629" s="3" t="s">
        <v>62</v>
      </c>
      <c r="K3629" s="60">
        <v>45285</v>
      </c>
      <c r="L3629" s="20" t="s">
        <v>63</v>
      </c>
      <c r="M3629" s="20"/>
      <c r="N3629" s="3" t="s">
        <v>18279</v>
      </c>
      <c r="O3629" s="3" t="s">
        <v>18280</v>
      </c>
    </row>
    <row r="3630" s="5" customFormat="1" spans="1:15">
      <c r="A3630" s="2">
        <v>3629</v>
      </c>
      <c r="B3630" s="95"/>
      <c r="C3630" s="5" t="s">
        <v>18281</v>
      </c>
      <c r="D3630" s="68" t="s">
        <v>18282</v>
      </c>
      <c r="E3630" s="5" t="s">
        <v>18283</v>
      </c>
      <c r="F3630" s="3">
        <v>35</v>
      </c>
      <c r="G3630" s="3" t="s">
        <v>21</v>
      </c>
      <c r="H3630" s="63"/>
      <c r="I3630" s="63"/>
      <c r="J3630" s="63"/>
      <c r="K3630" s="60">
        <v>43601</v>
      </c>
      <c r="L3630" s="63"/>
      <c r="M3630" s="3"/>
      <c r="N3630" s="5" t="s">
        <v>18284</v>
      </c>
      <c r="O3630" s="3" t="s">
        <v>18285</v>
      </c>
    </row>
    <row r="3631" s="52" customFormat="1" spans="1:15">
      <c r="A3631" s="2">
        <v>3630</v>
      </c>
      <c r="C3631" s="52" t="s">
        <v>18286</v>
      </c>
      <c r="D3631" s="87" t="s">
        <v>18287</v>
      </c>
      <c r="E3631" s="52" t="s">
        <v>18288</v>
      </c>
      <c r="F3631" s="3">
        <v>49.8</v>
      </c>
      <c r="G3631" s="88" t="s">
        <v>18289</v>
      </c>
      <c r="K3631" s="60">
        <v>45477</v>
      </c>
      <c r="L3631" s="70" t="s">
        <v>18093</v>
      </c>
      <c r="M3631" s="70"/>
      <c r="N3631" s="88" t="s">
        <v>18290</v>
      </c>
      <c r="O3631" s="3" t="s">
        <v>18291</v>
      </c>
    </row>
    <row r="3632" s="5" customFormat="1" spans="1:15">
      <c r="A3632" s="2">
        <v>3631</v>
      </c>
      <c r="B3632" s="95"/>
      <c r="C3632" s="5" t="s">
        <v>18292</v>
      </c>
      <c r="D3632" s="68" t="s">
        <v>18293</v>
      </c>
      <c r="E3632" s="20" t="s">
        <v>18294</v>
      </c>
      <c r="F3632" s="3">
        <v>46</v>
      </c>
      <c r="G3632" s="20" t="s">
        <v>21</v>
      </c>
      <c r="H3632" s="63"/>
      <c r="I3632" s="63"/>
      <c r="J3632" s="63"/>
      <c r="K3632" s="60">
        <v>46053</v>
      </c>
      <c r="L3632" s="63"/>
      <c r="M3632" s="3"/>
      <c r="N3632" s="5" t="s">
        <v>18295</v>
      </c>
      <c r="O3632" s="3" t="s">
        <v>18296</v>
      </c>
    </row>
    <row r="3633" s="2" customFormat="1" spans="1:15">
      <c r="A3633" s="2">
        <v>3632</v>
      </c>
      <c r="B3633" s="5"/>
      <c r="C3633" s="5" t="s">
        <v>18297</v>
      </c>
      <c r="D3633" s="68" t="s">
        <v>18298</v>
      </c>
      <c r="E3633" s="20" t="s">
        <v>18299</v>
      </c>
      <c r="F3633" s="3">
        <v>58</v>
      </c>
      <c r="G3633" s="2" t="s">
        <v>21</v>
      </c>
      <c r="H3633" s="5"/>
      <c r="I3633" s="5"/>
      <c r="J3633" s="5"/>
      <c r="K3633" s="60">
        <v>45521</v>
      </c>
      <c r="L3633" s="5"/>
      <c r="M3633" s="3" t="s">
        <v>24</v>
      </c>
      <c r="N3633" s="5" t="s">
        <v>18300</v>
      </c>
      <c r="O3633" s="3" t="s">
        <v>18301</v>
      </c>
    </row>
    <row r="3634" s="2" customFormat="1" spans="1:15">
      <c r="A3634" s="2">
        <v>3633</v>
      </c>
      <c r="B3634" s="68"/>
      <c r="C3634" s="5" t="s">
        <v>18302</v>
      </c>
      <c r="D3634" s="68" t="s">
        <v>18303</v>
      </c>
      <c r="E3634" s="68" t="s">
        <v>18304</v>
      </c>
      <c r="F3634" s="3">
        <v>48</v>
      </c>
      <c r="G3634" s="3" t="s">
        <v>21</v>
      </c>
      <c r="H3634" s="5"/>
      <c r="I3634" s="5"/>
      <c r="J3634" s="5"/>
      <c r="K3634" s="60">
        <v>45670</v>
      </c>
      <c r="L3634" s="68"/>
      <c r="M3634" s="3" t="s">
        <v>24</v>
      </c>
      <c r="N3634" s="5" t="s">
        <v>18305</v>
      </c>
      <c r="O3634" s="3" t="s">
        <v>18306</v>
      </c>
    </row>
    <row r="3635" s="3" customFormat="1" spans="1:15">
      <c r="A3635" s="2">
        <v>3634</v>
      </c>
      <c r="C3635" s="62" t="s">
        <v>18307</v>
      </c>
      <c r="D3635" s="21" t="s">
        <v>18308</v>
      </c>
      <c r="E3635" s="3" t="s">
        <v>18309</v>
      </c>
      <c r="F3635" s="3">
        <v>49</v>
      </c>
      <c r="G3635" s="3" t="s">
        <v>18310</v>
      </c>
      <c r="K3635" s="60">
        <v>46078</v>
      </c>
      <c r="L3635" s="20" t="s">
        <v>1106</v>
      </c>
      <c r="N3635" s="3" t="s">
        <v>18311</v>
      </c>
      <c r="O3635" s="3" t="s">
        <v>18312</v>
      </c>
    </row>
    <row r="3636" s="2" customFormat="1" spans="1:15">
      <c r="A3636" s="2">
        <v>3635</v>
      </c>
      <c r="B3636" s="5"/>
      <c r="C3636" s="5" t="s">
        <v>18313</v>
      </c>
      <c r="D3636" s="68" t="s">
        <v>18314</v>
      </c>
      <c r="E3636" s="5" t="s">
        <v>18315</v>
      </c>
      <c r="F3636" s="3">
        <v>39.8</v>
      </c>
      <c r="G3636" s="20" t="s">
        <v>21</v>
      </c>
      <c r="H3636" s="20"/>
      <c r="I3636" s="20"/>
      <c r="J3636" s="20"/>
      <c r="K3636" s="60">
        <v>46004</v>
      </c>
      <c r="L3636" s="60" t="s">
        <v>909</v>
      </c>
      <c r="M3636" s="3" t="s">
        <v>24</v>
      </c>
      <c r="N3636" s="5" t="s">
        <v>18316</v>
      </c>
      <c r="O3636" s="3" t="s">
        <v>18317</v>
      </c>
    </row>
    <row r="3637" s="3" customFormat="1" spans="1:15">
      <c r="A3637" s="2">
        <v>3636</v>
      </c>
      <c r="B3637" s="3"/>
      <c r="C3637" s="3" t="s">
        <v>18318</v>
      </c>
      <c r="D3637" s="3" t="s">
        <v>18319</v>
      </c>
      <c r="E3637" s="3" t="s">
        <v>18320</v>
      </c>
      <c r="F3637" s="3">
        <v>49</v>
      </c>
      <c r="G3637" s="3" t="s">
        <v>18321</v>
      </c>
      <c r="H3637" s="3"/>
      <c r="I3637" s="3"/>
      <c r="J3637" s="3"/>
      <c r="K3637" s="60">
        <v>45693</v>
      </c>
      <c r="L3637" s="3"/>
      <c r="M3637" s="3"/>
      <c r="N3637" s="3" t="s">
        <v>18322</v>
      </c>
      <c r="O3637" s="3" t="s">
        <v>18323</v>
      </c>
    </row>
    <row r="3638" s="3" customFormat="1" spans="1:15">
      <c r="A3638" s="2">
        <v>3637</v>
      </c>
      <c r="B3638" s="68" t="s">
        <v>18324</v>
      </c>
      <c r="C3638" s="5" t="s">
        <v>18325</v>
      </c>
      <c r="D3638" s="68" t="s">
        <v>18324</v>
      </c>
      <c r="E3638" s="5" t="s">
        <v>18326</v>
      </c>
      <c r="F3638" s="3">
        <v>49.9</v>
      </c>
      <c r="G3638" s="20" t="s">
        <v>18327</v>
      </c>
      <c r="K3638" s="60">
        <v>45868</v>
      </c>
      <c r="L3638" s="20" t="s">
        <v>63</v>
      </c>
      <c r="N3638" s="5" t="s">
        <v>18328</v>
      </c>
      <c r="O3638" s="5" t="s">
        <v>18329</v>
      </c>
    </row>
    <row r="3639" s="3" customFormat="1" spans="1:15">
      <c r="A3639" s="2">
        <v>3638</v>
      </c>
      <c r="C3639" s="3" t="s">
        <v>18330</v>
      </c>
      <c r="D3639" s="21" t="s">
        <v>18331</v>
      </c>
      <c r="E3639" s="20" t="s">
        <v>18332</v>
      </c>
      <c r="F3639" s="3">
        <v>49.5</v>
      </c>
      <c r="G3639" s="3" t="s">
        <v>18333</v>
      </c>
      <c r="K3639" s="60">
        <v>46027</v>
      </c>
      <c r="M3639" s="3" t="s">
        <v>24</v>
      </c>
      <c r="N3639" s="3" t="s">
        <v>18334</v>
      </c>
      <c r="O3639" s="3" t="s">
        <v>18335</v>
      </c>
    </row>
    <row r="3640" s="3" customFormat="1" spans="1:15">
      <c r="A3640" s="2">
        <v>3639</v>
      </c>
      <c r="C3640" s="3" t="s">
        <v>18336</v>
      </c>
      <c r="D3640" s="21" t="s">
        <v>18337</v>
      </c>
      <c r="E3640" s="3" t="s">
        <v>18338</v>
      </c>
      <c r="F3640" s="3">
        <v>49.8</v>
      </c>
      <c r="G3640" s="3" t="s">
        <v>21</v>
      </c>
      <c r="J3640" s="3" t="s">
        <v>22</v>
      </c>
      <c r="K3640" s="60">
        <v>45856</v>
      </c>
      <c r="L3640" s="60" t="s">
        <v>23</v>
      </c>
      <c r="M3640" s="3" t="s">
        <v>24</v>
      </c>
      <c r="N3640" s="3" t="s">
        <v>18339</v>
      </c>
      <c r="O3640" s="3" t="s">
        <v>18340</v>
      </c>
    </row>
    <row r="3641" s="2" customFormat="1" ht="14.25" spans="1:15">
      <c r="A3641" s="2">
        <v>3640</v>
      </c>
      <c r="C3641" s="18" t="s">
        <v>18341</v>
      </c>
      <c r="D3641" s="76"/>
      <c r="F3641" s="3"/>
      <c r="K3641" s="60"/>
      <c r="M3641" s="3"/>
      <c r="O3641" s="3"/>
    </row>
    <row r="3642" s="2" customFormat="1" spans="1:15">
      <c r="A3642" s="2">
        <v>3641</v>
      </c>
      <c r="B3642" s="16"/>
      <c r="C3642" s="2" t="s">
        <v>18342</v>
      </c>
      <c r="D3642" s="76" t="s">
        <v>18343</v>
      </c>
      <c r="E3642" s="2" t="s">
        <v>18344</v>
      </c>
      <c r="F3642" s="3">
        <v>29</v>
      </c>
      <c r="G3642" s="2" t="s">
        <v>21</v>
      </c>
      <c r="H3642" s="16"/>
      <c r="I3642" s="16"/>
      <c r="J3642" s="16"/>
      <c r="K3642" s="60">
        <v>45315</v>
      </c>
      <c r="M3642" s="3" t="s">
        <v>24</v>
      </c>
      <c r="N3642" s="2" t="s">
        <v>18345</v>
      </c>
      <c r="O3642" s="3" t="s">
        <v>18346</v>
      </c>
    </row>
    <row r="3643" s="3" customFormat="1" spans="1:15">
      <c r="A3643" s="2">
        <v>3642</v>
      </c>
      <c r="B3643" s="21"/>
      <c r="C3643" s="3" t="s">
        <v>18347</v>
      </c>
      <c r="D3643" s="21" t="s">
        <v>18348</v>
      </c>
      <c r="E3643" s="62" t="s">
        <v>18349</v>
      </c>
      <c r="F3643" s="3">
        <v>49.9</v>
      </c>
      <c r="G3643" s="62" t="s">
        <v>18350</v>
      </c>
      <c r="H3643" s="67" t="s">
        <v>96</v>
      </c>
      <c r="I3643" s="2" t="s">
        <v>312</v>
      </c>
      <c r="J3643" s="3" t="s">
        <v>22</v>
      </c>
      <c r="K3643" s="60">
        <v>46003</v>
      </c>
      <c r="L3643" s="60" t="s">
        <v>23</v>
      </c>
      <c r="M3643" s="3" t="s">
        <v>18351</v>
      </c>
      <c r="N3643" s="3" t="s">
        <v>18352</v>
      </c>
      <c r="O3643" s="3" t="s">
        <v>18353</v>
      </c>
    </row>
    <row r="3644" s="5" customFormat="1" spans="1:15">
      <c r="A3644" s="2">
        <v>3643</v>
      </c>
      <c r="B3644" s="95"/>
      <c r="C3644" s="5" t="s">
        <v>18354</v>
      </c>
      <c r="D3644" s="68" t="s">
        <v>18355</v>
      </c>
      <c r="E3644" s="20" t="s">
        <v>18356</v>
      </c>
      <c r="F3644" s="3">
        <v>35</v>
      </c>
      <c r="G3644" s="20" t="s">
        <v>21</v>
      </c>
      <c r="H3644" s="63"/>
      <c r="I3644" s="63"/>
      <c r="J3644" s="63"/>
      <c r="K3644" s="60">
        <v>46031</v>
      </c>
      <c r="M3644" s="3" t="s">
        <v>24</v>
      </c>
      <c r="N3644" s="5" t="s">
        <v>18357</v>
      </c>
      <c r="O3644" s="3" t="s">
        <v>18358</v>
      </c>
    </row>
    <row r="3645" s="3" customFormat="1" spans="1:15">
      <c r="A3645" s="2">
        <v>3644</v>
      </c>
      <c r="B3645" s="3"/>
      <c r="C3645" s="3" t="s">
        <v>18359</v>
      </c>
      <c r="D3645" s="21" t="s">
        <v>18360</v>
      </c>
      <c r="E3645" s="20" t="s">
        <v>18361</v>
      </c>
      <c r="F3645" s="3">
        <v>35</v>
      </c>
      <c r="G3645" s="3" t="s">
        <v>5367</v>
      </c>
      <c r="K3645" s="60">
        <v>45234</v>
      </c>
      <c r="L3645" s="20" t="s">
        <v>63</v>
      </c>
      <c r="N3645" s="3" t="s">
        <v>18362</v>
      </c>
      <c r="O3645" s="3" t="s">
        <v>18363</v>
      </c>
    </row>
    <row r="3646" s="3" customFormat="1" spans="1:15">
      <c r="A3646" s="2">
        <v>3645</v>
      </c>
      <c r="C3646" s="3" t="s">
        <v>18364</v>
      </c>
      <c r="D3646" s="21" t="s">
        <v>18365</v>
      </c>
      <c r="E3646" s="3" t="s">
        <v>18366</v>
      </c>
      <c r="F3646" s="3">
        <v>49.8</v>
      </c>
      <c r="G3646" s="3" t="s">
        <v>5672</v>
      </c>
      <c r="H3646" s="20" t="s">
        <v>96</v>
      </c>
      <c r="I3646" s="20"/>
      <c r="J3646" s="20"/>
      <c r="K3646" s="60">
        <v>46031</v>
      </c>
      <c r="L3646" s="3" t="s">
        <v>97</v>
      </c>
      <c r="M3646" s="3" t="s">
        <v>24</v>
      </c>
      <c r="N3646" s="3" t="s">
        <v>18367</v>
      </c>
      <c r="O3646" s="3" t="s">
        <v>18368</v>
      </c>
    </row>
    <row r="3647" s="3" customFormat="1" spans="1:15">
      <c r="A3647" s="2">
        <v>3646</v>
      </c>
      <c r="B3647" s="5"/>
      <c r="C3647" s="5" t="s">
        <v>18369</v>
      </c>
      <c r="D3647" s="68" t="s">
        <v>18370</v>
      </c>
      <c r="E3647" s="20" t="s">
        <v>18371</v>
      </c>
      <c r="F3647" s="3">
        <v>49.8</v>
      </c>
      <c r="G3647" s="5" t="s">
        <v>18372</v>
      </c>
      <c r="K3647" s="60">
        <v>45740</v>
      </c>
      <c r="L3647" s="3" t="s">
        <v>63</v>
      </c>
      <c r="M3647" s="3" t="s">
        <v>18373</v>
      </c>
      <c r="N3647" s="5" t="s">
        <v>18374</v>
      </c>
      <c r="O3647" s="5" t="s">
        <v>18375</v>
      </c>
    </row>
    <row r="3648" s="2" customFormat="1" spans="1:15">
      <c r="A3648" s="2">
        <v>3647</v>
      </c>
      <c r="C3648" s="2" t="s">
        <v>18376</v>
      </c>
      <c r="D3648" s="76" t="s">
        <v>18377</v>
      </c>
      <c r="E3648" s="2" t="s">
        <v>18378</v>
      </c>
      <c r="F3648" s="3">
        <v>45</v>
      </c>
      <c r="G3648" s="2" t="s">
        <v>21</v>
      </c>
      <c r="H3648" s="16" t="s">
        <v>96</v>
      </c>
      <c r="I3648" s="16"/>
      <c r="J3648" s="16"/>
      <c r="K3648" s="60">
        <v>45472</v>
      </c>
      <c r="L3648" s="2" t="s">
        <v>381</v>
      </c>
      <c r="M3648" s="3" t="s">
        <v>24</v>
      </c>
      <c r="N3648" s="2" t="s">
        <v>18379</v>
      </c>
      <c r="O3648" s="3" t="s">
        <v>18380</v>
      </c>
    </row>
    <row r="3649" s="3" customFormat="1" spans="1:15">
      <c r="A3649" s="2">
        <v>3648</v>
      </c>
      <c r="B3649" s="3" t="s">
        <v>18381</v>
      </c>
      <c r="C3649" s="3" t="s">
        <v>18382</v>
      </c>
      <c r="D3649" s="21" t="s">
        <v>18381</v>
      </c>
      <c r="E3649" s="3" t="s">
        <v>18383</v>
      </c>
      <c r="F3649" s="3">
        <v>59</v>
      </c>
      <c r="G3649" s="3" t="s">
        <v>18384</v>
      </c>
      <c r="K3649" s="60">
        <v>46051</v>
      </c>
      <c r="N3649" s="3" t="s">
        <v>18385</v>
      </c>
      <c r="O3649" s="3" t="s">
        <v>18386</v>
      </c>
    </row>
    <row r="3650" s="3" customFormat="1" spans="1:15">
      <c r="A3650" s="2">
        <v>3649</v>
      </c>
      <c r="C3650" s="3" t="s">
        <v>18387</v>
      </c>
      <c r="D3650" s="21" t="s">
        <v>18388</v>
      </c>
      <c r="E3650" s="3" t="s">
        <v>18389</v>
      </c>
      <c r="F3650" s="3">
        <v>49</v>
      </c>
      <c r="G3650" s="20" t="s">
        <v>18390</v>
      </c>
      <c r="K3650" s="60">
        <v>45899</v>
      </c>
      <c r="N3650" s="3" t="s">
        <v>18391</v>
      </c>
      <c r="O3650" s="3" t="s">
        <v>18392</v>
      </c>
    </row>
    <row r="3651" s="2" customFormat="1" spans="1:15">
      <c r="A3651" s="2">
        <v>3650</v>
      </c>
      <c r="B3651" s="79"/>
      <c r="C3651" s="61" t="s">
        <v>18393</v>
      </c>
      <c r="D3651" s="96" t="s">
        <v>18394</v>
      </c>
      <c r="E3651" s="61" t="s">
        <v>18395</v>
      </c>
      <c r="F3651" s="3">
        <v>49</v>
      </c>
      <c r="G3651" s="61" t="s">
        <v>9771</v>
      </c>
      <c r="H3651" s="79"/>
      <c r="I3651" s="79"/>
      <c r="J3651" s="79"/>
      <c r="K3651" s="60">
        <v>45750</v>
      </c>
      <c r="L3651" s="3" t="s">
        <v>63</v>
      </c>
      <c r="M3651" s="3" t="s">
        <v>18396</v>
      </c>
      <c r="N3651" s="96" t="s">
        <v>18397</v>
      </c>
      <c r="O3651" s="3" t="s">
        <v>18398</v>
      </c>
    </row>
    <row r="3652" s="3" customFormat="1" spans="1:15">
      <c r="A3652" s="2">
        <v>3651</v>
      </c>
      <c r="B3652" s="3" t="s">
        <v>18399</v>
      </c>
      <c r="C3652" s="3" t="s">
        <v>18400</v>
      </c>
      <c r="D3652" s="3" t="s">
        <v>18399</v>
      </c>
      <c r="E3652" s="3" t="s">
        <v>18401</v>
      </c>
      <c r="F3652" s="3">
        <v>45</v>
      </c>
      <c r="G3652" s="3"/>
      <c r="H3652" s="3"/>
      <c r="I3652" s="3"/>
      <c r="J3652" s="3"/>
      <c r="K3652" s="60">
        <v>45733</v>
      </c>
      <c r="L3652" s="3"/>
      <c r="M3652" s="3"/>
      <c r="N3652" s="3" t="s">
        <v>18402</v>
      </c>
      <c r="O3652" s="3" t="s">
        <v>18403</v>
      </c>
    </row>
    <row r="3653" s="2" customFormat="1" spans="1:15">
      <c r="A3653" s="2">
        <v>3652</v>
      </c>
      <c r="B3653" s="16"/>
      <c r="C3653" s="2" t="s">
        <v>18404</v>
      </c>
      <c r="D3653" s="76" t="s">
        <v>18405</v>
      </c>
      <c r="E3653" s="2" t="s">
        <v>18406</v>
      </c>
      <c r="F3653" s="3">
        <v>49.8</v>
      </c>
      <c r="G3653" s="2" t="s">
        <v>21</v>
      </c>
      <c r="H3653" s="16" t="s">
        <v>96</v>
      </c>
      <c r="I3653" s="16"/>
      <c r="J3653" s="16"/>
      <c r="K3653" s="60">
        <v>45523</v>
      </c>
      <c r="L3653" s="16" t="s">
        <v>381</v>
      </c>
      <c r="M3653" s="3" t="s">
        <v>24</v>
      </c>
      <c r="N3653" s="2" t="s">
        <v>18407</v>
      </c>
      <c r="O3653" s="3" t="s">
        <v>18408</v>
      </c>
    </row>
    <row r="3654" s="2" customFormat="1" spans="1:15">
      <c r="A3654" s="2">
        <v>3653</v>
      </c>
      <c r="B3654" s="2" t="s">
        <v>18409</v>
      </c>
      <c r="C3654" s="2" t="s">
        <v>18410</v>
      </c>
      <c r="D3654" s="2" t="s">
        <v>18409</v>
      </c>
      <c r="E3654" s="2" t="s">
        <v>18411</v>
      </c>
      <c r="F3654" s="3">
        <v>65</v>
      </c>
      <c r="G3654" s="3" t="s">
        <v>9911</v>
      </c>
      <c r="H3654" s="2"/>
      <c r="I3654" s="2"/>
      <c r="J3654" s="2"/>
      <c r="K3654" s="60">
        <v>46062</v>
      </c>
      <c r="L3654" s="70" t="s">
        <v>63</v>
      </c>
      <c r="M3654" s="2"/>
      <c r="N3654" s="2" t="s">
        <v>18412</v>
      </c>
      <c r="O3654" s="2" t="s">
        <v>18413</v>
      </c>
    </row>
    <row r="3655" s="52" customFormat="1" spans="1:15">
      <c r="A3655" s="2">
        <v>3654</v>
      </c>
      <c r="C3655" s="52" t="s">
        <v>18414</v>
      </c>
      <c r="D3655" s="87" t="s">
        <v>18415</v>
      </c>
      <c r="E3655" s="52" t="s">
        <v>18416</v>
      </c>
      <c r="F3655" s="3">
        <v>49.8</v>
      </c>
      <c r="G3655" s="88" t="s">
        <v>18417</v>
      </c>
      <c r="K3655" s="60">
        <v>45864</v>
      </c>
      <c r="L3655" s="52" t="s">
        <v>24</v>
      </c>
      <c r="M3655" s="70"/>
      <c r="N3655" s="88" t="s">
        <v>18418</v>
      </c>
      <c r="O3655" s="3" t="s">
        <v>18419</v>
      </c>
    </row>
    <row r="3656" s="52" customFormat="1" spans="1:15">
      <c r="A3656" s="2">
        <v>3655</v>
      </c>
      <c r="C3656" s="52" t="s">
        <v>18414</v>
      </c>
      <c r="D3656" s="87" t="s">
        <v>18420</v>
      </c>
      <c r="E3656" s="52" t="s">
        <v>18371</v>
      </c>
      <c r="F3656" s="3">
        <v>49.8</v>
      </c>
      <c r="G3656" s="88" t="s">
        <v>18421</v>
      </c>
      <c r="K3656" s="60">
        <v>45488</v>
      </c>
      <c r="L3656" s="52" t="s">
        <v>24</v>
      </c>
      <c r="M3656" s="70"/>
      <c r="N3656" s="88" t="s">
        <v>18422</v>
      </c>
      <c r="O3656" s="3" t="s">
        <v>18423</v>
      </c>
    </row>
    <row r="3657" s="52" customFormat="1" spans="1:15">
      <c r="A3657" s="2">
        <v>3656</v>
      </c>
      <c r="C3657" s="52" t="s">
        <v>18424</v>
      </c>
      <c r="D3657" s="87" t="s">
        <v>18425</v>
      </c>
      <c r="E3657" s="52" t="s">
        <v>18426</v>
      </c>
      <c r="F3657" s="3">
        <v>49.5</v>
      </c>
      <c r="G3657" s="88" t="s">
        <v>18427</v>
      </c>
      <c r="K3657" s="60">
        <v>45666</v>
      </c>
      <c r="L3657" s="52" t="s">
        <v>24</v>
      </c>
      <c r="M3657" s="70"/>
      <c r="N3657" s="88" t="s">
        <v>18428</v>
      </c>
      <c r="O3657" s="3" t="s">
        <v>18429</v>
      </c>
    </row>
    <row r="3658" s="2" customFormat="1" spans="1:15">
      <c r="A3658" s="2">
        <v>3657</v>
      </c>
      <c r="B3658" s="85"/>
      <c r="C3658" s="2" t="s">
        <v>18430</v>
      </c>
      <c r="D3658" s="76" t="s">
        <v>18431</v>
      </c>
      <c r="E3658" s="5" t="s">
        <v>18432</v>
      </c>
      <c r="F3658" s="3">
        <v>39.8</v>
      </c>
      <c r="G3658" s="5" t="s">
        <v>21</v>
      </c>
      <c r="K3658" s="60">
        <v>45483</v>
      </c>
      <c r="L3658" s="62" t="s">
        <v>63</v>
      </c>
      <c r="M3658" s="3" t="s">
        <v>24</v>
      </c>
      <c r="N3658" s="76" t="s">
        <v>18433</v>
      </c>
      <c r="O3658" s="3" t="s">
        <v>18434</v>
      </c>
    </row>
    <row r="3659" s="5" customFormat="1" ht="14.25" spans="1:15">
      <c r="A3659" s="2">
        <v>3658</v>
      </c>
      <c r="B3659" s="16"/>
      <c r="C3659" s="18" t="s">
        <v>18435</v>
      </c>
      <c r="D3659" s="76"/>
      <c r="E3659" s="2"/>
      <c r="F3659" s="3"/>
      <c r="G3659" s="2"/>
      <c r="H3659" s="2"/>
      <c r="I3659" s="2"/>
      <c r="J3659" s="2"/>
      <c r="K3659" s="60"/>
      <c r="L3659" s="2"/>
      <c r="M3659" s="3"/>
      <c r="N3659" s="2"/>
      <c r="O3659" s="3"/>
    </row>
    <row r="3660" s="3" customFormat="1" spans="1:15">
      <c r="A3660" s="2">
        <v>3659</v>
      </c>
      <c r="B3660" s="68" t="s">
        <v>18436</v>
      </c>
      <c r="C3660" s="5" t="s">
        <v>18437</v>
      </c>
      <c r="D3660" s="68" t="s">
        <v>18436</v>
      </c>
      <c r="E3660" s="5" t="s">
        <v>18438</v>
      </c>
      <c r="F3660" s="3">
        <v>45</v>
      </c>
      <c r="G3660" s="20" t="s">
        <v>18439</v>
      </c>
      <c r="K3660" s="60">
        <v>46014</v>
      </c>
      <c r="L3660" s="20" t="s">
        <v>63</v>
      </c>
      <c r="N3660" s="5" t="s">
        <v>18440</v>
      </c>
      <c r="O3660" s="5" t="s">
        <v>18441</v>
      </c>
    </row>
    <row r="3661" s="3" customFormat="1" spans="1:15">
      <c r="A3661" s="2">
        <v>3660</v>
      </c>
      <c r="B3661" s="21" t="s">
        <v>18442</v>
      </c>
      <c r="C3661" s="20" t="s">
        <v>18443</v>
      </c>
      <c r="D3661" s="3" t="s">
        <v>18442</v>
      </c>
      <c r="E3661" s="3" t="s">
        <v>18438</v>
      </c>
      <c r="F3661" s="3">
        <v>49</v>
      </c>
      <c r="G3661" s="20" t="s">
        <v>193</v>
      </c>
      <c r="J3661" s="20" t="s">
        <v>22</v>
      </c>
      <c r="K3661" s="60">
        <v>45889</v>
      </c>
      <c r="L3661" s="60" t="s">
        <v>23</v>
      </c>
      <c r="N3661" s="3" t="s">
        <v>18444</v>
      </c>
      <c r="O3661" s="62" t="s">
        <v>18445</v>
      </c>
    </row>
    <row r="3662" s="2" customFormat="1" spans="1:15">
      <c r="A3662" s="2">
        <v>3661</v>
      </c>
      <c r="B3662" s="68"/>
      <c r="C3662" s="5" t="s">
        <v>18446</v>
      </c>
      <c r="D3662" s="68" t="s">
        <v>18447</v>
      </c>
      <c r="E3662" s="5" t="s">
        <v>18448</v>
      </c>
      <c r="F3662" s="3">
        <v>43</v>
      </c>
      <c r="G3662" s="2" t="s">
        <v>18449</v>
      </c>
      <c r="H3662" s="20" t="s">
        <v>96</v>
      </c>
      <c r="I3662" s="20"/>
      <c r="J3662" s="20"/>
      <c r="K3662" s="60">
        <v>45586</v>
      </c>
      <c r="L3662" s="5" t="s">
        <v>381</v>
      </c>
      <c r="M3662" s="3" t="s">
        <v>24</v>
      </c>
      <c r="N3662" s="5" t="s">
        <v>18450</v>
      </c>
      <c r="O3662" s="3" t="s">
        <v>18451</v>
      </c>
    </row>
    <row r="3663" s="3" customFormat="1" spans="1:15">
      <c r="A3663" s="2">
        <v>3662</v>
      </c>
      <c r="B3663" s="3" t="s">
        <v>18452</v>
      </c>
      <c r="C3663" s="3" t="s">
        <v>18453</v>
      </c>
      <c r="D3663" s="21" t="s">
        <v>18452</v>
      </c>
      <c r="E3663" s="20" t="s">
        <v>18454</v>
      </c>
      <c r="F3663" s="3">
        <v>49.9</v>
      </c>
      <c r="G3663" s="3" t="s">
        <v>18455</v>
      </c>
      <c r="K3663" s="60">
        <v>46057</v>
      </c>
      <c r="L3663" s="2" t="s">
        <v>18456</v>
      </c>
      <c r="N3663" s="3" t="s">
        <v>18457</v>
      </c>
      <c r="O3663" s="3" t="s">
        <v>18458</v>
      </c>
    </row>
    <row r="3664" s="2" customFormat="1" spans="1:15">
      <c r="A3664" s="2">
        <v>3663</v>
      </c>
      <c r="C3664" s="2" t="s">
        <v>18459</v>
      </c>
      <c r="D3664" s="76" t="s">
        <v>18460</v>
      </c>
      <c r="E3664" s="2" t="s">
        <v>18461</v>
      </c>
      <c r="F3664" s="3">
        <v>39</v>
      </c>
      <c r="G3664" s="2" t="s">
        <v>21</v>
      </c>
      <c r="K3664" s="60">
        <v>44806</v>
      </c>
      <c r="M3664" s="3" t="s">
        <v>24</v>
      </c>
      <c r="N3664" s="2" t="s">
        <v>18462</v>
      </c>
      <c r="O3664" s="3" t="s">
        <v>18463</v>
      </c>
    </row>
    <row r="3665" s="2" customFormat="1" spans="1:15">
      <c r="A3665" s="2">
        <v>3664</v>
      </c>
      <c r="B3665" s="85"/>
      <c r="C3665" s="2" t="s">
        <v>18464</v>
      </c>
      <c r="D3665" s="76" t="s">
        <v>18465</v>
      </c>
      <c r="E3665" s="2" t="s">
        <v>18466</v>
      </c>
      <c r="F3665" s="3">
        <v>45</v>
      </c>
      <c r="G3665" s="5" t="s">
        <v>21</v>
      </c>
      <c r="H3665" s="16"/>
      <c r="I3665" s="16"/>
      <c r="J3665" s="16"/>
      <c r="K3665" s="60">
        <v>45812</v>
      </c>
      <c r="M3665" s="3"/>
      <c r="N3665" s="76" t="s">
        <v>18467</v>
      </c>
      <c r="O3665" s="3" t="s">
        <v>18468</v>
      </c>
    </row>
    <row r="3666" s="2" customFormat="1" spans="1:15">
      <c r="A3666" s="2">
        <v>3665</v>
      </c>
      <c r="C3666" s="2" t="s">
        <v>18469</v>
      </c>
      <c r="D3666" s="76" t="s">
        <v>18470</v>
      </c>
      <c r="E3666" s="2" t="s">
        <v>18471</v>
      </c>
      <c r="F3666" s="3">
        <v>45</v>
      </c>
      <c r="G3666" s="2" t="s">
        <v>21</v>
      </c>
      <c r="K3666" s="60">
        <v>45477</v>
      </c>
      <c r="L3666" s="16"/>
      <c r="M3666" s="3" t="s">
        <v>24</v>
      </c>
      <c r="N3666" s="2" t="s">
        <v>18472</v>
      </c>
      <c r="O3666" s="3" t="s">
        <v>18473</v>
      </c>
    </row>
    <row r="3667" s="3" customFormat="1" spans="1:15">
      <c r="A3667" s="2">
        <v>3666</v>
      </c>
      <c r="B3667" s="3">
        <v>73728</v>
      </c>
      <c r="C3667" s="3" t="s">
        <v>18474</v>
      </c>
      <c r="D3667" s="21" t="s">
        <v>18475</v>
      </c>
      <c r="E3667" s="3" t="s">
        <v>18476</v>
      </c>
      <c r="F3667" s="3">
        <v>49</v>
      </c>
      <c r="G3667" s="3" t="s">
        <v>62</v>
      </c>
      <c r="H3667" s="20" t="s">
        <v>96</v>
      </c>
      <c r="I3667" s="2" t="s">
        <v>312</v>
      </c>
      <c r="J3667" s="3" t="s">
        <v>22</v>
      </c>
      <c r="K3667" s="60">
        <v>45884</v>
      </c>
      <c r="L3667" s="60" t="s">
        <v>2299</v>
      </c>
      <c r="N3667" s="3" t="s">
        <v>18477</v>
      </c>
      <c r="O3667" s="3" t="s">
        <v>18478</v>
      </c>
    </row>
    <row r="3668" s="3" customFormat="1" spans="1:15">
      <c r="A3668" s="2">
        <v>3667</v>
      </c>
      <c r="B3668" s="3" t="s">
        <v>18479</v>
      </c>
      <c r="C3668" s="3" t="s">
        <v>18480</v>
      </c>
      <c r="D3668" s="21" t="s">
        <v>18479</v>
      </c>
      <c r="E3668" s="3" t="s">
        <v>18438</v>
      </c>
      <c r="F3668" s="3">
        <v>49</v>
      </c>
      <c r="G3668" s="63" t="s">
        <v>21</v>
      </c>
      <c r="K3668" s="60">
        <v>45799</v>
      </c>
      <c r="N3668" s="3" t="s">
        <v>18481</v>
      </c>
      <c r="O3668" s="3" t="s">
        <v>18482</v>
      </c>
    </row>
    <row r="3669" s="2" customFormat="1" ht="14.25" spans="1:15">
      <c r="A3669" s="2">
        <v>3668</v>
      </c>
      <c r="C3669" s="18" t="s">
        <v>18483</v>
      </c>
      <c r="D3669" s="76"/>
      <c r="F3669" s="3"/>
      <c r="K3669" s="60"/>
      <c r="M3669" s="3"/>
      <c r="O3669" s="3"/>
    </row>
    <row r="3670" s="2" customFormat="1" ht="14.25" spans="1:15">
      <c r="A3670" s="2">
        <v>3669</v>
      </c>
      <c r="B3670" s="16"/>
      <c r="C3670" s="18" t="s">
        <v>18484</v>
      </c>
      <c r="D3670" s="76"/>
      <c r="F3670" s="3"/>
      <c r="H3670" s="16"/>
      <c r="I3670" s="16"/>
      <c r="J3670" s="16"/>
      <c r="K3670" s="60"/>
      <c r="M3670" s="3"/>
      <c r="O3670" s="3"/>
    </row>
    <row r="3671" s="3" customFormat="1" spans="1:15">
      <c r="A3671" s="2">
        <v>3670</v>
      </c>
      <c r="B3671" s="21" t="s">
        <v>18485</v>
      </c>
      <c r="C3671" s="3" t="s">
        <v>18486</v>
      </c>
      <c r="D3671" s="21" t="s">
        <v>18485</v>
      </c>
      <c r="E3671" s="3" t="s">
        <v>18487</v>
      </c>
      <c r="F3671" s="3">
        <v>55</v>
      </c>
      <c r="G3671" s="3" t="s">
        <v>21</v>
      </c>
      <c r="K3671" s="60">
        <v>46041</v>
      </c>
      <c r="L3671" s="3"/>
      <c r="M3671" s="3"/>
      <c r="N3671" s="3" t="s">
        <v>18488</v>
      </c>
      <c r="O3671" s="3" t="s">
        <v>18489</v>
      </c>
    </row>
    <row r="3672" s="4" customFormat="1" spans="1:15">
      <c r="A3672" s="2">
        <v>3671</v>
      </c>
      <c r="B3672" s="4" t="s">
        <v>18490</v>
      </c>
      <c r="C3672" s="4" t="s">
        <v>18486</v>
      </c>
      <c r="D3672" s="4" t="s">
        <v>18490</v>
      </c>
      <c r="E3672" s="4" t="s">
        <v>18491</v>
      </c>
      <c r="F3672" s="4">
        <v>49.5</v>
      </c>
      <c r="G3672" s="4" t="s">
        <v>18492</v>
      </c>
      <c r="K3672" s="56">
        <v>46091</v>
      </c>
      <c r="N3672" s="4" t="s">
        <v>18493</v>
      </c>
      <c r="O3672" s="4" t="s">
        <v>18494</v>
      </c>
    </row>
    <row r="3673" s="3" customFormat="1" spans="1:15">
      <c r="A3673" s="2">
        <v>3672</v>
      </c>
      <c r="B3673" s="3"/>
      <c r="C3673" s="20" t="s">
        <v>18495</v>
      </c>
      <c r="D3673" s="21" t="s">
        <v>18496</v>
      </c>
      <c r="E3673" s="3" t="s">
        <v>18497</v>
      </c>
      <c r="F3673" s="3">
        <v>39.8</v>
      </c>
      <c r="G3673" s="3" t="s">
        <v>1058</v>
      </c>
      <c r="I3673" s="20" t="s">
        <v>312</v>
      </c>
      <c r="K3673" s="60">
        <v>45902</v>
      </c>
      <c r="L3673" s="3" t="s">
        <v>2222</v>
      </c>
      <c r="N3673" s="3" t="s">
        <v>18498</v>
      </c>
      <c r="O3673" s="3" t="s">
        <v>18499</v>
      </c>
    </row>
    <row r="3674" s="2" customFormat="1" spans="1:15">
      <c r="A3674" s="2">
        <v>3673</v>
      </c>
      <c r="B3674" s="16"/>
      <c r="C3674" s="2" t="s">
        <v>18500</v>
      </c>
      <c r="D3674" s="76" t="s">
        <v>18501</v>
      </c>
      <c r="E3674" s="2" t="s">
        <v>18502</v>
      </c>
      <c r="F3674" s="3">
        <v>38</v>
      </c>
      <c r="G3674" s="2" t="s">
        <v>21</v>
      </c>
      <c r="K3674" s="60">
        <v>45637</v>
      </c>
      <c r="M3674" s="3" t="s">
        <v>24</v>
      </c>
      <c r="N3674" s="2" t="s">
        <v>18503</v>
      </c>
      <c r="O3674" s="3" t="s">
        <v>18504</v>
      </c>
    </row>
    <row r="3675" s="3" customFormat="1" spans="1:15">
      <c r="A3675" s="2">
        <v>3674</v>
      </c>
      <c r="B3675" s="3"/>
      <c r="C3675" s="3" t="s">
        <v>18505</v>
      </c>
      <c r="D3675" s="3" t="s">
        <v>18506</v>
      </c>
      <c r="E3675" s="3" t="s">
        <v>18507</v>
      </c>
      <c r="F3675" s="3">
        <v>49</v>
      </c>
      <c r="G3675" s="3" t="s">
        <v>18508</v>
      </c>
      <c r="H3675" s="60"/>
      <c r="I3675" s="60"/>
      <c r="J3675" s="60"/>
      <c r="K3675" s="60">
        <v>45666</v>
      </c>
      <c r="L3675" s="60" t="s">
        <v>4250</v>
      </c>
      <c r="M3675" s="3"/>
      <c r="N3675" s="3" t="s">
        <v>18509</v>
      </c>
      <c r="O3675" s="3" t="s">
        <v>18510</v>
      </c>
    </row>
    <row r="3676" s="3" customFormat="1" spans="1:15">
      <c r="A3676" s="2">
        <v>3675</v>
      </c>
      <c r="C3676" s="62" t="s">
        <v>18505</v>
      </c>
      <c r="D3676" s="21" t="s">
        <v>18511</v>
      </c>
      <c r="E3676" s="3" t="s">
        <v>18512</v>
      </c>
      <c r="F3676" s="3">
        <v>39.9</v>
      </c>
      <c r="G3676" s="2" t="s">
        <v>1888</v>
      </c>
      <c r="J3676" s="3" t="s">
        <v>22</v>
      </c>
      <c r="K3676" s="60">
        <v>46057</v>
      </c>
      <c r="L3676" s="60" t="s">
        <v>23</v>
      </c>
      <c r="M3676" s="3" t="s">
        <v>24</v>
      </c>
      <c r="N3676" s="3" t="s">
        <v>18513</v>
      </c>
      <c r="O3676" s="3" t="s">
        <v>18514</v>
      </c>
    </row>
    <row r="3677" s="3" customFormat="1" spans="1:15">
      <c r="A3677" s="2">
        <v>3676</v>
      </c>
      <c r="C3677" s="3" t="s">
        <v>18515</v>
      </c>
      <c r="D3677" s="21" t="s">
        <v>18516</v>
      </c>
      <c r="E3677" s="20" t="s">
        <v>18517</v>
      </c>
      <c r="F3677" s="3">
        <v>55</v>
      </c>
      <c r="G3677" s="20" t="s">
        <v>21</v>
      </c>
      <c r="H3677" s="20" t="s">
        <v>96</v>
      </c>
      <c r="K3677" s="60">
        <v>45555</v>
      </c>
      <c r="L3677" s="3" t="s">
        <v>97</v>
      </c>
      <c r="N3677" s="3" t="s">
        <v>18518</v>
      </c>
      <c r="O3677" s="3" t="s">
        <v>18519</v>
      </c>
    </row>
    <row r="3678" s="3" customFormat="1" spans="1:15">
      <c r="A3678" s="2">
        <v>3677</v>
      </c>
      <c r="B3678" s="3"/>
      <c r="C3678" s="3" t="s">
        <v>18520</v>
      </c>
      <c r="D3678" s="3" t="s">
        <v>18521</v>
      </c>
      <c r="E3678" s="3" t="s">
        <v>18522</v>
      </c>
      <c r="F3678" s="3">
        <v>39.8</v>
      </c>
      <c r="G3678" s="3" t="s">
        <v>1058</v>
      </c>
      <c r="K3678" s="60">
        <v>46055</v>
      </c>
      <c r="L3678" s="20" t="s">
        <v>63</v>
      </c>
      <c r="N3678" s="3" t="s">
        <v>18523</v>
      </c>
      <c r="O3678" s="3" t="s">
        <v>18524</v>
      </c>
    </row>
    <row r="3679" s="3" customFormat="1" spans="1:15">
      <c r="A3679" s="2">
        <v>3678</v>
      </c>
      <c r="B3679" s="3" t="s">
        <v>18525</v>
      </c>
      <c r="C3679" s="3" t="s">
        <v>18526</v>
      </c>
      <c r="D3679" s="21" t="s">
        <v>18525</v>
      </c>
      <c r="E3679" s="3" t="s">
        <v>18527</v>
      </c>
      <c r="F3679" s="3">
        <v>49</v>
      </c>
      <c r="G3679" s="3" t="s">
        <v>18528</v>
      </c>
      <c r="K3679" s="60">
        <v>46049</v>
      </c>
      <c r="L3679" s="3" t="s">
        <v>63</v>
      </c>
      <c r="N3679" s="3" t="s">
        <v>18529</v>
      </c>
      <c r="O3679" s="3" t="s">
        <v>18530</v>
      </c>
    </row>
    <row r="3680" s="4" customFormat="1" spans="1:15">
      <c r="A3680" s="2">
        <v>3679</v>
      </c>
      <c r="B3680" s="4" t="s">
        <v>18531</v>
      </c>
      <c r="C3680" s="4" t="s">
        <v>18526</v>
      </c>
      <c r="D3680" s="22" t="s">
        <v>18531</v>
      </c>
      <c r="E3680" s="4" t="s">
        <v>18532</v>
      </c>
      <c r="F3680" s="3">
        <v>49</v>
      </c>
      <c r="G3680" s="4" t="s">
        <v>18533</v>
      </c>
      <c r="K3680" s="60">
        <v>46009</v>
      </c>
      <c r="N3680" s="4" t="s">
        <v>18534</v>
      </c>
      <c r="O3680" s="4" t="s">
        <v>18535</v>
      </c>
    </row>
    <row r="3681" s="3" customFormat="1" spans="1:15">
      <c r="A3681" s="2">
        <v>3680</v>
      </c>
      <c r="C3681" s="3" t="s">
        <v>18536</v>
      </c>
      <c r="D3681" s="21" t="s">
        <v>18537</v>
      </c>
      <c r="E3681" s="3" t="s">
        <v>18538</v>
      </c>
      <c r="F3681" s="3">
        <v>49.9</v>
      </c>
      <c r="G3681" s="3" t="s">
        <v>21</v>
      </c>
      <c r="K3681" s="60">
        <v>45517</v>
      </c>
      <c r="M3681" s="3" t="s">
        <v>24</v>
      </c>
      <c r="N3681" s="3" t="s">
        <v>18539</v>
      </c>
      <c r="O3681" s="3" t="s">
        <v>18540</v>
      </c>
    </row>
    <row r="3682" s="3" customFormat="1" spans="1:15">
      <c r="A3682" s="2">
        <v>3681</v>
      </c>
      <c r="C3682" s="3" t="s">
        <v>18541</v>
      </c>
      <c r="D3682" s="21" t="s">
        <v>18542</v>
      </c>
      <c r="E3682" s="62" t="s">
        <v>18543</v>
      </c>
      <c r="F3682" s="3">
        <v>59</v>
      </c>
      <c r="G3682" s="3" t="s">
        <v>5367</v>
      </c>
      <c r="K3682" s="60">
        <v>45727</v>
      </c>
      <c r="N3682" s="3" t="s">
        <v>18544</v>
      </c>
      <c r="O3682" s="3" t="s">
        <v>18545</v>
      </c>
    </row>
    <row r="3683" s="3" customFormat="1" spans="1:15">
      <c r="A3683" s="2">
        <v>3682</v>
      </c>
      <c r="C3683" s="3" t="s">
        <v>18546</v>
      </c>
      <c r="D3683" s="21" t="s">
        <v>18547</v>
      </c>
      <c r="E3683" s="20" t="s">
        <v>18548</v>
      </c>
      <c r="F3683" s="3">
        <v>58</v>
      </c>
      <c r="G3683" s="3" t="s">
        <v>18549</v>
      </c>
      <c r="K3683" s="60">
        <v>45812</v>
      </c>
      <c r="M3683" s="3" t="s">
        <v>24</v>
      </c>
      <c r="N3683" s="3" t="s">
        <v>18550</v>
      </c>
      <c r="O3683" s="3" t="s">
        <v>18551</v>
      </c>
    </row>
    <row r="3684" s="3" customFormat="1" spans="1:15">
      <c r="A3684" s="2">
        <v>3683</v>
      </c>
      <c r="B3684" s="21"/>
      <c r="C3684" s="3" t="s">
        <v>18552</v>
      </c>
      <c r="D3684" s="21" t="s">
        <v>18553</v>
      </c>
      <c r="E3684" s="20" t="s">
        <v>18554</v>
      </c>
      <c r="F3684" s="3">
        <v>49</v>
      </c>
      <c r="G3684" s="3" t="s">
        <v>8935</v>
      </c>
      <c r="K3684" s="60">
        <v>45866</v>
      </c>
      <c r="L3684" s="3" t="s">
        <v>63</v>
      </c>
      <c r="N3684" s="3" t="s">
        <v>18555</v>
      </c>
      <c r="O3684" s="3" t="s">
        <v>18556</v>
      </c>
    </row>
    <row r="3685" s="3" customFormat="1" spans="1:15">
      <c r="A3685" s="2">
        <v>3684</v>
      </c>
      <c r="B3685" s="21"/>
      <c r="C3685" s="3" t="s">
        <v>18557</v>
      </c>
      <c r="D3685" s="21" t="s">
        <v>18558</v>
      </c>
      <c r="E3685" s="62" t="s">
        <v>18559</v>
      </c>
      <c r="F3685" s="3">
        <v>31.8</v>
      </c>
      <c r="G3685" s="3" t="s">
        <v>18560</v>
      </c>
      <c r="K3685" s="60">
        <v>46079</v>
      </c>
      <c r="N3685" s="3" t="s">
        <v>18561</v>
      </c>
      <c r="O3685" s="3" t="s">
        <v>18562</v>
      </c>
    </row>
    <row r="3686" s="3" customFormat="1" spans="1:15">
      <c r="A3686" s="2">
        <v>3685</v>
      </c>
      <c r="B3686" s="5"/>
      <c r="C3686" s="5" t="s">
        <v>18563</v>
      </c>
      <c r="D3686" s="68" t="s">
        <v>18564</v>
      </c>
      <c r="E3686" s="5" t="s">
        <v>18565</v>
      </c>
      <c r="F3686" s="3">
        <v>55</v>
      </c>
      <c r="G3686" s="5" t="s">
        <v>610</v>
      </c>
      <c r="K3686" s="60">
        <v>45758</v>
      </c>
      <c r="L3686" s="5" t="s">
        <v>63</v>
      </c>
      <c r="M3686" s="5"/>
      <c r="N3686" s="5" t="s">
        <v>18566</v>
      </c>
      <c r="O3686" s="5" t="s">
        <v>18567</v>
      </c>
    </row>
    <row r="3687" s="3" customFormat="1" spans="1:15">
      <c r="A3687" s="2">
        <v>3686</v>
      </c>
      <c r="B3687" s="3" t="s">
        <v>18568</v>
      </c>
      <c r="C3687" s="3" t="s">
        <v>18569</v>
      </c>
      <c r="D3687" s="21" t="s">
        <v>18568</v>
      </c>
      <c r="E3687" s="3" t="s">
        <v>18570</v>
      </c>
      <c r="F3687" s="3">
        <v>48</v>
      </c>
      <c r="G3687" s="3" t="s">
        <v>5367</v>
      </c>
      <c r="K3687" s="60">
        <v>45996</v>
      </c>
      <c r="N3687" s="3" t="s">
        <v>18571</v>
      </c>
      <c r="O3687" s="3" t="s">
        <v>18572</v>
      </c>
    </row>
    <row r="3688" s="3" customFormat="1" spans="1:15">
      <c r="A3688" s="2">
        <v>3687</v>
      </c>
      <c r="C3688" s="3" t="s">
        <v>18573</v>
      </c>
      <c r="D3688" s="21" t="s">
        <v>18574</v>
      </c>
      <c r="E3688" s="3" t="s">
        <v>18575</v>
      </c>
      <c r="F3688" s="3">
        <v>54</v>
      </c>
      <c r="G3688" s="3" t="s">
        <v>193</v>
      </c>
      <c r="K3688" s="60">
        <v>46042</v>
      </c>
      <c r="L3688" s="3" t="s">
        <v>63</v>
      </c>
      <c r="N3688" s="3" t="s">
        <v>18576</v>
      </c>
      <c r="O3688" s="3" t="s">
        <v>18577</v>
      </c>
    </row>
    <row r="3689" s="3" customFormat="1" spans="1:15">
      <c r="A3689" s="2">
        <v>3688</v>
      </c>
      <c r="B3689" s="3"/>
      <c r="C3689" s="3" t="s">
        <v>18578</v>
      </c>
      <c r="D3689" s="3" t="s">
        <v>18579</v>
      </c>
      <c r="E3689" s="3" t="s">
        <v>18580</v>
      </c>
      <c r="F3689" s="3">
        <v>39.8</v>
      </c>
      <c r="G3689" s="3" t="s">
        <v>18581</v>
      </c>
      <c r="K3689" s="60">
        <v>46064</v>
      </c>
      <c r="N3689" s="3" t="s">
        <v>18582</v>
      </c>
      <c r="O3689" s="3" t="s">
        <v>18583</v>
      </c>
    </row>
    <row r="3690" s="2" customFormat="1" spans="1:15">
      <c r="A3690" s="2">
        <v>3689</v>
      </c>
      <c r="C3690" s="2" t="s">
        <v>18584</v>
      </c>
      <c r="D3690" s="76" t="s">
        <v>18585</v>
      </c>
      <c r="E3690" s="2" t="s">
        <v>18586</v>
      </c>
      <c r="F3690" s="3">
        <v>36</v>
      </c>
      <c r="G3690" s="3" t="s">
        <v>21</v>
      </c>
      <c r="K3690" s="60">
        <v>44537</v>
      </c>
      <c r="M3690" s="3" t="s">
        <v>24</v>
      </c>
      <c r="N3690" s="2" t="s">
        <v>18587</v>
      </c>
      <c r="O3690" s="3" t="s">
        <v>18588</v>
      </c>
    </row>
    <row r="3691" s="3" customFormat="1" spans="1:15">
      <c r="A3691" s="2">
        <v>3690</v>
      </c>
      <c r="C3691" s="3" t="s">
        <v>18589</v>
      </c>
      <c r="D3691" s="21" t="s">
        <v>18590</v>
      </c>
      <c r="E3691" s="3" t="s">
        <v>18591</v>
      </c>
      <c r="F3691" s="3">
        <v>54.8</v>
      </c>
      <c r="G3691" s="3" t="s">
        <v>18592</v>
      </c>
      <c r="K3691" s="60">
        <v>46055</v>
      </c>
      <c r="L3691" s="3" t="s">
        <v>18593</v>
      </c>
      <c r="M3691" s="3" t="s">
        <v>24</v>
      </c>
      <c r="N3691" s="3" t="s">
        <v>18594</v>
      </c>
      <c r="O3691" s="3" t="s">
        <v>18595</v>
      </c>
    </row>
    <row r="3692" s="3" customFormat="1" spans="1:15">
      <c r="A3692" s="2">
        <v>3691</v>
      </c>
      <c r="B3692" s="21"/>
      <c r="C3692" s="3" t="s">
        <v>18596</v>
      </c>
      <c r="D3692" s="21" t="s">
        <v>18597</v>
      </c>
      <c r="E3692" s="3" t="s">
        <v>18598</v>
      </c>
      <c r="F3692" s="3">
        <v>59</v>
      </c>
      <c r="G3692" s="3" t="s">
        <v>62</v>
      </c>
      <c r="K3692" s="60">
        <v>45811</v>
      </c>
      <c r="L3692" s="3" t="s">
        <v>63</v>
      </c>
      <c r="N3692" s="3" t="s">
        <v>18599</v>
      </c>
      <c r="O3692" s="3" t="s">
        <v>18600</v>
      </c>
    </row>
    <row r="3693" s="2" customFormat="1" spans="1:15">
      <c r="A3693" s="2">
        <v>3692</v>
      </c>
      <c r="C3693" s="2" t="s">
        <v>18601</v>
      </c>
      <c r="D3693" s="76" t="s">
        <v>18602</v>
      </c>
      <c r="E3693" s="2" t="s">
        <v>18603</v>
      </c>
      <c r="F3693" s="3">
        <v>39</v>
      </c>
      <c r="G3693" s="2" t="s">
        <v>21</v>
      </c>
      <c r="K3693" s="60">
        <v>45640</v>
      </c>
      <c r="M3693" s="3" t="s">
        <v>24</v>
      </c>
      <c r="N3693" s="2" t="s">
        <v>18604</v>
      </c>
      <c r="O3693" s="3" t="s">
        <v>18605</v>
      </c>
    </row>
    <row r="3694" s="3" customFormat="1" spans="1:15">
      <c r="A3694" s="2">
        <v>3693</v>
      </c>
      <c r="C3694" s="3" t="s">
        <v>18606</v>
      </c>
      <c r="D3694" s="21" t="s">
        <v>18607</v>
      </c>
      <c r="E3694" s="3" t="s">
        <v>18608</v>
      </c>
      <c r="F3694" s="3">
        <v>54</v>
      </c>
      <c r="G3694" s="3" t="s">
        <v>18609</v>
      </c>
      <c r="K3694" s="60">
        <v>45582</v>
      </c>
      <c r="L3694" s="3" t="s">
        <v>63</v>
      </c>
      <c r="N3694" s="3" t="s">
        <v>18610</v>
      </c>
      <c r="O3694" s="3" t="s">
        <v>18611</v>
      </c>
    </row>
    <row r="3695" s="3" customFormat="1" spans="1:15">
      <c r="A3695" s="2">
        <v>3694</v>
      </c>
      <c r="C3695" s="3" t="s">
        <v>18612</v>
      </c>
      <c r="D3695" s="21" t="s">
        <v>18613</v>
      </c>
      <c r="E3695" s="3" t="s">
        <v>18614</v>
      </c>
      <c r="F3695" s="3">
        <v>55</v>
      </c>
      <c r="G3695" s="63" t="s">
        <v>21</v>
      </c>
      <c r="H3695" s="20" t="s">
        <v>96</v>
      </c>
      <c r="K3695" s="60">
        <v>45345</v>
      </c>
      <c r="L3695" s="3" t="s">
        <v>381</v>
      </c>
      <c r="N3695" s="3" t="s">
        <v>18615</v>
      </c>
      <c r="O3695" s="3" t="s">
        <v>18616</v>
      </c>
    </row>
    <row r="3696" s="3" customFormat="1" spans="1:15">
      <c r="A3696" s="2">
        <v>3695</v>
      </c>
      <c r="C3696" s="20" t="s">
        <v>18617</v>
      </c>
      <c r="D3696" s="21" t="s">
        <v>18618</v>
      </c>
      <c r="E3696" s="3" t="s">
        <v>18619</v>
      </c>
      <c r="F3696" s="3">
        <v>57</v>
      </c>
      <c r="G3696" s="3" t="s">
        <v>62</v>
      </c>
      <c r="J3696" s="52"/>
      <c r="K3696" s="60">
        <v>46064</v>
      </c>
      <c r="L3696" s="99" t="s">
        <v>63</v>
      </c>
      <c r="M3696" s="20"/>
      <c r="N3696" s="3" t="s">
        <v>18620</v>
      </c>
      <c r="O3696" s="3" t="s">
        <v>18621</v>
      </c>
    </row>
    <row r="3697" s="2" customFormat="1" spans="1:15">
      <c r="A3697" s="2">
        <v>3696</v>
      </c>
      <c r="C3697" s="2" t="s">
        <v>18622</v>
      </c>
      <c r="D3697" s="76" t="s">
        <v>18623</v>
      </c>
      <c r="E3697" s="2" t="s">
        <v>18624</v>
      </c>
      <c r="F3697" s="3">
        <v>25</v>
      </c>
      <c r="G3697" s="2" t="s">
        <v>21</v>
      </c>
      <c r="K3697" s="60">
        <v>46063</v>
      </c>
      <c r="M3697" s="3" t="s">
        <v>24</v>
      </c>
      <c r="N3697" s="2" t="s">
        <v>18625</v>
      </c>
      <c r="O3697" s="3" t="s">
        <v>18626</v>
      </c>
    </row>
    <row r="3698" s="63" customFormat="1" spans="1:15">
      <c r="A3698" s="2">
        <v>3697</v>
      </c>
      <c r="C3698" s="63" t="s">
        <v>18627</v>
      </c>
      <c r="D3698" s="95" t="s">
        <v>18628</v>
      </c>
      <c r="E3698" s="95" t="s">
        <v>18629</v>
      </c>
      <c r="F3698" s="3">
        <v>39</v>
      </c>
      <c r="G3698" s="3" t="s">
        <v>21</v>
      </c>
      <c r="K3698" s="60">
        <v>45859</v>
      </c>
      <c r="L3698" s="95" t="s">
        <v>751</v>
      </c>
      <c r="M3698" s="3" t="s">
        <v>24</v>
      </c>
      <c r="N3698" s="95" t="s">
        <v>18630</v>
      </c>
      <c r="O3698" s="3" t="s">
        <v>18631</v>
      </c>
    </row>
    <row r="3699" s="3" customFormat="1" spans="1:15">
      <c r="A3699" s="2">
        <v>3698</v>
      </c>
      <c r="B3699" s="3"/>
      <c r="C3699" s="3" t="s">
        <v>18632</v>
      </c>
      <c r="D3699" s="3" t="s">
        <v>18633</v>
      </c>
      <c r="E3699" s="3" t="s">
        <v>18634</v>
      </c>
      <c r="F3699" s="3">
        <v>45</v>
      </c>
      <c r="G3699" s="3" t="s">
        <v>18635</v>
      </c>
      <c r="K3699" s="60">
        <v>45183</v>
      </c>
      <c r="L3699" s="20" t="s">
        <v>63</v>
      </c>
      <c r="M3699" s="20"/>
      <c r="N3699" s="3" t="s">
        <v>18636</v>
      </c>
      <c r="O3699" s="3" t="s">
        <v>18637</v>
      </c>
    </row>
    <row r="3700" s="3" customFormat="1" spans="1:15">
      <c r="A3700" s="2">
        <v>3699</v>
      </c>
      <c r="B3700" s="21"/>
      <c r="C3700" s="20" t="s">
        <v>18638</v>
      </c>
      <c r="D3700" s="21" t="s">
        <v>18639</v>
      </c>
      <c r="E3700" s="3" t="s">
        <v>18640</v>
      </c>
      <c r="F3700" s="3">
        <v>59</v>
      </c>
      <c r="G3700" s="3" t="s">
        <v>1100</v>
      </c>
      <c r="I3700" s="20" t="s">
        <v>312</v>
      </c>
      <c r="J3700" s="3" t="s">
        <v>22</v>
      </c>
      <c r="K3700" s="60">
        <v>46006</v>
      </c>
      <c r="L3700" s="3" t="s">
        <v>23</v>
      </c>
      <c r="M3700" s="3" t="s">
        <v>18641</v>
      </c>
      <c r="N3700" s="3" t="s">
        <v>18642</v>
      </c>
      <c r="O3700" s="3" t="s">
        <v>18643</v>
      </c>
    </row>
    <row r="3701" s="3" customFormat="1" spans="1:15">
      <c r="A3701" s="2">
        <v>3700</v>
      </c>
      <c r="B3701" s="21"/>
      <c r="C3701" s="3" t="s">
        <v>18638</v>
      </c>
      <c r="D3701" s="21" t="s">
        <v>18644</v>
      </c>
      <c r="E3701" s="20" t="s">
        <v>18517</v>
      </c>
      <c r="F3701" s="3">
        <v>49</v>
      </c>
      <c r="G3701" s="20" t="s">
        <v>18645</v>
      </c>
      <c r="K3701" s="60">
        <v>45862</v>
      </c>
      <c r="M3701" s="3" t="s">
        <v>18646</v>
      </c>
      <c r="N3701" s="3" t="s">
        <v>18647</v>
      </c>
      <c r="O3701" s="3" t="s">
        <v>18648</v>
      </c>
    </row>
    <row r="3702" s="16" customFormat="1" ht="14.25" spans="1:15">
      <c r="A3702" s="2">
        <v>3701</v>
      </c>
      <c r="B3702" s="16"/>
      <c r="C3702" s="18" t="s">
        <v>18649</v>
      </c>
      <c r="D3702" s="76"/>
      <c r="E3702" s="2"/>
      <c r="F3702" s="3"/>
      <c r="G3702" s="2"/>
      <c r="H3702" s="16"/>
      <c r="I3702" s="16"/>
      <c r="J3702" s="16"/>
      <c r="K3702" s="60"/>
      <c r="L3702" s="2"/>
      <c r="M3702" s="3"/>
      <c r="N3702" s="2"/>
      <c r="O3702" s="3"/>
    </row>
    <row r="3703" s="3" customFormat="1" spans="1:15">
      <c r="A3703" s="2">
        <v>3702</v>
      </c>
      <c r="B3703" s="21" t="s">
        <v>18650</v>
      </c>
      <c r="C3703" s="3" t="s">
        <v>18651</v>
      </c>
      <c r="D3703" s="21" t="s">
        <v>18650</v>
      </c>
      <c r="E3703" s="3" t="s">
        <v>18652</v>
      </c>
      <c r="F3703" s="3">
        <v>48</v>
      </c>
      <c r="G3703" s="3" t="s">
        <v>18653</v>
      </c>
      <c r="K3703" s="60">
        <v>45819</v>
      </c>
      <c r="N3703" s="3" t="s">
        <v>18654</v>
      </c>
      <c r="O3703" s="3" t="s">
        <v>18655</v>
      </c>
    </row>
    <row r="3704" s="4" customFormat="1" spans="1:15">
      <c r="A3704" s="2">
        <v>3703</v>
      </c>
      <c r="B3704" s="4" t="s">
        <v>18656</v>
      </c>
      <c r="C3704" s="4" t="s">
        <v>18657</v>
      </c>
      <c r="D3704" s="4" t="s">
        <v>18656</v>
      </c>
      <c r="E3704" s="4" t="s">
        <v>18658</v>
      </c>
      <c r="F3704" s="4">
        <v>54.5</v>
      </c>
      <c r="G3704" s="4" t="s">
        <v>18533</v>
      </c>
      <c r="K3704" s="56">
        <v>46085</v>
      </c>
      <c r="L3704" s="4"/>
      <c r="N3704" s="4" t="s">
        <v>18659</v>
      </c>
      <c r="O3704" s="4" t="s">
        <v>18660</v>
      </c>
    </row>
    <row r="3705" s="3" customFormat="1" spans="1:15">
      <c r="A3705" s="2">
        <v>3704</v>
      </c>
      <c r="B3705" s="21"/>
      <c r="C3705" s="3" t="s">
        <v>18661</v>
      </c>
      <c r="D3705" s="21" t="s">
        <v>18662</v>
      </c>
      <c r="E3705" s="3" t="s">
        <v>18663</v>
      </c>
      <c r="F3705" s="3">
        <v>49.8</v>
      </c>
      <c r="G3705" s="63" t="s">
        <v>21</v>
      </c>
      <c r="K3705" s="60">
        <v>45715</v>
      </c>
      <c r="N3705" s="3" t="s">
        <v>18664</v>
      </c>
      <c r="O3705" s="3" t="s">
        <v>18665</v>
      </c>
    </row>
    <row r="3706" s="3" customFormat="1" spans="1:15">
      <c r="A3706" s="2">
        <v>3705</v>
      </c>
      <c r="B3706" s="3" t="s">
        <v>18666</v>
      </c>
      <c r="C3706" s="3" t="s">
        <v>18667</v>
      </c>
      <c r="D3706" s="21" t="s">
        <v>18666</v>
      </c>
      <c r="E3706" s="3" t="s">
        <v>18668</v>
      </c>
      <c r="F3706" s="3">
        <v>39</v>
      </c>
      <c r="G3706" s="3" t="s">
        <v>1058</v>
      </c>
      <c r="K3706" s="60">
        <v>46062</v>
      </c>
      <c r="L3706" s="20" t="s">
        <v>63</v>
      </c>
      <c r="N3706" s="3" t="s">
        <v>18669</v>
      </c>
      <c r="O3706" s="3" t="s">
        <v>18670</v>
      </c>
    </row>
    <row r="3707" s="4" customFormat="1" spans="1:15">
      <c r="A3707" s="2">
        <v>3706</v>
      </c>
      <c r="B3707" s="4" t="s">
        <v>18671</v>
      </c>
      <c r="C3707" s="4" t="s">
        <v>18667</v>
      </c>
      <c r="D3707" s="4" t="s">
        <v>18671</v>
      </c>
      <c r="E3707" s="4" t="s">
        <v>18532</v>
      </c>
      <c r="F3707" s="4">
        <v>49</v>
      </c>
      <c r="G3707" s="4" t="s">
        <v>18533</v>
      </c>
      <c r="K3707" s="56">
        <v>46087</v>
      </c>
      <c r="L3707" s="4"/>
      <c r="N3707" s="4" t="s">
        <v>18672</v>
      </c>
      <c r="O3707" s="4" t="s">
        <v>18673</v>
      </c>
    </row>
    <row r="3708" s="3" customFormat="1" spans="1:15">
      <c r="A3708" s="2">
        <v>3707</v>
      </c>
      <c r="B3708" s="21" t="s">
        <v>18674</v>
      </c>
      <c r="C3708" s="3" t="s">
        <v>18675</v>
      </c>
      <c r="D3708" s="21" t="s">
        <v>18674</v>
      </c>
      <c r="E3708" s="3" t="s">
        <v>18676</v>
      </c>
      <c r="F3708" s="3">
        <v>49.8</v>
      </c>
      <c r="G3708" s="3" t="s">
        <v>18677</v>
      </c>
      <c r="K3708" s="60">
        <v>45885</v>
      </c>
      <c r="L3708" s="3"/>
      <c r="N3708" s="3" t="s">
        <v>18678</v>
      </c>
      <c r="O3708" s="3" t="s">
        <v>18679</v>
      </c>
    </row>
    <row r="3709" s="3" customFormat="1" spans="1:15">
      <c r="A3709" s="2">
        <v>3708</v>
      </c>
      <c r="B3709" s="3" t="s">
        <v>18680</v>
      </c>
      <c r="C3709" s="3" t="s">
        <v>18681</v>
      </c>
      <c r="D3709" s="3" t="s">
        <v>18680</v>
      </c>
      <c r="E3709" s="3" t="s">
        <v>18682</v>
      </c>
      <c r="F3709" s="3">
        <v>49.5</v>
      </c>
      <c r="G3709" s="3" t="s">
        <v>18683</v>
      </c>
      <c r="K3709" s="60">
        <v>45953</v>
      </c>
      <c r="N3709" s="3" t="s">
        <v>18684</v>
      </c>
      <c r="O3709" s="3" t="s">
        <v>18685</v>
      </c>
    </row>
    <row r="3710" s="3" customFormat="1" spans="1:15">
      <c r="A3710" s="2">
        <v>3709</v>
      </c>
      <c r="B3710" s="3" t="s">
        <v>18686</v>
      </c>
      <c r="C3710" s="3" t="s">
        <v>18687</v>
      </c>
      <c r="D3710" s="3" t="s">
        <v>18686</v>
      </c>
      <c r="E3710" s="3" t="s">
        <v>18688</v>
      </c>
      <c r="F3710" s="3">
        <v>49.5</v>
      </c>
      <c r="G3710" s="3" t="s">
        <v>18689</v>
      </c>
      <c r="K3710" s="60">
        <v>45831</v>
      </c>
      <c r="L3710" s="3"/>
      <c r="N3710" s="3" t="s">
        <v>18690</v>
      </c>
      <c r="O3710" s="3" t="s">
        <v>18691</v>
      </c>
    </row>
    <row r="3711" s="3" customFormat="1" spans="1:15">
      <c r="A3711" s="2">
        <v>3710</v>
      </c>
      <c r="B3711" s="3" t="s">
        <v>18692</v>
      </c>
      <c r="C3711" s="3" t="s">
        <v>18687</v>
      </c>
      <c r="D3711" s="3" t="s">
        <v>18692</v>
      </c>
      <c r="E3711" s="3" t="s">
        <v>18693</v>
      </c>
      <c r="F3711" s="3">
        <v>43</v>
      </c>
      <c r="G3711" s="20" t="s">
        <v>18581</v>
      </c>
      <c r="K3711" s="60">
        <v>46043</v>
      </c>
      <c r="L3711" s="20" t="s">
        <v>18694</v>
      </c>
      <c r="N3711" s="3" t="s">
        <v>18695</v>
      </c>
      <c r="O3711" s="3" t="s">
        <v>18696</v>
      </c>
    </row>
    <row r="3712" s="3" customFormat="1" spans="1:15">
      <c r="A3712" s="2">
        <v>3711</v>
      </c>
      <c r="B3712" s="3" t="s">
        <v>18697</v>
      </c>
      <c r="C3712" s="3" t="s">
        <v>18687</v>
      </c>
      <c r="D3712" s="21" t="s">
        <v>18697</v>
      </c>
      <c r="E3712" s="3" t="s">
        <v>18698</v>
      </c>
      <c r="F3712" s="3">
        <v>54</v>
      </c>
      <c r="G3712" s="3" t="s">
        <v>18699</v>
      </c>
      <c r="K3712" s="60">
        <v>46078</v>
      </c>
      <c r="L3712" s="20" t="s">
        <v>63</v>
      </c>
      <c r="N3712" s="3" t="s">
        <v>18700</v>
      </c>
      <c r="O3712" s="3" t="s">
        <v>18701</v>
      </c>
    </row>
    <row r="3713" s="2" customFormat="1" spans="1:15">
      <c r="A3713" s="2">
        <v>3712</v>
      </c>
      <c r="B3713" s="2" t="s">
        <v>18702</v>
      </c>
      <c r="C3713" s="2" t="s">
        <v>18703</v>
      </c>
      <c r="D3713" s="2" t="s">
        <v>18702</v>
      </c>
      <c r="E3713" s="2" t="s">
        <v>18704</v>
      </c>
      <c r="F3713" s="3">
        <v>49</v>
      </c>
      <c r="G3713" s="2" t="s">
        <v>21</v>
      </c>
      <c r="H3713" s="2"/>
      <c r="I3713" s="2"/>
      <c r="J3713" s="2"/>
      <c r="K3713" s="60">
        <v>46058</v>
      </c>
      <c r="L3713" s="2"/>
      <c r="M3713" s="2"/>
      <c r="N3713" s="2" t="s">
        <v>18705</v>
      </c>
      <c r="O3713" s="2" t="s">
        <v>18706</v>
      </c>
    </row>
    <row r="3714" s="27" customFormat="1" spans="1:15">
      <c r="A3714" s="2">
        <v>3713</v>
      </c>
      <c r="B3714" s="57" t="s">
        <v>18707</v>
      </c>
      <c r="C3714" s="27" t="s">
        <v>18708</v>
      </c>
      <c r="D3714" s="57" t="s">
        <v>18707</v>
      </c>
      <c r="E3714" s="27" t="s">
        <v>18709</v>
      </c>
      <c r="F3714" s="3">
        <v>49</v>
      </c>
      <c r="G3714" s="27" t="s">
        <v>1292</v>
      </c>
      <c r="K3714" s="60">
        <v>45996</v>
      </c>
      <c r="N3714" s="27" t="s">
        <v>18710</v>
      </c>
      <c r="O3714" s="27" t="s">
        <v>18711</v>
      </c>
    </row>
    <row r="3715" s="4" customFormat="1" spans="1:15">
      <c r="A3715" s="2">
        <v>3714</v>
      </c>
      <c r="B3715" s="4" t="s">
        <v>18712</v>
      </c>
      <c r="C3715" s="4" t="s">
        <v>18713</v>
      </c>
      <c r="D3715" s="4" t="s">
        <v>18712</v>
      </c>
      <c r="E3715" s="4" t="s">
        <v>18714</v>
      </c>
      <c r="F3715" s="4">
        <v>49</v>
      </c>
      <c r="G3715" s="4" t="s">
        <v>18715</v>
      </c>
      <c r="K3715" s="56">
        <v>46108</v>
      </c>
      <c r="N3715" s="4" t="s">
        <v>18716</v>
      </c>
      <c r="O3715" s="4" t="s">
        <v>18717</v>
      </c>
    </row>
    <row r="3716" s="3" customFormat="1" spans="1:15">
      <c r="A3716" s="2">
        <v>3715</v>
      </c>
      <c r="B3716" s="3" t="s">
        <v>18718</v>
      </c>
      <c r="C3716" s="62" t="s">
        <v>18719</v>
      </c>
      <c r="D3716" s="3" t="s">
        <v>18718</v>
      </c>
      <c r="E3716" s="3" t="s">
        <v>18720</v>
      </c>
      <c r="F3716" s="3">
        <v>49.8</v>
      </c>
      <c r="G3716" s="3" t="s">
        <v>18721</v>
      </c>
      <c r="J3716" s="20" t="s">
        <v>22</v>
      </c>
      <c r="K3716" s="60">
        <v>45876</v>
      </c>
      <c r="L3716" s="3" t="s">
        <v>23</v>
      </c>
      <c r="M3716" s="62"/>
      <c r="N3716" s="3" t="s">
        <v>18722</v>
      </c>
      <c r="O3716" s="3" t="s">
        <v>18723</v>
      </c>
    </row>
    <row r="3717" s="3" customFormat="1" spans="1:15">
      <c r="A3717" s="2">
        <v>3716</v>
      </c>
      <c r="B3717" s="3"/>
      <c r="C3717" s="3" t="s">
        <v>18724</v>
      </c>
      <c r="D3717" s="21" t="s">
        <v>18725</v>
      </c>
      <c r="E3717" s="3" t="s">
        <v>18726</v>
      </c>
      <c r="F3717" s="3">
        <v>39.8</v>
      </c>
      <c r="G3717" s="20" t="s">
        <v>18727</v>
      </c>
      <c r="H3717" s="20"/>
      <c r="I3717" s="20"/>
      <c r="J3717" s="20"/>
      <c r="K3717" s="60">
        <v>45804</v>
      </c>
      <c r="N3717" s="3" t="s">
        <v>18728</v>
      </c>
      <c r="O3717" s="3" t="s">
        <v>18729</v>
      </c>
    </row>
    <row r="3718" s="2" customFormat="1" spans="1:15">
      <c r="A3718" s="2">
        <v>3717</v>
      </c>
      <c r="B3718" s="68"/>
      <c r="C3718" s="20" t="s">
        <v>18730</v>
      </c>
      <c r="D3718" s="68" t="s">
        <v>18731</v>
      </c>
      <c r="E3718" s="5" t="s">
        <v>18732</v>
      </c>
      <c r="F3718" s="3">
        <v>39</v>
      </c>
      <c r="G3718" s="2" t="s">
        <v>21</v>
      </c>
      <c r="H3718" s="5"/>
      <c r="I3718" s="5"/>
      <c r="J3718" s="5"/>
      <c r="K3718" s="60">
        <v>46052</v>
      </c>
      <c r="L3718" s="5"/>
      <c r="M3718" s="3" t="s">
        <v>24</v>
      </c>
      <c r="N3718" s="5" t="s">
        <v>18733</v>
      </c>
      <c r="O3718" s="3" t="s">
        <v>18734</v>
      </c>
    </row>
    <row r="3719" s="16" customFormat="1" ht="14.25" spans="1:15">
      <c r="A3719" s="2">
        <v>3718</v>
      </c>
      <c r="B3719" s="16"/>
      <c r="C3719" s="18" t="s">
        <v>18735</v>
      </c>
      <c r="D3719" s="76"/>
      <c r="E3719" s="2"/>
      <c r="F3719" s="3"/>
      <c r="G3719" s="2"/>
      <c r="H3719" s="16"/>
      <c r="I3719" s="16"/>
      <c r="J3719" s="16"/>
      <c r="K3719" s="60"/>
      <c r="L3719" s="2"/>
      <c r="M3719" s="3"/>
      <c r="N3719" s="2"/>
      <c r="O3719" s="3"/>
    </row>
    <row r="3720" s="3" customFormat="1" spans="1:15">
      <c r="A3720" s="2">
        <v>3719</v>
      </c>
      <c r="C3720" s="3" t="s">
        <v>18736</v>
      </c>
      <c r="D3720" s="21" t="s">
        <v>18737</v>
      </c>
      <c r="E3720" s="3" t="s">
        <v>18738</v>
      </c>
      <c r="F3720" s="3">
        <v>43</v>
      </c>
      <c r="G3720" s="3" t="s">
        <v>21</v>
      </c>
      <c r="K3720" s="60">
        <v>46022</v>
      </c>
      <c r="M3720" s="3" t="s">
        <v>24</v>
      </c>
      <c r="N3720" s="3" t="s">
        <v>18739</v>
      </c>
      <c r="O3720" s="3" t="s">
        <v>18740</v>
      </c>
    </row>
    <row r="3721" s="2" customFormat="1" spans="1:15">
      <c r="A3721" s="2">
        <v>3720</v>
      </c>
      <c r="B3721" s="2" t="s">
        <v>18741</v>
      </c>
      <c r="C3721" s="2" t="s">
        <v>18742</v>
      </c>
      <c r="D3721" s="2" t="s">
        <v>18741</v>
      </c>
      <c r="E3721" s="2" t="s">
        <v>18743</v>
      </c>
      <c r="F3721" s="3">
        <v>49</v>
      </c>
      <c r="G3721" s="2" t="s">
        <v>21</v>
      </c>
      <c r="H3721" s="2"/>
      <c r="I3721" s="2"/>
      <c r="J3721" s="2"/>
      <c r="K3721" s="60">
        <v>45868</v>
      </c>
      <c r="L3721" s="2"/>
      <c r="M3721" s="2"/>
      <c r="N3721" s="2" t="s">
        <v>18744</v>
      </c>
      <c r="O3721" s="2" t="s">
        <v>18745</v>
      </c>
    </row>
    <row r="3722" s="3" customFormat="1" spans="1:15">
      <c r="A3722" s="2">
        <v>3721</v>
      </c>
      <c r="B3722" s="3"/>
      <c r="C3722" s="3" t="s">
        <v>18746</v>
      </c>
      <c r="D3722" s="3" t="s">
        <v>18747</v>
      </c>
      <c r="E3722" s="20" t="s">
        <v>18748</v>
      </c>
      <c r="F3722" s="3">
        <v>45</v>
      </c>
      <c r="G3722" s="3" t="s">
        <v>1100</v>
      </c>
      <c r="K3722" s="60">
        <v>45625</v>
      </c>
      <c r="L3722" s="3"/>
      <c r="N3722" s="3" t="s">
        <v>18749</v>
      </c>
      <c r="O3722" s="3" t="s">
        <v>18750</v>
      </c>
    </row>
    <row r="3723" s="3" customFormat="1" spans="1:15">
      <c r="A3723" s="2">
        <v>3722</v>
      </c>
      <c r="C3723" s="3" t="s">
        <v>18751</v>
      </c>
      <c r="D3723" s="21" t="s">
        <v>18752</v>
      </c>
      <c r="E3723" s="3" t="s">
        <v>18753</v>
      </c>
      <c r="F3723" s="3">
        <v>48</v>
      </c>
      <c r="G3723" s="3" t="s">
        <v>21</v>
      </c>
      <c r="K3723" s="60">
        <v>45481</v>
      </c>
      <c r="M3723" s="3" t="s">
        <v>24</v>
      </c>
      <c r="N3723" s="3" t="s">
        <v>18754</v>
      </c>
      <c r="O3723" s="3" t="s">
        <v>18755</v>
      </c>
    </row>
    <row r="3724" s="3" customFormat="1" spans="1:15">
      <c r="A3724" s="2">
        <v>3723</v>
      </c>
      <c r="B3724" s="21"/>
      <c r="C3724" s="3" t="s">
        <v>18756</v>
      </c>
      <c r="D3724" s="21" t="s">
        <v>18757</v>
      </c>
      <c r="E3724" s="20" t="s">
        <v>18758</v>
      </c>
      <c r="F3724" s="3">
        <v>49</v>
      </c>
      <c r="G3724" s="20" t="s">
        <v>18759</v>
      </c>
      <c r="K3724" s="60">
        <v>45834</v>
      </c>
      <c r="N3724" s="3" t="s">
        <v>18760</v>
      </c>
      <c r="O3724" s="3" t="s">
        <v>18761</v>
      </c>
    </row>
    <row r="3725" s="3" customFormat="1" spans="1:15">
      <c r="A3725" s="2">
        <v>3724</v>
      </c>
      <c r="C3725" s="3" t="s">
        <v>18762</v>
      </c>
      <c r="D3725" s="21" t="s">
        <v>18763</v>
      </c>
      <c r="E3725" s="3" t="s">
        <v>18764</v>
      </c>
      <c r="F3725" s="3">
        <v>49.8</v>
      </c>
      <c r="G3725" s="63" t="s">
        <v>21</v>
      </c>
      <c r="K3725" s="60">
        <v>45304</v>
      </c>
      <c r="L3725" s="60"/>
      <c r="M3725" s="3" t="s">
        <v>24</v>
      </c>
      <c r="N3725" s="3" t="s">
        <v>18765</v>
      </c>
      <c r="O3725" s="3" t="s">
        <v>18766</v>
      </c>
    </row>
    <row r="3726" s="2" customFormat="1" ht="14.25" spans="1:15">
      <c r="A3726" s="2">
        <v>3725</v>
      </c>
      <c r="C3726" s="18" t="s">
        <v>18767</v>
      </c>
      <c r="D3726" s="76"/>
      <c r="F3726" s="3"/>
      <c r="K3726" s="60"/>
      <c r="M3726" s="3"/>
      <c r="O3726" s="3"/>
    </row>
    <row r="3727" s="2" customFormat="1" ht="14.25" spans="1:15">
      <c r="A3727" s="2">
        <v>3726</v>
      </c>
      <c r="C3727" s="18" t="s">
        <v>18768</v>
      </c>
      <c r="D3727" s="76"/>
      <c r="F3727" s="3"/>
      <c r="K3727" s="60"/>
      <c r="M3727" s="3"/>
      <c r="O3727" s="3"/>
    </row>
    <row r="3728" s="2" customFormat="1" spans="1:15">
      <c r="A3728" s="2">
        <v>3727</v>
      </c>
      <c r="C3728" s="2" t="s">
        <v>18769</v>
      </c>
      <c r="D3728" s="76" t="s">
        <v>18770</v>
      </c>
      <c r="E3728" s="2" t="s">
        <v>18771</v>
      </c>
      <c r="F3728" s="3">
        <v>45</v>
      </c>
      <c r="G3728" s="2" t="s">
        <v>21</v>
      </c>
      <c r="K3728" s="60">
        <v>45672</v>
      </c>
      <c r="M3728" s="3" t="s">
        <v>24</v>
      </c>
      <c r="N3728" s="2" t="s">
        <v>18772</v>
      </c>
      <c r="O3728" s="3" t="s">
        <v>18773</v>
      </c>
    </row>
    <row r="3729" s="3" customFormat="1" spans="1:15">
      <c r="A3729" s="2">
        <v>3728</v>
      </c>
      <c r="C3729" s="3" t="s">
        <v>18774</v>
      </c>
      <c r="D3729" s="21" t="s">
        <v>18775</v>
      </c>
      <c r="E3729" s="62" t="s">
        <v>18776</v>
      </c>
      <c r="F3729" s="3">
        <v>48</v>
      </c>
      <c r="G3729" s="3" t="s">
        <v>21</v>
      </c>
      <c r="I3729" s="2" t="s">
        <v>312</v>
      </c>
      <c r="J3729" s="3" t="s">
        <v>22</v>
      </c>
      <c r="K3729" s="60">
        <v>46010</v>
      </c>
      <c r="L3729" s="3" t="s">
        <v>23</v>
      </c>
      <c r="M3729" s="3" t="s">
        <v>18777</v>
      </c>
      <c r="N3729" s="3" t="s">
        <v>18778</v>
      </c>
      <c r="O3729" s="3" t="s">
        <v>18779</v>
      </c>
    </row>
    <row r="3730" s="5" customFormat="1" spans="1:15">
      <c r="A3730" s="2">
        <v>3729</v>
      </c>
      <c r="B3730" s="95"/>
      <c r="C3730" s="5" t="s">
        <v>18780</v>
      </c>
      <c r="D3730" s="68" t="s">
        <v>18781</v>
      </c>
      <c r="E3730" s="5" t="s">
        <v>18782</v>
      </c>
      <c r="F3730" s="3">
        <v>35</v>
      </c>
      <c r="G3730" s="3" t="s">
        <v>21</v>
      </c>
      <c r="H3730" s="63"/>
      <c r="I3730" s="63"/>
      <c r="J3730" s="63"/>
      <c r="K3730" s="60">
        <v>45845</v>
      </c>
      <c r="L3730" s="63"/>
      <c r="M3730" s="3" t="s">
        <v>24</v>
      </c>
      <c r="N3730" s="5" t="s">
        <v>18783</v>
      </c>
      <c r="O3730" s="3" t="s">
        <v>18784</v>
      </c>
    </row>
    <row r="3731" s="2" customFormat="1" spans="1:15">
      <c r="A3731" s="2">
        <v>3730</v>
      </c>
      <c r="C3731" s="2" t="s">
        <v>18785</v>
      </c>
      <c r="D3731" s="76" t="s">
        <v>18786</v>
      </c>
      <c r="E3731" s="2" t="s">
        <v>18787</v>
      </c>
      <c r="F3731" s="3">
        <v>36</v>
      </c>
      <c r="G3731" s="2" t="s">
        <v>21</v>
      </c>
      <c r="K3731" s="60">
        <v>46064</v>
      </c>
      <c r="M3731" s="3" t="s">
        <v>24</v>
      </c>
      <c r="N3731" s="2" t="s">
        <v>18788</v>
      </c>
      <c r="O3731" s="3" t="s">
        <v>18789</v>
      </c>
    </row>
    <row r="3732" s="2" customFormat="1" spans="1:15">
      <c r="A3732" s="2">
        <v>3731</v>
      </c>
      <c r="B3732" s="79"/>
      <c r="C3732" s="61" t="s">
        <v>18790</v>
      </c>
      <c r="D3732" s="76" t="s">
        <v>18791</v>
      </c>
      <c r="E3732" s="61" t="s">
        <v>18792</v>
      </c>
      <c r="F3732" s="3">
        <v>49</v>
      </c>
      <c r="G3732" s="61" t="s">
        <v>21</v>
      </c>
      <c r="H3732" s="61"/>
      <c r="I3732" s="61"/>
      <c r="J3732" s="61"/>
      <c r="K3732" s="60">
        <v>45146</v>
      </c>
      <c r="L3732" s="61"/>
      <c r="M3732" s="3" t="s">
        <v>24</v>
      </c>
      <c r="N3732" s="96" t="s">
        <v>18793</v>
      </c>
      <c r="O3732" s="3" t="s">
        <v>18794</v>
      </c>
    </row>
    <row r="3733" s="3" customFormat="1" spans="1:15">
      <c r="A3733" s="2">
        <v>3732</v>
      </c>
      <c r="B3733" s="21"/>
      <c r="C3733" s="3" t="s">
        <v>18795</v>
      </c>
      <c r="D3733" s="21" t="s">
        <v>18796</v>
      </c>
      <c r="E3733" s="3" t="s">
        <v>18797</v>
      </c>
      <c r="F3733" s="3">
        <v>49</v>
      </c>
      <c r="G3733" s="3" t="s">
        <v>62</v>
      </c>
      <c r="K3733" s="60">
        <v>45887</v>
      </c>
      <c r="L3733" s="3" t="s">
        <v>63</v>
      </c>
      <c r="N3733" s="3" t="s">
        <v>18798</v>
      </c>
      <c r="O3733" s="3" t="s">
        <v>18799</v>
      </c>
    </row>
    <row r="3734" s="3" customFormat="1" spans="1:15">
      <c r="A3734" s="2">
        <v>3733</v>
      </c>
      <c r="B3734" s="3" t="s">
        <v>18800</v>
      </c>
      <c r="C3734" s="3" t="s">
        <v>18801</v>
      </c>
      <c r="D3734" s="3" t="s">
        <v>18800</v>
      </c>
      <c r="E3734" s="3" t="s">
        <v>18802</v>
      </c>
      <c r="F3734" s="3">
        <v>39</v>
      </c>
      <c r="G3734" s="3" t="s">
        <v>18803</v>
      </c>
      <c r="K3734" s="60">
        <v>45875</v>
      </c>
      <c r="N3734" s="3" t="s">
        <v>18804</v>
      </c>
      <c r="O3734" s="3" t="s">
        <v>18805</v>
      </c>
    </row>
    <row r="3735" s="5" customFormat="1" spans="1:15">
      <c r="A3735" s="2">
        <v>3734</v>
      </c>
      <c r="B3735" s="68"/>
      <c r="C3735" s="5" t="s">
        <v>18806</v>
      </c>
      <c r="D3735" s="68" t="s">
        <v>18807</v>
      </c>
      <c r="E3735" s="5" t="s">
        <v>18808</v>
      </c>
      <c r="F3735" s="3">
        <v>45</v>
      </c>
      <c r="G3735" s="20" t="s">
        <v>21</v>
      </c>
      <c r="K3735" s="60">
        <v>46079</v>
      </c>
      <c r="L3735" s="5" t="s">
        <v>442</v>
      </c>
      <c r="M3735" s="3" t="s">
        <v>24</v>
      </c>
      <c r="N3735" s="5" t="s">
        <v>18809</v>
      </c>
      <c r="O3735" s="3" t="s">
        <v>18810</v>
      </c>
    </row>
    <row r="3736" s="3" customFormat="1" spans="1:15">
      <c r="A3736" s="2">
        <v>3735</v>
      </c>
      <c r="B3736" s="3" t="s">
        <v>18811</v>
      </c>
      <c r="C3736" s="3" t="s">
        <v>18812</v>
      </c>
      <c r="D3736" s="21" t="s">
        <v>18811</v>
      </c>
      <c r="E3736" s="62" t="s">
        <v>18813</v>
      </c>
      <c r="F3736" s="3">
        <v>55</v>
      </c>
      <c r="G3736" s="3" t="s">
        <v>21</v>
      </c>
      <c r="J3736" s="20" t="s">
        <v>22</v>
      </c>
      <c r="K3736" s="60">
        <v>46009</v>
      </c>
      <c r="L3736" s="3" t="s">
        <v>23</v>
      </c>
      <c r="M3736" s="62"/>
      <c r="N3736" s="3" t="s">
        <v>18814</v>
      </c>
      <c r="O3736" s="3" t="s">
        <v>18815</v>
      </c>
    </row>
    <row r="3737" s="2" customFormat="1" spans="1:15">
      <c r="A3737" s="2">
        <v>3736</v>
      </c>
      <c r="C3737" s="2" t="s">
        <v>18816</v>
      </c>
      <c r="D3737" s="76" t="s">
        <v>18817</v>
      </c>
      <c r="E3737" s="2" t="s">
        <v>4428</v>
      </c>
      <c r="F3737" s="3">
        <v>29.8</v>
      </c>
      <c r="G3737" s="2" t="s">
        <v>21</v>
      </c>
      <c r="K3737" s="60">
        <v>45657</v>
      </c>
      <c r="M3737" s="3" t="s">
        <v>24</v>
      </c>
      <c r="N3737" s="2" t="s">
        <v>18818</v>
      </c>
      <c r="O3737" s="3" t="s">
        <v>18819</v>
      </c>
    </row>
    <row r="3738" s="3" customFormat="1" spans="1:15">
      <c r="A3738" s="2">
        <v>3737</v>
      </c>
      <c r="B3738" s="3" t="s">
        <v>18820</v>
      </c>
      <c r="C3738" s="3" t="s">
        <v>18821</v>
      </c>
      <c r="D3738" s="21" t="s">
        <v>18820</v>
      </c>
      <c r="E3738" s="3" t="s">
        <v>18822</v>
      </c>
      <c r="F3738" s="3">
        <v>49.5</v>
      </c>
      <c r="G3738" s="3" t="s">
        <v>18421</v>
      </c>
      <c r="H3738" s="3"/>
      <c r="I3738" s="3"/>
      <c r="J3738" s="3"/>
      <c r="K3738" s="60">
        <v>46006</v>
      </c>
      <c r="L3738" s="3"/>
      <c r="M3738" s="3"/>
      <c r="N3738" s="3" t="s">
        <v>18823</v>
      </c>
      <c r="O3738" s="3" t="s">
        <v>18824</v>
      </c>
    </row>
    <row r="3739" s="2" customFormat="1" spans="1:15">
      <c r="A3739" s="2">
        <v>3738</v>
      </c>
      <c r="C3739" s="2" t="s">
        <v>18825</v>
      </c>
      <c r="D3739" s="76" t="s">
        <v>18826</v>
      </c>
      <c r="E3739" s="2" t="s">
        <v>18827</v>
      </c>
      <c r="F3739" s="3">
        <v>54.8</v>
      </c>
      <c r="G3739" s="2" t="s">
        <v>21</v>
      </c>
      <c r="K3739" s="60">
        <v>46036</v>
      </c>
      <c r="M3739" s="3" t="s">
        <v>24</v>
      </c>
      <c r="N3739" s="2" t="s">
        <v>18828</v>
      </c>
      <c r="O3739" s="3" t="s">
        <v>18829</v>
      </c>
    </row>
    <row r="3740" s="2" customFormat="1" spans="1:15">
      <c r="A3740" s="2">
        <v>3739</v>
      </c>
      <c r="B3740" s="16"/>
      <c r="C3740" s="2" t="s">
        <v>18790</v>
      </c>
      <c r="D3740" s="76" t="s">
        <v>18830</v>
      </c>
      <c r="E3740" s="2" t="s">
        <v>2368</v>
      </c>
      <c r="F3740" s="3">
        <v>48</v>
      </c>
      <c r="G3740" s="2" t="s">
        <v>21</v>
      </c>
      <c r="K3740" s="60">
        <v>44397</v>
      </c>
      <c r="M3740" s="3" t="s">
        <v>24</v>
      </c>
      <c r="N3740" s="2" t="s">
        <v>18831</v>
      </c>
      <c r="O3740" s="3" t="s">
        <v>18832</v>
      </c>
    </row>
    <row r="3741" s="5" customFormat="1" spans="1:15">
      <c r="A3741" s="2">
        <v>3740</v>
      </c>
      <c r="B3741" s="68"/>
      <c r="C3741" s="5" t="s">
        <v>18833</v>
      </c>
      <c r="D3741" s="68" t="s">
        <v>18834</v>
      </c>
      <c r="E3741" s="20" t="s">
        <v>18835</v>
      </c>
      <c r="F3741" s="3">
        <v>49</v>
      </c>
      <c r="G3741" s="20" t="s">
        <v>21</v>
      </c>
      <c r="K3741" s="60">
        <v>45859</v>
      </c>
      <c r="M3741" s="3" t="s">
        <v>24</v>
      </c>
      <c r="N3741" s="5" t="s">
        <v>18836</v>
      </c>
      <c r="O3741" s="3" t="s">
        <v>18837</v>
      </c>
    </row>
    <row r="3742" s="3" customFormat="1" spans="1:15">
      <c r="A3742" s="2">
        <v>3741</v>
      </c>
      <c r="B3742" s="3" t="s">
        <v>18838</v>
      </c>
      <c r="C3742" s="3" t="s">
        <v>18839</v>
      </c>
      <c r="D3742" s="3" t="s">
        <v>18838</v>
      </c>
      <c r="E3742" s="3" t="s">
        <v>18840</v>
      </c>
      <c r="F3742" s="3">
        <v>49</v>
      </c>
      <c r="G3742" s="3" t="s">
        <v>18841</v>
      </c>
      <c r="J3742" s="20" t="s">
        <v>22</v>
      </c>
      <c r="K3742" s="60">
        <v>45882</v>
      </c>
      <c r="L3742" s="3" t="s">
        <v>23</v>
      </c>
      <c r="N3742" s="3" t="s">
        <v>18842</v>
      </c>
      <c r="O3742" s="3" t="s">
        <v>18843</v>
      </c>
    </row>
    <row r="3743" s="2" customFormat="1" spans="1:15">
      <c r="A3743" s="2">
        <v>3742</v>
      </c>
      <c r="C3743" s="2" t="s">
        <v>18839</v>
      </c>
      <c r="D3743" s="76" t="s">
        <v>18844</v>
      </c>
      <c r="E3743" s="2" t="s">
        <v>18845</v>
      </c>
      <c r="F3743" s="3">
        <v>35</v>
      </c>
      <c r="G3743" s="2" t="s">
        <v>21</v>
      </c>
      <c r="K3743" s="60">
        <v>44713</v>
      </c>
      <c r="M3743" s="3" t="s">
        <v>24</v>
      </c>
      <c r="N3743" s="2" t="s">
        <v>18846</v>
      </c>
      <c r="O3743" s="3" t="s">
        <v>18847</v>
      </c>
    </row>
    <row r="3744" s="2" customFormat="1" spans="1:15">
      <c r="A3744" s="2">
        <v>3743</v>
      </c>
      <c r="B3744" s="16"/>
      <c r="C3744" s="2" t="s">
        <v>18848</v>
      </c>
      <c r="D3744" s="76" t="s">
        <v>18849</v>
      </c>
      <c r="E3744" s="2" t="s">
        <v>18850</v>
      </c>
      <c r="F3744" s="3">
        <v>45</v>
      </c>
      <c r="G3744" s="2" t="s">
        <v>21</v>
      </c>
      <c r="K3744" s="60">
        <v>46059</v>
      </c>
      <c r="L3744" s="2" t="s">
        <v>442</v>
      </c>
      <c r="M3744" s="3" t="s">
        <v>18851</v>
      </c>
      <c r="N3744" s="2" t="s">
        <v>18852</v>
      </c>
      <c r="O3744" s="3" t="s">
        <v>18853</v>
      </c>
    </row>
    <row r="3745" s="3" customFormat="1" spans="1:15">
      <c r="A3745" s="2">
        <v>3744</v>
      </c>
      <c r="C3745" s="20" t="s">
        <v>18854</v>
      </c>
      <c r="D3745" s="21" t="s">
        <v>18855</v>
      </c>
      <c r="E3745" s="3" t="s">
        <v>1351</v>
      </c>
      <c r="F3745" s="3">
        <v>48</v>
      </c>
      <c r="G3745" s="2" t="s">
        <v>21</v>
      </c>
      <c r="K3745" s="60">
        <v>46008</v>
      </c>
      <c r="N3745" s="3" t="s">
        <v>18856</v>
      </c>
      <c r="O3745" s="3" t="s">
        <v>18857</v>
      </c>
    </row>
    <row r="3746" s="3" customFormat="1" spans="1:15">
      <c r="A3746" s="2">
        <v>3745</v>
      </c>
      <c r="B3746" s="21" t="s">
        <v>18858</v>
      </c>
      <c r="C3746" s="3" t="s">
        <v>18859</v>
      </c>
      <c r="D3746" s="21" t="s">
        <v>18858</v>
      </c>
      <c r="E3746" s="3" t="s">
        <v>18860</v>
      </c>
      <c r="F3746" s="3">
        <v>37</v>
      </c>
      <c r="G3746" s="3" t="s">
        <v>2656</v>
      </c>
      <c r="K3746" s="60">
        <v>45826</v>
      </c>
      <c r="N3746" s="3" t="s">
        <v>18861</v>
      </c>
      <c r="O3746" s="3" t="s">
        <v>18862</v>
      </c>
    </row>
    <row r="3747" s="5" customFormat="1" spans="1:15">
      <c r="A3747" s="2">
        <v>3746</v>
      </c>
      <c r="B3747" s="68"/>
      <c r="C3747" s="5" t="s">
        <v>18863</v>
      </c>
      <c r="D3747" s="68" t="s">
        <v>18864</v>
      </c>
      <c r="E3747" s="5" t="s">
        <v>1580</v>
      </c>
      <c r="F3747" s="3">
        <v>39.8</v>
      </c>
      <c r="G3747" s="3" t="s">
        <v>21</v>
      </c>
      <c r="K3747" s="60">
        <v>46057</v>
      </c>
      <c r="M3747" s="3" t="s">
        <v>24</v>
      </c>
      <c r="N3747" s="5" t="s">
        <v>18865</v>
      </c>
      <c r="O3747" s="3" t="s">
        <v>18866</v>
      </c>
    </row>
    <row r="3748" s="2" customFormat="1" spans="1:15">
      <c r="A3748" s="2">
        <v>3747</v>
      </c>
      <c r="B3748" s="68"/>
      <c r="C3748" s="5" t="s">
        <v>18867</v>
      </c>
      <c r="D3748" s="68" t="s">
        <v>18868</v>
      </c>
      <c r="E3748" s="5" t="s">
        <v>18869</v>
      </c>
      <c r="F3748" s="3">
        <v>35</v>
      </c>
      <c r="G3748" s="5" t="s">
        <v>21</v>
      </c>
      <c r="H3748" s="5"/>
      <c r="I3748" s="5"/>
      <c r="J3748" s="5"/>
      <c r="K3748" s="60">
        <v>45961</v>
      </c>
      <c r="L3748" s="5"/>
      <c r="M3748" s="3" t="s">
        <v>24</v>
      </c>
      <c r="N3748" s="5" t="s">
        <v>18870</v>
      </c>
      <c r="O3748" s="3" t="s">
        <v>18871</v>
      </c>
    </row>
    <row r="3749" s="4" customFormat="1" spans="1:15">
      <c r="A3749" s="2">
        <v>3748</v>
      </c>
      <c r="B3749" s="4" t="s">
        <v>18872</v>
      </c>
      <c r="C3749" s="4" t="s">
        <v>18873</v>
      </c>
      <c r="D3749" s="4" t="s">
        <v>18872</v>
      </c>
      <c r="E3749" s="4" t="s">
        <v>18874</v>
      </c>
      <c r="F3749" s="4">
        <v>54.8</v>
      </c>
      <c r="G3749" s="4" t="s">
        <v>62</v>
      </c>
      <c r="K3749" s="56">
        <v>46097</v>
      </c>
      <c r="L3749" s="4"/>
      <c r="N3749" s="4" t="s">
        <v>18875</v>
      </c>
      <c r="O3749" s="4" t="s">
        <v>18876</v>
      </c>
    </row>
    <row r="3750" s="3" customFormat="1" spans="1:15">
      <c r="A3750" s="2">
        <v>3749</v>
      </c>
      <c r="B3750" s="5"/>
      <c r="C3750" s="5" t="s">
        <v>18877</v>
      </c>
      <c r="D3750" s="68" t="s">
        <v>18878</v>
      </c>
      <c r="E3750" s="5" t="s">
        <v>18879</v>
      </c>
      <c r="F3750" s="3">
        <v>55</v>
      </c>
      <c r="G3750" s="63" t="s">
        <v>21</v>
      </c>
      <c r="K3750" s="60">
        <v>45869</v>
      </c>
      <c r="N3750" s="5" t="s">
        <v>18880</v>
      </c>
      <c r="O3750" s="5" t="s">
        <v>18881</v>
      </c>
    </row>
    <row r="3751" s="3" customFormat="1" spans="1:15">
      <c r="A3751" s="2">
        <v>3750</v>
      </c>
      <c r="B3751" s="21"/>
      <c r="C3751" s="3" t="s">
        <v>18882</v>
      </c>
      <c r="D3751" s="21" t="s">
        <v>18883</v>
      </c>
      <c r="E3751" s="20" t="s">
        <v>18884</v>
      </c>
      <c r="F3751" s="3">
        <v>55</v>
      </c>
      <c r="G3751" s="62" t="s">
        <v>21</v>
      </c>
      <c r="K3751" s="60">
        <v>45908</v>
      </c>
      <c r="L3751" s="60" t="s">
        <v>909</v>
      </c>
      <c r="M3751" s="3" t="s">
        <v>18885</v>
      </c>
      <c r="N3751" s="3" t="s">
        <v>18886</v>
      </c>
      <c r="O3751" s="3" t="s">
        <v>18887</v>
      </c>
    </row>
    <row r="3752" s="3" customFormat="1" spans="1:15">
      <c r="A3752" s="2">
        <v>3751</v>
      </c>
      <c r="C3752" s="3" t="s">
        <v>18888</v>
      </c>
      <c r="D3752" s="21" t="s">
        <v>18889</v>
      </c>
      <c r="E3752" s="20" t="s">
        <v>18890</v>
      </c>
      <c r="F3752" s="3">
        <v>49.8</v>
      </c>
      <c r="G3752" s="3" t="s">
        <v>62</v>
      </c>
      <c r="K3752" s="60">
        <v>45822</v>
      </c>
      <c r="L3752" s="3" t="s">
        <v>63</v>
      </c>
      <c r="N3752" s="3" t="s">
        <v>18891</v>
      </c>
      <c r="O3752" s="3" t="s">
        <v>18892</v>
      </c>
    </row>
    <row r="3753" s="2" customFormat="1" spans="1:15">
      <c r="A3753" s="2">
        <v>3752</v>
      </c>
      <c r="C3753" s="2" t="s">
        <v>18893</v>
      </c>
      <c r="D3753" s="76" t="s">
        <v>18894</v>
      </c>
      <c r="E3753" s="2" t="s">
        <v>18895</v>
      </c>
      <c r="F3753" s="3">
        <v>45</v>
      </c>
      <c r="G3753" s="63" t="s">
        <v>21</v>
      </c>
      <c r="K3753" s="60">
        <v>46079</v>
      </c>
      <c r="M3753" s="3" t="s">
        <v>24</v>
      </c>
      <c r="N3753" s="2" t="s">
        <v>18896</v>
      </c>
      <c r="O3753" s="3" t="s">
        <v>18897</v>
      </c>
    </row>
    <row r="3754" s="5" customFormat="1" ht="14.25" spans="1:15">
      <c r="A3754" s="2">
        <v>3753</v>
      </c>
      <c r="B3754" s="2"/>
      <c r="C3754" s="18" t="s">
        <v>18898</v>
      </c>
      <c r="D3754" s="85"/>
      <c r="E3754" s="16"/>
      <c r="F3754" s="3"/>
      <c r="G3754" s="16"/>
      <c r="H3754" s="16"/>
      <c r="I3754" s="16"/>
      <c r="J3754" s="16"/>
      <c r="K3754" s="60"/>
      <c r="L3754" s="16"/>
      <c r="M3754" s="3"/>
      <c r="N3754" s="16"/>
      <c r="O3754" s="3"/>
    </row>
    <row r="3755" s="3" customFormat="1" spans="1:15">
      <c r="A3755" s="2">
        <v>3754</v>
      </c>
      <c r="B3755" s="3"/>
      <c r="C3755" s="3" t="s">
        <v>18899</v>
      </c>
      <c r="D3755" s="21" t="s">
        <v>18900</v>
      </c>
      <c r="E3755" s="3" t="s">
        <v>18901</v>
      </c>
      <c r="F3755" s="3">
        <v>45</v>
      </c>
      <c r="G3755" s="3" t="s">
        <v>1100</v>
      </c>
      <c r="K3755" s="60">
        <v>45868</v>
      </c>
      <c r="L3755" s="20" t="s">
        <v>63</v>
      </c>
      <c r="N3755" s="3" t="s">
        <v>18902</v>
      </c>
      <c r="O3755" s="3" t="s">
        <v>18903</v>
      </c>
    </row>
    <row r="3756" s="3" customFormat="1" spans="1:15">
      <c r="A3756" s="2">
        <v>3755</v>
      </c>
      <c r="B3756" s="3" t="s">
        <v>18904</v>
      </c>
      <c r="C3756" s="3" t="s">
        <v>18905</v>
      </c>
      <c r="D3756" s="21" t="s">
        <v>18904</v>
      </c>
      <c r="E3756" s="3" t="s">
        <v>18906</v>
      </c>
      <c r="F3756" s="3">
        <v>49</v>
      </c>
      <c r="G3756" s="20" t="s">
        <v>18907</v>
      </c>
      <c r="H3756" s="20"/>
      <c r="I3756" s="20"/>
      <c r="J3756" s="20" t="s">
        <v>22</v>
      </c>
      <c r="K3756" s="60">
        <v>46078</v>
      </c>
      <c r="L3756" s="3" t="s">
        <v>23</v>
      </c>
      <c r="M3756" s="3" t="s">
        <v>18908</v>
      </c>
      <c r="N3756" s="3" t="s">
        <v>18909</v>
      </c>
      <c r="O3756" s="3" t="s">
        <v>18910</v>
      </c>
    </row>
    <row r="3757" s="3" customFormat="1" spans="1:15">
      <c r="A3757" s="2">
        <v>3756</v>
      </c>
      <c r="B3757" s="21"/>
      <c r="C3757" s="3" t="s">
        <v>18911</v>
      </c>
      <c r="D3757" s="3" t="s">
        <v>18912</v>
      </c>
      <c r="E3757" s="3" t="s">
        <v>18913</v>
      </c>
      <c r="F3757" s="3">
        <v>49</v>
      </c>
      <c r="G3757" s="3" t="s">
        <v>18914</v>
      </c>
      <c r="K3757" s="60">
        <v>45903</v>
      </c>
      <c r="L3757" s="20" t="s">
        <v>63</v>
      </c>
      <c r="M3757" s="20"/>
      <c r="N3757" s="3" t="s">
        <v>18915</v>
      </c>
      <c r="O3757" s="62" t="s">
        <v>18916</v>
      </c>
    </row>
    <row r="3758" s="3" customFormat="1" spans="1:15">
      <c r="A3758" s="2">
        <v>3757</v>
      </c>
      <c r="B3758" s="3"/>
      <c r="C3758" s="3" t="s">
        <v>18917</v>
      </c>
      <c r="D3758" s="3" t="s">
        <v>18918</v>
      </c>
      <c r="E3758" s="3" t="s">
        <v>18919</v>
      </c>
      <c r="F3758" s="3">
        <v>49</v>
      </c>
      <c r="G3758" s="20" t="s">
        <v>18920</v>
      </c>
      <c r="H3758" s="3"/>
      <c r="I3758" s="3"/>
      <c r="J3758" s="3"/>
      <c r="K3758" s="60">
        <v>45601</v>
      </c>
      <c r="L3758" s="3"/>
      <c r="M3758" s="3"/>
      <c r="N3758" s="3" t="s">
        <v>18921</v>
      </c>
      <c r="O3758" s="3" t="s">
        <v>18922</v>
      </c>
    </row>
    <row r="3759" s="3" customFormat="1" spans="1:15">
      <c r="A3759" s="2">
        <v>3758</v>
      </c>
      <c r="C3759" s="3" t="s">
        <v>18923</v>
      </c>
      <c r="D3759" s="21" t="s">
        <v>18924</v>
      </c>
      <c r="E3759" s="3" t="s">
        <v>18925</v>
      </c>
      <c r="F3759" s="3">
        <v>49</v>
      </c>
      <c r="G3759" s="2" t="s">
        <v>21</v>
      </c>
      <c r="K3759" s="60">
        <v>45965</v>
      </c>
      <c r="L3759" s="60"/>
      <c r="M3759" s="3" t="s">
        <v>24</v>
      </c>
      <c r="N3759" s="3" t="s">
        <v>18926</v>
      </c>
      <c r="O3759" s="3" t="s">
        <v>18927</v>
      </c>
    </row>
    <row r="3760" s="3" customFormat="1" spans="1:15">
      <c r="A3760" s="2">
        <v>3759</v>
      </c>
      <c r="B3760" s="68" t="s">
        <v>18928</v>
      </c>
      <c r="C3760" s="5" t="s">
        <v>18929</v>
      </c>
      <c r="D3760" s="68" t="s">
        <v>18928</v>
      </c>
      <c r="E3760" s="5" t="s">
        <v>18930</v>
      </c>
      <c r="F3760" s="3">
        <v>48</v>
      </c>
      <c r="G3760" s="3" t="s">
        <v>21</v>
      </c>
      <c r="K3760" s="60">
        <v>46007</v>
      </c>
      <c r="N3760" s="5" t="s">
        <v>18931</v>
      </c>
      <c r="O3760" s="5" t="s">
        <v>18932</v>
      </c>
    </row>
    <row r="3761" s="3" customFormat="1" spans="1:15">
      <c r="A3761" s="2">
        <v>3760</v>
      </c>
      <c r="C3761" s="3" t="s">
        <v>18933</v>
      </c>
      <c r="D3761" s="21" t="s">
        <v>18934</v>
      </c>
      <c r="E3761" s="3" t="s">
        <v>18935</v>
      </c>
      <c r="F3761" s="3">
        <v>59.9</v>
      </c>
      <c r="G3761" s="3" t="s">
        <v>1727</v>
      </c>
      <c r="K3761" s="60">
        <v>45693</v>
      </c>
      <c r="L3761" s="62" t="s">
        <v>18936</v>
      </c>
      <c r="N3761" s="3" t="s">
        <v>18937</v>
      </c>
      <c r="O3761" s="3" t="s">
        <v>18938</v>
      </c>
    </row>
    <row r="3762" s="2" customFormat="1" spans="1:15">
      <c r="A3762" s="2">
        <v>3761</v>
      </c>
      <c r="B3762" s="2"/>
      <c r="C3762" s="2" t="s">
        <v>18939</v>
      </c>
      <c r="D3762" s="2" t="s">
        <v>18940</v>
      </c>
      <c r="E3762" s="2" t="s">
        <v>18913</v>
      </c>
      <c r="F3762" s="3">
        <v>49</v>
      </c>
      <c r="G3762" s="2" t="s">
        <v>21</v>
      </c>
      <c r="H3762" s="2"/>
      <c r="I3762" s="2"/>
      <c r="J3762" s="2"/>
      <c r="K3762" s="60">
        <v>45708</v>
      </c>
      <c r="L3762" s="2"/>
      <c r="M3762" s="2"/>
      <c r="N3762" s="2" t="s">
        <v>18941</v>
      </c>
      <c r="O3762" s="2" t="s">
        <v>18942</v>
      </c>
    </row>
    <row r="3763" s="3" customFormat="1" spans="1:15">
      <c r="A3763" s="2">
        <v>3762</v>
      </c>
      <c r="C3763" s="3" t="s">
        <v>18943</v>
      </c>
      <c r="D3763" s="21" t="s">
        <v>18944</v>
      </c>
      <c r="E3763" s="3" t="s">
        <v>18945</v>
      </c>
      <c r="F3763" s="3">
        <v>45</v>
      </c>
      <c r="G3763" s="63" t="s">
        <v>21</v>
      </c>
      <c r="K3763" s="60">
        <v>45800</v>
      </c>
      <c r="N3763" s="3" t="s">
        <v>18946</v>
      </c>
      <c r="O3763" s="3" t="s">
        <v>18947</v>
      </c>
    </row>
    <row r="3764" s="3" customFormat="1" spans="1:15">
      <c r="A3764" s="2">
        <v>3763</v>
      </c>
      <c r="B3764" s="3"/>
      <c r="C3764" s="3" t="s">
        <v>18948</v>
      </c>
      <c r="D3764" s="3" t="s">
        <v>18949</v>
      </c>
      <c r="E3764" s="3" t="s">
        <v>18950</v>
      </c>
      <c r="F3764" s="3">
        <v>48.5</v>
      </c>
      <c r="G3764" s="3" t="s">
        <v>649</v>
      </c>
      <c r="K3764" s="60">
        <v>45712</v>
      </c>
      <c r="N3764" s="3" t="s">
        <v>18951</v>
      </c>
      <c r="O3764" s="3" t="s">
        <v>18952</v>
      </c>
    </row>
    <row r="3765" s="3" customFormat="1" spans="1:15">
      <c r="A3765" s="2">
        <v>3764</v>
      </c>
      <c r="B3765" s="3"/>
      <c r="C3765" s="3" t="s">
        <v>18948</v>
      </c>
      <c r="D3765" s="21" t="s">
        <v>18953</v>
      </c>
      <c r="E3765" s="3" t="s">
        <v>18954</v>
      </c>
      <c r="F3765" s="3">
        <v>49</v>
      </c>
      <c r="G3765" s="3" t="s">
        <v>9911</v>
      </c>
      <c r="K3765" s="60">
        <v>45715</v>
      </c>
      <c r="N3765" s="3" t="s">
        <v>18955</v>
      </c>
      <c r="O3765" s="3" t="s">
        <v>18956</v>
      </c>
    </row>
    <row r="3766" s="2" customFormat="1" spans="1:15">
      <c r="A3766" s="2">
        <v>3765</v>
      </c>
      <c r="B3766" s="16"/>
      <c r="C3766" s="2" t="s">
        <v>18957</v>
      </c>
      <c r="D3766" s="76" t="s">
        <v>18958</v>
      </c>
      <c r="E3766" s="2" t="s">
        <v>18959</v>
      </c>
      <c r="F3766" s="3">
        <v>39.8</v>
      </c>
      <c r="G3766" s="2" t="s">
        <v>21</v>
      </c>
      <c r="H3766" s="16" t="s">
        <v>96</v>
      </c>
      <c r="I3766" s="16"/>
      <c r="J3766" s="16"/>
      <c r="K3766" s="60">
        <v>45528</v>
      </c>
      <c r="L3766" s="2" t="s">
        <v>381</v>
      </c>
      <c r="M3766" s="3" t="s">
        <v>24</v>
      </c>
      <c r="N3766" s="2" t="s">
        <v>18960</v>
      </c>
      <c r="O3766" s="3" t="s">
        <v>18961</v>
      </c>
    </row>
    <row r="3767" s="2" customFormat="1" spans="1:15">
      <c r="A3767" s="2">
        <v>3766</v>
      </c>
      <c r="B3767" s="16"/>
      <c r="C3767" s="2" t="s">
        <v>18962</v>
      </c>
      <c r="D3767" s="76" t="s">
        <v>18963</v>
      </c>
      <c r="E3767" s="2" t="s">
        <v>18964</v>
      </c>
      <c r="F3767" s="3">
        <v>48</v>
      </c>
      <c r="G3767" s="2" t="s">
        <v>21</v>
      </c>
      <c r="K3767" s="60">
        <v>45867</v>
      </c>
      <c r="M3767" s="3" t="s">
        <v>24</v>
      </c>
      <c r="N3767" s="2" t="s">
        <v>18965</v>
      </c>
      <c r="O3767" s="3" t="s">
        <v>18966</v>
      </c>
    </row>
    <row r="3768" s="2" customFormat="1" spans="1:15">
      <c r="A3768" s="2">
        <v>3767</v>
      </c>
      <c r="C3768" s="2" t="s">
        <v>18967</v>
      </c>
      <c r="D3768" s="76" t="s">
        <v>18968</v>
      </c>
      <c r="E3768" s="2" t="s">
        <v>18969</v>
      </c>
      <c r="F3768" s="3">
        <v>43</v>
      </c>
      <c r="G3768" s="2" t="s">
        <v>21</v>
      </c>
      <c r="K3768" s="60">
        <v>46064</v>
      </c>
      <c r="M3768" s="3" t="s">
        <v>24</v>
      </c>
      <c r="N3768" s="2" t="s">
        <v>18970</v>
      </c>
      <c r="O3768" s="3" t="s">
        <v>18971</v>
      </c>
    </row>
    <row r="3769" s="52" customFormat="1" spans="1:15">
      <c r="A3769" s="2">
        <v>3768</v>
      </c>
      <c r="C3769" s="52" t="s">
        <v>18972</v>
      </c>
      <c r="D3769" s="87" t="s">
        <v>18973</v>
      </c>
      <c r="E3769" s="88" t="s">
        <v>18598</v>
      </c>
      <c r="F3769" s="3">
        <v>46</v>
      </c>
      <c r="G3769" s="3" t="s">
        <v>21</v>
      </c>
      <c r="H3769" s="88" t="s">
        <v>96</v>
      </c>
      <c r="I3769" s="88"/>
      <c r="J3769" s="3" t="s">
        <v>22</v>
      </c>
      <c r="K3769" s="60">
        <v>46006</v>
      </c>
      <c r="L3769" s="3" t="s">
        <v>23</v>
      </c>
      <c r="M3769" s="3" t="s">
        <v>24</v>
      </c>
      <c r="N3769" s="52" t="s">
        <v>18974</v>
      </c>
      <c r="O3769" s="3" t="s">
        <v>18975</v>
      </c>
    </row>
    <row r="3770" s="2" customFormat="1" spans="1:15">
      <c r="A3770" s="2">
        <v>3769</v>
      </c>
      <c r="B3770" s="95"/>
      <c r="C3770" s="5" t="s">
        <v>18976</v>
      </c>
      <c r="D3770" s="68" t="s">
        <v>18977</v>
      </c>
      <c r="E3770" s="5" t="s">
        <v>18978</v>
      </c>
      <c r="F3770" s="3">
        <v>39.8</v>
      </c>
      <c r="G3770" s="20" t="s">
        <v>21</v>
      </c>
      <c r="H3770" s="63"/>
      <c r="I3770" s="63"/>
      <c r="J3770" s="63"/>
      <c r="K3770" s="60">
        <v>45318</v>
      </c>
      <c r="L3770" s="5"/>
      <c r="M3770" s="3" t="s">
        <v>24</v>
      </c>
      <c r="N3770" s="5" t="s">
        <v>18979</v>
      </c>
      <c r="O3770" s="3" t="s">
        <v>18980</v>
      </c>
    </row>
    <row r="3771" s="3" customFormat="1" spans="1:15">
      <c r="A3771" s="2">
        <v>3770</v>
      </c>
      <c r="B3771" s="3" t="s">
        <v>18981</v>
      </c>
      <c r="C3771" s="3" t="s">
        <v>18982</v>
      </c>
      <c r="D3771" s="21" t="s">
        <v>18981</v>
      </c>
      <c r="E3771" s="3" t="s">
        <v>18983</v>
      </c>
      <c r="F3771" s="3">
        <v>45</v>
      </c>
      <c r="G3771" s="3" t="s">
        <v>18984</v>
      </c>
      <c r="K3771" s="60">
        <v>46034</v>
      </c>
      <c r="N3771" s="3" t="s">
        <v>18985</v>
      </c>
      <c r="O3771" s="3" t="s">
        <v>18986</v>
      </c>
    </row>
    <row r="3772" s="3" customFormat="1" spans="1:15">
      <c r="A3772" s="2">
        <v>3771</v>
      </c>
      <c r="B3772" s="5"/>
      <c r="C3772" s="20" t="s">
        <v>18987</v>
      </c>
      <c r="D3772" s="68" t="s">
        <v>18988</v>
      </c>
      <c r="E3772" s="5" t="s">
        <v>18989</v>
      </c>
      <c r="F3772" s="3">
        <v>49</v>
      </c>
      <c r="G3772" s="5" t="s">
        <v>62</v>
      </c>
      <c r="I3772" s="2" t="s">
        <v>312</v>
      </c>
      <c r="J3772" s="3" t="s">
        <v>22</v>
      </c>
      <c r="K3772" s="60">
        <v>46022</v>
      </c>
      <c r="L3772" s="3" t="s">
        <v>23</v>
      </c>
      <c r="M3772" s="3" t="s">
        <v>18990</v>
      </c>
      <c r="N3772" s="5" t="s">
        <v>18991</v>
      </c>
      <c r="O3772" s="5" t="s">
        <v>18992</v>
      </c>
    </row>
    <row r="3773" s="3" customFormat="1" spans="1:15">
      <c r="A3773" s="2">
        <v>3772</v>
      </c>
      <c r="B3773" s="3" t="s">
        <v>18993</v>
      </c>
      <c r="C3773" s="3" t="s">
        <v>18994</v>
      </c>
      <c r="D3773" s="3" t="s">
        <v>18993</v>
      </c>
      <c r="E3773" s="3" t="s">
        <v>18995</v>
      </c>
      <c r="F3773" s="3">
        <v>49</v>
      </c>
      <c r="G3773" s="3" t="s">
        <v>18996</v>
      </c>
      <c r="H3773" s="3"/>
      <c r="I3773" s="3"/>
      <c r="J3773" s="3"/>
      <c r="K3773" s="60">
        <v>46055</v>
      </c>
      <c r="L3773" s="3"/>
      <c r="M3773" s="3"/>
      <c r="N3773" s="3" t="s">
        <v>18997</v>
      </c>
      <c r="O3773" s="3" t="s">
        <v>18998</v>
      </c>
    </row>
    <row r="3774" s="52" customFormat="1" spans="1:15">
      <c r="A3774" s="2">
        <v>3773</v>
      </c>
      <c r="C3774" s="52" t="s">
        <v>18999</v>
      </c>
      <c r="D3774" s="87" t="s">
        <v>19000</v>
      </c>
      <c r="E3774" s="52" t="s">
        <v>19001</v>
      </c>
      <c r="F3774" s="3">
        <v>39.8</v>
      </c>
      <c r="G3774" s="88" t="s">
        <v>19002</v>
      </c>
      <c r="K3774" s="60">
        <v>46027</v>
      </c>
      <c r="L3774" s="52" t="s">
        <v>24</v>
      </c>
      <c r="M3774" s="70"/>
      <c r="N3774" s="88" t="s">
        <v>19003</v>
      </c>
      <c r="O3774" s="3" t="s">
        <v>19004</v>
      </c>
    </row>
    <row r="3775" s="2" customFormat="1" spans="1:15">
      <c r="A3775" s="2">
        <v>3774</v>
      </c>
      <c r="C3775" s="2" t="s">
        <v>19005</v>
      </c>
      <c r="D3775" s="76" t="s">
        <v>19006</v>
      </c>
      <c r="E3775" s="2" t="s">
        <v>19007</v>
      </c>
      <c r="F3775" s="3">
        <v>45</v>
      </c>
      <c r="G3775" s="2" t="s">
        <v>21</v>
      </c>
      <c r="K3775" s="60">
        <v>45867</v>
      </c>
      <c r="M3775" s="3" t="s">
        <v>24</v>
      </c>
      <c r="N3775" s="2" t="s">
        <v>19008</v>
      </c>
      <c r="O3775" s="3" t="s">
        <v>19009</v>
      </c>
    </row>
    <row r="3776" s="5" customFormat="1" spans="1:15">
      <c r="A3776" s="2">
        <v>3775</v>
      </c>
      <c r="B3776" s="95"/>
      <c r="C3776" s="5" t="s">
        <v>19010</v>
      </c>
      <c r="D3776" s="68" t="s">
        <v>19011</v>
      </c>
      <c r="E3776" s="5" t="s">
        <v>19012</v>
      </c>
      <c r="F3776" s="3">
        <v>49.8</v>
      </c>
      <c r="G3776" s="20" t="s">
        <v>21</v>
      </c>
      <c r="H3776" s="63"/>
      <c r="I3776" s="63"/>
      <c r="J3776" s="63"/>
      <c r="K3776" s="60">
        <v>45812</v>
      </c>
      <c r="M3776" s="3" t="s">
        <v>24</v>
      </c>
      <c r="N3776" s="5" t="s">
        <v>19013</v>
      </c>
      <c r="O3776" s="3" t="s">
        <v>19014</v>
      </c>
    </row>
    <row r="3777" s="2" customFormat="1" spans="1:15">
      <c r="A3777" s="2">
        <v>3776</v>
      </c>
      <c r="B3777" s="61"/>
      <c r="C3777" s="61" t="s">
        <v>19015</v>
      </c>
      <c r="D3777" s="96" t="s">
        <v>19016</v>
      </c>
      <c r="E3777" s="61" t="s">
        <v>19017</v>
      </c>
      <c r="F3777" s="3">
        <v>46.5</v>
      </c>
      <c r="G3777" s="61" t="s">
        <v>21</v>
      </c>
      <c r="H3777" s="61"/>
      <c r="I3777" s="61"/>
      <c r="J3777" s="61"/>
      <c r="K3777" s="60">
        <v>45642</v>
      </c>
      <c r="L3777" s="61"/>
      <c r="M3777" s="3" t="s">
        <v>24</v>
      </c>
      <c r="N3777" s="96" t="s">
        <v>19018</v>
      </c>
      <c r="O3777" s="3" t="s">
        <v>19019</v>
      </c>
    </row>
    <row r="3778" s="2" customFormat="1" spans="1:15">
      <c r="A3778" s="2">
        <v>3777</v>
      </c>
      <c r="C3778" s="2" t="s">
        <v>19020</v>
      </c>
      <c r="D3778" s="76" t="s">
        <v>19021</v>
      </c>
      <c r="E3778" s="2" t="s">
        <v>19022</v>
      </c>
      <c r="F3778" s="3">
        <v>27</v>
      </c>
      <c r="G3778" s="2" t="s">
        <v>21</v>
      </c>
      <c r="K3778" s="60">
        <v>46057</v>
      </c>
      <c r="M3778" s="3" t="s">
        <v>24</v>
      </c>
      <c r="N3778" s="2" t="s">
        <v>19023</v>
      </c>
      <c r="O3778" s="3" t="s">
        <v>19024</v>
      </c>
    </row>
    <row r="3779" s="2" customFormat="1" spans="1:15">
      <c r="A3779" s="2">
        <v>3778</v>
      </c>
      <c r="B3779" s="5"/>
      <c r="C3779" s="5" t="s">
        <v>19025</v>
      </c>
      <c r="D3779" s="68" t="s">
        <v>19026</v>
      </c>
      <c r="E3779" s="5" t="s">
        <v>19027</v>
      </c>
      <c r="F3779" s="3">
        <v>52.8</v>
      </c>
      <c r="G3779" s="5" t="s">
        <v>21</v>
      </c>
      <c r="H3779" s="5"/>
      <c r="I3779" s="5"/>
      <c r="J3779" s="5"/>
      <c r="K3779" s="60">
        <v>46026</v>
      </c>
      <c r="L3779" s="5"/>
      <c r="M3779" s="3" t="s">
        <v>24</v>
      </c>
      <c r="N3779" s="5" t="s">
        <v>19028</v>
      </c>
      <c r="O3779" s="3" t="s">
        <v>19029</v>
      </c>
    </row>
    <row r="3780" s="2" customFormat="1" ht="14.25" spans="1:15">
      <c r="A3780" s="2">
        <v>3779</v>
      </c>
      <c r="B3780" s="5"/>
      <c r="C3780" s="18" t="s">
        <v>19030</v>
      </c>
      <c r="D3780" s="68"/>
      <c r="E3780" s="5"/>
      <c r="F3780" s="3"/>
      <c r="G3780" s="5"/>
      <c r="H3780" s="5"/>
      <c r="I3780" s="5"/>
      <c r="J3780" s="5"/>
      <c r="K3780" s="60"/>
      <c r="L3780" s="5"/>
      <c r="M3780" s="3"/>
      <c r="N3780" s="5"/>
      <c r="O3780" s="3"/>
    </row>
    <row r="3781" s="63" customFormat="1" spans="1:15">
      <c r="A3781" s="2">
        <v>3780</v>
      </c>
      <c r="B3781" s="16"/>
      <c r="C3781" s="16" t="s">
        <v>19031</v>
      </c>
      <c r="D3781" s="85" t="s">
        <v>19032</v>
      </c>
      <c r="E3781" s="85" t="s">
        <v>19033</v>
      </c>
      <c r="F3781" s="3">
        <v>39</v>
      </c>
      <c r="G3781" s="16" t="s">
        <v>9454</v>
      </c>
      <c r="H3781" s="16"/>
      <c r="I3781" s="2" t="s">
        <v>312</v>
      </c>
      <c r="J3781" s="3" t="s">
        <v>22</v>
      </c>
      <c r="K3781" s="60">
        <v>46044</v>
      </c>
      <c r="L3781" s="3" t="s">
        <v>23</v>
      </c>
      <c r="M3781" s="3" t="s">
        <v>24</v>
      </c>
      <c r="N3781" s="85" t="s">
        <v>19034</v>
      </c>
      <c r="O3781" s="3" t="s">
        <v>19035</v>
      </c>
    </row>
    <row r="3782" s="63" customFormat="1" spans="1:15">
      <c r="A3782" s="2">
        <v>3781</v>
      </c>
      <c r="B3782" s="16"/>
      <c r="C3782" s="16" t="s">
        <v>19036</v>
      </c>
      <c r="D3782" s="85" t="s">
        <v>19037</v>
      </c>
      <c r="E3782" s="85" t="s">
        <v>19038</v>
      </c>
      <c r="F3782" s="3">
        <v>57</v>
      </c>
      <c r="G3782" s="16" t="s">
        <v>21</v>
      </c>
      <c r="H3782" s="16"/>
      <c r="I3782" s="2" t="s">
        <v>312</v>
      </c>
      <c r="J3782" s="3" t="s">
        <v>22</v>
      </c>
      <c r="K3782" s="60">
        <v>45801</v>
      </c>
      <c r="L3782" s="3" t="s">
        <v>23</v>
      </c>
      <c r="M3782" s="3" t="s">
        <v>24</v>
      </c>
      <c r="N3782" s="85" t="s">
        <v>19039</v>
      </c>
      <c r="O3782" s="3" t="s">
        <v>19040</v>
      </c>
    </row>
    <row r="3783" s="63" customFormat="1" spans="1:15">
      <c r="A3783" s="2">
        <v>3782</v>
      </c>
      <c r="C3783" s="63" t="s">
        <v>19041</v>
      </c>
      <c r="D3783" s="95" t="s">
        <v>19042</v>
      </c>
      <c r="E3783" s="95" t="s">
        <v>19043</v>
      </c>
      <c r="F3783" s="3">
        <v>59.9</v>
      </c>
      <c r="G3783" s="63" t="s">
        <v>1727</v>
      </c>
      <c r="I3783" s="2" t="s">
        <v>312</v>
      </c>
      <c r="J3783" s="3" t="s">
        <v>22</v>
      </c>
      <c r="K3783" s="60">
        <v>45817</v>
      </c>
      <c r="L3783" s="3" t="s">
        <v>23</v>
      </c>
      <c r="M3783" s="3" t="s">
        <v>24</v>
      </c>
      <c r="N3783" s="95" t="s">
        <v>19044</v>
      </c>
      <c r="O3783" s="3" t="s">
        <v>19045</v>
      </c>
    </row>
    <row r="3784" s="3" customFormat="1" spans="1:15">
      <c r="A3784" s="2">
        <v>3783</v>
      </c>
      <c r="B3784" s="21"/>
      <c r="C3784" s="3" t="s">
        <v>19046</v>
      </c>
      <c r="D3784" s="21" t="s">
        <v>19047</v>
      </c>
      <c r="E3784" s="3" t="s">
        <v>19048</v>
      </c>
      <c r="F3784" s="3">
        <v>39.8</v>
      </c>
      <c r="G3784" s="3" t="s">
        <v>21</v>
      </c>
      <c r="K3784" s="60">
        <v>46052</v>
      </c>
      <c r="L3784" s="3" t="s">
        <v>2988</v>
      </c>
      <c r="N3784" s="3" t="s">
        <v>19049</v>
      </c>
      <c r="O3784" s="3" t="s">
        <v>19050</v>
      </c>
    </row>
    <row r="3785" s="2" customFormat="1" ht="14.25" spans="1:15">
      <c r="A3785" s="2">
        <v>3784</v>
      </c>
      <c r="B3785" s="16"/>
      <c r="C3785" s="18" t="s">
        <v>19051</v>
      </c>
      <c r="D3785" s="76"/>
      <c r="F3785" s="3"/>
      <c r="H3785" s="16"/>
      <c r="I3785" s="16"/>
      <c r="J3785" s="16"/>
      <c r="K3785" s="60"/>
      <c r="M3785" s="3"/>
      <c r="O3785" s="3"/>
    </row>
    <row r="3786" s="2" customFormat="1" spans="1:15">
      <c r="A3786" s="2">
        <v>3785</v>
      </c>
      <c r="B3786" s="16"/>
      <c r="C3786" s="2" t="s">
        <v>19052</v>
      </c>
      <c r="D3786" s="76" t="s">
        <v>19053</v>
      </c>
      <c r="E3786" s="2" t="s">
        <v>19054</v>
      </c>
      <c r="F3786" s="3">
        <v>35</v>
      </c>
      <c r="G3786" s="2" t="s">
        <v>21</v>
      </c>
      <c r="H3786" s="16"/>
      <c r="I3786" s="16"/>
      <c r="J3786" s="16"/>
      <c r="K3786" s="60">
        <v>45866</v>
      </c>
      <c r="L3786" s="16"/>
      <c r="M3786" s="3" t="s">
        <v>24</v>
      </c>
      <c r="N3786" s="2" t="s">
        <v>19055</v>
      </c>
      <c r="O3786" s="3" t="s">
        <v>19056</v>
      </c>
    </row>
    <row r="3787" s="2" customFormat="1" spans="1:15">
      <c r="A3787" s="2">
        <v>3786</v>
      </c>
      <c r="C3787" s="2" t="s">
        <v>19057</v>
      </c>
      <c r="D3787" s="76" t="s">
        <v>19058</v>
      </c>
      <c r="E3787" s="2" t="s">
        <v>19059</v>
      </c>
      <c r="F3787" s="3">
        <v>42</v>
      </c>
      <c r="G3787" s="2" t="s">
        <v>21</v>
      </c>
      <c r="K3787" s="60">
        <v>45681</v>
      </c>
      <c r="M3787" s="3" t="s">
        <v>24</v>
      </c>
      <c r="N3787" s="2" t="s">
        <v>19060</v>
      </c>
      <c r="O3787" s="3" t="s">
        <v>19061</v>
      </c>
    </row>
    <row r="3788" s="2" customFormat="1" spans="1:15">
      <c r="A3788" s="2">
        <v>3787</v>
      </c>
      <c r="B3788" s="2"/>
      <c r="C3788" s="2" t="s">
        <v>19062</v>
      </c>
      <c r="D3788" s="2" t="s">
        <v>19063</v>
      </c>
      <c r="E3788" s="2" t="s">
        <v>19064</v>
      </c>
      <c r="F3788" s="3">
        <v>42</v>
      </c>
      <c r="G3788" s="2" t="s">
        <v>21</v>
      </c>
      <c r="H3788" s="2"/>
      <c r="I3788" s="2"/>
      <c r="J3788" s="2"/>
      <c r="K3788" s="60">
        <v>45714</v>
      </c>
      <c r="L3788" s="2"/>
      <c r="M3788" s="2"/>
      <c r="N3788" s="2" t="s">
        <v>19065</v>
      </c>
      <c r="O3788" s="2" t="s">
        <v>19066</v>
      </c>
    </row>
    <row r="3789" s="2" customFormat="1" ht="14.25" spans="1:15">
      <c r="A3789" s="2">
        <v>3788</v>
      </c>
      <c r="C3789" s="18" t="s">
        <v>19067</v>
      </c>
      <c r="D3789" s="76"/>
      <c r="F3789" s="3"/>
      <c r="K3789" s="60"/>
      <c r="M3789" s="3"/>
      <c r="O3789" s="3"/>
    </row>
    <row r="3790" s="3" customFormat="1" spans="1:15">
      <c r="A3790" s="2">
        <v>3789</v>
      </c>
      <c r="B3790" s="3" t="s">
        <v>19068</v>
      </c>
      <c r="C3790" s="3" t="s">
        <v>19069</v>
      </c>
      <c r="D3790" s="21" t="s">
        <v>19068</v>
      </c>
      <c r="E3790" s="3" t="s">
        <v>19070</v>
      </c>
      <c r="F3790" s="3">
        <v>49</v>
      </c>
      <c r="G3790" s="3" t="s">
        <v>19071</v>
      </c>
      <c r="K3790" s="60">
        <v>45897</v>
      </c>
      <c r="L3790" s="3" t="s">
        <v>63</v>
      </c>
      <c r="M3790" s="3"/>
      <c r="N3790" s="3" t="s">
        <v>19072</v>
      </c>
      <c r="O3790" s="3" t="s">
        <v>19073</v>
      </c>
    </row>
    <row r="3791" s="3" customFormat="1" spans="1:15">
      <c r="A3791" s="2">
        <v>3790</v>
      </c>
      <c r="B3791" s="21" t="s">
        <v>19074</v>
      </c>
      <c r="C3791" s="3" t="s">
        <v>19075</v>
      </c>
      <c r="D3791" s="21" t="s">
        <v>19074</v>
      </c>
      <c r="E3791" s="3" t="s">
        <v>19076</v>
      </c>
      <c r="F3791" s="3">
        <v>49</v>
      </c>
      <c r="G3791" s="3" t="s">
        <v>19077</v>
      </c>
      <c r="K3791" s="60">
        <v>46052</v>
      </c>
      <c r="N3791" s="3" t="s">
        <v>19078</v>
      </c>
      <c r="O3791" s="3" t="s">
        <v>19079</v>
      </c>
    </row>
    <row r="3792" s="3" customFormat="1" spans="1:15">
      <c r="A3792" s="2">
        <v>3791</v>
      </c>
      <c r="B3792" s="3"/>
      <c r="C3792" s="3" t="s">
        <v>19080</v>
      </c>
      <c r="D3792" s="21" t="s">
        <v>19081</v>
      </c>
      <c r="E3792" s="3" t="s">
        <v>19082</v>
      </c>
      <c r="F3792" s="3">
        <v>45</v>
      </c>
      <c r="G3792" s="3" t="s">
        <v>2187</v>
      </c>
      <c r="K3792" s="60">
        <v>45499</v>
      </c>
      <c r="L3792" s="20" t="s">
        <v>63</v>
      </c>
      <c r="N3792" s="3" t="s">
        <v>19083</v>
      </c>
      <c r="O3792" s="3" t="s">
        <v>19084</v>
      </c>
    </row>
    <row r="3793" s="3" customFormat="1" spans="1:15">
      <c r="A3793" s="2">
        <v>3792</v>
      </c>
      <c r="B3793" s="3" t="s">
        <v>19085</v>
      </c>
      <c r="C3793" s="3" t="s">
        <v>19086</v>
      </c>
      <c r="D3793" s="21" t="s">
        <v>19085</v>
      </c>
      <c r="E3793" s="3" t="s">
        <v>19087</v>
      </c>
      <c r="F3793" s="3">
        <v>49</v>
      </c>
      <c r="G3793" s="3" t="s">
        <v>2187</v>
      </c>
      <c r="K3793" s="60">
        <v>46051</v>
      </c>
      <c r="L3793" s="20" t="s">
        <v>63</v>
      </c>
      <c r="M3793" s="20"/>
      <c r="N3793" s="3" t="s">
        <v>19088</v>
      </c>
      <c r="O3793" s="3" t="s">
        <v>19089</v>
      </c>
    </row>
    <row r="3794" s="5" customFormat="1" spans="1:15">
      <c r="A3794" s="2">
        <v>3793</v>
      </c>
      <c r="B3794" s="2"/>
      <c r="C3794" s="2" t="s">
        <v>19090</v>
      </c>
      <c r="D3794" s="76" t="s">
        <v>19091</v>
      </c>
      <c r="E3794" s="2" t="s">
        <v>19092</v>
      </c>
      <c r="F3794" s="3">
        <v>35</v>
      </c>
      <c r="G3794" s="2" t="s">
        <v>21</v>
      </c>
      <c r="H3794" s="2"/>
      <c r="I3794" s="2"/>
      <c r="J3794" s="2"/>
      <c r="K3794" s="60">
        <v>45902</v>
      </c>
      <c r="L3794" s="2"/>
      <c r="M3794" s="3" t="s">
        <v>24</v>
      </c>
      <c r="N3794" s="2" t="s">
        <v>19093</v>
      </c>
      <c r="O3794" s="3" t="s">
        <v>19094</v>
      </c>
    </row>
    <row r="3795" s="3" customFormat="1" spans="1:15">
      <c r="A3795" s="2">
        <v>3794</v>
      </c>
      <c r="B3795" s="21"/>
      <c r="C3795" s="3" t="s">
        <v>19095</v>
      </c>
      <c r="D3795" s="21" t="s">
        <v>19096</v>
      </c>
      <c r="E3795" s="3" t="s">
        <v>19097</v>
      </c>
      <c r="F3795" s="3">
        <v>45</v>
      </c>
      <c r="G3795" s="3" t="s">
        <v>6405</v>
      </c>
      <c r="K3795" s="60">
        <v>45889</v>
      </c>
      <c r="N3795" s="3" t="s">
        <v>19098</v>
      </c>
      <c r="O3795" s="3" t="s">
        <v>19099</v>
      </c>
    </row>
    <row r="3796" s="3" customFormat="1" spans="1:15">
      <c r="A3796" s="2">
        <v>3795</v>
      </c>
      <c r="B3796" s="21" t="s">
        <v>19100</v>
      </c>
      <c r="C3796" s="3" t="s">
        <v>19101</v>
      </c>
      <c r="D3796" s="21" t="s">
        <v>19100</v>
      </c>
      <c r="E3796" s="3" t="s">
        <v>19102</v>
      </c>
      <c r="F3796" s="3">
        <v>45</v>
      </c>
      <c r="K3796" s="60">
        <v>46053</v>
      </c>
      <c r="N3796" s="3" t="s">
        <v>19103</v>
      </c>
      <c r="O3796" s="3" t="s">
        <v>19104</v>
      </c>
    </row>
    <row r="3797" s="3" customFormat="1" spans="1:15">
      <c r="A3797" s="2">
        <v>3796</v>
      </c>
      <c r="B3797" s="3" t="s">
        <v>19105</v>
      </c>
      <c r="C3797" s="3" t="s">
        <v>19106</v>
      </c>
      <c r="D3797" s="21" t="s">
        <v>19105</v>
      </c>
      <c r="E3797" s="20" t="s">
        <v>19107</v>
      </c>
      <c r="F3797" s="3">
        <v>49</v>
      </c>
      <c r="G3797" s="3" t="s">
        <v>610</v>
      </c>
      <c r="K3797" s="60">
        <v>46050</v>
      </c>
      <c r="N3797" s="3" t="s">
        <v>19108</v>
      </c>
      <c r="O3797" s="3" t="s">
        <v>19109</v>
      </c>
    </row>
    <row r="3798" s="2" customFormat="1" spans="1:15">
      <c r="A3798" s="2">
        <v>3797</v>
      </c>
      <c r="B3798" s="76"/>
      <c r="C3798" s="2" t="s">
        <v>19110</v>
      </c>
      <c r="D3798" s="76" t="s">
        <v>19111</v>
      </c>
      <c r="E3798" s="5" t="s">
        <v>19112</v>
      </c>
      <c r="F3798" s="3">
        <v>45</v>
      </c>
      <c r="G3798" s="5" t="s">
        <v>21</v>
      </c>
      <c r="K3798" s="60">
        <v>45261</v>
      </c>
      <c r="M3798" s="3" t="s">
        <v>24</v>
      </c>
      <c r="N3798" s="76" t="s">
        <v>19113</v>
      </c>
      <c r="O3798" s="3" t="s">
        <v>19114</v>
      </c>
    </row>
    <row r="3799" s="3" customFormat="1" spans="1:15">
      <c r="A3799" s="2">
        <v>3798</v>
      </c>
      <c r="B3799" s="21" t="s">
        <v>19115</v>
      </c>
      <c r="C3799" s="3" t="s">
        <v>19116</v>
      </c>
      <c r="D3799" s="21" t="s">
        <v>19115</v>
      </c>
      <c r="E3799" s="3" t="s">
        <v>19117</v>
      </c>
      <c r="F3799" s="3">
        <v>49.8</v>
      </c>
      <c r="G3799" s="3" t="s">
        <v>21</v>
      </c>
      <c r="K3799" s="60">
        <v>45859</v>
      </c>
      <c r="N3799" s="3" t="s">
        <v>19118</v>
      </c>
      <c r="O3799" s="3" t="s">
        <v>19119</v>
      </c>
    </row>
    <row r="3800" s="3" customFormat="1" spans="1:15">
      <c r="A3800" s="2">
        <v>3799</v>
      </c>
      <c r="B3800" s="21" t="s">
        <v>19120</v>
      </c>
      <c r="C3800" s="3" t="s">
        <v>19121</v>
      </c>
      <c r="D3800" s="21" t="s">
        <v>19120</v>
      </c>
      <c r="E3800" s="3" t="s">
        <v>19122</v>
      </c>
      <c r="F3800" s="3">
        <v>45</v>
      </c>
      <c r="G3800" s="3" t="s">
        <v>9143</v>
      </c>
      <c r="K3800" s="60">
        <v>46079</v>
      </c>
      <c r="N3800" s="3" t="s">
        <v>19123</v>
      </c>
      <c r="O3800" s="3" t="s">
        <v>19124</v>
      </c>
    </row>
    <row r="3801" s="3" customFormat="1" spans="1:15">
      <c r="A3801" s="2">
        <v>3800</v>
      </c>
      <c r="B3801" s="3" t="s">
        <v>19125</v>
      </c>
      <c r="C3801" s="3" t="s">
        <v>19121</v>
      </c>
      <c r="D3801" s="21" t="s">
        <v>19125</v>
      </c>
      <c r="E3801" s="3" t="s">
        <v>19126</v>
      </c>
      <c r="F3801" s="3">
        <v>45</v>
      </c>
      <c r="G3801" s="3" t="s">
        <v>62</v>
      </c>
      <c r="K3801" s="60">
        <v>45883</v>
      </c>
      <c r="L3801" s="20" t="s">
        <v>63</v>
      </c>
      <c r="N3801" s="3" t="s">
        <v>19127</v>
      </c>
      <c r="O3801" s="3" t="s">
        <v>19128</v>
      </c>
    </row>
    <row r="3802" s="3" customFormat="1" spans="1:15">
      <c r="A3802" s="2">
        <v>3801</v>
      </c>
      <c r="C3802" s="3" t="s">
        <v>19129</v>
      </c>
      <c r="D3802" s="21" t="s">
        <v>19130</v>
      </c>
      <c r="E3802" s="3" t="s">
        <v>19131</v>
      </c>
      <c r="F3802" s="3">
        <v>55</v>
      </c>
      <c r="G3802" s="3" t="s">
        <v>354</v>
      </c>
      <c r="K3802" s="60">
        <v>46046</v>
      </c>
      <c r="L3802" s="20" t="s">
        <v>63</v>
      </c>
      <c r="N3802" s="3" t="s">
        <v>19132</v>
      </c>
      <c r="O3802" s="62" t="s">
        <v>19133</v>
      </c>
    </row>
    <row r="3803" s="3" customFormat="1" spans="1:15">
      <c r="A3803" s="2">
        <v>3802</v>
      </c>
      <c r="B3803" s="3" t="s">
        <v>19134</v>
      </c>
      <c r="C3803" s="3" t="s">
        <v>19135</v>
      </c>
      <c r="D3803" s="21" t="s">
        <v>19134</v>
      </c>
      <c r="E3803" s="3" t="s">
        <v>19136</v>
      </c>
      <c r="F3803" s="3">
        <v>55</v>
      </c>
      <c r="G3803" s="3" t="s">
        <v>19137</v>
      </c>
      <c r="I3803" s="2" t="s">
        <v>312</v>
      </c>
      <c r="J3803" s="3" t="s">
        <v>22</v>
      </c>
      <c r="K3803" s="60">
        <v>46009</v>
      </c>
      <c r="L3803" s="3" t="s">
        <v>23</v>
      </c>
      <c r="M3803" s="3" t="s">
        <v>19138</v>
      </c>
      <c r="N3803" s="3" t="s">
        <v>19139</v>
      </c>
      <c r="O3803" s="3" t="s">
        <v>19140</v>
      </c>
    </row>
    <row r="3804" s="3" customFormat="1" spans="1:15">
      <c r="A3804" s="2">
        <v>3803</v>
      </c>
      <c r="B3804" s="3" t="s">
        <v>19141</v>
      </c>
      <c r="C3804" s="3" t="s">
        <v>19142</v>
      </c>
      <c r="D3804" s="3" t="s">
        <v>19141</v>
      </c>
      <c r="E3804" s="3" t="s">
        <v>19143</v>
      </c>
      <c r="F3804" s="3">
        <v>49.8</v>
      </c>
      <c r="G3804" s="3" t="s">
        <v>21</v>
      </c>
      <c r="K3804" s="60">
        <v>45899</v>
      </c>
      <c r="L3804" s="3"/>
      <c r="N3804" s="3" t="s">
        <v>19144</v>
      </c>
      <c r="O3804" s="3" t="s">
        <v>19145</v>
      </c>
    </row>
    <row r="3805" s="27" customFormat="1" spans="1:15">
      <c r="A3805" s="2">
        <v>3804</v>
      </c>
      <c r="B3805" s="57" t="s">
        <v>19146</v>
      </c>
      <c r="C3805" s="27" t="s">
        <v>19142</v>
      </c>
      <c r="D3805" s="57" t="s">
        <v>19146</v>
      </c>
      <c r="E3805" s="27" t="s">
        <v>19147</v>
      </c>
      <c r="F3805" s="3">
        <v>49</v>
      </c>
      <c r="G3805" s="27" t="s">
        <v>1292</v>
      </c>
      <c r="K3805" s="60">
        <v>46000</v>
      </c>
      <c r="N3805" s="27" t="s">
        <v>19148</v>
      </c>
      <c r="O3805" s="27" t="s">
        <v>19149</v>
      </c>
    </row>
    <row r="3806" s="2" customFormat="1" spans="1:15">
      <c r="A3806" s="2">
        <v>3805</v>
      </c>
      <c r="C3806" s="2" t="s">
        <v>19150</v>
      </c>
      <c r="D3806" s="76" t="s">
        <v>19151</v>
      </c>
      <c r="E3806" s="2" t="s">
        <v>19152</v>
      </c>
      <c r="F3806" s="3">
        <v>45</v>
      </c>
      <c r="G3806" s="2" t="s">
        <v>21</v>
      </c>
      <c r="K3806" s="60">
        <v>45505</v>
      </c>
      <c r="L3806" s="2" t="s">
        <v>117</v>
      </c>
      <c r="M3806" s="3" t="s">
        <v>24</v>
      </c>
      <c r="N3806" s="2" t="s">
        <v>19153</v>
      </c>
      <c r="O3806" s="3" t="s">
        <v>19154</v>
      </c>
    </row>
    <row r="3807" s="3" customFormat="1" spans="1:15">
      <c r="A3807" s="2">
        <v>3806</v>
      </c>
      <c r="C3807" s="3" t="s">
        <v>19155</v>
      </c>
      <c r="D3807" s="21" t="s">
        <v>19156</v>
      </c>
      <c r="E3807" s="3" t="s">
        <v>19157</v>
      </c>
      <c r="F3807" s="3">
        <v>45</v>
      </c>
      <c r="G3807" s="3" t="s">
        <v>62</v>
      </c>
      <c r="J3807" s="52"/>
      <c r="K3807" s="60">
        <v>46011</v>
      </c>
      <c r="L3807" s="99" t="s">
        <v>63</v>
      </c>
      <c r="M3807" s="20"/>
      <c r="N3807" s="3" t="s">
        <v>19158</v>
      </c>
      <c r="O3807" s="3" t="s">
        <v>19159</v>
      </c>
    </row>
    <row r="3808" s="3" customFormat="1" spans="1:15">
      <c r="A3808" s="2">
        <v>3807</v>
      </c>
      <c r="C3808" s="3" t="s">
        <v>19160</v>
      </c>
      <c r="D3808" s="21" t="s">
        <v>19161</v>
      </c>
      <c r="E3808" s="3" t="s">
        <v>19162</v>
      </c>
      <c r="F3808" s="3">
        <v>55</v>
      </c>
      <c r="G3808" s="3" t="s">
        <v>19163</v>
      </c>
      <c r="J3808" s="52"/>
      <c r="K3808" s="60">
        <v>46056</v>
      </c>
      <c r="L3808" s="71"/>
      <c r="N3808" s="3" t="s">
        <v>19164</v>
      </c>
      <c r="O3808" s="3" t="s">
        <v>19165</v>
      </c>
    </row>
    <row r="3809" s="27" customFormat="1" spans="1:15">
      <c r="A3809" s="2">
        <v>3808</v>
      </c>
      <c r="B3809" s="57" t="s">
        <v>19166</v>
      </c>
      <c r="C3809" s="27" t="s">
        <v>19167</v>
      </c>
      <c r="D3809" s="57" t="s">
        <v>19166</v>
      </c>
      <c r="E3809" s="27" t="s">
        <v>19168</v>
      </c>
      <c r="F3809" s="3">
        <v>48</v>
      </c>
      <c r="G3809" s="27" t="s">
        <v>19169</v>
      </c>
      <c r="K3809" s="60">
        <v>45994</v>
      </c>
      <c r="N3809" s="27" t="s">
        <v>19170</v>
      </c>
      <c r="O3809" s="27" t="s">
        <v>19171</v>
      </c>
    </row>
    <row r="3810" s="3" customFormat="1" spans="1:15">
      <c r="A3810" s="2">
        <v>3809</v>
      </c>
      <c r="B3810" s="3" t="s">
        <v>19172</v>
      </c>
      <c r="C3810" s="3" t="s">
        <v>19167</v>
      </c>
      <c r="D3810" s="21" t="s">
        <v>19172</v>
      </c>
      <c r="E3810" s="3" t="s">
        <v>19173</v>
      </c>
      <c r="F3810" s="3">
        <v>45</v>
      </c>
      <c r="G3810" s="3" t="s">
        <v>19174</v>
      </c>
      <c r="K3810" s="60">
        <v>45882</v>
      </c>
      <c r="L3810" s="20" t="s">
        <v>63</v>
      </c>
      <c r="N3810" s="3" t="s">
        <v>19175</v>
      </c>
      <c r="O3810" s="3" t="s">
        <v>19176</v>
      </c>
    </row>
    <row r="3811" s="2" customFormat="1" spans="1:15">
      <c r="A3811" s="2">
        <v>3810</v>
      </c>
      <c r="C3811" s="2" t="s">
        <v>19177</v>
      </c>
      <c r="D3811" s="76" t="s">
        <v>19178</v>
      </c>
      <c r="E3811" s="2" t="s">
        <v>19179</v>
      </c>
      <c r="F3811" s="3">
        <v>45</v>
      </c>
      <c r="G3811" s="2" t="s">
        <v>21</v>
      </c>
      <c r="K3811" s="60">
        <v>44968</v>
      </c>
      <c r="L3811" s="2" t="s">
        <v>442</v>
      </c>
      <c r="M3811" s="3" t="s">
        <v>24</v>
      </c>
      <c r="N3811" s="2" t="s">
        <v>19180</v>
      </c>
      <c r="O3811" s="3" t="s">
        <v>19181</v>
      </c>
    </row>
    <row r="3812" s="3" customFormat="1" spans="1:15">
      <c r="A3812" s="2">
        <v>3811</v>
      </c>
      <c r="B3812" s="3" t="s">
        <v>19182</v>
      </c>
      <c r="C3812" s="3" t="s">
        <v>19183</v>
      </c>
      <c r="D3812" s="3" t="s">
        <v>19182</v>
      </c>
      <c r="E3812" s="3" t="s">
        <v>19184</v>
      </c>
      <c r="F3812" s="3">
        <v>49</v>
      </c>
      <c r="G3812" s="3" t="s">
        <v>10774</v>
      </c>
      <c r="K3812" s="60">
        <v>46058</v>
      </c>
      <c r="N3812" s="3" t="s">
        <v>19185</v>
      </c>
      <c r="O3812" s="3" t="s">
        <v>19186</v>
      </c>
    </row>
    <row r="3813" s="3" customFormat="1" spans="1:15">
      <c r="A3813" s="2">
        <v>3812</v>
      </c>
      <c r="B3813" s="3" t="s">
        <v>19187</v>
      </c>
      <c r="C3813" s="3" t="s">
        <v>19188</v>
      </c>
      <c r="D3813" s="3" t="s">
        <v>19187</v>
      </c>
      <c r="E3813" s="3" t="s">
        <v>19189</v>
      </c>
      <c r="F3813" s="3">
        <v>49</v>
      </c>
      <c r="G3813" s="3" t="s">
        <v>19190</v>
      </c>
      <c r="K3813" s="60">
        <v>45889</v>
      </c>
      <c r="L3813" s="3"/>
      <c r="M3813" s="3"/>
      <c r="N3813" s="3" t="s">
        <v>19191</v>
      </c>
      <c r="O3813" s="3" t="s">
        <v>19192</v>
      </c>
    </row>
    <row r="3814" s="3" customFormat="1" spans="1:15">
      <c r="A3814" s="2">
        <v>3813</v>
      </c>
      <c r="B3814" s="3" t="s">
        <v>19193</v>
      </c>
      <c r="C3814" s="3" t="s">
        <v>19194</v>
      </c>
      <c r="D3814" s="3" t="s">
        <v>19193</v>
      </c>
      <c r="E3814" s="3" t="s">
        <v>19195</v>
      </c>
      <c r="F3814" s="3">
        <v>49.8</v>
      </c>
      <c r="K3814" s="60">
        <v>45889</v>
      </c>
      <c r="N3814" s="3" t="s">
        <v>19196</v>
      </c>
      <c r="O3814" s="3" t="s">
        <v>19197</v>
      </c>
    </row>
    <row r="3815" s="5" customFormat="1" spans="1:15">
      <c r="A3815" s="2">
        <v>3814</v>
      </c>
      <c r="B3815" s="16"/>
      <c r="C3815" s="2" t="s">
        <v>19198</v>
      </c>
      <c r="D3815" s="76" t="s">
        <v>19199</v>
      </c>
      <c r="E3815" s="2" t="s">
        <v>19200</v>
      </c>
      <c r="F3815" s="3">
        <v>45</v>
      </c>
      <c r="G3815" s="2" t="s">
        <v>21</v>
      </c>
      <c r="H3815" s="2" t="s">
        <v>96</v>
      </c>
      <c r="I3815" s="2"/>
      <c r="J3815" s="2"/>
      <c r="K3815" s="60">
        <v>44916</v>
      </c>
      <c r="L3815" s="2" t="s">
        <v>381</v>
      </c>
      <c r="M3815" s="3" t="s">
        <v>24</v>
      </c>
      <c r="N3815" s="2" t="s">
        <v>19201</v>
      </c>
      <c r="O3815" s="3" t="s">
        <v>19202</v>
      </c>
    </row>
    <row r="3816" s="3" customFormat="1" spans="1:15">
      <c r="A3816" s="2">
        <v>3815</v>
      </c>
      <c r="B3816" s="3" t="s">
        <v>19203</v>
      </c>
      <c r="C3816" s="62" t="s">
        <v>19204</v>
      </c>
      <c r="D3816" s="3" t="s">
        <v>19203</v>
      </c>
      <c r="E3816" s="3" t="s">
        <v>19205</v>
      </c>
      <c r="F3816" s="3">
        <v>49</v>
      </c>
      <c r="G3816" s="62" t="s">
        <v>19206</v>
      </c>
      <c r="J3816" s="20" t="s">
        <v>22</v>
      </c>
      <c r="K3816" s="60">
        <v>46062</v>
      </c>
      <c r="L3816" s="3" t="s">
        <v>23</v>
      </c>
      <c r="N3816" s="3" t="s">
        <v>19207</v>
      </c>
      <c r="O3816" s="3" t="s">
        <v>19208</v>
      </c>
    </row>
    <row r="3817" s="3" customFormat="1" spans="1:15">
      <c r="A3817" s="2">
        <v>3816</v>
      </c>
      <c r="B3817" s="3" t="s">
        <v>19209</v>
      </c>
      <c r="C3817" s="3" t="s">
        <v>19204</v>
      </c>
      <c r="D3817" s="3" t="s">
        <v>19209</v>
      </c>
      <c r="E3817" s="3" t="s">
        <v>19210</v>
      </c>
      <c r="F3817" s="3">
        <v>49</v>
      </c>
      <c r="G3817" s="3" t="s">
        <v>19211</v>
      </c>
      <c r="K3817" s="60">
        <v>45737</v>
      </c>
      <c r="L3817" s="20" t="s">
        <v>63</v>
      </c>
      <c r="N3817" s="3" t="s">
        <v>19212</v>
      </c>
      <c r="O3817" s="3" t="s">
        <v>19213</v>
      </c>
    </row>
    <row r="3818" s="3" customFormat="1" spans="1:15">
      <c r="A3818" s="2">
        <v>3817</v>
      </c>
      <c r="B3818" s="21"/>
      <c r="C3818" s="3" t="s">
        <v>19214</v>
      </c>
      <c r="D3818" s="21" t="s">
        <v>19215</v>
      </c>
      <c r="E3818" s="3" t="s">
        <v>19216</v>
      </c>
      <c r="F3818" s="3">
        <v>43</v>
      </c>
      <c r="G3818" s="3" t="s">
        <v>62</v>
      </c>
      <c r="K3818" s="60">
        <v>45504</v>
      </c>
      <c r="L3818" s="62" t="s">
        <v>19217</v>
      </c>
      <c r="N3818" s="3" t="s">
        <v>19218</v>
      </c>
      <c r="O3818" s="3" t="s">
        <v>19219</v>
      </c>
    </row>
    <row r="3819" s="3" customFormat="1" spans="1:15">
      <c r="A3819" s="2">
        <v>3818</v>
      </c>
      <c r="B3819" s="3" t="s">
        <v>19220</v>
      </c>
      <c r="C3819" s="3" t="s">
        <v>19221</v>
      </c>
      <c r="D3819" s="3" t="s">
        <v>19220</v>
      </c>
      <c r="E3819" s="3" t="s">
        <v>19222</v>
      </c>
      <c r="F3819" s="3">
        <v>49.8</v>
      </c>
      <c r="G3819" s="20" t="s">
        <v>1764</v>
      </c>
      <c r="H3819" s="20"/>
      <c r="I3819" s="20"/>
      <c r="J3819" s="20"/>
      <c r="K3819" s="60">
        <v>45784</v>
      </c>
      <c r="L3819" s="3"/>
      <c r="N3819" s="3" t="s">
        <v>19223</v>
      </c>
      <c r="O3819" s="3" t="s">
        <v>19224</v>
      </c>
    </row>
    <row r="3820" s="3" customFormat="1" spans="1:15">
      <c r="A3820" s="2">
        <v>3819</v>
      </c>
      <c r="B3820" s="3" t="s">
        <v>19225</v>
      </c>
      <c r="C3820" s="3" t="s">
        <v>19226</v>
      </c>
      <c r="D3820" s="3" t="s">
        <v>19225</v>
      </c>
      <c r="E3820" s="3" t="s">
        <v>19227</v>
      </c>
      <c r="F3820" s="3">
        <v>49</v>
      </c>
      <c r="G3820" s="3" t="s">
        <v>19228</v>
      </c>
      <c r="K3820" s="60">
        <v>45916</v>
      </c>
      <c r="L3820" s="3"/>
      <c r="N3820" s="3" t="s">
        <v>19229</v>
      </c>
      <c r="O3820" s="3" t="s">
        <v>19230</v>
      </c>
    </row>
    <row r="3821" s="5" customFormat="1" spans="1:15">
      <c r="A3821" s="2">
        <v>3820</v>
      </c>
      <c r="B3821" s="16"/>
      <c r="C3821" s="2" t="s">
        <v>19231</v>
      </c>
      <c r="D3821" s="76" t="s">
        <v>19232</v>
      </c>
      <c r="E3821" s="2" t="s">
        <v>19233</v>
      </c>
      <c r="F3821" s="3">
        <v>45</v>
      </c>
      <c r="G3821" s="2" t="s">
        <v>21</v>
      </c>
      <c r="H3821" s="2"/>
      <c r="I3821" s="2"/>
      <c r="J3821" s="2"/>
      <c r="K3821" s="60">
        <v>45813</v>
      </c>
      <c r="L3821" s="2"/>
      <c r="M3821" s="3" t="s">
        <v>24</v>
      </c>
      <c r="N3821" s="2" t="s">
        <v>19234</v>
      </c>
      <c r="O3821" s="3" t="s">
        <v>19235</v>
      </c>
    </row>
    <row r="3822" s="3" customFormat="1" spans="1:15">
      <c r="A3822" s="2">
        <v>3821</v>
      </c>
      <c r="B3822" s="3" t="s">
        <v>19236</v>
      </c>
      <c r="C3822" s="3" t="s">
        <v>19237</v>
      </c>
      <c r="D3822" s="21" t="s">
        <v>19236</v>
      </c>
      <c r="E3822" s="20" t="s">
        <v>19238</v>
      </c>
      <c r="F3822" s="3">
        <v>49</v>
      </c>
      <c r="G3822" s="20" t="s">
        <v>9781</v>
      </c>
      <c r="H3822" s="20" t="s">
        <v>96</v>
      </c>
      <c r="J3822" s="20" t="s">
        <v>22</v>
      </c>
      <c r="K3822" s="60">
        <v>45890</v>
      </c>
      <c r="L3822" s="3" t="s">
        <v>23</v>
      </c>
      <c r="N3822" s="3" t="s">
        <v>19239</v>
      </c>
      <c r="O3822" s="3" t="s">
        <v>19240</v>
      </c>
    </row>
    <row r="3823" s="5" customFormat="1" spans="1:15">
      <c r="A3823" s="2">
        <v>3822</v>
      </c>
      <c r="B3823" s="95"/>
      <c r="C3823" s="5" t="s">
        <v>19241</v>
      </c>
      <c r="D3823" s="68" t="s">
        <v>19242</v>
      </c>
      <c r="E3823" s="5" t="s">
        <v>19243</v>
      </c>
      <c r="F3823" s="3">
        <v>39.8</v>
      </c>
      <c r="G3823" s="3" t="s">
        <v>21</v>
      </c>
      <c r="H3823" s="63"/>
      <c r="I3823" s="63"/>
      <c r="J3823" s="63"/>
      <c r="K3823" s="60">
        <v>46048</v>
      </c>
      <c r="M3823" s="3" t="s">
        <v>24</v>
      </c>
      <c r="N3823" s="5" t="s">
        <v>19244</v>
      </c>
      <c r="O3823" s="3" t="s">
        <v>19245</v>
      </c>
    </row>
    <row r="3824" s="3" customFormat="1" spans="1:15">
      <c r="A3824" s="2">
        <v>3823</v>
      </c>
      <c r="B3824" s="3"/>
      <c r="C3824" s="20" t="s">
        <v>19246</v>
      </c>
      <c r="D3824" s="21" t="s">
        <v>19247</v>
      </c>
      <c r="E3824" s="3" t="s">
        <v>19216</v>
      </c>
      <c r="F3824" s="3">
        <v>44</v>
      </c>
      <c r="G3824" s="3" t="s">
        <v>62</v>
      </c>
      <c r="K3824" s="60">
        <v>46045</v>
      </c>
      <c r="L3824" s="20" t="s">
        <v>63</v>
      </c>
      <c r="N3824" s="3" t="s">
        <v>19248</v>
      </c>
      <c r="O3824" s="3" t="s">
        <v>19249</v>
      </c>
    </row>
    <row r="3825" s="4" customFormat="1" spans="1:15">
      <c r="A3825" s="2">
        <v>3824</v>
      </c>
      <c r="B3825" s="4" t="s">
        <v>19250</v>
      </c>
      <c r="C3825" s="4" t="s">
        <v>19251</v>
      </c>
      <c r="D3825" s="4" t="s">
        <v>19250</v>
      </c>
      <c r="E3825" s="4" t="s">
        <v>19252</v>
      </c>
      <c r="F3825" s="4">
        <v>45</v>
      </c>
      <c r="G3825" s="4" t="s">
        <v>19253</v>
      </c>
      <c r="K3825" s="56">
        <v>46086</v>
      </c>
      <c r="L3825" s="4"/>
      <c r="N3825" s="4" t="s">
        <v>19254</v>
      </c>
      <c r="O3825" s="4" t="s">
        <v>19255</v>
      </c>
    </row>
    <row r="3826" s="3" customFormat="1" spans="1:15">
      <c r="A3826" s="2">
        <v>3825</v>
      </c>
      <c r="B3826" s="21" t="s">
        <v>19256</v>
      </c>
      <c r="C3826" s="3" t="s">
        <v>19251</v>
      </c>
      <c r="D3826" s="21" t="s">
        <v>19256</v>
      </c>
      <c r="E3826" s="3" t="s">
        <v>19257</v>
      </c>
      <c r="F3826" s="3">
        <v>55</v>
      </c>
      <c r="G3826" s="3" t="s">
        <v>19258</v>
      </c>
      <c r="K3826" s="60">
        <v>46064</v>
      </c>
      <c r="L3826" s="3"/>
      <c r="N3826" s="3" t="s">
        <v>19259</v>
      </c>
      <c r="O3826" s="3" t="s">
        <v>19260</v>
      </c>
    </row>
    <row r="3827" s="3" customFormat="1" spans="1:15">
      <c r="A3827" s="2">
        <v>3826</v>
      </c>
      <c r="B3827" s="21" t="s">
        <v>19261</v>
      </c>
      <c r="C3827" s="3" t="s">
        <v>19251</v>
      </c>
      <c r="D3827" s="21" t="s">
        <v>19261</v>
      </c>
      <c r="E3827" s="3" t="s">
        <v>19262</v>
      </c>
      <c r="F3827" s="3">
        <v>55</v>
      </c>
      <c r="G3827" s="3" t="s">
        <v>19263</v>
      </c>
      <c r="K3827" s="60">
        <v>46078</v>
      </c>
      <c r="L3827" s="3"/>
      <c r="N3827" s="3" t="s">
        <v>19264</v>
      </c>
      <c r="O3827" s="3" t="s">
        <v>19265</v>
      </c>
    </row>
    <row r="3828" s="3" customFormat="1" spans="1:15">
      <c r="A3828" s="2">
        <v>3827</v>
      </c>
      <c r="B3828" s="68" t="s">
        <v>19266</v>
      </c>
      <c r="C3828" s="5" t="s">
        <v>19267</v>
      </c>
      <c r="D3828" s="68" t="s">
        <v>19266</v>
      </c>
      <c r="E3828" s="20" t="s">
        <v>19268</v>
      </c>
      <c r="F3828" s="3">
        <v>49.9</v>
      </c>
      <c r="G3828" s="5" t="s">
        <v>62</v>
      </c>
      <c r="K3828" s="60">
        <v>46058</v>
      </c>
      <c r="L3828" s="20" t="s">
        <v>63</v>
      </c>
      <c r="N3828" s="5" t="s">
        <v>19269</v>
      </c>
      <c r="O3828" s="5" t="s">
        <v>19270</v>
      </c>
    </row>
    <row r="3829" s="3" customFormat="1" spans="1:15">
      <c r="A3829" s="2">
        <v>3828</v>
      </c>
      <c r="B3829" s="21" t="s">
        <v>19271</v>
      </c>
      <c r="C3829" s="3" t="s">
        <v>19251</v>
      </c>
      <c r="D3829" s="3" t="s">
        <v>19271</v>
      </c>
      <c r="E3829" s="3" t="s">
        <v>19272</v>
      </c>
      <c r="F3829" s="3">
        <v>49.5</v>
      </c>
      <c r="G3829" s="63" t="s">
        <v>21</v>
      </c>
      <c r="K3829" s="60">
        <v>46018</v>
      </c>
      <c r="N3829" s="3" t="s">
        <v>19273</v>
      </c>
      <c r="O3829" s="62" t="s">
        <v>19274</v>
      </c>
    </row>
    <row r="3830" s="3" customFormat="1" spans="1:15">
      <c r="A3830" s="2">
        <v>3829</v>
      </c>
      <c r="B3830" s="3"/>
      <c r="C3830" s="3" t="s">
        <v>19275</v>
      </c>
      <c r="D3830" s="21" t="s">
        <v>19276</v>
      </c>
      <c r="E3830" s="3" t="s">
        <v>19277</v>
      </c>
      <c r="F3830" s="3">
        <v>89</v>
      </c>
      <c r="G3830" s="3" t="s">
        <v>5134</v>
      </c>
      <c r="K3830" s="60">
        <v>45432</v>
      </c>
      <c r="L3830" s="20" t="s">
        <v>63</v>
      </c>
      <c r="M3830" s="20"/>
      <c r="N3830" s="3" t="s">
        <v>19278</v>
      </c>
      <c r="O3830" s="3" t="s">
        <v>19279</v>
      </c>
    </row>
    <row r="3831" s="5" customFormat="1" spans="1:15">
      <c r="A3831" s="2">
        <v>3830</v>
      </c>
      <c r="B3831" s="95"/>
      <c r="C3831" s="5" t="s">
        <v>19280</v>
      </c>
      <c r="D3831" s="68" t="s">
        <v>19281</v>
      </c>
      <c r="E3831" s="5" t="s">
        <v>19282</v>
      </c>
      <c r="F3831" s="3">
        <v>45</v>
      </c>
      <c r="G3831" s="20" t="s">
        <v>21</v>
      </c>
      <c r="H3831" s="16"/>
      <c r="I3831" s="16"/>
      <c r="J3831" s="16"/>
      <c r="K3831" s="60">
        <v>45065</v>
      </c>
      <c r="L3831" s="16"/>
      <c r="M3831" s="3" t="s">
        <v>24</v>
      </c>
      <c r="N3831" s="5" t="s">
        <v>19283</v>
      </c>
      <c r="O3831" s="3" t="s">
        <v>19284</v>
      </c>
    </row>
    <row r="3832" s="2" customFormat="1" spans="1:15">
      <c r="A3832" s="2">
        <v>3831</v>
      </c>
      <c r="C3832" s="2" t="s">
        <v>19285</v>
      </c>
      <c r="D3832" s="76" t="s">
        <v>19286</v>
      </c>
      <c r="E3832" s="2" t="s">
        <v>19287</v>
      </c>
      <c r="F3832" s="3">
        <v>45</v>
      </c>
      <c r="G3832" s="2" t="s">
        <v>21</v>
      </c>
      <c r="H3832" s="2" t="s">
        <v>96</v>
      </c>
      <c r="K3832" s="60">
        <v>45474</v>
      </c>
      <c r="L3832" s="2" t="s">
        <v>381</v>
      </c>
      <c r="M3832" s="3" t="s">
        <v>24</v>
      </c>
      <c r="N3832" s="2" t="s">
        <v>19288</v>
      </c>
      <c r="O3832" s="3" t="s">
        <v>19289</v>
      </c>
    </row>
    <row r="3833" s="52" customFormat="1" spans="1:15">
      <c r="A3833" s="2">
        <v>3832</v>
      </c>
      <c r="C3833" s="52" t="s">
        <v>19290</v>
      </c>
      <c r="D3833" s="87" t="s">
        <v>19291</v>
      </c>
      <c r="E3833" s="52" t="s">
        <v>19292</v>
      </c>
      <c r="F3833" s="3">
        <v>55</v>
      </c>
      <c r="G3833" s="88" t="s">
        <v>19293</v>
      </c>
      <c r="J3833" s="20" t="s">
        <v>22</v>
      </c>
      <c r="K3833" s="60">
        <v>46035</v>
      </c>
      <c r="L3833" s="3" t="s">
        <v>23</v>
      </c>
      <c r="M3833" s="70"/>
      <c r="N3833" s="88" t="s">
        <v>19294</v>
      </c>
      <c r="O3833" s="3" t="s">
        <v>19295</v>
      </c>
    </row>
    <row r="3834" s="2" customFormat="1" spans="1:15">
      <c r="A3834" s="2">
        <v>3833</v>
      </c>
      <c r="B3834" s="2"/>
      <c r="C3834" s="2" t="s">
        <v>19296</v>
      </c>
      <c r="D3834" s="2" t="s">
        <v>19297</v>
      </c>
      <c r="E3834" s="2" t="s">
        <v>19298</v>
      </c>
      <c r="F3834" s="3">
        <v>59.9</v>
      </c>
      <c r="G3834" s="2" t="s">
        <v>21</v>
      </c>
      <c r="H3834" s="2"/>
      <c r="I3834" s="2"/>
      <c r="J3834" s="2"/>
      <c r="K3834" s="60">
        <v>45707</v>
      </c>
      <c r="L3834" s="2"/>
      <c r="M3834" s="2"/>
      <c r="N3834" s="2" t="s">
        <v>19299</v>
      </c>
      <c r="O3834" s="2" t="s">
        <v>19300</v>
      </c>
    </row>
    <row r="3835" s="3" customFormat="1" spans="1:15">
      <c r="A3835" s="2">
        <v>3834</v>
      </c>
      <c r="B3835" s="21"/>
      <c r="C3835" s="3" t="s">
        <v>19301</v>
      </c>
      <c r="D3835" s="21" t="s">
        <v>19302</v>
      </c>
      <c r="E3835" s="3" t="s">
        <v>19303</v>
      </c>
      <c r="F3835" s="3">
        <v>49</v>
      </c>
      <c r="G3835" s="2" t="s">
        <v>21</v>
      </c>
      <c r="H3835" s="20" t="s">
        <v>96</v>
      </c>
      <c r="J3835" s="3" t="s">
        <v>22</v>
      </c>
      <c r="K3835" s="60">
        <v>46063</v>
      </c>
      <c r="L3835" s="3" t="s">
        <v>23</v>
      </c>
      <c r="M3835" s="3" t="s">
        <v>19304</v>
      </c>
      <c r="N3835" s="3" t="s">
        <v>19305</v>
      </c>
      <c r="O3835" s="3" t="s">
        <v>19306</v>
      </c>
    </row>
    <row r="3836" s="3" customFormat="1" spans="1:15">
      <c r="A3836" s="2">
        <v>3835</v>
      </c>
      <c r="B3836" s="21" t="s">
        <v>19307</v>
      </c>
      <c r="C3836" s="3" t="s">
        <v>19308</v>
      </c>
      <c r="D3836" s="21" t="s">
        <v>19307</v>
      </c>
      <c r="E3836" s="3" t="s">
        <v>19309</v>
      </c>
      <c r="F3836" s="3">
        <v>49.8</v>
      </c>
      <c r="G3836" s="3" t="s">
        <v>21</v>
      </c>
      <c r="H3836" s="3"/>
      <c r="K3836" s="60">
        <v>45827</v>
      </c>
      <c r="L3836" s="3" t="s">
        <v>10096</v>
      </c>
      <c r="N3836" s="3" t="s">
        <v>19310</v>
      </c>
      <c r="O3836" s="3" t="s">
        <v>19311</v>
      </c>
    </row>
    <row r="3837" s="3" customFormat="1" spans="1:15">
      <c r="A3837" s="2">
        <v>3836</v>
      </c>
      <c r="B3837" s="21"/>
      <c r="C3837" s="3" t="s">
        <v>19312</v>
      </c>
      <c r="D3837" s="21" t="s">
        <v>19313</v>
      </c>
      <c r="E3837" s="3" t="s">
        <v>19314</v>
      </c>
      <c r="F3837" s="3">
        <v>55</v>
      </c>
      <c r="G3837" s="3" t="s">
        <v>7014</v>
      </c>
      <c r="K3837" s="60">
        <v>45881</v>
      </c>
      <c r="N3837" s="3" t="s">
        <v>19315</v>
      </c>
      <c r="O3837" s="3" t="s">
        <v>19316</v>
      </c>
    </row>
    <row r="3838" s="2" customFormat="1" spans="1:15">
      <c r="A3838" s="2">
        <v>3837</v>
      </c>
      <c r="B3838" s="68"/>
      <c r="C3838" s="5" t="s">
        <v>19317</v>
      </c>
      <c r="D3838" s="68" t="s">
        <v>19318</v>
      </c>
      <c r="E3838" s="5" t="s">
        <v>19319</v>
      </c>
      <c r="F3838" s="3">
        <v>49.8</v>
      </c>
      <c r="G3838" s="2" t="s">
        <v>19320</v>
      </c>
      <c r="H3838" s="5"/>
      <c r="I3838" s="5"/>
      <c r="J3838" s="5"/>
      <c r="K3838" s="60">
        <v>45801</v>
      </c>
      <c r="L3838" s="5"/>
      <c r="M3838" s="3" t="s">
        <v>24</v>
      </c>
      <c r="N3838" s="5" t="s">
        <v>19321</v>
      </c>
      <c r="O3838" s="3" t="s">
        <v>19322</v>
      </c>
    </row>
    <row r="3839" s="16" customFormat="1" spans="1:15">
      <c r="A3839" s="2">
        <v>3838</v>
      </c>
      <c r="C3839" s="2" t="s">
        <v>19323</v>
      </c>
      <c r="D3839" s="76" t="s">
        <v>19324</v>
      </c>
      <c r="E3839" s="2" t="s">
        <v>19325</v>
      </c>
      <c r="F3839" s="3">
        <v>33</v>
      </c>
      <c r="G3839" s="2" t="s">
        <v>21</v>
      </c>
      <c r="K3839" s="60">
        <v>45668</v>
      </c>
      <c r="M3839" s="3" t="s">
        <v>24</v>
      </c>
      <c r="N3839" s="2" t="s">
        <v>19326</v>
      </c>
      <c r="O3839" s="3" t="s">
        <v>19327</v>
      </c>
    </row>
    <row r="3840" s="3" customFormat="1" spans="1:15">
      <c r="A3840" s="2">
        <v>3839</v>
      </c>
      <c r="B3840" s="3" t="s">
        <v>19328</v>
      </c>
      <c r="C3840" s="3" t="s">
        <v>19329</v>
      </c>
      <c r="D3840" s="3" t="s">
        <v>19328</v>
      </c>
      <c r="E3840" s="3" t="s">
        <v>19330</v>
      </c>
      <c r="F3840" s="3">
        <v>49</v>
      </c>
      <c r="G3840" s="3" t="s">
        <v>1292</v>
      </c>
      <c r="K3840" s="60">
        <v>45905</v>
      </c>
      <c r="N3840" s="3" t="s">
        <v>19331</v>
      </c>
      <c r="O3840" s="3" t="s">
        <v>19332</v>
      </c>
    </row>
    <row r="3841" s="3" customFormat="1" spans="1:15">
      <c r="A3841" s="2">
        <v>3840</v>
      </c>
      <c r="B3841" s="3" t="s">
        <v>19333</v>
      </c>
      <c r="C3841" s="3" t="s">
        <v>19329</v>
      </c>
      <c r="D3841" s="21" t="s">
        <v>19333</v>
      </c>
      <c r="E3841" s="3" t="s">
        <v>19334</v>
      </c>
      <c r="F3841" s="3">
        <v>49</v>
      </c>
      <c r="G3841" s="20" t="s">
        <v>19335</v>
      </c>
      <c r="K3841" s="60">
        <v>45874</v>
      </c>
      <c r="L3841" s="20" t="s">
        <v>63</v>
      </c>
      <c r="M3841" s="3"/>
      <c r="N3841" s="3" t="s">
        <v>19336</v>
      </c>
      <c r="O3841" s="3" t="s">
        <v>19337</v>
      </c>
    </row>
    <row r="3842" s="5" customFormat="1" spans="1:15">
      <c r="A3842" s="2">
        <v>3841</v>
      </c>
      <c r="B3842" s="2"/>
      <c r="C3842" s="2" t="s">
        <v>19329</v>
      </c>
      <c r="D3842" s="76" t="s">
        <v>19338</v>
      </c>
      <c r="E3842" s="2" t="s">
        <v>19339</v>
      </c>
      <c r="F3842" s="3">
        <v>29</v>
      </c>
      <c r="G3842" s="2" t="s">
        <v>21</v>
      </c>
      <c r="H3842" s="2"/>
      <c r="I3842" s="2"/>
      <c r="J3842" s="2"/>
      <c r="K3842" s="60">
        <v>45324</v>
      </c>
      <c r="L3842" s="2"/>
      <c r="M3842" s="3" t="s">
        <v>24</v>
      </c>
      <c r="N3842" s="2" t="s">
        <v>19340</v>
      </c>
      <c r="O3842" s="3" t="s">
        <v>19341</v>
      </c>
    </row>
    <row r="3843" s="2" customFormat="1" spans="1:15">
      <c r="A3843" s="2">
        <v>3842</v>
      </c>
      <c r="B3843" s="68"/>
      <c r="C3843" s="5" t="s">
        <v>19342</v>
      </c>
      <c r="D3843" s="68" t="s">
        <v>19343</v>
      </c>
      <c r="E3843" s="68" t="s">
        <v>19216</v>
      </c>
      <c r="F3843" s="3">
        <v>48</v>
      </c>
      <c r="G3843" s="3" t="s">
        <v>21</v>
      </c>
      <c r="H3843" s="5"/>
      <c r="I3843" s="2" t="s">
        <v>312</v>
      </c>
      <c r="J3843" s="3" t="s">
        <v>22</v>
      </c>
      <c r="K3843" s="60">
        <v>46059</v>
      </c>
      <c r="L3843" s="3" t="s">
        <v>23</v>
      </c>
      <c r="M3843" s="3" t="s">
        <v>24</v>
      </c>
      <c r="N3843" s="5" t="s">
        <v>19344</v>
      </c>
      <c r="O3843" s="3" t="s">
        <v>19345</v>
      </c>
    </row>
    <row r="3844" s="2" customFormat="1" spans="1:15">
      <c r="A3844" s="2">
        <v>3843</v>
      </c>
      <c r="B3844" s="16"/>
      <c r="C3844" s="2" t="s">
        <v>19346</v>
      </c>
      <c r="D3844" s="76" t="s">
        <v>19347</v>
      </c>
      <c r="E3844" s="2" t="s">
        <v>18406</v>
      </c>
      <c r="F3844" s="3">
        <v>47</v>
      </c>
      <c r="G3844" s="2" t="s">
        <v>21</v>
      </c>
      <c r="H3844" s="2" t="s">
        <v>96</v>
      </c>
      <c r="K3844" s="60">
        <v>45801</v>
      </c>
      <c r="L3844" s="2" t="s">
        <v>381</v>
      </c>
      <c r="M3844" s="3" t="s">
        <v>24</v>
      </c>
      <c r="N3844" s="2" t="s">
        <v>19348</v>
      </c>
      <c r="O3844" s="3" t="s">
        <v>19349</v>
      </c>
    </row>
    <row r="3845" s="4" customFormat="1" spans="1:15">
      <c r="A3845" s="2">
        <v>3844</v>
      </c>
      <c r="B3845" s="4" t="s">
        <v>19350</v>
      </c>
      <c r="C3845" s="4" t="s">
        <v>19351</v>
      </c>
      <c r="D3845" s="22" t="s">
        <v>19350</v>
      </c>
      <c r="E3845" s="4" t="s">
        <v>19352</v>
      </c>
      <c r="F3845" s="3">
        <v>43</v>
      </c>
      <c r="G3845" s="4" t="s">
        <v>19353</v>
      </c>
      <c r="K3845" s="60">
        <v>46003</v>
      </c>
      <c r="N3845" s="4" t="s">
        <v>19354</v>
      </c>
      <c r="O3845" s="4" t="s">
        <v>19355</v>
      </c>
    </row>
    <row r="3846" s="27" customFormat="1" spans="1:15">
      <c r="A3846" s="2">
        <v>3845</v>
      </c>
      <c r="B3846" s="57" t="s">
        <v>19356</v>
      </c>
      <c r="C3846" s="27" t="s">
        <v>19351</v>
      </c>
      <c r="D3846" s="57" t="s">
        <v>19356</v>
      </c>
      <c r="E3846" s="27" t="s">
        <v>19357</v>
      </c>
      <c r="F3846" s="3">
        <v>49</v>
      </c>
      <c r="G3846" s="27" t="s">
        <v>19169</v>
      </c>
      <c r="H3846" s="27"/>
      <c r="I3846" s="27"/>
      <c r="J3846" s="27"/>
      <c r="K3846" s="60">
        <v>45993</v>
      </c>
      <c r="L3846" s="27"/>
      <c r="M3846" s="27"/>
      <c r="N3846" s="27" t="s">
        <v>19358</v>
      </c>
      <c r="O3846" s="27" t="s">
        <v>19359</v>
      </c>
    </row>
    <row r="3847" s="2" customFormat="1" spans="1:15">
      <c r="A3847" s="2">
        <v>3846</v>
      </c>
      <c r="C3847" s="2" t="s">
        <v>19360</v>
      </c>
      <c r="D3847" s="76" t="s">
        <v>19361</v>
      </c>
      <c r="E3847" s="2" t="s">
        <v>19362</v>
      </c>
      <c r="F3847" s="3">
        <v>45</v>
      </c>
      <c r="G3847" s="2" t="s">
        <v>177</v>
      </c>
      <c r="H3847" s="16"/>
      <c r="I3847" s="16"/>
      <c r="J3847" s="16"/>
      <c r="K3847" s="60">
        <v>46078</v>
      </c>
      <c r="L3847" s="16" t="s">
        <v>442</v>
      </c>
      <c r="M3847" s="3" t="s">
        <v>24</v>
      </c>
      <c r="N3847" s="2" t="s">
        <v>19363</v>
      </c>
      <c r="O3847" s="3" t="s">
        <v>19364</v>
      </c>
    </row>
    <row r="3848" s="2" customFormat="1" spans="1:15">
      <c r="A3848" s="2">
        <v>3847</v>
      </c>
      <c r="B3848" s="85"/>
      <c r="C3848" s="2" t="s">
        <v>19365</v>
      </c>
      <c r="D3848" s="76" t="s">
        <v>19366</v>
      </c>
      <c r="E3848" s="2" t="s">
        <v>19367</v>
      </c>
      <c r="F3848" s="3">
        <v>45</v>
      </c>
      <c r="G3848" s="5" t="s">
        <v>21</v>
      </c>
      <c r="H3848" s="16"/>
      <c r="I3848" s="16"/>
      <c r="J3848" s="16"/>
      <c r="K3848" s="60">
        <v>45457</v>
      </c>
      <c r="M3848" s="3" t="s">
        <v>19368</v>
      </c>
      <c r="N3848" s="76" t="s">
        <v>19369</v>
      </c>
      <c r="O3848" s="3" t="s">
        <v>19370</v>
      </c>
    </row>
    <row r="3849" s="2" customFormat="1" spans="1:15">
      <c r="A3849" s="2">
        <v>3848</v>
      </c>
      <c r="C3849" s="2" t="s">
        <v>19371</v>
      </c>
      <c r="D3849" s="76" t="s">
        <v>19372</v>
      </c>
      <c r="E3849" s="2" t="s">
        <v>19373</v>
      </c>
      <c r="F3849" s="3">
        <v>43</v>
      </c>
      <c r="G3849" s="2" t="s">
        <v>21</v>
      </c>
      <c r="K3849" s="60">
        <v>46032</v>
      </c>
      <c r="L3849" s="2" t="s">
        <v>442</v>
      </c>
      <c r="M3849" s="3" t="s">
        <v>24</v>
      </c>
      <c r="N3849" s="2" t="s">
        <v>19374</v>
      </c>
      <c r="O3849" s="3" t="s">
        <v>19375</v>
      </c>
    </row>
    <row r="3850" s="2" customFormat="1" spans="1:15">
      <c r="A3850" s="2">
        <v>3849</v>
      </c>
      <c r="B3850" s="16"/>
      <c r="C3850" s="2" t="s">
        <v>19376</v>
      </c>
      <c r="D3850" s="76" t="s">
        <v>19377</v>
      </c>
      <c r="E3850" s="2" t="s">
        <v>245</v>
      </c>
      <c r="F3850" s="3">
        <v>45</v>
      </c>
      <c r="G3850" s="2" t="s">
        <v>21</v>
      </c>
      <c r="K3850" s="60">
        <v>45876</v>
      </c>
      <c r="L3850" s="2" t="s">
        <v>442</v>
      </c>
      <c r="M3850" s="3" t="s">
        <v>19378</v>
      </c>
      <c r="N3850" s="2" t="s">
        <v>19379</v>
      </c>
      <c r="O3850" s="3" t="s">
        <v>19380</v>
      </c>
    </row>
    <row r="3851" s="3" customFormat="1" spans="1:15">
      <c r="A3851" s="2">
        <v>3850</v>
      </c>
      <c r="C3851" s="3" t="s">
        <v>19381</v>
      </c>
      <c r="D3851" s="21" t="s">
        <v>19382</v>
      </c>
      <c r="E3851" s="3" t="s">
        <v>19383</v>
      </c>
      <c r="F3851" s="3">
        <v>45.9</v>
      </c>
      <c r="G3851" s="2" t="s">
        <v>21</v>
      </c>
      <c r="K3851" s="60">
        <v>45878</v>
      </c>
      <c r="L3851" s="20"/>
      <c r="N3851" s="3" t="s">
        <v>19384</v>
      </c>
      <c r="O3851" s="3" t="s">
        <v>19385</v>
      </c>
    </row>
    <row r="3852" s="2" customFormat="1" spans="1:15">
      <c r="A3852" s="2">
        <v>3851</v>
      </c>
      <c r="C3852" s="2" t="s">
        <v>19386</v>
      </c>
      <c r="D3852" s="76" t="s">
        <v>19387</v>
      </c>
      <c r="E3852" s="2" t="s">
        <v>19388</v>
      </c>
      <c r="F3852" s="3">
        <v>45</v>
      </c>
      <c r="G3852" s="2" t="s">
        <v>21</v>
      </c>
      <c r="K3852" s="60">
        <v>45583</v>
      </c>
      <c r="L3852" s="2" t="s">
        <v>442</v>
      </c>
      <c r="M3852" s="3" t="s">
        <v>24</v>
      </c>
      <c r="N3852" s="2" t="s">
        <v>19389</v>
      </c>
      <c r="O3852" s="3" t="s">
        <v>19390</v>
      </c>
    </row>
    <row r="3853" s="3" customFormat="1" spans="1:15">
      <c r="A3853" s="2">
        <v>3852</v>
      </c>
      <c r="B3853" s="21" t="s">
        <v>19391</v>
      </c>
      <c r="C3853" s="3" t="s">
        <v>19392</v>
      </c>
      <c r="D3853" s="21" t="s">
        <v>19391</v>
      </c>
      <c r="E3853" s="3" t="s">
        <v>19393</v>
      </c>
      <c r="F3853" s="3">
        <v>45</v>
      </c>
      <c r="G3853" s="3" t="s">
        <v>19394</v>
      </c>
      <c r="H3853" s="3"/>
      <c r="I3853" s="3"/>
      <c r="J3853" s="3"/>
      <c r="K3853" s="60">
        <v>45876</v>
      </c>
      <c r="N3853" s="3" t="s">
        <v>19395</v>
      </c>
      <c r="O3853" s="3" t="s">
        <v>19396</v>
      </c>
    </row>
    <row r="3854" s="3" customFormat="1" spans="1:15">
      <c r="A3854" s="2">
        <v>3853</v>
      </c>
      <c r="C3854" s="3" t="s">
        <v>19397</v>
      </c>
      <c r="D3854" s="21" t="s">
        <v>19398</v>
      </c>
      <c r="E3854" s="20" t="s">
        <v>19399</v>
      </c>
      <c r="F3854" s="3">
        <v>49.9</v>
      </c>
      <c r="G3854" s="3" t="s">
        <v>19400</v>
      </c>
      <c r="J3854" s="20" t="s">
        <v>22</v>
      </c>
      <c r="K3854" s="60">
        <v>46040</v>
      </c>
      <c r="L3854" s="3" t="s">
        <v>23</v>
      </c>
      <c r="N3854" s="3" t="s">
        <v>19401</v>
      </c>
      <c r="O3854" s="3" t="s">
        <v>19402</v>
      </c>
    </row>
    <row r="3855" s="2" customFormat="1" spans="1:15">
      <c r="A3855" s="2">
        <v>3854</v>
      </c>
      <c r="B3855" s="16"/>
      <c r="C3855" s="2" t="s">
        <v>19403</v>
      </c>
      <c r="D3855" s="76" t="s">
        <v>19404</v>
      </c>
      <c r="E3855" s="2" t="s">
        <v>18989</v>
      </c>
      <c r="F3855" s="3">
        <v>38</v>
      </c>
      <c r="G3855" s="2" t="s">
        <v>21</v>
      </c>
      <c r="H3855" s="16"/>
      <c r="I3855" s="16"/>
      <c r="J3855" s="16"/>
      <c r="K3855" s="60">
        <v>46063</v>
      </c>
      <c r="L3855" s="16"/>
      <c r="M3855" s="3" t="s">
        <v>24</v>
      </c>
      <c r="N3855" s="2" t="s">
        <v>19405</v>
      </c>
      <c r="O3855" s="3" t="s">
        <v>19406</v>
      </c>
    </row>
    <row r="3856" s="3" customFormat="1" spans="1:15">
      <c r="A3856" s="2">
        <v>3855</v>
      </c>
      <c r="B3856" s="3" t="s">
        <v>19407</v>
      </c>
      <c r="C3856" s="3" t="s">
        <v>19121</v>
      </c>
      <c r="D3856" s="3" t="s">
        <v>19407</v>
      </c>
      <c r="E3856" s="3" t="s">
        <v>19408</v>
      </c>
      <c r="F3856" s="3">
        <v>49</v>
      </c>
      <c r="G3856" s="3" t="s">
        <v>9143</v>
      </c>
      <c r="K3856" s="60">
        <v>45902</v>
      </c>
      <c r="L3856" s="3"/>
      <c r="N3856" s="3" t="s">
        <v>19409</v>
      </c>
      <c r="O3856" s="3" t="s">
        <v>19410</v>
      </c>
    </row>
    <row r="3857" s="3" customFormat="1" spans="1:15">
      <c r="A3857" s="2">
        <v>3856</v>
      </c>
      <c r="C3857" s="3" t="s">
        <v>19411</v>
      </c>
      <c r="D3857" s="21" t="s">
        <v>19412</v>
      </c>
      <c r="E3857" s="3" t="s">
        <v>19413</v>
      </c>
      <c r="F3857" s="3">
        <v>45</v>
      </c>
      <c r="G3857" s="3" t="s">
        <v>19414</v>
      </c>
      <c r="K3857" s="60">
        <v>45888</v>
      </c>
      <c r="M3857" s="3" t="s">
        <v>24</v>
      </c>
      <c r="N3857" s="3" t="s">
        <v>19415</v>
      </c>
      <c r="O3857" s="3" t="s">
        <v>19416</v>
      </c>
    </row>
    <row r="3858" s="2" customFormat="1" spans="1:15">
      <c r="A3858" s="2">
        <v>3857</v>
      </c>
      <c r="B3858" s="5"/>
      <c r="C3858" s="5" t="s">
        <v>19417</v>
      </c>
      <c r="D3858" s="68" t="s">
        <v>19418</v>
      </c>
      <c r="E3858" s="20" t="s">
        <v>19419</v>
      </c>
      <c r="F3858" s="3">
        <v>49.8</v>
      </c>
      <c r="G3858" s="20" t="s">
        <v>19420</v>
      </c>
      <c r="H3858" s="20"/>
      <c r="I3858" s="20"/>
      <c r="J3858" s="20"/>
      <c r="K3858" s="60">
        <v>45745</v>
      </c>
      <c r="L3858" s="5"/>
      <c r="M3858" s="3" t="s">
        <v>24</v>
      </c>
      <c r="N3858" s="5" t="s">
        <v>19421</v>
      </c>
      <c r="O3858" s="3" t="s">
        <v>19422</v>
      </c>
    </row>
    <row r="3859" s="2" customFormat="1" ht="14.25" spans="1:15">
      <c r="A3859" s="2">
        <v>3858</v>
      </c>
      <c r="C3859" s="18" t="s">
        <v>19423</v>
      </c>
      <c r="D3859" s="76"/>
      <c r="F3859" s="3"/>
      <c r="K3859" s="60"/>
      <c r="M3859" s="3"/>
      <c r="O3859" s="3"/>
    </row>
    <row r="3860" s="5" customFormat="1" ht="14.25" spans="1:15">
      <c r="A3860" s="2">
        <v>3859</v>
      </c>
      <c r="B3860" s="16"/>
      <c r="C3860" s="18" t="s">
        <v>19424</v>
      </c>
      <c r="D3860" s="76"/>
      <c r="E3860" s="2"/>
      <c r="F3860" s="3"/>
      <c r="G3860" s="2"/>
      <c r="H3860" s="16"/>
      <c r="I3860" s="16"/>
      <c r="J3860" s="16"/>
      <c r="K3860" s="60"/>
      <c r="L3860" s="16"/>
      <c r="M3860" s="3"/>
      <c r="N3860" s="2"/>
      <c r="O3860" s="3"/>
    </row>
    <row r="3861" s="5" customFormat="1" ht="14.25" spans="1:15">
      <c r="A3861" s="2">
        <v>3860</v>
      </c>
      <c r="B3861" s="16"/>
      <c r="C3861" s="18" t="s">
        <v>19425</v>
      </c>
      <c r="D3861" s="76"/>
      <c r="E3861" s="2"/>
      <c r="F3861" s="3"/>
      <c r="G3861" s="2"/>
      <c r="H3861" s="16"/>
      <c r="I3861" s="16"/>
      <c r="J3861" s="16"/>
      <c r="K3861" s="60"/>
      <c r="L3861" s="16"/>
      <c r="M3861" s="3"/>
      <c r="N3861" s="2"/>
      <c r="O3861" s="3"/>
    </row>
    <row r="3862" s="16" customFormat="1" spans="1:15">
      <c r="A3862" s="2">
        <v>3861</v>
      </c>
      <c r="B3862" s="68"/>
      <c r="C3862" s="5" t="s">
        <v>19426</v>
      </c>
      <c r="D3862" s="68" t="s">
        <v>19427</v>
      </c>
      <c r="E3862" s="5" t="s">
        <v>19428</v>
      </c>
      <c r="F3862" s="3">
        <v>43</v>
      </c>
      <c r="G3862" s="3" t="s">
        <v>21</v>
      </c>
      <c r="H3862" s="5"/>
      <c r="I3862" s="5"/>
      <c r="J3862" s="5"/>
      <c r="K3862" s="60">
        <v>45813</v>
      </c>
      <c r="L3862" s="5"/>
      <c r="M3862" s="3" t="s">
        <v>24</v>
      </c>
      <c r="N3862" s="5" t="s">
        <v>19429</v>
      </c>
      <c r="O3862" s="3" t="s">
        <v>19430</v>
      </c>
    </row>
    <row r="3863" s="2" customFormat="1" spans="1:15">
      <c r="A3863" s="2">
        <v>3862</v>
      </c>
      <c r="B3863" s="16"/>
      <c r="C3863" s="2" t="s">
        <v>19431</v>
      </c>
      <c r="D3863" s="76" t="s">
        <v>19432</v>
      </c>
      <c r="E3863" s="2" t="s">
        <v>19433</v>
      </c>
      <c r="F3863" s="3">
        <v>39</v>
      </c>
      <c r="G3863" s="2" t="s">
        <v>21</v>
      </c>
      <c r="H3863" s="16"/>
      <c r="I3863" s="16"/>
      <c r="J3863" s="16"/>
      <c r="K3863" s="60">
        <v>46057</v>
      </c>
      <c r="L3863" s="16"/>
      <c r="M3863" s="3" t="s">
        <v>24</v>
      </c>
      <c r="N3863" s="2" t="s">
        <v>19434</v>
      </c>
      <c r="O3863" s="3" t="s">
        <v>19435</v>
      </c>
    </row>
    <row r="3864" s="2" customFormat="1" spans="1:15">
      <c r="A3864" s="2">
        <v>3863</v>
      </c>
      <c r="B3864" s="85"/>
      <c r="C3864" s="2" t="s">
        <v>19436</v>
      </c>
      <c r="D3864" s="76" t="s">
        <v>19437</v>
      </c>
      <c r="E3864" s="2" t="s">
        <v>19438</v>
      </c>
      <c r="F3864" s="3">
        <v>45</v>
      </c>
      <c r="G3864" s="5" t="s">
        <v>21</v>
      </c>
      <c r="H3864" s="16"/>
      <c r="I3864" s="16"/>
      <c r="J3864" s="16"/>
      <c r="K3864" s="60">
        <v>45831</v>
      </c>
      <c r="L3864" s="16"/>
      <c r="M3864" s="3" t="s">
        <v>24</v>
      </c>
      <c r="N3864" s="76" t="s">
        <v>19439</v>
      </c>
      <c r="O3864" s="3" t="s">
        <v>19440</v>
      </c>
    </row>
    <row r="3865" s="2" customFormat="1" spans="1:15">
      <c r="A3865" s="2">
        <v>3864</v>
      </c>
      <c r="C3865" s="2" t="s">
        <v>19441</v>
      </c>
      <c r="D3865" s="76" t="s">
        <v>19442</v>
      </c>
      <c r="E3865" s="2" t="s">
        <v>19443</v>
      </c>
      <c r="F3865" s="3">
        <v>45</v>
      </c>
      <c r="G3865" s="2" t="s">
        <v>21</v>
      </c>
      <c r="K3865" s="60">
        <v>45894</v>
      </c>
      <c r="M3865" s="3" t="s">
        <v>24</v>
      </c>
      <c r="N3865" s="2" t="s">
        <v>19444</v>
      </c>
      <c r="O3865" s="3" t="s">
        <v>19445</v>
      </c>
    </row>
    <row r="3866" s="2" customFormat="1" spans="1:15">
      <c r="A3866" s="2">
        <v>3865</v>
      </c>
      <c r="C3866" s="2" t="s">
        <v>19446</v>
      </c>
      <c r="D3866" s="76" t="s">
        <v>19447</v>
      </c>
      <c r="E3866" s="2" t="s">
        <v>19448</v>
      </c>
      <c r="F3866" s="3">
        <v>39</v>
      </c>
      <c r="G3866" s="2" t="s">
        <v>21</v>
      </c>
      <c r="K3866" s="60">
        <v>45553</v>
      </c>
      <c r="M3866" s="3" t="s">
        <v>24</v>
      </c>
      <c r="N3866" s="2" t="s">
        <v>19449</v>
      </c>
      <c r="O3866" s="3" t="s">
        <v>19450</v>
      </c>
    </row>
    <row r="3867" s="2" customFormat="1" spans="1:15">
      <c r="A3867" s="2">
        <v>3866</v>
      </c>
      <c r="B3867" s="85"/>
      <c r="C3867" s="2" t="s">
        <v>19451</v>
      </c>
      <c r="D3867" s="76" t="s">
        <v>19452</v>
      </c>
      <c r="E3867" s="2" t="s">
        <v>19453</v>
      </c>
      <c r="F3867" s="3">
        <v>49.5</v>
      </c>
      <c r="G3867" s="2" t="s">
        <v>21</v>
      </c>
      <c r="H3867" s="16"/>
      <c r="I3867" s="2" t="s">
        <v>312</v>
      </c>
      <c r="J3867" s="3" t="s">
        <v>22</v>
      </c>
      <c r="K3867" s="60">
        <v>45812</v>
      </c>
      <c r="L3867" s="3" t="s">
        <v>23</v>
      </c>
      <c r="M3867" s="3" t="s">
        <v>24</v>
      </c>
      <c r="N3867" s="2" t="s">
        <v>19454</v>
      </c>
      <c r="O3867" s="3" t="s">
        <v>19455</v>
      </c>
    </row>
    <row r="3868" s="2" customFormat="1" spans="1:15">
      <c r="A3868" s="2">
        <v>3867</v>
      </c>
      <c r="C3868" s="2" t="s">
        <v>19456</v>
      </c>
      <c r="D3868" s="76" t="s">
        <v>19457</v>
      </c>
      <c r="E3868" s="2" t="s">
        <v>19458</v>
      </c>
      <c r="F3868" s="3">
        <v>39</v>
      </c>
      <c r="G3868" s="2" t="s">
        <v>21</v>
      </c>
      <c r="K3868" s="60">
        <v>45877</v>
      </c>
      <c r="L3868" s="16"/>
      <c r="M3868" s="3" t="s">
        <v>24</v>
      </c>
      <c r="N3868" s="2" t="s">
        <v>19459</v>
      </c>
      <c r="O3868" s="3" t="s">
        <v>19460</v>
      </c>
    </row>
    <row r="3869" s="2" customFormat="1" ht="14.25" spans="1:15">
      <c r="A3869" s="2">
        <v>3868</v>
      </c>
      <c r="C3869" s="18" t="s">
        <v>19461</v>
      </c>
      <c r="D3869" s="76"/>
      <c r="F3869" s="3"/>
      <c r="K3869" s="60"/>
      <c r="M3869" s="3"/>
      <c r="O3869" s="3"/>
    </row>
    <row r="3870" s="2" customFormat="1" spans="1:15">
      <c r="A3870" s="2">
        <v>3869</v>
      </c>
      <c r="C3870" s="2" t="s">
        <v>19462</v>
      </c>
      <c r="D3870" s="76" t="s">
        <v>19463</v>
      </c>
      <c r="E3870" s="2" t="s">
        <v>19464</v>
      </c>
      <c r="F3870" s="3">
        <v>45</v>
      </c>
      <c r="G3870" s="2" t="s">
        <v>21</v>
      </c>
      <c r="H3870" s="16"/>
      <c r="I3870" s="16"/>
      <c r="J3870" s="16"/>
      <c r="K3870" s="60">
        <v>45659</v>
      </c>
      <c r="L3870" s="16"/>
      <c r="M3870" s="3" t="s">
        <v>24</v>
      </c>
      <c r="N3870" s="2" t="s">
        <v>19465</v>
      </c>
      <c r="O3870" s="3" t="s">
        <v>19466</v>
      </c>
    </row>
    <row r="3871" s="3" customFormat="1" spans="1:15">
      <c r="A3871" s="2">
        <v>3870</v>
      </c>
      <c r="C3871" s="3" t="s">
        <v>19467</v>
      </c>
      <c r="D3871" s="21" t="s">
        <v>19468</v>
      </c>
      <c r="E3871" s="20" t="s">
        <v>19469</v>
      </c>
      <c r="F3871" s="3">
        <v>65</v>
      </c>
      <c r="G3871" s="63" t="s">
        <v>21</v>
      </c>
      <c r="K3871" s="60">
        <v>46062</v>
      </c>
      <c r="L3871" s="20" t="s">
        <v>63</v>
      </c>
      <c r="N3871" s="3" t="s">
        <v>19470</v>
      </c>
      <c r="O3871" s="3" t="s">
        <v>19471</v>
      </c>
    </row>
    <row r="3872" s="2" customFormat="1" ht="14.25" spans="1:15">
      <c r="A3872" s="2">
        <v>3871</v>
      </c>
      <c r="C3872" s="18" t="s">
        <v>19472</v>
      </c>
      <c r="D3872" s="76"/>
      <c r="F3872" s="3"/>
      <c r="K3872" s="60"/>
      <c r="L3872" s="16"/>
      <c r="M3872" s="3"/>
      <c r="O3872" s="3"/>
    </row>
    <row r="3873" s="2" customFormat="1" spans="1:15">
      <c r="A3873" s="2">
        <v>3872</v>
      </c>
      <c r="B3873" s="2" t="s">
        <v>19473</v>
      </c>
      <c r="C3873" s="2" t="s">
        <v>19474</v>
      </c>
      <c r="D3873" s="2" t="s">
        <v>19473</v>
      </c>
      <c r="E3873" s="2" t="s">
        <v>19475</v>
      </c>
      <c r="F3873" s="3">
        <v>49</v>
      </c>
      <c r="G3873" s="2" t="s">
        <v>21</v>
      </c>
      <c r="H3873" s="2"/>
      <c r="I3873" s="2"/>
      <c r="J3873" s="2"/>
      <c r="K3873" s="60">
        <v>45944</v>
      </c>
      <c r="L3873" s="2"/>
      <c r="M3873" s="2"/>
      <c r="N3873" s="2" t="s">
        <v>19476</v>
      </c>
      <c r="O3873" s="2" t="s">
        <v>19477</v>
      </c>
    </row>
    <row r="3874" s="2" customFormat="1" spans="1:15">
      <c r="A3874" s="2">
        <v>3873</v>
      </c>
      <c r="B3874" s="16"/>
      <c r="C3874" s="2" t="s">
        <v>19478</v>
      </c>
      <c r="D3874" s="76" t="s">
        <v>19479</v>
      </c>
      <c r="E3874" s="2" t="s">
        <v>19480</v>
      </c>
      <c r="F3874" s="3">
        <v>42</v>
      </c>
      <c r="G3874" s="2" t="s">
        <v>21</v>
      </c>
      <c r="K3874" s="60">
        <v>45526</v>
      </c>
      <c r="M3874" s="3" t="s">
        <v>24</v>
      </c>
      <c r="N3874" s="2" t="s">
        <v>19481</v>
      </c>
      <c r="O3874" s="3" t="s">
        <v>19482</v>
      </c>
    </row>
    <row r="3875" s="2" customFormat="1" spans="1:15">
      <c r="A3875" s="2">
        <v>3874</v>
      </c>
      <c r="C3875" s="2" t="s">
        <v>19483</v>
      </c>
      <c r="D3875" s="76" t="s">
        <v>19484</v>
      </c>
      <c r="E3875" s="2" t="s">
        <v>19485</v>
      </c>
      <c r="F3875" s="3">
        <v>49.8</v>
      </c>
      <c r="G3875" s="2" t="s">
        <v>21</v>
      </c>
      <c r="H3875" s="16"/>
      <c r="I3875" s="16"/>
      <c r="J3875" s="16"/>
      <c r="K3875" s="60">
        <v>46007</v>
      </c>
      <c r="M3875" s="3" t="s">
        <v>24</v>
      </c>
      <c r="N3875" s="2" t="s">
        <v>19486</v>
      </c>
      <c r="O3875" s="3" t="s">
        <v>19487</v>
      </c>
    </row>
    <row r="3876" s="2" customFormat="1" ht="14.25" spans="1:15">
      <c r="A3876" s="2">
        <v>3875</v>
      </c>
      <c r="C3876" s="18" t="s">
        <v>19488</v>
      </c>
      <c r="D3876" s="76"/>
      <c r="F3876" s="3"/>
      <c r="H3876" s="16"/>
      <c r="I3876" s="16"/>
      <c r="J3876" s="16"/>
      <c r="K3876" s="60"/>
      <c r="L3876" s="16"/>
      <c r="M3876" s="3"/>
      <c r="O3876" s="3"/>
    </row>
    <row r="3877" s="3" customFormat="1" spans="1:15">
      <c r="A3877" s="2">
        <v>3876</v>
      </c>
      <c r="B3877" s="3"/>
      <c r="C3877" s="3" t="s">
        <v>19489</v>
      </c>
      <c r="D3877" s="21" t="s">
        <v>19490</v>
      </c>
      <c r="E3877" s="3" t="s">
        <v>19491</v>
      </c>
      <c r="F3877" s="3">
        <v>39.8</v>
      </c>
      <c r="G3877" s="3" t="s">
        <v>19492</v>
      </c>
      <c r="K3877" s="60">
        <v>45379</v>
      </c>
      <c r="L3877" s="20" t="s">
        <v>63</v>
      </c>
      <c r="N3877" s="3" t="s">
        <v>19493</v>
      </c>
      <c r="O3877" s="3" t="s">
        <v>19494</v>
      </c>
    </row>
    <row r="3878" s="3" customFormat="1" spans="1:15">
      <c r="A3878" s="2">
        <v>3877</v>
      </c>
      <c r="B3878" s="3"/>
      <c r="C3878" s="3" t="s">
        <v>19495</v>
      </c>
      <c r="D3878" s="3" t="s">
        <v>19496</v>
      </c>
      <c r="E3878" s="3" t="s">
        <v>19497</v>
      </c>
      <c r="F3878" s="3">
        <v>59.8</v>
      </c>
      <c r="K3878" s="60">
        <v>46028</v>
      </c>
      <c r="N3878" s="3" t="s">
        <v>19498</v>
      </c>
      <c r="O3878" s="3" t="s">
        <v>19499</v>
      </c>
    </row>
    <row r="3879" s="3" customFormat="1" spans="1:15">
      <c r="A3879" s="2">
        <v>3878</v>
      </c>
      <c r="B3879" s="3" t="s">
        <v>19500</v>
      </c>
      <c r="C3879" s="3" t="s">
        <v>19501</v>
      </c>
      <c r="D3879" s="3" t="s">
        <v>19500</v>
      </c>
      <c r="E3879" s="3" t="s">
        <v>19502</v>
      </c>
      <c r="F3879" s="3">
        <v>54</v>
      </c>
      <c r="G3879" s="3" t="s">
        <v>19503</v>
      </c>
      <c r="K3879" s="60">
        <v>45882</v>
      </c>
      <c r="L3879" s="20" t="s">
        <v>63</v>
      </c>
      <c r="N3879" s="3" t="s">
        <v>19504</v>
      </c>
      <c r="O3879" s="3" t="s">
        <v>19505</v>
      </c>
    </row>
    <row r="3880" s="2" customFormat="1" spans="1:15">
      <c r="A3880" s="2">
        <v>3879</v>
      </c>
      <c r="C3880" s="2" t="s">
        <v>19506</v>
      </c>
      <c r="D3880" s="76" t="s">
        <v>19507</v>
      </c>
      <c r="E3880" s="2" t="s">
        <v>19508</v>
      </c>
      <c r="F3880" s="3">
        <v>39.8</v>
      </c>
      <c r="K3880" s="60">
        <v>45867</v>
      </c>
      <c r="M3880" s="3" t="s">
        <v>24</v>
      </c>
      <c r="N3880" s="2" t="s">
        <v>19509</v>
      </c>
      <c r="O3880" s="3" t="s">
        <v>19510</v>
      </c>
    </row>
    <row r="3881" s="3" customFormat="1" spans="1:15">
      <c r="A3881" s="2">
        <v>3880</v>
      </c>
      <c r="B3881" s="3"/>
      <c r="C3881" s="3" t="s">
        <v>19511</v>
      </c>
      <c r="D3881" s="21" t="s">
        <v>19512</v>
      </c>
      <c r="E3881" s="3" t="s">
        <v>19513</v>
      </c>
      <c r="F3881" s="3">
        <v>59.8</v>
      </c>
      <c r="G3881" s="3" t="s">
        <v>3133</v>
      </c>
      <c r="K3881" s="60">
        <v>45525</v>
      </c>
      <c r="N3881" s="3" t="s">
        <v>19514</v>
      </c>
      <c r="O3881" s="3" t="s">
        <v>19515</v>
      </c>
    </row>
    <row r="3882" s="3" customFormat="1" spans="1:15">
      <c r="A3882" s="2">
        <v>3881</v>
      </c>
      <c r="B3882" s="3" t="s">
        <v>19516</v>
      </c>
      <c r="C3882" s="3" t="s">
        <v>19517</v>
      </c>
      <c r="D3882" s="3" t="s">
        <v>19516</v>
      </c>
      <c r="E3882" s="3" t="s">
        <v>19518</v>
      </c>
      <c r="F3882" s="3">
        <v>59.8</v>
      </c>
      <c r="G3882" s="3" t="s">
        <v>19519</v>
      </c>
      <c r="H3882" s="3"/>
      <c r="I3882" s="3"/>
      <c r="J3882" s="3"/>
      <c r="K3882" s="60">
        <v>45910</v>
      </c>
      <c r="N3882" s="3" t="s">
        <v>19520</v>
      </c>
      <c r="O3882" s="3" t="s">
        <v>19521</v>
      </c>
    </row>
    <row r="3883" s="2" customFormat="1" spans="1:15">
      <c r="A3883" s="2">
        <v>3882</v>
      </c>
      <c r="C3883" s="2" t="s">
        <v>19522</v>
      </c>
      <c r="D3883" s="76" t="s">
        <v>19523</v>
      </c>
      <c r="E3883" s="2" t="s">
        <v>19524</v>
      </c>
      <c r="F3883" s="3">
        <v>69</v>
      </c>
      <c r="G3883" s="3" t="s">
        <v>21</v>
      </c>
      <c r="H3883" s="16"/>
      <c r="I3883" s="16"/>
      <c r="J3883" s="16"/>
      <c r="K3883" s="60">
        <v>45281</v>
      </c>
      <c r="M3883" s="3"/>
      <c r="N3883" s="2" t="s">
        <v>19525</v>
      </c>
      <c r="O3883" s="3" t="s">
        <v>19526</v>
      </c>
    </row>
    <row r="3884" s="3" customFormat="1" spans="1:15">
      <c r="A3884" s="2">
        <v>3883</v>
      </c>
      <c r="B3884" s="3" t="s">
        <v>19527</v>
      </c>
      <c r="C3884" s="3" t="s">
        <v>19528</v>
      </c>
      <c r="D3884" s="21" t="s">
        <v>19527</v>
      </c>
      <c r="E3884" s="3" t="s">
        <v>19529</v>
      </c>
      <c r="F3884" s="3">
        <v>49</v>
      </c>
      <c r="G3884" s="3" t="s">
        <v>62</v>
      </c>
      <c r="K3884" s="60">
        <v>45904</v>
      </c>
      <c r="N3884" s="3" t="s">
        <v>19530</v>
      </c>
      <c r="O3884" s="3" t="s">
        <v>19531</v>
      </c>
    </row>
    <row r="3885" s="3" customFormat="1" spans="1:15">
      <c r="A3885" s="2">
        <v>3884</v>
      </c>
      <c r="B3885" s="3" t="s">
        <v>19532</v>
      </c>
      <c r="C3885" s="3" t="s">
        <v>19533</v>
      </c>
      <c r="D3885" s="3" t="s">
        <v>19532</v>
      </c>
      <c r="E3885" s="3" t="s">
        <v>19534</v>
      </c>
      <c r="F3885" s="3">
        <v>59.8</v>
      </c>
      <c r="G3885" s="20" t="s">
        <v>19535</v>
      </c>
      <c r="K3885" s="60">
        <v>46004</v>
      </c>
      <c r="L3885" s="3"/>
      <c r="N3885" s="3" t="s">
        <v>19536</v>
      </c>
      <c r="O3885" s="3" t="s">
        <v>19537</v>
      </c>
    </row>
    <row r="3886" s="3" customFormat="1" spans="1:15">
      <c r="A3886" s="2">
        <v>3885</v>
      </c>
      <c r="B3886" s="3"/>
      <c r="C3886" s="3" t="s">
        <v>19538</v>
      </c>
      <c r="D3886" s="3" t="s">
        <v>19539</v>
      </c>
      <c r="E3886" s="3" t="s">
        <v>19540</v>
      </c>
      <c r="F3886" s="3">
        <v>59.8</v>
      </c>
      <c r="G3886" s="3" t="s">
        <v>19541</v>
      </c>
      <c r="K3886" s="60">
        <v>45575</v>
      </c>
      <c r="L3886" s="3"/>
      <c r="N3886" s="3" t="s">
        <v>19542</v>
      </c>
      <c r="O3886" s="3" t="s">
        <v>19543</v>
      </c>
    </row>
    <row r="3887" s="2" customFormat="1" spans="1:15">
      <c r="A3887" s="2">
        <v>3886</v>
      </c>
      <c r="C3887" s="2" t="s">
        <v>19544</v>
      </c>
      <c r="D3887" s="76" t="s">
        <v>19545</v>
      </c>
      <c r="E3887" s="2" t="s">
        <v>19546</v>
      </c>
      <c r="F3887" s="3">
        <v>45</v>
      </c>
      <c r="G3887" s="2" t="s">
        <v>21</v>
      </c>
      <c r="K3887" s="60">
        <v>44725</v>
      </c>
      <c r="M3887" s="3" t="s">
        <v>24</v>
      </c>
      <c r="N3887" s="2" t="s">
        <v>19547</v>
      </c>
      <c r="O3887" s="3" t="s">
        <v>19548</v>
      </c>
    </row>
    <row r="3888" s="3" customFormat="1" spans="1:15">
      <c r="A3888" s="2">
        <v>3887</v>
      </c>
      <c r="C3888" s="3" t="s">
        <v>19549</v>
      </c>
      <c r="D3888" s="21" t="s">
        <v>19550</v>
      </c>
      <c r="E3888" s="20" t="s">
        <v>19551</v>
      </c>
      <c r="F3888" s="3">
        <v>45</v>
      </c>
      <c r="G3888" s="3" t="s">
        <v>62</v>
      </c>
      <c r="K3888" s="60">
        <v>46079</v>
      </c>
      <c r="L3888" s="3" t="s">
        <v>63</v>
      </c>
      <c r="N3888" s="3" t="s">
        <v>19552</v>
      </c>
      <c r="O3888" s="3" t="s">
        <v>19553</v>
      </c>
    </row>
    <row r="3889" s="3" customFormat="1" spans="1:15">
      <c r="A3889" s="2">
        <v>3888</v>
      </c>
      <c r="C3889" s="3" t="s">
        <v>19554</v>
      </c>
      <c r="D3889" s="21" t="s">
        <v>19555</v>
      </c>
      <c r="E3889" s="20" t="s">
        <v>19556</v>
      </c>
      <c r="F3889" s="3">
        <v>48</v>
      </c>
      <c r="G3889" s="3" t="s">
        <v>19557</v>
      </c>
      <c r="K3889" s="60">
        <v>46078</v>
      </c>
      <c r="L3889" s="60"/>
      <c r="M3889" s="3" t="s">
        <v>19558</v>
      </c>
      <c r="N3889" s="3" t="s">
        <v>19559</v>
      </c>
      <c r="O3889" s="3" t="s">
        <v>19560</v>
      </c>
    </row>
    <row r="3890" s="4" customFormat="1" spans="1:15">
      <c r="A3890" s="2">
        <v>3889</v>
      </c>
      <c r="B3890" s="4" t="s">
        <v>19561</v>
      </c>
      <c r="C3890" s="4" t="s">
        <v>19562</v>
      </c>
      <c r="D3890" s="4" t="s">
        <v>19561</v>
      </c>
      <c r="E3890" s="4" t="s">
        <v>19563</v>
      </c>
      <c r="F3890" s="3">
        <v>59.8</v>
      </c>
      <c r="G3890" s="4" t="s">
        <v>19564</v>
      </c>
      <c r="K3890" s="60">
        <v>46058</v>
      </c>
      <c r="L3890" s="4"/>
      <c r="N3890" s="4" t="s">
        <v>19565</v>
      </c>
      <c r="O3890" s="4" t="s">
        <v>19566</v>
      </c>
    </row>
    <row r="3891" s="3" customFormat="1" spans="1:15">
      <c r="A3891" s="2">
        <v>3890</v>
      </c>
      <c r="B3891" s="21" t="s">
        <v>19567</v>
      </c>
      <c r="C3891" s="3" t="s">
        <v>19568</v>
      </c>
      <c r="D3891" s="21" t="s">
        <v>19567</v>
      </c>
      <c r="E3891" s="3" t="s">
        <v>19569</v>
      </c>
      <c r="F3891" s="3">
        <v>55</v>
      </c>
      <c r="K3891" s="60">
        <v>45824</v>
      </c>
      <c r="L3891" s="3"/>
      <c r="N3891" s="3" t="s">
        <v>19570</v>
      </c>
      <c r="O3891" s="3" t="s">
        <v>19571</v>
      </c>
    </row>
    <row r="3892" s="2" customFormat="1" spans="1:15">
      <c r="A3892" s="2">
        <v>3891</v>
      </c>
      <c r="C3892" s="2" t="s">
        <v>19572</v>
      </c>
      <c r="D3892" s="76" t="s">
        <v>19573</v>
      </c>
      <c r="E3892" s="2" t="s">
        <v>19574</v>
      </c>
      <c r="F3892" s="3">
        <v>49.9</v>
      </c>
      <c r="G3892" s="2" t="s">
        <v>21</v>
      </c>
      <c r="K3892" s="60">
        <v>46043</v>
      </c>
      <c r="M3892" s="3"/>
      <c r="N3892" s="2" t="s">
        <v>19575</v>
      </c>
      <c r="O3892" s="3" t="s">
        <v>19576</v>
      </c>
    </row>
    <row r="3893" s="2" customFormat="1" spans="1:15">
      <c r="A3893" s="2">
        <v>3892</v>
      </c>
      <c r="C3893" s="2" t="s">
        <v>19577</v>
      </c>
      <c r="D3893" s="76" t="s">
        <v>19578</v>
      </c>
      <c r="E3893" s="2" t="s">
        <v>19579</v>
      </c>
      <c r="F3893" s="3">
        <v>33</v>
      </c>
      <c r="G3893" s="2" t="s">
        <v>21</v>
      </c>
      <c r="K3893" s="60">
        <v>46052</v>
      </c>
      <c r="M3893" s="3" t="s">
        <v>24</v>
      </c>
      <c r="N3893" s="2" t="s">
        <v>19580</v>
      </c>
      <c r="O3893" s="3" t="s">
        <v>19581</v>
      </c>
    </row>
    <row r="3894" s="2" customFormat="1" spans="1:15">
      <c r="A3894" s="2">
        <v>3893</v>
      </c>
      <c r="C3894" s="2" t="s">
        <v>19582</v>
      </c>
      <c r="D3894" s="76" t="s">
        <v>19583</v>
      </c>
      <c r="E3894" s="2" t="s">
        <v>19584</v>
      </c>
      <c r="F3894" s="3">
        <v>42</v>
      </c>
      <c r="G3894" s="2" t="s">
        <v>21</v>
      </c>
      <c r="K3894" s="60">
        <v>45667</v>
      </c>
      <c r="L3894" s="16"/>
      <c r="M3894" s="3" t="s">
        <v>24</v>
      </c>
      <c r="N3894" s="2" t="s">
        <v>19585</v>
      </c>
      <c r="O3894" s="3" t="s">
        <v>19586</v>
      </c>
    </row>
    <row r="3895" s="2" customFormat="1" ht="14.25" spans="1:15">
      <c r="A3895" s="2">
        <v>3894</v>
      </c>
      <c r="C3895" s="18" t="s">
        <v>19587</v>
      </c>
      <c r="D3895" s="76"/>
      <c r="F3895" s="3"/>
      <c r="K3895" s="60"/>
      <c r="M3895" s="3"/>
      <c r="O3895" s="3"/>
    </row>
    <row r="3896" s="2" customFormat="1" ht="14.25" spans="1:15">
      <c r="A3896" s="2">
        <v>3895</v>
      </c>
      <c r="C3896" s="18" t="s">
        <v>19588</v>
      </c>
      <c r="D3896" s="76"/>
      <c r="F3896" s="3"/>
      <c r="K3896" s="60"/>
      <c r="M3896" s="3"/>
      <c r="O3896" s="3"/>
    </row>
    <row r="3897" s="2" customFormat="1" spans="1:15">
      <c r="A3897" s="2">
        <v>3896</v>
      </c>
      <c r="C3897" s="2" t="s">
        <v>19589</v>
      </c>
      <c r="D3897" s="76" t="s">
        <v>19590</v>
      </c>
      <c r="E3897" s="2" t="s">
        <v>19591</v>
      </c>
      <c r="F3897" s="3">
        <v>69.8</v>
      </c>
      <c r="K3897" s="60">
        <v>45110</v>
      </c>
      <c r="L3897" s="2" t="s">
        <v>19592</v>
      </c>
      <c r="M3897" s="3" t="s">
        <v>24</v>
      </c>
      <c r="N3897" s="2" t="s">
        <v>19593</v>
      </c>
      <c r="O3897" s="3" t="s">
        <v>19594</v>
      </c>
    </row>
    <row r="3898" s="5" customFormat="1" ht="14.25" spans="1:15">
      <c r="A3898" s="2">
        <v>3897</v>
      </c>
      <c r="B3898" s="2"/>
      <c r="C3898" s="18" t="s">
        <v>19595</v>
      </c>
      <c r="D3898" s="76"/>
      <c r="E3898" s="2"/>
      <c r="F3898" s="3"/>
      <c r="G3898" s="2"/>
      <c r="H3898" s="2"/>
      <c r="I3898" s="2"/>
      <c r="J3898" s="2"/>
      <c r="K3898" s="60"/>
      <c r="L3898" s="2"/>
      <c r="M3898" s="3"/>
      <c r="N3898" s="2"/>
      <c r="O3898" s="3"/>
    </row>
    <row r="3899" s="5" customFormat="1" spans="1:15">
      <c r="A3899" s="2">
        <v>3898</v>
      </c>
      <c r="B3899" s="68"/>
      <c r="C3899" s="5" t="s">
        <v>19596</v>
      </c>
      <c r="D3899" s="68" t="s">
        <v>19597</v>
      </c>
      <c r="E3899" s="20" t="s">
        <v>19598</v>
      </c>
      <c r="F3899" s="3">
        <v>39</v>
      </c>
      <c r="K3899" s="60">
        <v>45811</v>
      </c>
      <c r="M3899" s="3" t="s">
        <v>24</v>
      </c>
      <c r="N3899" s="5" t="s">
        <v>19599</v>
      </c>
      <c r="O3899" s="3" t="s">
        <v>19600</v>
      </c>
    </row>
    <row r="3900" s="5" customFormat="1" spans="1:15">
      <c r="A3900" s="2">
        <v>3899</v>
      </c>
      <c r="B3900" s="68"/>
      <c r="C3900" s="5" t="s">
        <v>19601</v>
      </c>
      <c r="D3900" s="68" t="s">
        <v>19602</v>
      </c>
      <c r="E3900" s="5" t="s">
        <v>19603</v>
      </c>
      <c r="F3900" s="3">
        <v>49</v>
      </c>
      <c r="G3900" s="3" t="s">
        <v>21</v>
      </c>
      <c r="K3900" s="60">
        <v>45175</v>
      </c>
      <c r="M3900" s="3" t="s">
        <v>24</v>
      </c>
      <c r="N3900" s="5" t="s">
        <v>19604</v>
      </c>
      <c r="O3900" s="3" t="s">
        <v>19605</v>
      </c>
    </row>
    <row r="3901" s="2" customFormat="1" spans="1:15">
      <c r="A3901" s="2">
        <v>3900</v>
      </c>
      <c r="B3901" s="5"/>
      <c r="C3901" s="5" t="s">
        <v>19606</v>
      </c>
      <c r="D3901" s="68" t="s">
        <v>19607</v>
      </c>
      <c r="E3901" s="20" t="s">
        <v>19608</v>
      </c>
      <c r="F3901" s="3">
        <v>39</v>
      </c>
      <c r="G3901" s="3" t="s">
        <v>21</v>
      </c>
      <c r="H3901" s="5"/>
      <c r="I3901" s="5"/>
      <c r="J3901" s="5"/>
      <c r="K3901" s="60">
        <v>46027</v>
      </c>
      <c r="L3901" s="5"/>
      <c r="M3901" s="3" t="s">
        <v>24</v>
      </c>
      <c r="N3901" s="5" t="s">
        <v>19609</v>
      </c>
      <c r="O3901" s="3" t="s">
        <v>19610</v>
      </c>
    </row>
    <row r="3902" s="63" customFormat="1" spans="1:15">
      <c r="A3902" s="2">
        <v>3901</v>
      </c>
      <c r="C3902" s="63" t="s">
        <v>19611</v>
      </c>
      <c r="D3902" s="95" t="s">
        <v>19612</v>
      </c>
      <c r="E3902" s="95" t="s">
        <v>19613</v>
      </c>
      <c r="F3902" s="3">
        <v>49</v>
      </c>
      <c r="G3902" s="63" t="s">
        <v>21</v>
      </c>
      <c r="K3902" s="60">
        <v>46032</v>
      </c>
      <c r="L3902" s="95"/>
      <c r="M3902" s="3" t="s">
        <v>24</v>
      </c>
      <c r="N3902" s="95" t="s">
        <v>19614</v>
      </c>
      <c r="O3902" s="3" t="s">
        <v>19615</v>
      </c>
    </row>
    <row r="3903" s="2" customFormat="1" ht="14.25" spans="1:15">
      <c r="A3903" s="2">
        <v>3902</v>
      </c>
      <c r="C3903" s="18" t="s">
        <v>19616</v>
      </c>
      <c r="D3903" s="76"/>
      <c r="F3903" s="3"/>
      <c r="K3903" s="60"/>
      <c r="M3903" s="3"/>
      <c r="O3903" s="3"/>
    </row>
    <row r="3904" s="5" customFormat="1" ht="14.25" spans="1:15">
      <c r="A3904" s="2">
        <v>3903</v>
      </c>
      <c r="B3904" s="2"/>
      <c r="C3904" s="18" t="s">
        <v>19617</v>
      </c>
      <c r="D3904" s="76"/>
      <c r="E3904" s="2"/>
      <c r="F3904" s="3"/>
      <c r="G3904" s="2"/>
      <c r="H3904" s="2"/>
      <c r="I3904" s="2"/>
      <c r="J3904" s="2"/>
      <c r="K3904" s="60"/>
      <c r="L3904" s="2"/>
      <c r="M3904" s="3"/>
      <c r="N3904" s="2"/>
      <c r="O3904" s="3"/>
    </row>
    <row r="3905" s="3" customFormat="1" spans="1:15">
      <c r="A3905" s="2">
        <v>3904</v>
      </c>
      <c r="B3905" s="3" t="s">
        <v>19618</v>
      </c>
      <c r="C3905" s="3" t="s">
        <v>19619</v>
      </c>
      <c r="D3905" s="21" t="s">
        <v>19618</v>
      </c>
      <c r="E3905" s="3" t="s">
        <v>3032</v>
      </c>
      <c r="F3905" s="3">
        <v>56</v>
      </c>
      <c r="G3905" s="3" t="s">
        <v>62</v>
      </c>
      <c r="J3905" s="20" t="s">
        <v>22</v>
      </c>
      <c r="K3905" s="60">
        <v>45874</v>
      </c>
      <c r="L3905" s="3" t="s">
        <v>23</v>
      </c>
      <c r="N3905" s="3" t="s">
        <v>19620</v>
      </c>
      <c r="O3905" s="3" t="s">
        <v>19621</v>
      </c>
    </row>
    <row r="3906" s="3" customFormat="1" spans="1:15">
      <c r="A3906" s="2">
        <v>3905</v>
      </c>
      <c r="B3906" s="3" t="s">
        <v>19622</v>
      </c>
      <c r="C3906" s="3" t="s">
        <v>19623</v>
      </c>
      <c r="D3906" s="21" t="s">
        <v>19622</v>
      </c>
      <c r="E3906" s="3" t="s">
        <v>19624</v>
      </c>
      <c r="F3906" s="3">
        <v>55</v>
      </c>
      <c r="G3906" s="63" t="s">
        <v>21</v>
      </c>
      <c r="K3906" s="60">
        <v>46078</v>
      </c>
      <c r="N3906" s="3" t="s">
        <v>19625</v>
      </c>
      <c r="O3906" s="3" t="s">
        <v>19626</v>
      </c>
    </row>
    <row r="3907" s="3" customFormat="1" spans="1:15">
      <c r="A3907" s="2">
        <v>3906</v>
      </c>
      <c r="B3907" s="3"/>
      <c r="C3907" s="3" t="s">
        <v>19627</v>
      </c>
      <c r="D3907" s="21" t="s">
        <v>19628</v>
      </c>
      <c r="E3907" s="3" t="s">
        <v>19629</v>
      </c>
      <c r="F3907" s="3">
        <v>39.8</v>
      </c>
      <c r="G3907" s="3" t="s">
        <v>62</v>
      </c>
      <c r="K3907" s="60">
        <v>46059</v>
      </c>
      <c r="N3907" s="3" t="s">
        <v>19630</v>
      </c>
      <c r="O3907" s="3" t="s">
        <v>19631</v>
      </c>
    </row>
    <row r="3908" s="3" customFormat="1" spans="1:15">
      <c r="A3908" s="2">
        <v>3907</v>
      </c>
      <c r="B3908" s="68" t="s">
        <v>19632</v>
      </c>
      <c r="C3908" s="5" t="s">
        <v>19633</v>
      </c>
      <c r="D3908" s="68" t="s">
        <v>19632</v>
      </c>
      <c r="E3908" s="5" t="s">
        <v>19634</v>
      </c>
      <c r="F3908" s="3">
        <v>46</v>
      </c>
      <c r="G3908" s="5" t="s">
        <v>62</v>
      </c>
      <c r="K3908" s="60">
        <v>46062</v>
      </c>
      <c r="L3908" s="20" t="s">
        <v>63</v>
      </c>
      <c r="N3908" s="5" t="s">
        <v>19635</v>
      </c>
      <c r="O3908" s="5" t="s">
        <v>19636</v>
      </c>
    </row>
    <row r="3909" s="3" customFormat="1" spans="1:15">
      <c r="A3909" s="2">
        <v>3908</v>
      </c>
      <c r="C3909" s="3" t="s">
        <v>19637</v>
      </c>
      <c r="D3909" s="21" t="s">
        <v>19638</v>
      </c>
      <c r="E3909" s="3" t="s">
        <v>19639</v>
      </c>
      <c r="F3909" s="3">
        <v>35</v>
      </c>
      <c r="G3909" s="20" t="s">
        <v>19640</v>
      </c>
      <c r="K3909" s="60">
        <v>45890</v>
      </c>
      <c r="N3909" s="3" t="s">
        <v>19641</v>
      </c>
      <c r="O3909" s="3" t="s">
        <v>19642</v>
      </c>
    </row>
    <row r="3910" s="2" customFormat="1" spans="1:15">
      <c r="A3910" s="2">
        <v>3909</v>
      </c>
      <c r="C3910" s="2" t="s">
        <v>19643</v>
      </c>
      <c r="D3910" s="76" t="s">
        <v>19644</v>
      </c>
      <c r="E3910" s="2" t="s">
        <v>3955</v>
      </c>
      <c r="F3910" s="3">
        <v>39.8</v>
      </c>
      <c r="G3910" s="2" t="s">
        <v>21</v>
      </c>
      <c r="K3910" s="60">
        <v>45902</v>
      </c>
      <c r="L3910" s="97"/>
      <c r="M3910" s="3" t="s">
        <v>24</v>
      </c>
      <c r="N3910" s="2" t="s">
        <v>19645</v>
      </c>
      <c r="O3910" s="3" t="s">
        <v>19646</v>
      </c>
    </row>
    <row r="3911" s="3" customFormat="1" spans="1:15">
      <c r="A3911" s="2">
        <v>3910</v>
      </c>
      <c r="B3911" s="21"/>
      <c r="C3911" s="62" t="s">
        <v>19647</v>
      </c>
      <c r="D3911" s="21" t="s">
        <v>19648</v>
      </c>
      <c r="E3911" s="3" t="s">
        <v>19649</v>
      </c>
      <c r="F3911" s="3">
        <v>79</v>
      </c>
      <c r="K3911" s="60">
        <v>45709</v>
      </c>
      <c r="L3911" s="3"/>
      <c r="M3911" s="3"/>
      <c r="N3911" s="3" t="s">
        <v>19650</v>
      </c>
      <c r="O3911" s="3" t="s">
        <v>19651</v>
      </c>
    </row>
    <row r="3912" s="2" customFormat="1" spans="1:15">
      <c r="A3912" s="2">
        <v>3911</v>
      </c>
      <c r="B3912" s="68"/>
      <c r="C3912" s="20" t="s">
        <v>19652</v>
      </c>
      <c r="D3912" s="68" t="s">
        <v>19653</v>
      </c>
      <c r="E3912" s="68" t="s">
        <v>19654</v>
      </c>
      <c r="F3912" s="3">
        <v>45</v>
      </c>
      <c r="G3912" s="2" t="s">
        <v>21</v>
      </c>
      <c r="H3912" s="5"/>
      <c r="I3912" s="5"/>
      <c r="J3912" s="5"/>
      <c r="K3912" s="60">
        <v>45650</v>
      </c>
      <c r="L3912" s="68"/>
      <c r="M3912" s="3" t="s">
        <v>24</v>
      </c>
      <c r="N3912" s="5" t="s">
        <v>19655</v>
      </c>
      <c r="O3912" s="3" t="s">
        <v>19656</v>
      </c>
    </row>
    <row r="3913" s="3" customFormat="1" spans="1:15">
      <c r="A3913" s="2">
        <v>3912</v>
      </c>
      <c r="B3913" s="21"/>
      <c r="C3913" s="62" t="s">
        <v>19657</v>
      </c>
      <c r="D3913" s="21" t="s">
        <v>19658</v>
      </c>
      <c r="E3913" s="3" t="s">
        <v>19659</v>
      </c>
      <c r="F3913" s="3">
        <v>49</v>
      </c>
      <c r="K3913" s="60">
        <v>45649</v>
      </c>
      <c r="L3913" s="3"/>
      <c r="M3913" s="3"/>
      <c r="N3913" s="3" t="s">
        <v>19660</v>
      </c>
      <c r="O3913" s="3" t="s">
        <v>19661</v>
      </c>
    </row>
    <row r="3914" s="2" customFormat="1" spans="1:15">
      <c r="A3914" s="2">
        <v>3913</v>
      </c>
      <c r="C3914" s="2" t="s">
        <v>19662</v>
      </c>
      <c r="D3914" s="76" t="s">
        <v>19663</v>
      </c>
      <c r="E3914" s="2" t="s">
        <v>19664</v>
      </c>
      <c r="F3914" s="3">
        <v>39.9</v>
      </c>
      <c r="G3914" s="2" t="s">
        <v>21</v>
      </c>
      <c r="K3914" s="60">
        <v>45920</v>
      </c>
      <c r="M3914" s="3" t="s">
        <v>24</v>
      </c>
      <c r="N3914" s="2" t="s">
        <v>19665</v>
      </c>
      <c r="O3914" s="3" t="s">
        <v>19666</v>
      </c>
    </row>
    <row r="3915" s="2" customFormat="1" spans="1:15">
      <c r="A3915" s="2">
        <v>3914</v>
      </c>
      <c r="C3915" s="2" t="s">
        <v>19667</v>
      </c>
      <c r="D3915" s="76" t="s">
        <v>19668</v>
      </c>
      <c r="E3915" s="2" t="s">
        <v>19669</v>
      </c>
      <c r="F3915" s="3">
        <v>39</v>
      </c>
      <c r="G3915" s="2" t="s">
        <v>21</v>
      </c>
      <c r="H3915" s="2" t="s">
        <v>96</v>
      </c>
      <c r="K3915" s="60">
        <v>45273</v>
      </c>
      <c r="L3915" s="2" t="s">
        <v>381</v>
      </c>
      <c r="M3915" s="3" t="s">
        <v>24</v>
      </c>
      <c r="N3915" s="2" t="s">
        <v>19670</v>
      </c>
      <c r="O3915" s="3" t="s">
        <v>19671</v>
      </c>
    </row>
    <row r="3916" s="5" customFormat="1" spans="1:15">
      <c r="A3916" s="2">
        <v>3915</v>
      </c>
      <c r="B3916" s="68"/>
      <c r="C3916" s="5" t="s">
        <v>19672</v>
      </c>
      <c r="D3916" s="68" t="s">
        <v>19673</v>
      </c>
      <c r="E3916" s="20" t="s">
        <v>19674</v>
      </c>
      <c r="F3916" s="3">
        <v>39</v>
      </c>
      <c r="K3916" s="60">
        <v>43845</v>
      </c>
      <c r="M3916" s="3" t="s">
        <v>24</v>
      </c>
      <c r="N3916" s="5" t="s">
        <v>19675</v>
      </c>
      <c r="O3916" s="3" t="s">
        <v>19676</v>
      </c>
    </row>
    <row r="3917" s="52" customFormat="1" spans="1:15">
      <c r="A3917" s="2">
        <v>3916</v>
      </c>
      <c r="C3917" s="52" t="s">
        <v>19677</v>
      </c>
      <c r="D3917" s="87" t="s">
        <v>19678</v>
      </c>
      <c r="E3917" s="88" t="s">
        <v>19679</v>
      </c>
      <c r="F3917" s="3">
        <v>48</v>
      </c>
      <c r="G3917" s="52" t="s">
        <v>21</v>
      </c>
      <c r="K3917" s="60">
        <v>45281</v>
      </c>
      <c r="L3917" s="70"/>
      <c r="M3917" s="3" t="s">
        <v>24</v>
      </c>
      <c r="N3917" s="52" t="s">
        <v>19680</v>
      </c>
      <c r="O3917" s="3" t="s">
        <v>19681</v>
      </c>
    </row>
    <row r="3918" s="3" customFormat="1" spans="1:15">
      <c r="A3918" s="2">
        <v>3917</v>
      </c>
      <c r="C3918" s="3" t="s">
        <v>19682</v>
      </c>
      <c r="D3918" s="21" t="s">
        <v>19683</v>
      </c>
      <c r="E3918" s="3" t="s">
        <v>19684</v>
      </c>
      <c r="F3918" s="3">
        <v>39.8</v>
      </c>
      <c r="K3918" s="60">
        <v>46031</v>
      </c>
      <c r="N3918" s="3" t="s">
        <v>19685</v>
      </c>
      <c r="O3918" s="3" t="s">
        <v>19686</v>
      </c>
    </row>
    <row r="3919" s="3" customFormat="1" spans="1:15">
      <c r="A3919" s="2">
        <v>3918</v>
      </c>
      <c r="B3919" s="3" t="s">
        <v>19687</v>
      </c>
      <c r="C3919" s="3" t="s">
        <v>19688</v>
      </c>
      <c r="D3919" s="3" t="s">
        <v>19687</v>
      </c>
      <c r="E3919" s="3" t="s">
        <v>14118</v>
      </c>
      <c r="F3919" s="3">
        <v>35</v>
      </c>
      <c r="G3919" s="3" t="s">
        <v>1058</v>
      </c>
      <c r="H3919" s="3"/>
      <c r="I3919" s="3"/>
      <c r="J3919" s="3"/>
      <c r="K3919" s="60">
        <v>45727</v>
      </c>
      <c r="L3919" s="3"/>
      <c r="M3919" s="3"/>
      <c r="N3919" s="3" t="s">
        <v>19689</v>
      </c>
      <c r="O3919" s="3" t="s">
        <v>19690</v>
      </c>
    </row>
    <row r="3920" s="3" customFormat="1" spans="1:15">
      <c r="A3920" s="2">
        <v>3919</v>
      </c>
      <c r="B3920" s="3" t="s">
        <v>19691</v>
      </c>
      <c r="C3920" s="3" t="s">
        <v>19692</v>
      </c>
      <c r="D3920" s="21" t="s">
        <v>19691</v>
      </c>
      <c r="E3920" s="3" t="s">
        <v>19693</v>
      </c>
      <c r="F3920" s="3">
        <v>59</v>
      </c>
      <c r="G3920" s="3" t="s">
        <v>19694</v>
      </c>
      <c r="H3920" s="3"/>
      <c r="I3920" s="3"/>
      <c r="J3920" s="3"/>
      <c r="K3920" s="60">
        <v>46038</v>
      </c>
      <c r="L3920" s="3"/>
      <c r="M3920" s="3"/>
      <c r="N3920" s="3" t="s">
        <v>19695</v>
      </c>
      <c r="O3920" s="3" t="s">
        <v>19696</v>
      </c>
    </row>
    <row r="3921" s="3" customFormat="1" spans="1:15">
      <c r="A3921" s="2">
        <v>3920</v>
      </c>
      <c r="C3921" s="3" t="s">
        <v>19697</v>
      </c>
      <c r="D3921" s="21" t="s">
        <v>19698</v>
      </c>
      <c r="E3921" s="3" t="s">
        <v>19699</v>
      </c>
      <c r="F3921" s="3">
        <v>79</v>
      </c>
      <c r="G3921" s="3" t="s">
        <v>19700</v>
      </c>
      <c r="K3921" s="60">
        <v>46026</v>
      </c>
      <c r="L3921" s="70" t="s">
        <v>63</v>
      </c>
      <c r="N3921" s="3" t="s">
        <v>19701</v>
      </c>
      <c r="O3921" s="3" t="s">
        <v>19702</v>
      </c>
    </row>
    <row r="3922" s="3" customFormat="1" spans="1:15">
      <c r="A3922" s="2">
        <v>3921</v>
      </c>
      <c r="B3922" s="3" t="s">
        <v>19703</v>
      </c>
      <c r="C3922" s="3" t="s">
        <v>19704</v>
      </c>
      <c r="D3922" s="3" t="s">
        <v>19703</v>
      </c>
      <c r="E3922" s="3" t="s">
        <v>3037</v>
      </c>
      <c r="F3922" s="3">
        <v>49</v>
      </c>
      <c r="G3922" s="3" t="s">
        <v>21</v>
      </c>
      <c r="H3922" s="3"/>
      <c r="I3922" s="3"/>
      <c r="J3922" s="3"/>
      <c r="K3922" s="60">
        <v>45924</v>
      </c>
      <c r="L3922" s="3"/>
      <c r="M3922" s="3"/>
      <c r="N3922" s="3" t="s">
        <v>19705</v>
      </c>
      <c r="O3922" s="3" t="s">
        <v>19706</v>
      </c>
    </row>
    <row r="3923" s="3" customFormat="1" spans="1:15">
      <c r="A3923" s="2">
        <v>3922</v>
      </c>
      <c r="C3923" s="3" t="s">
        <v>19707</v>
      </c>
      <c r="D3923" s="21" t="s">
        <v>19708</v>
      </c>
      <c r="E3923" s="3" t="s">
        <v>19709</v>
      </c>
      <c r="F3923" s="3">
        <v>79</v>
      </c>
      <c r="K3923" s="60">
        <v>44925</v>
      </c>
      <c r="N3923" s="3" t="s">
        <v>19710</v>
      </c>
      <c r="O3923" s="3" t="s">
        <v>19711</v>
      </c>
    </row>
    <row r="3924" s="3" customFormat="1" spans="1:15">
      <c r="A3924" s="2">
        <v>3923</v>
      </c>
      <c r="B3924" s="3" t="s">
        <v>19712</v>
      </c>
      <c r="C3924" s="3" t="s">
        <v>19713</v>
      </c>
      <c r="D3924" s="21" t="s">
        <v>19712</v>
      </c>
      <c r="E3924" s="3" t="s">
        <v>19714</v>
      </c>
      <c r="F3924" s="3">
        <v>55</v>
      </c>
      <c r="G3924" s="20" t="s">
        <v>19715</v>
      </c>
      <c r="J3924" s="20" t="s">
        <v>22</v>
      </c>
      <c r="K3924" s="60">
        <v>45882</v>
      </c>
      <c r="L3924" s="3" t="s">
        <v>23</v>
      </c>
      <c r="N3924" s="3" t="s">
        <v>19716</v>
      </c>
      <c r="O3924" s="3" t="s">
        <v>19717</v>
      </c>
    </row>
    <row r="3925" s="2" customFormat="1" spans="1:15">
      <c r="A3925" s="2">
        <v>3924</v>
      </c>
      <c r="C3925" s="2" t="s">
        <v>19718</v>
      </c>
      <c r="D3925" s="76" t="s">
        <v>19719</v>
      </c>
      <c r="E3925" s="2" t="s">
        <v>19720</v>
      </c>
      <c r="F3925" s="3">
        <v>55</v>
      </c>
      <c r="G3925" s="2" t="s">
        <v>21</v>
      </c>
      <c r="K3925" s="60">
        <v>46078</v>
      </c>
      <c r="M3925" s="3" t="s">
        <v>24</v>
      </c>
      <c r="N3925" s="2" t="s">
        <v>19721</v>
      </c>
      <c r="O3925" s="3" t="s">
        <v>19722</v>
      </c>
    </row>
    <row r="3926" s="2" customFormat="1" spans="1:15">
      <c r="A3926" s="2">
        <v>3925</v>
      </c>
      <c r="C3926" s="2" t="s">
        <v>19723</v>
      </c>
      <c r="D3926" s="76" t="s">
        <v>19724</v>
      </c>
      <c r="E3926" s="2" t="s">
        <v>19725</v>
      </c>
      <c r="F3926" s="3">
        <v>39</v>
      </c>
      <c r="G3926" s="2" t="s">
        <v>21</v>
      </c>
      <c r="H3926" s="16" t="s">
        <v>96</v>
      </c>
      <c r="I3926" s="16"/>
      <c r="J3926" s="16"/>
      <c r="K3926" s="60">
        <v>45450</v>
      </c>
      <c r="L3926" s="2" t="s">
        <v>381</v>
      </c>
      <c r="M3926" s="3" t="s">
        <v>24</v>
      </c>
      <c r="N3926" s="2" t="s">
        <v>19726</v>
      </c>
      <c r="O3926" s="3" t="s">
        <v>19727</v>
      </c>
    </row>
    <row r="3927" s="2" customFormat="1" spans="1:15">
      <c r="A3927" s="2">
        <v>3926</v>
      </c>
      <c r="C3927" s="2" t="s">
        <v>19728</v>
      </c>
      <c r="D3927" s="76" t="s">
        <v>19729</v>
      </c>
      <c r="E3927" s="2" t="s">
        <v>19730</v>
      </c>
      <c r="F3927" s="3">
        <v>48</v>
      </c>
      <c r="G3927" s="2" t="s">
        <v>21</v>
      </c>
      <c r="K3927" s="60">
        <v>44847</v>
      </c>
      <c r="M3927" s="3" t="s">
        <v>24</v>
      </c>
      <c r="N3927" s="2" t="s">
        <v>19731</v>
      </c>
      <c r="O3927" s="3" t="s">
        <v>19732</v>
      </c>
    </row>
    <row r="3928" s="2" customFormat="1" ht="14.25" spans="1:15">
      <c r="A3928" s="2">
        <v>3927</v>
      </c>
      <c r="C3928" s="18" t="s">
        <v>19733</v>
      </c>
      <c r="D3928" s="76"/>
      <c r="F3928" s="3"/>
      <c r="K3928" s="60"/>
      <c r="M3928" s="3"/>
      <c r="O3928" s="3"/>
    </row>
    <row r="3929" s="2" customFormat="1" ht="14.25" spans="1:15">
      <c r="A3929" s="2">
        <v>3928</v>
      </c>
      <c r="C3929" s="18" t="s">
        <v>19734</v>
      </c>
      <c r="D3929" s="76"/>
      <c r="F3929" s="3"/>
      <c r="K3929" s="60"/>
      <c r="M3929" s="3"/>
      <c r="O3929" s="3"/>
    </row>
    <row r="3930" s="5" customFormat="1" spans="1:15">
      <c r="A3930" s="2">
        <v>3929</v>
      </c>
      <c r="B3930" s="68"/>
      <c r="C3930" s="5" t="s">
        <v>19735</v>
      </c>
      <c r="D3930" s="68" t="s">
        <v>19736</v>
      </c>
      <c r="E3930" s="5" t="s">
        <v>18913</v>
      </c>
      <c r="F3930" s="3">
        <v>45</v>
      </c>
      <c r="G3930" s="20" t="s">
        <v>21</v>
      </c>
      <c r="K3930" s="60">
        <v>45748</v>
      </c>
      <c r="M3930" s="3" t="s">
        <v>24</v>
      </c>
      <c r="N3930" s="5" t="s">
        <v>19737</v>
      </c>
      <c r="O3930" s="3" t="s">
        <v>19738</v>
      </c>
    </row>
    <row r="3931" s="5" customFormat="1" spans="1:15">
      <c r="A3931" s="2">
        <v>3930</v>
      </c>
      <c r="C3931" s="5" t="s">
        <v>19739</v>
      </c>
      <c r="D3931" s="68" t="s">
        <v>19740</v>
      </c>
      <c r="E3931" s="20" t="s">
        <v>19741</v>
      </c>
      <c r="F3931" s="3">
        <v>45</v>
      </c>
      <c r="G3931" s="5" t="s">
        <v>19742</v>
      </c>
      <c r="K3931" s="60">
        <v>45894</v>
      </c>
      <c r="M3931" s="3" t="s">
        <v>24</v>
      </c>
      <c r="N3931" s="5" t="s">
        <v>19743</v>
      </c>
      <c r="O3931" s="3" t="s">
        <v>19744</v>
      </c>
    </row>
    <row r="3932" s="2" customFormat="1" spans="1:15">
      <c r="A3932" s="2">
        <v>3931</v>
      </c>
      <c r="C3932" s="2" t="s">
        <v>19745</v>
      </c>
      <c r="D3932" s="76" t="s">
        <v>19746</v>
      </c>
      <c r="E3932" s="2" t="s">
        <v>19747</v>
      </c>
      <c r="F3932" s="3">
        <v>45</v>
      </c>
      <c r="G3932" s="2" t="s">
        <v>19748</v>
      </c>
      <c r="K3932" s="60">
        <v>46027</v>
      </c>
      <c r="M3932" s="3" t="s">
        <v>24</v>
      </c>
      <c r="N3932" s="2" t="s">
        <v>19749</v>
      </c>
      <c r="O3932" s="3" t="s">
        <v>19750</v>
      </c>
    </row>
    <row r="3933" s="2" customFormat="1" ht="14.25" spans="1:15">
      <c r="A3933" s="2">
        <v>3932</v>
      </c>
      <c r="C3933" s="18" t="s">
        <v>19751</v>
      </c>
      <c r="D3933" s="76"/>
      <c r="F3933" s="3"/>
      <c r="K3933" s="60"/>
      <c r="M3933" s="3"/>
      <c r="O3933" s="3"/>
    </row>
    <row r="3934" s="3" customFormat="1" spans="1:15">
      <c r="A3934" s="2">
        <v>3933</v>
      </c>
      <c r="C3934" s="20" t="s">
        <v>19752</v>
      </c>
      <c r="D3934" s="21" t="s">
        <v>19753</v>
      </c>
      <c r="E3934" s="3" t="s">
        <v>19754</v>
      </c>
      <c r="F3934" s="3">
        <v>49.8</v>
      </c>
      <c r="G3934" s="20" t="s">
        <v>19755</v>
      </c>
      <c r="K3934" s="60">
        <v>45864</v>
      </c>
      <c r="L3934" s="20"/>
      <c r="N3934" s="3" t="s">
        <v>19756</v>
      </c>
      <c r="O3934" s="62" t="s">
        <v>19757</v>
      </c>
    </row>
    <row r="3935" s="3" customFormat="1" spans="1:15">
      <c r="A3935" s="2">
        <v>3934</v>
      </c>
      <c r="B3935" s="3" t="s">
        <v>19758</v>
      </c>
      <c r="C3935" s="3" t="s">
        <v>19759</v>
      </c>
      <c r="D3935" s="3" t="s">
        <v>19758</v>
      </c>
      <c r="E3935" s="3" t="s">
        <v>19760</v>
      </c>
      <c r="F3935" s="3">
        <v>49</v>
      </c>
      <c r="G3935" s="3" t="s">
        <v>19761</v>
      </c>
      <c r="J3935" s="20" t="s">
        <v>22</v>
      </c>
      <c r="K3935" s="60">
        <v>45922</v>
      </c>
      <c r="L3935" s="3" t="s">
        <v>23</v>
      </c>
      <c r="N3935" s="3" t="s">
        <v>19762</v>
      </c>
      <c r="O3935" s="3" t="s">
        <v>19763</v>
      </c>
    </row>
    <row r="3936" s="3" customFormat="1" spans="1:15">
      <c r="A3936" s="2">
        <v>3935</v>
      </c>
      <c r="B3936" s="3" t="s">
        <v>19764</v>
      </c>
      <c r="C3936" s="3" t="s">
        <v>19765</v>
      </c>
      <c r="D3936" s="21" t="s">
        <v>19764</v>
      </c>
      <c r="E3936" s="20" t="s">
        <v>19766</v>
      </c>
      <c r="F3936" s="3">
        <v>49</v>
      </c>
      <c r="G3936" s="62" t="s">
        <v>19767</v>
      </c>
      <c r="J3936" s="20" t="s">
        <v>22</v>
      </c>
      <c r="K3936" s="60">
        <v>46020</v>
      </c>
      <c r="L3936" s="3" t="s">
        <v>23</v>
      </c>
      <c r="N3936" s="3" t="s">
        <v>19768</v>
      </c>
      <c r="O3936" s="3" t="s">
        <v>19769</v>
      </c>
    </row>
    <row r="3937" s="2" customFormat="1" spans="1:15">
      <c r="A3937" s="2">
        <v>3936</v>
      </c>
      <c r="C3937" s="2" t="s">
        <v>19770</v>
      </c>
      <c r="D3937" s="76" t="s">
        <v>19771</v>
      </c>
      <c r="E3937" s="2" t="s">
        <v>19772</v>
      </c>
      <c r="F3937" s="3">
        <v>29</v>
      </c>
      <c r="G3937" s="2" t="s">
        <v>21</v>
      </c>
      <c r="K3937" s="60">
        <v>44803</v>
      </c>
      <c r="M3937" s="3" t="s">
        <v>24</v>
      </c>
      <c r="N3937" s="2" t="s">
        <v>19773</v>
      </c>
      <c r="O3937" s="3" t="s">
        <v>19774</v>
      </c>
    </row>
    <row r="3938" s="3" customFormat="1" spans="1:15">
      <c r="A3938" s="2">
        <v>3937</v>
      </c>
      <c r="B3938" s="3" t="s">
        <v>19775</v>
      </c>
      <c r="C3938" s="3" t="s">
        <v>19776</v>
      </c>
      <c r="D3938" s="3" t="s">
        <v>19775</v>
      </c>
      <c r="E3938" s="20" t="s">
        <v>19777</v>
      </c>
      <c r="F3938" s="3">
        <v>49.5</v>
      </c>
      <c r="G3938" s="3" t="s">
        <v>19778</v>
      </c>
      <c r="K3938" s="60">
        <v>45953</v>
      </c>
      <c r="N3938" s="3" t="s">
        <v>19779</v>
      </c>
      <c r="O3938" s="3" t="s">
        <v>19780</v>
      </c>
    </row>
    <row r="3939" s="2" customFormat="1" spans="1:15">
      <c r="A3939" s="2">
        <v>3938</v>
      </c>
      <c r="C3939" s="2" t="s">
        <v>19781</v>
      </c>
      <c r="D3939" s="76" t="s">
        <v>19782</v>
      </c>
      <c r="E3939" s="2" t="s">
        <v>19783</v>
      </c>
      <c r="F3939" s="3">
        <v>42</v>
      </c>
      <c r="G3939" s="2" t="s">
        <v>21</v>
      </c>
      <c r="K3939" s="60">
        <v>45878</v>
      </c>
      <c r="M3939" s="3" t="s">
        <v>24</v>
      </c>
      <c r="N3939" s="2" t="s">
        <v>19784</v>
      </c>
      <c r="O3939" s="3" t="s">
        <v>19785</v>
      </c>
    </row>
    <row r="3940" s="3" customFormat="1" spans="1:15">
      <c r="A3940" s="2">
        <v>3939</v>
      </c>
      <c r="B3940" s="3" t="s">
        <v>19786</v>
      </c>
      <c r="C3940" s="3" t="s">
        <v>19787</v>
      </c>
      <c r="D3940" s="21" t="s">
        <v>19786</v>
      </c>
      <c r="E3940" s="3" t="s">
        <v>19788</v>
      </c>
      <c r="F3940" s="3">
        <v>49</v>
      </c>
      <c r="G3940" s="2" t="s">
        <v>21</v>
      </c>
      <c r="K3940" s="60">
        <v>46057</v>
      </c>
      <c r="N3940" s="3" t="s">
        <v>19789</v>
      </c>
      <c r="O3940" s="3" t="s">
        <v>19790</v>
      </c>
    </row>
    <row r="3941" s="2" customFormat="1" spans="1:15">
      <c r="A3941" s="2">
        <v>3940</v>
      </c>
      <c r="C3941" s="2" t="s">
        <v>19791</v>
      </c>
      <c r="D3941" s="76" t="s">
        <v>19792</v>
      </c>
      <c r="E3941" s="2" t="s">
        <v>19793</v>
      </c>
      <c r="F3941" s="3">
        <v>45</v>
      </c>
      <c r="G3941" s="2" t="s">
        <v>21</v>
      </c>
      <c r="K3941" s="60">
        <v>46058</v>
      </c>
      <c r="L3941" s="97"/>
      <c r="M3941" s="3" t="s">
        <v>24</v>
      </c>
      <c r="N3941" s="2" t="s">
        <v>19794</v>
      </c>
      <c r="O3941" s="3" t="s">
        <v>19795</v>
      </c>
    </row>
    <row r="3942" s="2" customFormat="1" spans="1:15">
      <c r="A3942" s="2">
        <v>3941</v>
      </c>
      <c r="C3942" s="2" t="s">
        <v>19796</v>
      </c>
      <c r="D3942" s="76" t="s">
        <v>19797</v>
      </c>
      <c r="E3942" s="2" t="s">
        <v>19798</v>
      </c>
      <c r="F3942" s="3">
        <v>39</v>
      </c>
      <c r="G3942" s="2" t="s">
        <v>21</v>
      </c>
      <c r="K3942" s="60">
        <v>45908</v>
      </c>
      <c r="M3942" s="3" t="s">
        <v>24</v>
      </c>
      <c r="N3942" s="2" t="s">
        <v>19799</v>
      </c>
      <c r="O3942" s="3" t="s">
        <v>19800</v>
      </c>
    </row>
    <row r="3943" s="2" customFormat="1" ht="14.25" spans="1:15">
      <c r="A3943" s="2">
        <v>3942</v>
      </c>
      <c r="C3943" s="18" t="s">
        <v>19801</v>
      </c>
      <c r="D3943" s="76"/>
      <c r="F3943" s="3"/>
      <c r="K3943" s="60"/>
      <c r="M3943" s="3"/>
      <c r="O3943" s="3"/>
    </row>
    <row r="3944" s="4" customFormat="1" spans="1:15">
      <c r="A3944" s="2">
        <v>3943</v>
      </c>
      <c r="B3944" s="4" t="s">
        <v>19802</v>
      </c>
      <c r="C3944" s="4" t="s">
        <v>19803</v>
      </c>
      <c r="D3944" s="4" t="s">
        <v>19802</v>
      </c>
      <c r="E3944" s="4" t="s">
        <v>19804</v>
      </c>
      <c r="F3944" s="4">
        <v>45</v>
      </c>
      <c r="G3944" s="4" t="s">
        <v>19805</v>
      </c>
      <c r="K3944" s="56">
        <v>46107</v>
      </c>
      <c r="N3944" s="4" t="s">
        <v>19806</v>
      </c>
      <c r="O3944" s="4" t="s">
        <v>19807</v>
      </c>
    </row>
    <row r="3945" s="4" customFormat="1" spans="1:15">
      <c r="A3945" s="2">
        <v>3944</v>
      </c>
      <c r="B3945" s="4" t="s">
        <v>19808</v>
      </c>
      <c r="C3945" s="4" t="s">
        <v>19809</v>
      </c>
      <c r="D3945" s="22" t="s">
        <v>19808</v>
      </c>
      <c r="E3945" s="4" t="s">
        <v>19810</v>
      </c>
      <c r="F3945" s="3">
        <v>49</v>
      </c>
      <c r="G3945" s="4" t="s">
        <v>19811</v>
      </c>
      <c r="K3945" s="60">
        <v>46027</v>
      </c>
      <c r="N3945" s="4" t="s">
        <v>19812</v>
      </c>
      <c r="O3945" s="4" t="s">
        <v>19813</v>
      </c>
    </row>
    <row r="3946" s="2" customFormat="1" spans="1:15">
      <c r="A3946" s="2">
        <v>3945</v>
      </c>
      <c r="B3946" s="2" t="s">
        <v>19814</v>
      </c>
      <c r="C3946" s="2" t="s">
        <v>19815</v>
      </c>
      <c r="D3946" s="2" t="s">
        <v>19814</v>
      </c>
      <c r="E3946" s="2" t="s">
        <v>19816</v>
      </c>
      <c r="F3946" s="3">
        <v>45</v>
      </c>
      <c r="G3946" s="2" t="s">
        <v>21</v>
      </c>
      <c r="H3946" s="2"/>
      <c r="I3946" s="2"/>
      <c r="J3946" s="2"/>
      <c r="K3946" s="60">
        <v>46041</v>
      </c>
      <c r="L3946" s="2"/>
      <c r="M3946" s="2"/>
      <c r="N3946" s="2" t="s">
        <v>19817</v>
      </c>
      <c r="O3946" s="2" t="s">
        <v>19818</v>
      </c>
    </row>
    <row r="3947" s="5" customFormat="1" spans="1:15">
      <c r="A3947" s="2">
        <v>3946</v>
      </c>
      <c r="B3947" s="2"/>
      <c r="C3947" s="2" t="s">
        <v>19819</v>
      </c>
      <c r="D3947" s="76" t="s">
        <v>19820</v>
      </c>
      <c r="E3947" s="2" t="s">
        <v>19821</v>
      </c>
      <c r="F3947" s="3">
        <v>38</v>
      </c>
      <c r="G3947" s="2" t="s">
        <v>21</v>
      </c>
      <c r="H3947" s="16"/>
      <c r="I3947" s="16"/>
      <c r="J3947" s="16"/>
      <c r="K3947" s="60">
        <v>45672</v>
      </c>
      <c r="L3947" s="115"/>
      <c r="M3947" s="3" t="s">
        <v>24</v>
      </c>
      <c r="N3947" s="2" t="s">
        <v>19822</v>
      </c>
      <c r="O3947" s="3" t="s">
        <v>19823</v>
      </c>
    </row>
    <row r="3948" s="2" customFormat="1" spans="1:15">
      <c r="A3948" s="2">
        <v>3947</v>
      </c>
      <c r="C3948" s="2" t="s">
        <v>19824</v>
      </c>
      <c r="D3948" s="76" t="s">
        <v>19825</v>
      </c>
      <c r="E3948" s="2" t="s">
        <v>19826</v>
      </c>
      <c r="F3948" s="3">
        <v>49.8</v>
      </c>
      <c r="G3948" s="2" t="s">
        <v>21</v>
      </c>
      <c r="K3948" s="60">
        <v>46007</v>
      </c>
      <c r="M3948" s="3" t="s">
        <v>24</v>
      </c>
      <c r="N3948" s="2" t="s">
        <v>19827</v>
      </c>
      <c r="O3948" s="3" t="s">
        <v>19828</v>
      </c>
    </row>
    <row r="3949" s="3" customFormat="1" spans="1:15">
      <c r="A3949" s="2">
        <v>3948</v>
      </c>
      <c r="B3949" s="3"/>
      <c r="C3949" s="3" t="s">
        <v>19829</v>
      </c>
      <c r="D3949" s="21" t="s">
        <v>19830</v>
      </c>
      <c r="E3949" s="3" t="s">
        <v>19831</v>
      </c>
      <c r="F3949" s="3">
        <v>39.8</v>
      </c>
      <c r="G3949" s="2" t="s">
        <v>21</v>
      </c>
      <c r="K3949" s="60">
        <v>45635</v>
      </c>
      <c r="N3949" s="3" t="s">
        <v>19832</v>
      </c>
      <c r="O3949" s="3" t="s">
        <v>19833</v>
      </c>
    </row>
    <row r="3950" s="5" customFormat="1" spans="1:15">
      <c r="A3950" s="2">
        <v>3949</v>
      </c>
      <c r="B3950" s="93"/>
      <c r="C3950" s="93" t="s">
        <v>19834</v>
      </c>
      <c r="D3950" s="103" t="s">
        <v>19835</v>
      </c>
      <c r="E3950" s="93" t="s">
        <v>4922</v>
      </c>
      <c r="F3950" s="3">
        <v>39.8</v>
      </c>
      <c r="G3950" s="104" t="s">
        <v>21</v>
      </c>
      <c r="H3950" s="104"/>
      <c r="I3950" s="104"/>
      <c r="J3950" s="104"/>
      <c r="K3950" s="60">
        <v>45812</v>
      </c>
      <c r="L3950" s="93"/>
      <c r="M3950" s="3" t="s">
        <v>24</v>
      </c>
      <c r="N3950" s="96" t="s">
        <v>19836</v>
      </c>
      <c r="O3950" s="3" t="s">
        <v>19837</v>
      </c>
    </row>
    <row r="3951" s="5" customFormat="1" spans="1:15">
      <c r="A3951" s="2">
        <v>3950</v>
      </c>
      <c r="B3951" s="68"/>
      <c r="C3951" s="5" t="s">
        <v>19838</v>
      </c>
      <c r="D3951" s="68" t="s">
        <v>19839</v>
      </c>
      <c r="E3951" s="5" t="s">
        <v>19840</v>
      </c>
      <c r="F3951" s="3">
        <v>28</v>
      </c>
      <c r="G3951" s="3" t="s">
        <v>21</v>
      </c>
      <c r="K3951" s="60">
        <v>45663</v>
      </c>
      <c r="M3951" s="3" t="s">
        <v>24</v>
      </c>
      <c r="N3951" s="5" t="s">
        <v>19841</v>
      </c>
      <c r="O3951" s="3" t="s">
        <v>19842</v>
      </c>
    </row>
    <row r="3952" s="5" customFormat="1" spans="1:15">
      <c r="A3952" s="2">
        <v>3951</v>
      </c>
      <c r="B3952" s="68"/>
      <c r="C3952" s="5" t="s">
        <v>19843</v>
      </c>
      <c r="D3952" s="68" t="s">
        <v>19844</v>
      </c>
      <c r="E3952" s="5" t="s">
        <v>19845</v>
      </c>
      <c r="F3952" s="3">
        <v>49.8</v>
      </c>
      <c r="G3952" s="3" t="s">
        <v>21</v>
      </c>
      <c r="K3952" s="60">
        <v>46006</v>
      </c>
      <c r="M3952" s="3" t="s">
        <v>24</v>
      </c>
      <c r="N3952" s="5" t="s">
        <v>19846</v>
      </c>
      <c r="O3952" s="3" t="s">
        <v>19847</v>
      </c>
    </row>
    <row r="3953" s="2" customFormat="1" spans="1:15">
      <c r="A3953" s="2">
        <v>3952</v>
      </c>
      <c r="B3953" s="68"/>
      <c r="C3953" s="5" t="s">
        <v>19848</v>
      </c>
      <c r="D3953" s="68" t="s">
        <v>19849</v>
      </c>
      <c r="E3953" s="5" t="s">
        <v>19850</v>
      </c>
      <c r="F3953" s="3">
        <v>35</v>
      </c>
      <c r="G3953" s="5"/>
      <c r="H3953" s="5"/>
      <c r="I3953" s="5"/>
      <c r="J3953" s="5"/>
      <c r="K3953" s="60">
        <v>45667</v>
      </c>
      <c r="L3953" s="5"/>
      <c r="M3953" s="3" t="s">
        <v>24</v>
      </c>
      <c r="N3953" s="5" t="s">
        <v>19851</v>
      </c>
      <c r="O3953" s="3" t="s">
        <v>19852</v>
      </c>
    </row>
    <row r="3954" s="5" customFormat="1" ht="14.25" spans="1:15">
      <c r="A3954" s="2">
        <v>3953</v>
      </c>
      <c r="B3954" s="2"/>
      <c r="C3954" s="18" t="s">
        <v>19853</v>
      </c>
      <c r="D3954" s="76"/>
      <c r="E3954" s="2"/>
      <c r="F3954" s="3"/>
      <c r="G3954" s="2"/>
      <c r="H3954" s="2"/>
      <c r="I3954" s="2"/>
      <c r="J3954" s="2"/>
      <c r="K3954" s="60"/>
      <c r="L3954" s="2"/>
      <c r="M3954" s="3"/>
      <c r="N3954" s="2"/>
      <c r="O3954" s="3"/>
    </row>
    <row r="3955" s="3" customFormat="1" spans="1:15">
      <c r="A3955" s="2">
        <v>3954</v>
      </c>
      <c r="B3955" s="3" t="s">
        <v>19854</v>
      </c>
      <c r="C3955" s="3" t="s">
        <v>19855</v>
      </c>
      <c r="D3955" s="3" t="s">
        <v>19854</v>
      </c>
      <c r="E3955" s="3" t="s">
        <v>19856</v>
      </c>
      <c r="F3955" s="3">
        <v>59</v>
      </c>
      <c r="G3955" s="3" t="s">
        <v>19857</v>
      </c>
      <c r="K3955" s="60">
        <v>46034</v>
      </c>
      <c r="L3955" s="20" t="s">
        <v>63</v>
      </c>
      <c r="N3955" s="3" t="s">
        <v>19858</v>
      </c>
      <c r="O3955" s="3" t="s">
        <v>19859</v>
      </c>
    </row>
    <row r="3956" s="2" customFormat="1" spans="1:15">
      <c r="A3956" s="2">
        <v>3955</v>
      </c>
      <c r="C3956" s="2" t="s">
        <v>19860</v>
      </c>
      <c r="D3956" s="76" t="s">
        <v>19861</v>
      </c>
      <c r="E3956" s="2" t="s">
        <v>16548</v>
      </c>
      <c r="F3956" s="3">
        <v>45</v>
      </c>
      <c r="G3956" s="2" t="s">
        <v>3260</v>
      </c>
      <c r="H3956" s="16"/>
      <c r="I3956" s="16"/>
      <c r="J3956" s="16"/>
      <c r="K3956" s="60">
        <v>45679</v>
      </c>
      <c r="L3956" s="16"/>
      <c r="M3956" s="3" t="s">
        <v>24</v>
      </c>
      <c r="N3956" s="2" t="s">
        <v>19862</v>
      </c>
      <c r="O3956" s="3" t="s">
        <v>19863</v>
      </c>
    </row>
    <row r="3957" s="3" customFormat="1" spans="1:15">
      <c r="A3957" s="2">
        <v>3956</v>
      </c>
      <c r="C3957" s="3" t="s">
        <v>19864</v>
      </c>
      <c r="D3957" s="21" t="s">
        <v>19865</v>
      </c>
      <c r="E3957" s="3" t="s">
        <v>19866</v>
      </c>
      <c r="F3957" s="3">
        <v>59</v>
      </c>
      <c r="G3957" s="3" t="s">
        <v>21</v>
      </c>
      <c r="K3957" s="60">
        <v>45131</v>
      </c>
      <c r="N3957" s="3" t="s">
        <v>19867</v>
      </c>
      <c r="O3957" s="3" t="s">
        <v>19868</v>
      </c>
    </row>
    <row r="3958" s="3" customFormat="1" spans="1:15">
      <c r="A3958" s="2">
        <v>3957</v>
      </c>
      <c r="C3958" s="3" t="s">
        <v>19869</v>
      </c>
      <c r="D3958" s="21" t="s">
        <v>19870</v>
      </c>
      <c r="E3958" s="3" t="s">
        <v>19871</v>
      </c>
      <c r="F3958" s="3">
        <v>59</v>
      </c>
      <c r="G3958" s="20" t="s">
        <v>19872</v>
      </c>
      <c r="K3958" s="60">
        <v>46062</v>
      </c>
      <c r="L3958" s="70" t="s">
        <v>63</v>
      </c>
      <c r="M3958" s="3" t="s">
        <v>19873</v>
      </c>
      <c r="N3958" s="3" t="s">
        <v>19874</v>
      </c>
      <c r="O3958" s="3" t="s">
        <v>19875</v>
      </c>
    </row>
    <row r="3959" s="3" customFormat="1" spans="1:15">
      <c r="A3959" s="2">
        <v>3958</v>
      </c>
      <c r="C3959" s="3" t="s">
        <v>19876</v>
      </c>
      <c r="D3959" s="21" t="s">
        <v>19877</v>
      </c>
      <c r="E3959" s="20" t="s">
        <v>19878</v>
      </c>
      <c r="F3959" s="3">
        <v>49</v>
      </c>
      <c r="G3959" s="3" t="s">
        <v>21</v>
      </c>
      <c r="K3959" s="60">
        <v>45758</v>
      </c>
      <c r="N3959" s="3" t="s">
        <v>19879</v>
      </c>
      <c r="O3959" s="3" t="s">
        <v>19880</v>
      </c>
    </row>
    <row r="3960" s="2" customFormat="1" spans="1:15">
      <c r="A3960" s="2">
        <v>3959</v>
      </c>
      <c r="C3960" s="2" t="s">
        <v>19881</v>
      </c>
      <c r="D3960" s="76" t="s">
        <v>19882</v>
      </c>
      <c r="E3960" s="2" t="s">
        <v>19883</v>
      </c>
      <c r="F3960" s="3">
        <v>29</v>
      </c>
      <c r="G3960" s="2" t="s">
        <v>21</v>
      </c>
      <c r="K3960" s="60">
        <v>45909</v>
      </c>
      <c r="M3960" s="3" t="s">
        <v>24</v>
      </c>
      <c r="N3960" s="2" t="s">
        <v>19884</v>
      </c>
      <c r="O3960" s="3" t="s">
        <v>19885</v>
      </c>
    </row>
    <row r="3961" s="2" customFormat="1" spans="1:15">
      <c r="A3961" s="2">
        <v>3960</v>
      </c>
      <c r="C3961" s="2" t="s">
        <v>19886</v>
      </c>
      <c r="D3961" s="76" t="s">
        <v>19887</v>
      </c>
      <c r="E3961" s="2" t="s">
        <v>19888</v>
      </c>
      <c r="F3961" s="3">
        <v>49.8</v>
      </c>
      <c r="G3961" s="2" t="s">
        <v>21</v>
      </c>
      <c r="K3961" s="60">
        <v>45475</v>
      </c>
      <c r="M3961" s="3" t="s">
        <v>24</v>
      </c>
      <c r="N3961" s="2" t="s">
        <v>19889</v>
      </c>
      <c r="O3961" s="3" t="s">
        <v>19890</v>
      </c>
    </row>
    <row r="3962" s="2" customFormat="1" spans="1:15">
      <c r="A3962" s="2">
        <v>3961</v>
      </c>
      <c r="C3962" s="2" t="s">
        <v>19891</v>
      </c>
      <c r="D3962" s="76" t="s">
        <v>19892</v>
      </c>
      <c r="E3962" s="2" t="s">
        <v>19888</v>
      </c>
      <c r="F3962" s="3">
        <v>49</v>
      </c>
      <c r="G3962" s="2" t="s">
        <v>21</v>
      </c>
      <c r="K3962" s="60">
        <v>46050</v>
      </c>
      <c r="M3962" s="3" t="s">
        <v>24</v>
      </c>
      <c r="N3962" s="2" t="s">
        <v>19893</v>
      </c>
      <c r="O3962" s="3" t="s">
        <v>19894</v>
      </c>
    </row>
    <row r="3963" s="3" customFormat="1" spans="1:15">
      <c r="A3963" s="2">
        <v>3962</v>
      </c>
      <c r="B3963" s="3" t="s">
        <v>19895</v>
      </c>
      <c r="C3963" s="3" t="s">
        <v>19896</v>
      </c>
      <c r="D3963" s="21" t="s">
        <v>19895</v>
      </c>
      <c r="E3963" s="3" t="s">
        <v>19897</v>
      </c>
      <c r="F3963" s="3">
        <v>38</v>
      </c>
      <c r="G3963" s="2" t="s">
        <v>21</v>
      </c>
      <c r="K3963" s="60">
        <v>45922</v>
      </c>
      <c r="N3963" s="3" t="s">
        <v>19898</v>
      </c>
      <c r="O3963" s="3" t="s">
        <v>19899</v>
      </c>
    </row>
    <row r="3964" s="2" customFormat="1" ht="14.25" spans="1:15">
      <c r="A3964" s="2">
        <v>3963</v>
      </c>
      <c r="C3964" s="18" t="s">
        <v>19900</v>
      </c>
      <c r="D3964" s="76"/>
      <c r="F3964" s="3"/>
      <c r="K3964" s="60"/>
      <c r="M3964" s="3"/>
      <c r="O3964" s="3"/>
    </row>
    <row r="3965" s="2" customFormat="1" ht="14.25" spans="1:15">
      <c r="A3965" s="2">
        <v>3964</v>
      </c>
      <c r="C3965" s="18" t="s">
        <v>19901</v>
      </c>
      <c r="D3965" s="76"/>
      <c r="F3965" s="3"/>
      <c r="K3965" s="60"/>
      <c r="M3965" s="3"/>
      <c r="O3965" s="3"/>
    </row>
    <row r="3966" s="3" customFormat="1" spans="1:15">
      <c r="A3966" s="2">
        <v>3965</v>
      </c>
      <c r="B3966" s="3" t="s">
        <v>19902</v>
      </c>
      <c r="C3966" s="3" t="s">
        <v>19903</v>
      </c>
      <c r="D3966" s="3" t="s">
        <v>19902</v>
      </c>
      <c r="E3966" s="3" t="s">
        <v>19904</v>
      </c>
      <c r="F3966" s="3">
        <v>65</v>
      </c>
      <c r="G3966" s="3" t="s">
        <v>19905</v>
      </c>
      <c r="K3966" s="60">
        <v>45897</v>
      </c>
      <c r="N3966" s="3" t="s">
        <v>19906</v>
      </c>
      <c r="O3966" s="3" t="s">
        <v>19907</v>
      </c>
    </row>
    <row r="3967" s="3" customFormat="1" spans="1:15">
      <c r="A3967" s="2">
        <v>3966</v>
      </c>
      <c r="B3967" s="3" t="s">
        <v>19908</v>
      </c>
      <c r="C3967" s="3" t="s">
        <v>19909</v>
      </c>
      <c r="D3967" s="3" t="s">
        <v>19908</v>
      </c>
      <c r="E3967" s="20" t="s">
        <v>19910</v>
      </c>
      <c r="F3967" s="3">
        <v>59.8</v>
      </c>
      <c r="G3967" s="3" t="s">
        <v>19905</v>
      </c>
      <c r="K3967" s="60">
        <v>45902</v>
      </c>
      <c r="N3967" s="3" t="s">
        <v>19911</v>
      </c>
      <c r="O3967" s="3" t="s">
        <v>19912</v>
      </c>
    </row>
    <row r="3968" s="3" customFormat="1" spans="1:15">
      <c r="A3968" s="2">
        <v>3967</v>
      </c>
      <c r="B3968" s="21" t="s">
        <v>19913</v>
      </c>
      <c r="C3968" s="3" t="s">
        <v>19914</v>
      </c>
      <c r="D3968" s="21" t="s">
        <v>19913</v>
      </c>
      <c r="E3968" s="3" t="s">
        <v>19915</v>
      </c>
      <c r="F3968" s="3">
        <v>49.8</v>
      </c>
      <c r="G3968" s="3" t="s">
        <v>19916</v>
      </c>
      <c r="K3968" s="60">
        <v>45883</v>
      </c>
      <c r="N3968" s="3" t="s">
        <v>19917</v>
      </c>
      <c r="O3968" s="3" t="s">
        <v>19918</v>
      </c>
    </row>
    <row r="3969" s="2" customFormat="1" spans="1:15">
      <c r="A3969" s="2">
        <v>3968</v>
      </c>
      <c r="B3969" s="76"/>
      <c r="C3969" s="2" t="s">
        <v>19919</v>
      </c>
      <c r="D3969" s="76" t="s">
        <v>19920</v>
      </c>
      <c r="E3969" s="2" t="s">
        <v>19921</v>
      </c>
      <c r="F3969" s="3">
        <v>35</v>
      </c>
      <c r="G3969" s="5" t="s">
        <v>21</v>
      </c>
      <c r="H3969" s="2"/>
      <c r="I3969" s="2"/>
      <c r="J3969" s="2"/>
      <c r="K3969" s="60">
        <v>46078</v>
      </c>
      <c r="M3969" s="3" t="s">
        <v>24</v>
      </c>
      <c r="N3969" s="76" t="s">
        <v>19922</v>
      </c>
      <c r="O3969" s="3" t="s">
        <v>19923</v>
      </c>
    </row>
    <row r="3970" s="61" customFormat="1" ht="14.25" spans="1:15">
      <c r="A3970" s="2">
        <v>3969</v>
      </c>
      <c r="C3970" s="116" t="s">
        <v>19924</v>
      </c>
      <c r="D3970" s="96"/>
      <c r="F3970" s="3"/>
      <c r="K3970" s="60"/>
    </row>
    <row r="3971" s="61" customFormat="1" ht="14.25" spans="1:15">
      <c r="A3971" s="2">
        <v>3970</v>
      </c>
      <c r="C3971" s="116" t="s">
        <v>19925</v>
      </c>
      <c r="D3971" s="96"/>
      <c r="F3971" s="3"/>
      <c r="K3971" s="60"/>
    </row>
    <row r="3972" s="3" customFormat="1" spans="1:15">
      <c r="A3972" s="2">
        <v>3971</v>
      </c>
      <c r="B3972" s="3" t="s">
        <v>19926</v>
      </c>
      <c r="C3972" s="3" t="s">
        <v>19927</v>
      </c>
      <c r="D3972" s="3" t="s">
        <v>19926</v>
      </c>
      <c r="E3972" s="20" t="s">
        <v>19928</v>
      </c>
      <c r="F3972" s="3">
        <v>39.8</v>
      </c>
      <c r="K3972" s="60">
        <v>45948</v>
      </c>
      <c r="L3972" s="3"/>
      <c r="N3972" s="3" t="s">
        <v>19929</v>
      </c>
      <c r="O3972" s="3" t="s">
        <v>19930</v>
      </c>
    </row>
    <row r="3973" s="3" customFormat="1" spans="1:15">
      <c r="A3973" s="2">
        <v>3972</v>
      </c>
      <c r="B3973" s="3"/>
      <c r="C3973" s="3" t="s">
        <v>19931</v>
      </c>
      <c r="D3973" s="3" t="s">
        <v>19932</v>
      </c>
      <c r="E3973" s="3" t="s">
        <v>19933</v>
      </c>
      <c r="F3973" s="3">
        <v>59.8</v>
      </c>
      <c r="G3973" s="3" t="s">
        <v>19934</v>
      </c>
      <c r="K3973" s="60">
        <v>45631</v>
      </c>
      <c r="L3973" s="20" t="s">
        <v>19935</v>
      </c>
      <c r="M3973" s="20"/>
      <c r="N3973" s="3" t="s">
        <v>19936</v>
      </c>
      <c r="O3973" s="3" t="s">
        <v>19937</v>
      </c>
    </row>
    <row r="3974" s="3" customFormat="1" spans="1:15">
      <c r="A3974" s="2">
        <v>3973</v>
      </c>
      <c r="B3974" s="3"/>
      <c r="C3974" s="3" t="s">
        <v>19938</v>
      </c>
      <c r="D3974" s="3" t="s">
        <v>19939</v>
      </c>
      <c r="E3974" s="3" t="s">
        <v>19933</v>
      </c>
      <c r="F3974" s="3">
        <v>69.9</v>
      </c>
      <c r="G3974" s="3" t="s">
        <v>19934</v>
      </c>
      <c r="H3974" s="60"/>
      <c r="I3974" s="60"/>
      <c r="J3974" s="60"/>
      <c r="K3974" s="60">
        <v>45672</v>
      </c>
      <c r="L3974" s="20" t="s">
        <v>19940</v>
      </c>
      <c r="M3974" s="20"/>
      <c r="N3974" s="3" t="s">
        <v>19941</v>
      </c>
      <c r="O3974" s="3" t="s">
        <v>19942</v>
      </c>
    </row>
    <row r="3975" s="3" customFormat="1" spans="1:15">
      <c r="A3975" s="2">
        <v>3974</v>
      </c>
      <c r="B3975" s="3"/>
      <c r="C3975" s="3" t="s">
        <v>19943</v>
      </c>
      <c r="D3975" s="3" t="s">
        <v>19944</v>
      </c>
      <c r="E3975" s="3" t="s">
        <v>19933</v>
      </c>
      <c r="F3975" s="3">
        <v>69.8</v>
      </c>
      <c r="G3975" s="3" t="s">
        <v>19934</v>
      </c>
      <c r="K3975" s="60">
        <v>45623</v>
      </c>
      <c r="L3975" s="20" t="s">
        <v>19935</v>
      </c>
      <c r="M3975" s="20"/>
      <c r="N3975" s="3" t="s">
        <v>19945</v>
      </c>
      <c r="O3975" s="3" t="s">
        <v>19946</v>
      </c>
    </row>
    <row r="3976" s="61" customFormat="1" spans="1:15">
      <c r="A3976" s="2">
        <v>3975</v>
      </c>
      <c r="C3976" s="61" t="s">
        <v>19947</v>
      </c>
      <c r="D3976" s="96" t="s">
        <v>19948</v>
      </c>
      <c r="E3976" s="61" t="s">
        <v>19933</v>
      </c>
      <c r="F3976" s="3">
        <v>55</v>
      </c>
      <c r="G3976" s="61" t="s">
        <v>19949</v>
      </c>
      <c r="K3976" s="60">
        <v>44658</v>
      </c>
      <c r="L3976" s="61" t="s">
        <v>19935</v>
      </c>
      <c r="N3976" s="61" t="s">
        <v>19950</v>
      </c>
      <c r="O3976" s="61" t="s">
        <v>19951</v>
      </c>
    </row>
    <row r="3977" s="61" customFormat="1" spans="1:15">
      <c r="A3977" s="2">
        <v>3976</v>
      </c>
      <c r="C3977" s="61" t="s">
        <v>19952</v>
      </c>
      <c r="D3977" s="96" t="s">
        <v>19953</v>
      </c>
      <c r="E3977" s="61" t="s">
        <v>19933</v>
      </c>
      <c r="F3977" s="3">
        <v>59.8</v>
      </c>
      <c r="G3977" s="61" t="s">
        <v>19949</v>
      </c>
      <c r="K3977" s="60">
        <v>44666</v>
      </c>
      <c r="L3977" s="61" t="s">
        <v>19935</v>
      </c>
      <c r="N3977" s="61" t="s">
        <v>19954</v>
      </c>
      <c r="O3977" s="61" t="s">
        <v>19955</v>
      </c>
    </row>
    <row r="3978" s="61" customFormat="1" spans="1:15">
      <c r="A3978" s="2">
        <v>3977</v>
      </c>
      <c r="B3978" s="96"/>
      <c r="C3978" s="61" t="s">
        <v>19956</v>
      </c>
      <c r="D3978" s="96" t="s">
        <v>19957</v>
      </c>
      <c r="E3978" s="61" t="s">
        <v>19958</v>
      </c>
      <c r="F3978" s="3">
        <v>59.8</v>
      </c>
      <c r="G3978" s="61" t="s">
        <v>19959</v>
      </c>
      <c r="K3978" s="60">
        <v>45698</v>
      </c>
      <c r="N3978" s="61" t="s">
        <v>19960</v>
      </c>
      <c r="O3978" s="61" t="s">
        <v>19961</v>
      </c>
    </row>
    <row r="3979" s="61" customFormat="1" spans="1:15">
      <c r="A3979" s="2">
        <v>3978</v>
      </c>
      <c r="C3979" s="61" t="s">
        <v>19962</v>
      </c>
      <c r="D3979" s="96" t="s">
        <v>19963</v>
      </c>
      <c r="E3979" s="61" t="s">
        <v>19964</v>
      </c>
      <c r="F3979" s="3">
        <v>59.8</v>
      </c>
      <c r="G3979" s="63" t="s">
        <v>21</v>
      </c>
      <c r="K3979" s="60">
        <v>46043</v>
      </c>
      <c r="L3979" s="61" t="s">
        <v>19935</v>
      </c>
      <c r="N3979" s="61" t="s">
        <v>19965</v>
      </c>
      <c r="O3979" s="61" t="s">
        <v>19966</v>
      </c>
    </row>
    <row r="3980" s="61" customFormat="1" spans="1:15">
      <c r="A3980" s="2">
        <v>3979</v>
      </c>
      <c r="B3980" s="61"/>
      <c r="C3980" s="61" t="s">
        <v>19967</v>
      </c>
      <c r="D3980" s="96" t="s">
        <v>19968</v>
      </c>
      <c r="E3980" s="61" t="s">
        <v>19969</v>
      </c>
      <c r="F3980" s="3">
        <v>49.8</v>
      </c>
      <c r="G3980" s="63" t="s">
        <v>21</v>
      </c>
      <c r="K3980" s="60">
        <v>45908</v>
      </c>
      <c r="L3980" s="61" t="s">
        <v>19970</v>
      </c>
      <c r="N3980" s="61" t="s">
        <v>19971</v>
      </c>
      <c r="O3980" s="61" t="s">
        <v>19972</v>
      </c>
    </row>
    <row r="3981" s="61" customFormat="1" spans="1:15">
      <c r="A3981" s="2">
        <v>3980</v>
      </c>
      <c r="B3981" s="96"/>
      <c r="C3981" s="61" t="s">
        <v>19973</v>
      </c>
      <c r="D3981" s="96" t="s">
        <v>19974</v>
      </c>
      <c r="E3981" s="61" t="s">
        <v>19969</v>
      </c>
      <c r="F3981" s="3">
        <v>69.8</v>
      </c>
      <c r="G3981" s="61" t="s">
        <v>19959</v>
      </c>
      <c r="K3981" s="60">
        <v>45726</v>
      </c>
      <c r="N3981" s="61" t="s">
        <v>19975</v>
      </c>
      <c r="O3981" s="61" t="s">
        <v>19976</v>
      </c>
    </row>
    <row r="3982" s="3" customFormat="1" spans="1:15">
      <c r="A3982" s="2">
        <v>3981</v>
      </c>
      <c r="B3982" s="3" t="s">
        <v>19977</v>
      </c>
      <c r="C3982" s="3" t="s">
        <v>19978</v>
      </c>
      <c r="D3982" s="3" t="s">
        <v>19977</v>
      </c>
      <c r="E3982" s="3" t="s">
        <v>6116</v>
      </c>
      <c r="F3982" s="3">
        <v>59.8</v>
      </c>
      <c r="G3982" s="3"/>
      <c r="K3982" s="60">
        <v>45791</v>
      </c>
      <c r="N3982" s="3" t="s">
        <v>19979</v>
      </c>
      <c r="O3982" s="3" t="s">
        <v>19980</v>
      </c>
    </row>
    <row r="3983" s="3" customFormat="1" spans="1:15">
      <c r="A3983" s="2">
        <v>3982</v>
      </c>
      <c r="B3983" s="3"/>
      <c r="C3983" s="3" t="s">
        <v>19973</v>
      </c>
      <c r="D3983" s="3" t="s">
        <v>19981</v>
      </c>
      <c r="E3983" s="3" t="s">
        <v>19982</v>
      </c>
      <c r="F3983" s="3">
        <v>69.8</v>
      </c>
      <c r="K3983" s="60">
        <v>45470</v>
      </c>
      <c r="L3983" s="3" t="s">
        <v>19983</v>
      </c>
      <c r="N3983" s="3" t="s">
        <v>19984</v>
      </c>
      <c r="O3983" s="3" t="s">
        <v>19985</v>
      </c>
    </row>
    <row r="3984" s="3" customFormat="1" spans="1:15">
      <c r="A3984" s="2">
        <v>3983</v>
      </c>
      <c r="B3984" s="3"/>
      <c r="C3984" s="3" t="s">
        <v>19986</v>
      </c>
      <c r="D3984" s="3" t="s">
        <v>19987</v>
      </c>
      <c r="E3984" s="3" t="s">
        <v>19988</v>
      </c>
      <c r="F3984" s="3">
        <v>59.8</v>
      </c>
      <c r="K3984" s="60">
        <v>45918</v>
      </c>
      <c r="N3984" s="3" t="s">
        <v>19989</v>
      </c>
      <c r="O3984" s="3" t="s">
        <v>19990</v>
      </c>
    </row>
    <row r="3985" s="3" customFormat="1" spans="1:15">
      <c r="A3985" s="2">
        <v>3984</v>
      </c>
      <c r="B3985" s="3"/>
      <c r="C3985" s="3" t="s">
        <v>19991</v>
      </c>
      <c r="D3985" s="3" t="s">
        <v>19992</v>
      </c>
      <c r="E3985" s="3" t="s">
        <v>19993</v>
      </c>
      <c r="F3985" s="3">
        <v>59.8</v>
      </c>
      <c r="G3985" s="3" t="s">
        <v>19994</v>
      </c>
      <c r="K3985" s="60">
        <v>46062</v>
      </c>
      <c r="L3985" s="20" t="s">
        <v>63</v>
      </c>
      <c r="N3985" s="3" t="s">
        <v>19995</v>
      </c>
      <c r="O3985" s="3" t="s">
        <v>19996</v>
      </c>
    </row>
    <row r="3986" s="3" customFormat="1" spans="1:15">
      <c r="A3986" s="2">
        <v>3985</v>
      </c>
      <c r="B3986" s="3" t="s">
        <v>19997</v>
      </c>
      <c r="C3986" s="3" t="s">
        <v>19998</v>
      </c>
      <c r="D3986" s="21" t="s">
        <v>19997</v>
      </c>
      <c r="E3986" s="3" t="s">
        <v>19999</v>
      </c>
      <c r="F3986" s="3">
        <v>49.8</v>
      </c>
      <c r="G3986" s="63" t="s">
        <v>21</v>
      </c>
      <c r="K3986" s="60">
        <v>46078</v>
      </c>
      <c r="L3986" s="20" t="s">
        <v>19935</v>
      </c>
      <c r="N3986" s="3" t="s">
        <v>20000</v>
      </c>
      <c r="O3986" s="3" t="s">
        <v>20001</v>
      </c>
    </row>
    <row r="3987" s="4" customFormat="1" spans="1:15">
      <c r="A3987" s="2">
        <v>3986</v>
      </c>
      <c r="B3987" s="4" t="s">
        <v>20002</v>
      </c>
      <c r="C3987" s="4" t="s">
        <v>20003</v>
      </c>
      <c r="D3987" s="4" t="s">
        <v>20002</v>
      </c>
      <c r="E3987" s="4" t="s">
        <v>20004</v>
      </c>
      <c r="F3987" s="4">
        <v>49.8</v>
      </c>
      <c r="K3987" s="56">
        <v>46112</v>
      </c>
      <c r="L3987" s="25" t="s">
        <v>19935</v>
      </c>
      <c r="M3987" s="25"/>
      <c r="N3987" s="4" t="s">
        <v>20005</v>
      </c>
      <c r="O3987" s="4" t="s">
        <v>20006</v>
      </c>
    </row>
    <row r="3988" s="27" customFormat="1" spans="1:15">
      <c r="A3988" s="2">
        <v>3987</v>
      </c>
      <c r="B3988" s="57" t="s">
        <v>20007</v>
      </c>
      <c r="C3988" s="27" t="s">
        <v>20008</v>
      </c>
      <c r="D3988" s="57" t="s">
        <v>20007</v>
      </c>
      <c r="E3988" s="58" t="s">
        <v>20009</v>
      </c>
      <c r="F3988" s="3">
        <v>49.8</v>
      </c>
      <c r="G3988" s="27"/>
      <c r="K3988" s="60">
        <v>45985</v>
      </c>
      <c r="L3988" s="27"/>
      <c r="N3988" s="27" t="s">
        <v>20010</v>
      </c>
      <c r="O3988" s="27" t="s">
        <v>20011</v>
      </c>
    </row>
    <row r="3989" s="3" customFormat="1" spans="1:15">
      <c r="A3989" s="2">
        <v>3988</v>
      </c>
      <c r="B3989" s="3"/>
      <c r="C3989" s="3" t="s">
        <v>20012</v>
      </c>
      <c r="D3989" s="21" t="s">
        <v>20013</v>
      </c>
      <c r="E3989" s="3" t="s">
        <v>20014</v>
      </c>
      <c r="F3989" s="3">
        <v>49.8</v>
      </c>
      <c r="K3989" s="60">
        <v>46078</v>
      </c>
      <c r="L3989" s="62" t="s">
        <v>19935</v>
      </c>
      <c r="N3989" s="3" t="s">
        <v>20015</v>
      </c>
      <c r="O3989" s="3" t="s">
        <v>20016</v>
      </c>
    </row>
    <row r="3990" s="3" customFormat="1" spans="1:15">
      <c r="A3990" s="2">
        <v>3989</v>
      </c>
      <c r="B3990" s="3"/>
      <c r="C3990" s="62" t="s">
        <v>20017</v>
      </c>
      <c r="D3990" s="3" t="s">
        <v>20018</v>
      </c>
      <c r="E3990" s="3" t="s">
        <v>20019</v>
      </c>
      <c r="F3990" s="3">
        <v>45</v>
      </c>
      <c r="G3990" s="63" t="s">
        <v>21</v>
      </c>
      <c r="K3990" s="60">
        <v>45488</v>
      </c>
      <c r="L3990" s="20" t="s">
        <v>19935</v>
      </c>
      <c r="N3990" s="3" t="s">
        <v>20020</v>
      </c>
      <c r="O3990" s="3" t="s">
        <v>20021</v>
      </c>
    </row>
    <row r="3991" s="3" customFormat="1" spans="1:15">
      <c r="A3991" s="2">
        <v>3990</v>
      </c>
      <c r="B3991" s="21" t="s">
        <v>20022</v>
      </c>
      <c r="C3991" s="3" t="s">
        <v>20023</v>
      </c>
      <c r="D3991" s="21" t="s">
        <v>20022</v>
      </c>
      <c r="E3991" s="3" t="s">
        <v>20024</v>
      </c>
      <c r="F3991" s="3">
        <v>99.9</v>
      </c>
      <c r="G3991" s="3"/>
      <c r="K3991" s="60">
        <v>45849</v>
      </c>
      <c r="L3991" s="3"/>
      <c r="N3991" s="3" t="s">
        <v>20025</v>
      </c>
      <c r="O3991" s="3" t="s">
        <v>20026</v>
      </c>
    </row>
    <row r="3992" s="61" customFormat="1" spans="1:15">
      <c r="A3992" s="2">
        <v>3991</v>
      </c>
      <c r="C3992" s="61" t="s">
        <v>20027</v>
      </c>
      <c r="D3992" s="96" t="s">
        <v>20028</v>
      </c>
      <c r="E3992" s="61" t="s">
        <v>20029</v>
      </c>
      <c r="F3992" s="3">
        <v>49.8</v>
      </c>
      <c r="G3992" s="63" t="s">
        <v>21</v>
      </c>
      <c r="K3992" s="60">
        <v>44993</v>
      </c>
      <c r="N3992" s="61" t="s">
        <v>20030</v>
      </c>
      <c r="O3992" s="61" t="s">
        <v>20031</v>
      </c>
    </row>
    <row r="3993" s="61" customFormat="1" spans="1:15">
      <c r="A3993" s="2">
        <v>3992</v>
      </c>
      <c r="B3993" s="96"/>
      <c r="C3993" s="61" t="s">
        <v>20032</v>
      </c>
      <c r="D3993" s="96" t="s">
        <v>20033</v>
      </c>
      <c r="E3993" s="61" t="s">
        <v>20034</v>
      </c>
      <c r="F3993" s="3">
        <v>49.8</v>
      </c>
      <c r="G3993" s="61" t="s">
        <v>19959</v>
      </c>
      <c r="K3993" s="60">
        <v>46079</v>
      </c>
      <c r="N3993" s="61" t="s">
        <v>20035</v>
      </c>
      <c r="O3993" s="61" t="s">
        <v>20036</v>
      </c>
    </row>
    <row r="3994" s="61" customFormat="1" spans="1:15">
      <c r="A3994" s="2">
        <v>3993</v>
      </c>
      <c r="B3994" s="96"/>
      <c r="C3994" s="61" t="s">
        <v>20037</v>
      </c>
      <c r="D3994" s="96" t="s">
        <v>20038</v>
      </c>
      <c r="E3994" s="61" t="s">
        <v>20034</v>
      </c>
      <c r="F3994" s="3">
        <v>49.8</v>
      </c>
      <c r="G3994" s="61" t="s">
        <v>19959</v>
      </c>
      <c r="K3994" s="60">
        <v>46041</v>
      </c>
      <c r="N3994" s="61" t="s">
        <v>20039</v>
      </c>
      <c r="O3994" s="61" t="s">
        <v>20040</v>
      </c>
    </row>
    <row r="3995" s="61" customFormat="1" spans="1:15">
      <c r="A3995" s="2">
        <v>3994</v>
      </c>
      <c r="B3995" s="96"/>
      <c r="C3995" s="61" t="s">
        <v>20041</v>
      </c>
      <c r="D3995" s="96" t="s">
        <v>20042</v>
      </c>
      <c r="E3995" s="61" t="s">
        <v>20034</v>
      </c>
      <c r="F3995" s="3">
        <v>49.8</v>
      </c>
      <c r="G3995" s="61" t="s">
        <v>19959</v>
      </c>
      <c r="K3995" s="60">
        <v>46057</v>
      </c>
      <c r="N3995" s="61" t="s">
        <v>20043</v>
      </c>
      <c r="O3995" s="61" t="s">
        <v>20044</v>
      </c>
    </row>
    <row r="3996" s="61" customFormat="1" spans="1:15">
      <c r="A3996" s="2">
        <v>3995</v>
      </c>
      <c r="B3996" s="61"/>
      <c r="C3996" s="61" t="s">
        <v>20045</v>
      </c>
      <c r="D3996" s="96" t="s">
        <v>20046</v>
      </c>
      <c r="E3996" s="61" t="s">
        <v>20004</v>
      </c>
      <c r="F3996" s="3">
        <v>69.8</v>
      </c>
      <c r="G3996" s="63" t="s">
        <v>21</v>
      </c>
      <c r="K3996" s="60">
        <v>45190</v>
      </c>
      <c r="N3996" s="61" t="s">
        <v>20047</v>
      </c>
      <c r="O3996" s="61" t="s">
        <v>20048</v>
      </c>
    </row>
    <row r="3997" s="61" customFormat="1" spans="1:15">
      <c r="A3997" s="2">
        <v>3996</v>
      </c>
      <c r="B3997" s="96"/>
      <c r="C3997" s="61" t="s">
        <v>20049</v>
      </c>
      <c r="D3997" s="96" t="s">
        <v>20050</v>
      </c>
      <c r="E3997" s="61" t="s">
        <v>20034</v>
      </c>
      <c r="F3997" s="3">
        <v>49.8</v>
      </c>
      <c r="K3997" s="60">
        <v>44509</v>
      </c>
      <c r="N3997" s="61" t="s">
        <v>20051</v>
      </c>
      <c r="O3997" s="61" t="s">
        <v>20052</v>
      </c>
    </row>
    <row r="3998" s="61" customFormat="1" spans="1:15">
      <c r="A3998" s="2">
        <v>3997</v>
      </c>
      <c r="B3998" s="96"/>
      <c r="C3998" s="61" t="s">
        <v>20053</v>
      </c>
      <c r="D3998" s="96" t="s">
        <v>20054</v>
      </c>
      <c r="E3998" s="61" t="s">
        <v>20034</v>
      </c>
      <c r="F3998" s="3">
        <v>49.8</v>
      </c>
      <c r="K3998" s="60">
        <v>45699</v>
      </c>
      <c r="N3998" s="61" t="s">
        <v>20055</v>
      </c>
      <c r="O3998" s="61" t="s">
        <v>20056</v>
      </c>
    </row>
    <row r="3999" s="3" customFormat="1" spans="1:15">
      <c r="A3999" s="2">
        <v>3998</v>
      </c>
      <c r="B3999" s="21"/>
      <c r="C3999" s="3" t="s">
        <v>20057</v>
      </c>
      <c r="D3999" s="21" t="s">
        <v>20058</v>
      </c>
      <c r="E3999" s="3" t="s">
        <v>20059</v>
      </c>
      <c r="F3999" s="3">
        <v>55</v>
      </c>
      <c r="K3999" s="60">
        <v>45727</v>
      </c>
      <c r="N3999" s="3" t="s">
        <v>20060</v>
      </c>
      <c r="O3999" s="3" t="s">
        <v>20061</v>
      </c>
    </row>
    <row r="4000" s="3" customFormat="1" spans="1:15">
      <c r="A4000" s="2">
        <v>3999</v>
      </c>
      <c r="B4000" s="3"/>
      <c r="C4000" s="3" t="s">
        <v>20062</v>
      </c>
      <c r="D4000" s="21" t="s">
        <v>20063</v>
      </c>
      <c r="E4000" s="3" t="s">
        <v>20064</v>
      </c>
      <c r="F4000" s="3">
        <v>49.8</v>
      </c>
      <c r="K4000" s="60">
        <v>45350</v>
      </c>
      <c r="N4000" s="3" t="s">
        <v>20065</v>
      </c>
      <c r="O4000" s="3" t="s">
        <v>20066</v>
      </c>
    </row>
    <row r="4001" s="61" customFormat="1" spans="1:15">
      <c r="A4001" s="2">
        <v>4000</v>
      </c>
      <c r="B4001" s="96"/>
      <c r="C4001" s="61" t="s">
        <v>20067</v>
      </c>
      <c r="D4001" s="96" t="s">
        <v>20068</v>
      </c>
      <c r="E4001" s="61" t="s">
        <v>14348</v>
      </c>
      <c r="F4001" s="3">
        <v>49.8</v>
      </c>
      <c r="G4001" s="61" t="s">
        <v>19959</v>
      </c>
      <c r="K4001" s="60">
        <v>44617</v>
      </c>
      <c r="L4001" s="61" t="s">
        <v>19935</v>
      </c>
      <c r="N4001" s="61" t="s">
        <v>20069</v>
      </c>
      <c r="O4001" s="61" t="s">
        <v>20070</v>
      </c>
    </row>
    <row r="4002" s="61" customFormat="1" spans="1:15">
      <c r="A4002" s="2">
        <v>4001</v>
      </c>
      <c r="B4002" s="96"/>
      <c r="C4002" s="61" t="s">
        <v>20071</v>
      </c>
      <c r="D4002" s="96" t="s">
        <v>20072</v>
      </c>
      <c r="E4002" s="61" t="s">
        <v>14348</v>
      </c>
      <c r="F4002" s="3">
        <v>49.8</v>
      </c>
      <c r="G4002" s="61" t="s">
        <v>19959</v>
      </c>
      <c r="K4002" s="60">
        <v>44602</v>
      </c>
      <c r="N4002" s="61" t="s">
        <v>20073</v>
      </c>
      <c r="O4002" s="61" t="s">
        <v>20074</v>
      </c>
    </row>
    <row r="4003" s="61" customFormat="1" spans="1:15">
      <c r="A4003" s="2">
        <v>4002</v>
      </c>
      <c r="B4003" s="96"/>
      <c r="C4003" s="61" t="s">
        <v>20075</v>
      </c>
      <c r="D4003" s="96" t="s">
        <v>20076</v>
      </c>
      <c r="E4003" s="61" t="s">
        <v>14348</v>
      </c>
      <c r="F4003" s="3">
        <v>49.8</v>
      </c>
      <c r="K4003" s="60">
        <v>44602</v>
      </c>
      <c r="L4003" s="61" t="s">
        <v>19935</v>
      </c>
      <c r="N4003" s="61" t="s">
        <v>20077</v>
      </c>
      <c r="O4003" s="61" t="s">
        <v>20078</v>
      </c>
    </row>
    <row r="4004" s="3" customFormat="1" spans="1:15">
      <c r="A4004" s="2">
        <v>4003</v>
      </c>
      <c r="B4004" s="3" t="s">
        <v>20079</v>
      </c>
      <c r="C4004" s="3" t="s">
        <v>20080</v>
      </c>
      <c r="D4004" s="3" t="s">
        <v>20079</v>
      </c>
      <c r="E4004" s="3" t="s">
        <v>20081</v>
      </c>
      <c r="F4004" s="3">
        <v>69.8</v>
      </c>
      <c r="G4004" s="3" t="s">
        <v>12790</v>
      </c>
      <c r="K4004" s="60">
        <v>45722</v>
      </c>
      <c r="N4004" s="3" t="s">
        <v>20082</v>
      </c>
      <c r="O4004" s="3" t="s">
        <v>20083</v>
      </c>
    </row>
    <row r="4005" s="3" customFormat="1" spans="1:15">
      <c r="A4005" s="2">
        <v>4004</v>
      </c>
      <c r="B4005" s="3"/>
      <c r="C4005" s="3" t="s">
        <v>20084</v>
      </c>
      <c r="D4005" s="21" t="s">
        <v>20085</v>
      </c>
      <c r="E4005" s="3" t="s">
        <v>20086</v>
      </c>
      <c r="F4005" s="3">
        <v>59.8</v>
      </c>
      <c r="G4005" s="63" t="s">
        <v>21</v>
      </c>
      <c r="K4005" s="60">
        <v>45380</v>
      </c>
      <c r="N4005" s="3" t="s">
        <v>20087</v>
      </c>
      <c r="O4005" s="3" t="s">
        <v>20088</v>
      </c>
    </row>
    <row r="4006" s="3" customFormat="1" spans="1:15">
      <c r="A4006" s="2">
        <v>4005</v>
      </c>
      <c r="B4006" s="3"/>
      <c r="C4006" s="3" t="s">
        <v>20089</v>
      </c>
      <c r="D4006" s="21" t="s">
        <v>20090</v>
      </c>
      <c r="E4006" s="3" t="s">
        <v>20091</v>
      </c>
      <c r="F4006" s="3">
        <v>59.8</v>
      </c>
      <c r="G4006" s="63" t="s">
        <v>21</v>
      </c>
      <c r="K4006" s="60">
        <v>45549</v>
      </c>
      <c r="L4006" s="62" t="s">
        <v>19935</v>
      </c>
      <c r="N4006" s="3" t="s">
        <v>20092</v>
      </c>
      <c r="O4006" s="3" t="s">
        <v>20093</v>
      </c>
    </row>
    <row r="4007" s="3" customFormat="1" spans="1:15">
      <c r="A4007" s="2">
        <v>4006</v>
      </c>
      <c r="B4007" s="3"/>
      <c r="C4007" s="3" t="s">
        <v>20094</v>
      </c>
      <c r="D4007" s="21" t="s">
        <v>20095</v>
      </c>
      <c r="E4007" s="3" t="s">
        <v>20096</v>
      </c>
      <c r="F4007" s="3">
        <v>39.8</v>
      </c>
      <c r="G4007" s="63" t="s">
        <v>21</v>
      </c>
      <c r="K4007" s="60">
        <v>45960</v>
      </c>
      <c r="N4007" s="3" t="s">
        <v>20097</v>
      </c>
      <c r="O4007" s="3" t="s">
        <v>20098</v>
      </c>
    </row>
    <row r="4008" s="61" customFormat="1" spans="1:15">
      <c r="A4008" s="2">
        <v>4007</v>
      </c>
      <c r="B4008" s="96"/>
      <c r="C4008" s="61" t="s">
        <v>20099</v>
      </c>
      <c r="D4008" s="96" t="s">
        <v>20100</v>
      </c>
      <c r="E4008" s="61" t="s">
        <v>20101</v>
      </c>
      <c r="F4008" s="3">
        <v>59.8</v>
      </c>
      <c r="G4008" s="63" t="s">
        <v>21</v>
      </c>
      <c r="K4008" s="60">
        <v>45139</v>
      </c>
      <c r="L4008" s="61" t="s">
        <v>19935</v>
      </c>
      <c r="N4008" s="61" t="s">
        <v>20102</v>
      </c>
      <c r="O4008" s="61" t="s">
        <v>20103</v>
      </c>
    </row>
    <row r="4009" s="3" customFormat="1" spans="1:15">
      <c r="A4009" s="2">
        <v>4008</v>
      </c>
      <c r="B4009" s="21"/>
      <c r="C4009" s="3" t="s">
        <v>20104</v>
      </c>
      <c r="D4009" s="21" t="s">
        <v>20105</v>
      </c>
      <c r="E4009" s="3" t="s">
        <v>20106</v>
      </c>
      <c r="F4009" s="3">
        <v>69.8</v>
      </c>
      <c r="G4009" s="3" t="s">
        <v>20107</v>
      </c>
      <c r="K4009" s="60">
        <v>45677</v>
      </c>
      <c r="L4009" s="20" t="s">
        <v>19935</v>
      </c>
      <c r="M4009" s="20"/>
      <c r="N4009" s="3" t="s">
        <v>20108</v>
      </c>
      <c r="O4009" s="3" t="s">
        <v>20109</v>
      </c>
    </row>
    <row r="4010" s="61" customFormat="1" spans="1:15">
      <c r="A4010" s="2">
        <v>4009</v>
      </c>
      <c r="B4010" s="96"/>
      <c r="C4010" s="61" t="s">
        <v>20110</v>
      </c>
      <c r="D4010" s="96" t="s">
        <v>20111</v>
      </c>
      <c r="E4010" s="61" t="s">
        <v>20112</v>
      </c>
      <c r="F4010" s="3">
        <v>49.8</v>
      </c>
      <c r="G4010" s="61" t="s">
        <v>19959</v>
      </c>
      <c r="K4010" s="60">
        <v>44531</v>
      </c>
      <c r="N4010" s="61" t="s">
        <v>20113</v>
      </c>
      <c r="O4010" s="61" t="s">
        <v>20114</v>
      </c>
    </row>
    <row r="4011" s="3" customFormat="1" spans="1:15">
      <c r="A4011" s="2">
        <v>4010</v>
      </c>
      <c r="B4011" s="21" t="s">
        <v>20115</v>
      </c>
      <c r="C4011" s="3" t="s">
        <v>20116</v>
      </c>
      <c r="D4011" s="21" t="s">
        <v>20115</v>
      </c>
      <c r="E4011" s="3" t="s">
        <v>20117</v>
      </c>
      <c r="F4011" s="3">
        <v>49.8</v>
      </c>
      <c r="K4011" s="60">
        <v>45877</v>
      </c>
      <c r="L4011" s="20" t="s">
        <v>19935</v>
      </c>
      <c r="M4011" s="20"/>
      <c r="N4011" s="3" t="s">
        <v>20118</v>
      </c>
      <c r="O4011" s="3" t="s">
        <v>20119</v>
      </c>
    </row>
    <row r="4012" s="3" customFormat="1" spans="1:15">
      <c r="A4012" s="2">
        <v>4011</v>
      </c>
      <c r="B4012" s="3"/>
      <c r="C4012" s="3" t="s">
        <v>20120</v>
      </c>
      <c r="D4012" s="21" t="s">
        <v>20121</v>
      </c>
      <c r="E4012" s="3" t="s">
        <v>20122</v>
      </c>
      <c r="F4012" s="3">
        <v>49.8</v>
      </c>
      <c r="K4012" s="60">
        <v>45660</v>
      </c>
      <c r="L4012" s="20" t="s">
        <v>19935</v>
      </c>
      <c r="N4012" s="3" t="s">
        <v>20123</v>
      </c>
      <c r="O4012" s="3" t="s">
        <v>20124</v>
      </c>
    </row>
    <row r="4013" s="3" customFormat="1" spans="1:15">
      <c r="A4013" s="2">
        <v>4012</v>
      </c>
      <c r="B4013" s="21"/>
      <c r="C4013" s="3" t="s">
        <v>20125</v>
      </c>
      <c r="D4013" s="21" t="s">
        <v>20126</v>
      </c>
      <c r="E4013" s="3" t="s">
        <v>20127</v>
      </c>
      <c r="F4013" s="3">
        <v>49.8</v>
      </c>
      <c r="K4013" s="60">
        <v>45119</v>
      </c>
      <c r="L4013" s="3"/>
      <c r="N4013" s="3" t="s">
        <v>20128</v>
      </c>
      <c r="O4013" s="3" t="s">
        <v>20129</v>
      </c>
    </row>
    <row r="4014" s="61" customFormat="1" spans="1:15">
      <c r="A4014" s="2">
        <v>4013</v>
      </c>
      <c r="C4014" s="61" t="s">
        <v>20130</v>
      </c>
      <c r="D4014" s="96" t="s">
        <v>20131</v>
      </c>
      <c r="E4014" s="61" t="s">
        <v>20132</v>
      </c>
      <c r="F4014" s="3">
        <v>49.8</v>
      </c>
      <c r="G4014" s="61" t="s">
        <v>19949</v>
      </c>
      <c r="K4014" s="60">
        <v>44664</v>
      </c>
      <c r="L4014" s="61" t="s">
        <v>19935</v>
      </c>
      <c r="N4014" s="61" t="s">
        <v>20133</v>
      </c>
      <c r="O4014" s="61" t="s">
        <v>20134</v>
      </c>
    </row>
    <row r="4015" s="61" customFormat="1" spans="1:15">
      <c r="A4015" s="2">
        <v>4014</v>
      </c>
      <c r="C4015" s="61" t="s">
        <v>20135</v>
      </c>
      <c r="D4015" s="96" t="s">
        <v>20136</v>
      </c>
      <c r="E4015" s="61" t="s">
        <v>20137</v>
      </c>
      <c r="F4015" s="3">
        <v>49.8</v>
      </c>
      <c r="G4015" s="61" t="s">
        <v>19949</v>
      </c>
      <c r="K4015" s="60">
        <v>46058</v>
      </c>
      <c r="L4015" s="61" t="s">
        <v>19935</v>
      </c>
      <c r="N4015" s="61" t="s">
        <v>20138</v>
      </c>
      <c r="O4015" s="61" t="s">
        <v>20139</v>
      </c>
    </row>
    <row r="4016" s="61" customFormat="1" spans="1:15">
      <c r="A4016" s="2">
        <v>4015</v>
      </c>
      <c r="C4016" s="61" t="s">
        <v>20140</v>
      </c>
      <c r="D4016" s="96" t="s">
        <v>20141</v>
      </c>
      <c r="E4016" s="61" t="s">
        <v>20142</v>
      </c>
      <c r="F4016" s="3">
        <v>49.8</v>
      </c>
      <c r="G4016" s="63" t="s">
        <v>21</v>
      </c>
      <c r="K4016" s="60">
        <v>45097</v>
      </c>
      <c r="N4016" s="61" t="s">
        <v>20143</v>
      </c>
      <c r="O4016" s="61" t="s">
        <v>20144</v>
      </c>
    </row>
    <row r="4017" s="3" customFormat="1" spans="1:15">
      <c r="A4017" s="2">
        <v>4016</v>
      </c>
      <c r="B4017" s="3"/>
      <c r="C4017" s="3" t="s">
        <v>20145</v>
      </c>
      <c r="D4017" s="21" t="s">
        <v>20146</v>
      </c>
      <c r="E4017" s="3" t="s">
        <v>20004</v>
      </c>
      <c r="F4017" s="3">
        <v>49.8</v>
      </c>
      <c r="G4017" s="3" t="s">
        <v>20147</v>
      </c>
      <c r="K4017" s="60">
        <v>45356</v>
      </c>
      <c r="N4017" s="3" t="s">
        <v>20148</v>
      </c>
      <c r="O4017" s="3" t="s">
        <v>20149</v>
      </c>
    </row>
    <row r="4018" s="61" customFormat="1" spans="1:15">
      <c r="A4018" s="2">
        <v>4017</v>
      </c>
      <c r="C4018" s="61" t="s">
        <v>20150</v>
      </c>
      <c r="D4018" s="96" t="s">
        <v>20151</v>
      </c>
      <c r="E4018" s="61" t="s">
        <v>20152</v>
      </c>
      <c r="F4018" s="3">
        <v>49.8</v>
      </c>
      <c r="G4018" s="61" t="s">
        <v>19949</v>
      </c>
      <c r="K4018" s="60">
        <v>44664</v>
      </c>
      <c r="L4018" s="61" t="s">
        <v>19935</v>
      </c>
      <c r="N4018" s="61" t="s">
        <v>20153</v>
      </c>
      <c r="O4018" s="61" t="s">
        <v>20154</v>
      </c>
    </row>
    <row r="4019" s="61" customFormat="1" spans="1:15">
      <c r="A4019" s="2">
        <v>4018</v>
      </c>
      <c r="C4019" s="61" t="s">
        <v>20155</v>
      </c>
      <c r="D4019" s="96" t="s">
        <v>20156</v>
      </c>
      <c r="E4019" s="61" t="s">
        <v>20152</v>
      </c>
      <c r="F4019" s="3">
        <v>49.8</v>
      </c>
      <c r="G4019" s="63" t="s">
        <v>21</v>
      </c>
      <c r="K4019" s="60">
        <v>44806</v>
      </c>
      <c r="L4019" s="61" t="s">
        <v>19935</v>
      </c>
      <c r="N4019" s="61" t="s">
        <v>20157</v>
      </c>
      <c r="O4019" s="61" t="s">
        <v>20158</v>
      </c>
    </row>
    <row r="4020" s="3" customFormat="1" spans="1:15">
      <c r="A4020" s="2">
        <v>4019</v>
      </c>
      <c r="B4020" s="3"/>
      <c r="C4020" s="3" t="s">
        <v>20159</v>
      </c>
      <c r="D4020" s="21" t="s">
        <v>20160</v>
      </c>
      <c r="E4020" s="3" t="s">
        <v>20161</v>
      </c>
      <c r="F4020" s="3">
        <v>49.8</v>
      </c>
      <c r="K4020" s="60">
        <v>45660</v>
      </c>
      <c r="L4020" s="20" t="s">
        <v>19935</v>
      </c>
      <c r="N4020" s="3" t="s">
        <v>20162</v>
      </c>
      <c r="O4020" s="3" t="s">
        <v>20163</v>
      </c>
    </row>
    <row r="4021" s="61" customFormat="1" spans="1:15">
      <c r="A4021" s="2">
        <v>4020</v>
      </c>
      <c r="B4021" s="96"/>
      <c r="C4021" s="61" t="s">
        <v>20164</v>
      </c>
      <c r="D4021" s="96" t="s">
        <v>20165</v>
      </c>
      <c r="E4021" s="61" t="s">
        <v>20004</v>
      </c>
      <c r="F4021" s="3">
        <v>79.8</v>
      </c>
      <c r="K4021" s="60">
        <v>45341</v>
      </c>
      <c r="N4021" s="61" t="s">
        <v>20166</v>
      </c>
      <c r="O4021" s="61" t="s">
        <v>20167</v>
      </c>
    </row>
    <row r="4022" s="27" customFormat="1" spans="1:15">
      <c r="A4022" s="2">
        <v>4021</v>
      </c>
      <c r="B4022" s="57" t="s">
        <v>20168</v>
      </c>
      <c r="C4022" s="27" t="s">
        <v>20169</v>
      </c>
      <c r="D4022" s="57" t="s">
        <v>20168</v>
      </c>
      <c r="E4022" s="27" t="s">
        <v>20170</v>
      </c>
      <c r="F4022" s="3">
        <v>39.8</v>
      </c>
      <c r="G4022" s="27"/>
      <c r="K4022" s="60">
        <v>45985</v>
      </c>
      <c r="N4022" s="27" t="s">
        <v>20171</v>
      </c>
      <c r="O4022" s="27" t="s">
        <v>20172</v>
      </c>
    </row>
    <row r="4023" s="4" customFormat="1" spans="1:15">
      <c r="A4023" s="2">
        <v>4022</v>
      </c>
      <c r="B4023" s="4" t="s">
        <v>20173</v>
      </c>
      <c r="C4023" s="4" t="s">
        <v>20174</v>
      </c>
      <c r="D4023" s="22" t="s">
        <v>20173</v>
      </c>
      <c r="E4023" s="25" t="s">
        <v>20175</v>
      </c>
      <c r="F4023" s="3">
        <v>69.8</v>
      </c>
      <c r="K4023" s="60">
        <v>46014</v>
      </c>
      <c r="N4023" s="4" t="s">
        <v>20176</v>
      </c>
      <c r="O4023" s="4" t="s">
        <v>20177</v>
      </c>
    </row>
    <row r="4024" s="3" customFormat="1" spans="1:15">
      <c r="A4024" s="2">
        <v>4023</v>
      </c>
      <c r="B4024" s="21"/>
      <c r="C4024" s="3" t="s">
        <v>20178</v>
      </c>
      <c r="D4024" s="21" t="s">
        <v>20179</v>
      </c>
      <c r="E4024" s="3" t="s">
        <v>20180</v>
      </c>
      <c r="F4024" s="3">
        <v>49.9</v>
      </c>
      <c r="G4024" s="3"/>
      <c r="K4024" s="60">
        <v>46038</v>
      </c>
      <c r="N4024" s="3" t="s">
        <v>20181</v>
      </c>
      <c r="O4024" s="3" t="s">
        <v>20182</v>
      </c>
    </row>
    <row r="4025" s="61" customFormat="1" ht="14.25" spans="1:15">
      <c r="A4025" s="2">
        <v>4024</v>
      </c>
      <c r="C4025" s="116" t="s">
        <v>20183</v>
      </c>
      <c r="D4025" s="96"/>
      <c r="F4025" s="3"/>
      <c r="K4025" s="60"/>
    </row>
    <row r="4026" s="61" customFormat="1" spans="1:15">
      <c r="A4026" s="2">
        <v>4025</v>
      </c>
      <c r="B4026" s="96"/>
      <c r="C4026" s="61" t="s">
        <v>20184</v>
      </c>
      <c r="D4026" s="96" t="s">
        <v>20185</v>
      </c>
      <c r="E4026" s="61" t="s">
        <v>20186</v>
      </c>
      <c r="F4026" s="3">
        <v>59.9</v>
      </c>
      <c r="G4026" s="63" t="s">
        <v>21</v>
      </c>
      <c r="K4026" s="60">
        <v>45922</v>
      </c>
      <c r="N4026" s="61" t="s">
        <v>20187</v>
      </c>
      <c r="O4026" s="61" t="s">
        <v>20188</v>
      </c>
    </row>
    <row r="4027" s="61" customFormat="1" spans="1:15">
      <c r="A4027" s="2">
        <v>4026</v>
      </c>
      <c r="C4027" s="61" t="s">
        <v>19967</v>
      </c>
      <c r="D4027" s="96" t="s">
        <v>20189</v>
      </c>
      <c r="E4027" s="61" t="s">
        <v>20190</v>
      </c>
      <c r="F4027" s="3">
        <v>59.8</v>
      </c>
      <c r="G4027" s="63" t="s">
        <v>21</v>
      </c>
      <c r="K4027" s="60">
        <v>45992</v>
      </c>
      <c r="L4027" s="61" t="s">
        <v>19983</v>
      </c>
      <c r="N4027" s="61" t="s">
        <v>20191</v>
      </c>
      <c r="O4027" s="61" t="s">
        <v>20192</v>
      </c>
    </row>
    <row r="4028" s="61" customFormat="1" spans="1:15">
      <c r="A4028" s="2">
        <v>4027</v>
      </c>
      <c r="C4028" s="61" t="s">
        <v>20193</v>
      </c>
      <c r="D4028" s="96" t="s">
        <v>20194</v>
      </c>
      <c r="E4028" s="61" t="s">
        <v>20195</v>
      </c>
      <c r="F4028" s="3">
        <v>35</v>
      </c>
      <c r="G4028" s="63" t="s">
        <v>21</v>
      </c>
      <c r="K4028" s="60">
        <v>46057</v>
      </c>
      <c r="N4028" s="61" t="s">
        <v>20196</v>
      </c>
      <c r="O4028" s="61" t="s">
        <v>20197</v>
      </c>
    </row>
    <row r="4029" s="61" customFormat="1" spans="1:15">
      <c r="A4029" s="2">
        <v>4028</v>
      </c>
      <c r="C4029" s="61" t="s">
        <v>20198</v>
      </c>
      <c r="D4029" s="96" t="s">
        <v>20199</v>
      </c>
      <c r="E4029" s="61" t="s">
        <v>20200</v>
      </c>
      <c r="F4029" s="3">
        <v>29.8</v>
      </c>
      <c r="G4029" s="61" t="s">
        <v>21</v>
      </c>
      <c r="K4029" s="60">
        <v>45523</v>
      </c>
      <c r="N4029" s="61" t="s">
        <v>20201</v>
      </c>
      <c r="O4029" s="61" t="s">
        <v>20202</v>
      </c>
    </row>
    <row r="4030" s="61" customFormat="1" spans="1:15">
      <c r="A4030" s="2">
        <v>4029</v>
      </c>
      <c r="C4030" s="61" t="s">
        <v>20203</v>
      </c>
      <c r="D4030" s="96" t="s">
        <v>20204</v>
      </c>
      <c r="E4030" s="61" t="s">
        <v>20205</v>
      </c>
      <c r="F4030" s="3">
        <v>29.8</v>
      </c>
      <c r="K4030" s="60">
        <v>45500</v>
      </c>
      <c r="N4030" s="61" t="s">
        <v>20206</v>
      </c>
      <c r="O4030" s="61" t="s">
        <v>20207</v>
      </c>
    </row>
    <row r="4031" s="92" customFormat="1" spans="1:15">
      <c r="A4031" s="2">
        <v>4030</v>
      </c>
      <c r="B4031" s="61"/>
      <c r="C4031" s="61" t="s">
        <v>20208</v>
      </c>
      <c r="D4031" s="96" t="s">
        <v>20209</v>
      </c>
      <c r="E4031" s="61" t="s">
        <v>20210</v>
      </c>
      <c r="F4031" s="3">
        <v>49.9</v>
      </c>
      <c r="G4031" s="61" t="s">
        <v>21</v>
      </c>
      <c r="H4031" s="61"/>
      <c r="I4031" s="61"/>
      <c r="J4031" s="61"/>
      <c r="K4031" s="60">
        <v>45698</v>
      </c>
      <c r="L4031" s="61"/>
      <c r="M4031" s="61"/>
      <c r="N4031" s="61" t="s">
        <v>20211</v>
      </c>
      <c r="O4031" s="61" t="s">
        <v>20212</v>
      </c>
    </row>
    <row r="4032" s="61" customFormat="1" spans="1:15">
      <c r="A4032" s="2">
        <v>4031</v>
      </c>
      <c r="C4032" s="61" t="s">
        <v>20213</v>
      </c>
      <c r="D4032" s="96" t="s">
        <v>20214</v>
      </c>
      <c r="E4032" s="61" t="s">
        <v>19969</v>
      </c>
      <c r="F4032" s="3">
        <v>29.8</v>
      </c>
      <c r="G4032" s="61" t="s">
        <v>21</v>
      </c>
      <c r="K4032" s="60">
        <v>44967</v>
      </c>
      <c r="N4032" s="61" t="s">
        <v>20215</v>
      </c>
      <c r="O4032" s="61" t="s">
        <v>20216</v>
      </c>
    </row>
    <row r="4033" s="61" customFormat="1" spans="1:15">
      <c r="A4033" s="2">
        <v>4032</v>
      </c>
      <c r="C4033" s="61" t="s">
        <v>20217</v>
      </c>
      <c r="D4033" s="96" t="s">
        <v>20218</v>
      </c>
      <c r="E4033" s="61" t="s">
        <v>19969</v>
      </c>
      <c r="F4033" s="3">
        <v>45</v>
      </c>
      <c r="G4033" s="61" t="s">
        <v>21</v>
      </c>
      <c r="K4033" s="60">
        <v>44637</v>
      </c>
      <c r="N4033" s="61" t="s">
        <v>20219</v>
      </c>
      <c r="O4033" s="61" t="s">
        <v>20220</v>
      </c>
    </row>
    <row r="4034" s="61" customFormat="1" spans="1:15">
      <c r="A4034" s="2">
        <v>4033</v>
      </c>
      <c r="C4034" s="61" t="s">
        <v>20221</v>
      </c>
      <c r="D4034" s="96" t="s">
        <v>20222</v>
      </c>
      <c r="E4034" s="61" t="s">
        <v>19969</v>
      </c>
      <c r="F4034" s="3">
        <v>49</v>
      </c>
      <c r="G4034" s="61" t="s">
        <v>21</v>
      </c>
      <c r="K4034" s="60">
        <v>45465</v>
      </c>
      <c r="N4034" s="61" t="s">
        <v>20223</v>
      </c>
      <c r="O4034" s="61" t="s">
        <v>20224</v>
      </c>
    </row>
    <row r="4035" s="61" customFormat="1" spans="1:15">
      <c r="A4035" s="2">
        <v>4034</v>
      </c>
      <c r="C4035" s="61" t="s">
        <v>20225</v>
      </c>
      <c r="D4035" s="96" t="s">
        <v>20226</v>
      </c>
      <c r="E4035" s="61" t="s">
        <v>19969</v>
      </c>
      <c r="F4035" s="3">
        <v>29.8</v>
      </c>
      <c r="G4035" s="61" t="s">
        <v>21</v>
      </c>
      <c r="K4035" s="60">
        <v>45366</v>
      </c>
      <c r="N4035" s="61" t="s">
        <v>20227</v>
      </c>
      <c r="O4035" s="61" t="s">
        <v>20228</v>
      </c>
    </row>
    <row r="4036" s="61" customFormat="1" spans="1:15">
      <c r="A4036" s="2">
        <v>4035</v>
      </c>
      <c r="C4036" s="61" t="s">
        <v>20229</v>
      </c>
      <c r="D4036" s="96" t="s">
        <v>20230</v>
      </c>
      <c r="E4036" s="61" t="s">
        <v>19969</v>
      </c>
      <c r="F4036" s="3">
        <v>45</v>
      </c>
      <c r="G4036" s="61" t="s">
        <v>21</v>
      </c>
      <c r="K4036" s="60">
        <v>45881</v>
      </c>
      <c r="N4036" s="61" t="s">
        <v>20231</v>
      </c>
      <c r="O4036" s="61" t="s">
        <v>20232</v>
      </c>
    </row>
    <row r="4037" s="61" customFormat="1" spans="1:15">
      <c r="A4037" s="2">
        <v>4036</v>
      </c>
      <c r="C4037" s="61" t="s">
        <v>20233</v>
      </c>
      <c r="D4037" s="96" t="s">
        <v>20234</v>
      </c>
      <c r="E4037" s="61" t="s">
        <v>19969</v>
      </c>
      <c r="F4037" s="3">
        <v>45</v>
      </c>
      <c r="G4037" s="61" t="s">
        <v>20235</v>
      </c>
      <c r="K4037" s="60">
        <v>45944</v>
      </c>
      <c r="N4037" s="61" t="s">
        <v>20236</v>
      </c>
      <c r="O4037" s="61" t="s">
        <v>20237</v>
      </c>
    </row>
    <row r="4038" s="93" customFormat="1" spans="1:15">
      <c r="A4038" s="2">
        <v>4037</v>
      </c>
      <c r="B4038" s="61"/>
      <c r="C4038" s="61" t="s">
        <v>20238</v>
      </c>
      <c r="D4038" s="96" t="s">
        <v>20239</v>
      </c>
      <c r="E4038" s="61" t="s">
        <v>20240</v>
      </c>
      <c r="F4038" s="3">
        <v>69.9</v>
      </c>
      <c r="G4038" s="61"/>
      <c r="H4038" s="61"/>
      <c r="I4038" s="61"/>
      <c r="J4038" s="61"/>
      <c r="K4038" s="60">
        <v>45532</v>
      </c>
      <c r="L4038" s="61"/>
      <c r="M4038" s="61"/>
      <c r="N4038" s="17" t="s">
        <v>20241</v>
      </c>
      <c r="O4038" s="61" t="s">
        <v>20242</v>
      </c>
    </row>
    <row r="4039" s="61" customFormat="1" spans="1:15">
      <c r="A4039" s="2">
        <v>4038</v>
      </c>
      <c r="C4039" s="61" t="s">
        <v>20243</v>
      </c>
      <c r="D4039" s="96" t="s">
        <v>20244</v>
      </c>
      <c r="E4039" s="61" t="s">
        <v>20245</v>
      </c>
      <c r="F4039" s="3">
        <v>49.8</v>
      </c>
      <c r="G4039" s="61" t="s">
        <v>20235</v>
      </c>
      <c r="K4039" s="60">
        <v>45702</v>
      </c>
      <c r="N4039" s="61" t="s">
        <v>20246</v>
      </c>
      <c r="O4039" s="61" t="s">
        <v>20247</v>
      </c>
    </row>
    <row r="4040" s="61" customFormat="1" spans="1:15">
      <c r="A4040" s="2">
        <v>4039</v>
      </c>
      <c r="C4040" s="61" t="s">
        <v>20248</v>
      </c>
      <c r="D4040" s="96" t="s">
        <v>20249</v>
      </c>
      <c r="E4040" s="61" t="s">
        <v>20250</v>
      </c>
      <c r="F4040" s="3">
        <v>45</v>
      </c>
      <c r="G4040" s="61" t="s">
        <v>21</v>
      </c>
      <c r="K4040" s="60">
        <v>45734</v>
      </c>
      <c r="N4040" s="61" t="s">
        <v>20251</v>
      </c>
      <c r="O4040" s="61" t="s">
        <v>20252</v>
      </c>
    </row>
    <row r="4041" s="61" customFormat="1" spans="1:15">
      <c r="A4041" s="2">
        <v>4040</v>
      </c>
      <c r="C4041" s="61" t="s">
        <v>20253</v>
      </c>
      <c r="D4041" s="96" t="s">
        <v>20254</v>
      </c>
      <c r="E4041" s="61" t="s">
        <v>20255</v>
      </c>
      <c r="F4041" s="3">
        <v>39.8</v>
      </c>
      <c r="G4041" s="63" t="s">
        <v>21</v>
      </c>
      <c r="K4041" s="60">
        <v>45818</v>
      </c>
      <c r="N4041" s="61" t="s">
        <v>20256</v>
      </c>
      <c r="O4041" s="61" t="s">
        <v>20257</v>
      </c>
    </row>
    <row r="4042" s="61" customFormat="1" spans="1:15">
      <c r="A4042" s="2">
        <v>4041</v>
      </c>
      <c r="C4042" s="61" t="s">
        <v>20258</v>
      </c>
      <c r="D4042" s="96" t="s">
        <v>20259</v>
      </c>
      <c r="E4042" s="61" t="s">
        <v>20260</v>
      </c>
      <c r="F4042" s="3">
        <v>49.8</v>
      </c>
      <c r="G4042" s="63" t="s">
        <v>21</v>
      </c>
      <c r="K4042" s="60">
        <v>45884</v>
      </c>
      <c r="N4042" s="61" t="s">
        <v>20261</v>
      </c>
      <c r="O4042" s="61" t="s">
        <v>20262</v>
      </c>
    </row>
    <row r="4043" s="61" customFormat="1" spans="1:15">
      <c r="A4043" s="2">
        <v>4042</v>
      </c>
      <c r="C4043" s="61" t="s">
        <v>20263</v>
      </c>
      <c r="D4043" s="96" t="s">
        <v>20264</v>
      </c>
      <c r="E4043" s="61" t="s">
        <v>14348</v>
      </c>
      <c r="F4043" s="3">
        <v>39.8</v>
      </c>
      <c r="G4043" s="61" t="s">
        <v>21</v>
      </c>
      <c r="K4043" s="60">
        <v>45376</v>
      </c>
      <c r="N4043" s="61" t="s">
        <v>20265</v>
      </c>
      <c r="O4043" s="61" t="s">
        <v>20266</v>
      </c>
    </row>
    <row r="4044" s="61" customFormat="1" spans="1:15">
      <c r="A4044" s="2">
        <v>4043</v>
      </c>
      <c r="C4044" s="61" t="s">
        <v>20267</v>
      </c>
      <c r="D4044" s="96" t="s">
        <v>20268</v>
      </c>
      <c r="E4044" s="61" t="s">
        <v>20269</v>
      </c>
      <c r="F4044" s="3">
        <v>38</v>
      </c>
      <c r="G4044" s="63" t="s">
        <v>21</v>
      </c>
      <c r="K4044" s="60">
        <v>45915</v>
      </c>
      <c r="N4044" s="61" t="s">
        <v>20270</v>
      </c>
      <c r="O4044" s="61" t="s">
        <v>20271</v>
      </c>
    </row>
    <row r="4045" s="61" customFormat="1" spans="1:15">
      <c r="A4045" s="2">
        <v>4044</v>
      </c>
      <c r="C4045" s="61" t="s">
        <v>20272</v>
      </c>
      <c r="D4045" s="96" t="s">
        <v>20273</v>
      </c>
      <c r="E4045" s="61" t="s">
        <v>20274</v>
      </c>
      <c r="F4045" s="3">
        <v>55</v>
      </c>
      <c r="G4045" s="61" t="s">
        <v>21</v>
      </c>
      <c r="K4045" s="60">
        <v>45838</v>
      </c>
      <c r="N4045" s="103" t="s">
        <v>20275</v>
      </c>
      <c r="O4045" s="61" t="s">
        <v>20276</v>
      </c>
    </row>
    <row r="4046" s="61" customFormat="1" spans="1:15">
      <c r="A4046" s="2">
        <v>4045</v>
      </c>
      <c r="C4046" s="61" t="s">
        <v>20277</v>
      </c>
      <c r="D4046" s="96" t="s">
        <v>20278</v>
      </c>
      <c r="E4046" s="61" t="s">
        <v>12398</v>
      </c>
      <c r="F4046" s="3">
        <v>39.8</v>
      </c>
      <c r="G4046" s="61" t="s">
        <v>21</v>
      </c>
      <c r="K4046" s="60">
        <v>45799</v>
      </c>
      <c r="N4046" s="61" t="s">
        <v>20279</v>
      </c>
      <c r="O4046" s="61" t="s">
        <v>20280</v>
      </c>
    </row>
    <row r="4047" s="61" customFormat="1" spans="1:15">
      <c r="A4047" s="2">
        <v>4046</v>
      </c>
      <c r="C4047" s="61" t="s">
        <v>20281</v>
      </c>
      <c r="D4047" s="96" t="s">
        <v>20282</v>
      </c>
      <c r="E4047" s="61" t="s">
        <v>20283</v>
      </c>
      <c r="F4047" s="3">
        <v>49.9</v>
      </c>
      <c r="G4047" s="61" t="s">
        <v>21</v>
      </c>
      <c r="K4047" s="60">
        <v>45740</v>
      </c>
      <c r="N4047" s="61" t="s">
        <v>20284</v>
      </c>
      <c r="O4047" s="61" t="s">
        <v>20285</v>
      </c>
    </row>
    <row r="4048" s="61" customFormat="1" spans="1:15">
      <c r="A4048" s="2">
        <v>4047</v>
      </c>
      <c r="C4048" s="61" t="s">
        <v>20286</v>
      </c>
      <c r="D4048" s="96" t="s">
        <v>20287</v>
      </c>
      <c r="E4048" s="61" t="s">
        <v>20288</v>
      </c>
      <c r="F4048" s="3">
        <v>49.8</v>
      </c>
      <c r="G4048" s="61" t="s">
        <v>21</v>
      </c>
      <c r="K4048" s="60">
        <v>46042</v>
      </c>
      <c r="N4048" s="61" t="s">
        <v>20289</v>
      </c>
      <c r="O4048" s="61" t="s">
        <v>20290</v>
      </c>
    </row>
    <row r="4049" s="61" customFormat="1" spans="1:15">
      <c r="A4049" s="2">
        <v>4048</v>
      </c>
      <c r="C4049" s="61" t="s">
        <v>20291</v>
      </c>
      <c r="D4049" s="96" t="s">
        <v>20292</v>
      </c>
      <c r="E4049" s="61" t="s">
        <v>20293</v>
      </c>
      <c r="F4049" s="3">
        <v>49.8</v>
      </c>
      <c r="G4049" s="63" t="s">
        <v>21</v>
      </c>
      <c r="K4049" s="60">
        <v>46046</v>
      </c>
      <c r="N4049" s="61" t="s">
        <v>20294</v>
      </c>
      <c r="O4049" s="61" t="s">
        <v>20295</v>
      </c>
    </row>
    <row r="4050" s="61" customFormat="1" spans="1:15">
      <c r="A4050" s="2">
        <v>4049</v>
      </c>
      <c r="B4050" s="96"/>
      <c r="C4050" s="61" t="s">
        <v>20296</v>
      </c>
      <c r="D4050" s="96" t="s">
        <v>20297</v>
      </c>
      <c r="E4050" s="61" t="s">
        <v>20298</v>
      </c>
      <c r="F4050" s="3">
        <v>35</v>
      </c>
      <c r="G4050" s="61" t="s">
        <v>21</v>
      </c>
      <c r="K4050" s="60">
        <v>45694</v>
      </c>
      <c r="N4050" s="61" t="s">
        <v>20299</v>
      </c>
      <c r="O4050" s="61" t="s">
        <v>20300</v>
      </c>
    </row>
    <row r="4051" s="93" customFormat="1" spans="1:15">
      <c r="A4051" s="2">
        <v>4050</v>
      </c>
      <c r="B4051" s="61"/>
      <c r="C4051" s="61" t="s">
        <v>20301</v>
      </c>
      <c r="D4051" s="96" t="s">
        <v>20302</v>
      </c>
      <c r="E4051" s="61" t="s">
        <v>20303</v>
      </c>
      <c r="F4051" s="3">
        <v>45</v>
      </c>
      <c r="G4051" s="61" t="s">
        <v>21</v>
      </c>
      <c r="H4051" s="61"/>
      <c r="I4051" s="61"/>
      <c r="J4051" s="61"/>
      <c r="K4051" s="60">
        <v>45698</v>
      </c>
      <c r="L4051" s="61"/>
      <c r="M4051" s="61"/>
      <c r="N4051" s="17" t="s">
        <v>20304</v>
      </c>
      <c r="O4051" s="61" t="s">
        <v>20305</v>
      </c>
    </row>
    <row r="4052" s="61" customFormat="1" spans="1:15">
      <c r="A4052" s="2">
        <v>4051</v>
      </c>
      <c r="C4052" s="61" t="s">
        <v>20306</v>
      </c>
      <c r="D4052" s="96" t="s">
        <v>20307</v>
      </c>
      <c r="E4052" s="61" t="s">
        <v>20308</v>
      </c>
      <c r="F4052" s="3">
        <v>39.8</v>
      </c>
      <c r="G4052" s="61" t="s">
        <v>21</v>
      </c>
      <c r="K4052" s="60">
        <v>45516</v>
      </c>
      <c r="N4052" s="61" t="s">
        <v>20309</v>
      </c>
      <c r="O4052" s="61" t="s">
        <v>20310</v>
      </c>
    </row>
    <row r="4053" s="61" customFormat="1" spans="1:15">
      <c r="A4053" s="2">
        <v>4052</v>
      </c>
      <c r="C4053" s="61" t="s">
        <v>20311</v>
      </c>
      <c r="D4053" s="96" t="s">
        <v>20312</v>
      </c>
      <c r="E4053" s="61" t="s">
        <v>20313</v>
      </c>
      <c r="F4053" s="3">
        <v>49.8</v>
      </c>
      <c r="G4053" s="63" t="s">
        <v>21</v>
      </c>
      <c r="K4053" s="60">
        <v>45832</v>
      </c>
      <c r="N4053" s="61" t="s">
        <v>20314</v>
      </c>
      <c r="O4053" s="61" t="s">
        <v>20315</v>
      </c>
    </row>
    <row r="4054" s="61" customFormat="1" spans="1:15">
      <c r="A4054" s="2">
        <v>4053</v>
      </c>
      <c r="C4054" s="61" t="s">
        <v>20316</v>
      </c>
      <c r="D4054" s="96" t="s">
        <v>20317</v>
      </c>
      <c r="E4054" s="61" t="s">
        <v>20318</v>
      </c>
      <c r="F4054" s="3">
        <v>49.8</v>
      </c>
      <c r="K4054" s="60">
        <v>45516</v>
      </c>
      <c r="N4054" s="61" t="s">
        <v>20319</v>
      </c>
      <c r="O4054" s="61" t="s">
        <v>20320</v>
      </c>
    </row>
    <row r="4055" s="61" customFormat="1" spans="1:15">
      <c r="A4055" s="2">
        <v>4054</v>
      </c>
      <c r="C4055" s="61" t="s">
        <v>20321</v>
      </c>
      <c r="D4055" s="96" t="s">
        <v>20322</v>
      </c>
      <c r="E4055" s="61" t="s">
        <v>20323</v>
      </c>
      <c r="F4055" s="3">
        <v>59.8</v>
      </c>
      <c r="G4055" s="61" t="s">
        <v>21</v>
      </c>
      <c r="K4055" s="60">
        <v>45512</v>
      </c>
      <c r="N4055" s="61" t="s">
        <v>20324</v>
      </c>
      <c r="O4055" s="61" t="s">
        <v>20325</v>
      </c>
    </row>
    <row r="4056" s="61" customFormat="1" spans="1:15">
      <c r="A4056" s="2">
        <v>4055</v>
      </c>
      <c r="C4056" s="61" t="s">
        <v>20326</v>
      </c>
      <c r="D4056" s="96" t="s">
        <v>20327</v>
      </c>
      <c r="E4056" s="61" t="s">
        <v>20328</v>
      </c>
      <c r="F4056" s="3">
        <v>39.8</v>
      </c>
      <c r="G4056" s="61" t="s">
        <v>21</v>
      </c>
      <c r="K4056" s="60">
        <v>45468</v>
      </c>
      <c r="N4056" s="61" t="s">
        <v>20329</v>
      </c>
      <c r="O4056" s="61" t="s">
        <v>20330</v>
      </c>
    </row>
    <row r="4057" s="61" customFormat="1" spans="1:15">
      <c r="A4057" s="2">
        <v>4056</v>
      </c>
      <c r="C4057" s="61" t="s">
        <v>20331</v>
      </c>
      <c r="D4057" s="96" t="s">
        <v>20332</v>
      </c>
      <c r="E4057" s="61" t="s">
        <v>20328</v>
      </c>
      <c r="F4057" s="3">
        <v>49.8</v>
      </c>
      <c r="G4057" s="61" t="s">
        <v>21</v>
      </c>
      <c r="K4057" s="60">
        <v>45831</v>
      </c>
      <c r="N4057" s="61" t="s">
        <v>20333</v>
      </c>
      <c r="O4057" s="61" t="s">
        <v>20334</v>
      </c>
    </row>
    <row r="4058" s="61" customFormat="1" spans="1:15">
      <c r="A4058" s="2">
        <v>4057</v>
      </c>
      <c r="C4058" s="61" t="s">
        <v>20335</v>
      </c>
      <c r="D4058" s="96" t="s">
        <v>20336</v>
      </c>
      <c r="E4058" s="61" t="s">
        <v>20337</v>
      </c>
      <c r="F4058" s="3">
        <v>49.8</v>
      </c>
      <c r="G4058" s="61" t="s">
        <v>21</v>
      </c>
      <c r="K4058" s="60">
        <v>45883</v>
      </c>
      <c r="N4058" s="61" t="s">
        <v>20338</v>
      </c>
      <c r="O4058" s="61" t="s">
        <v>20339</v>
      </c>
    </row>
    <row r="4059" s="61" customFormat="1" spans="1:15">
      <c r="A4059" s="2">
        <v>4058</v>
      </c>
      <c r="C4059" s="61" t="s">
        <v>20340</v>
      </c>
      <c r="D4059" s="96" t="s">
        <v>20341</v>
      </c>
      <c r="E4059" s="61" t="s">
        <v>20342</v>
      </c>
      <c r="F4059" s="3">
        <v>35</v>
      </c>
      <c r="G4059" s="61" t="s">
        <v>21</v>
      </c>
      <c r="K4059" s="60">
        <v>45775</v>
      </c>
      <c r="N4059" s="61" t="s">
        <v>20343</v>
      </c>
      <c r="O4059" s="61" t="s">
        <v>20344</v>
      </c>
    </row>
    <row r="4060" s="61" customFormat="1" spans="1:15">
      <c r="A4060" s="2">
        <v>4059</v>
      </c>
      <c r="C4060" s="61" t="s">
        <v>20345</v>
      </c>
      <c r="D4060" s="96" t="s">
        <v>20346</v>
      </c>
      <c r="E4060" s="61" t="s">
        <v>20342</v>
      </c>
      <c r="F4060" s="3">
        <v>35</v>
      </c>
      <c r="G4060" s="61" t="s">
        <v>21</v>
      </c>
      <c r="K4060" s="60">
        <v>45537</v>
      </c>
      <c r="N4060" s="61" t="s">
        <v>20347</v>
      </c>
      <c r="O4060" s="61" t="s">
        <v>20348</v>
      </c>
    </row>
    <row r="4061" s="61" customFormat="1" spans="1:15">
      <c r="A4061" s="2">
        <v>4060</v>
      </c>
      <c r="C4061" s="61" t="s">
        <v>20349</v>
      </c>
      <c r="D4061" s="96" t="s">
        <v>20350</v>
      </c>
      <c r="E4061" s="61" t="s">
        <v>20342</v>
      </c>
      <c r="F4061" s="3">
        <v>49.8</v>
      </c>
      <c r="G4061" s="61" t="s">
        <v>21</v>
      </c>
      <c r="K4061" s="60">
        <v>45475</v>
      </c>
      <c r="N4061" s="103" t="s">
        <v>20351</v>
      </c>
      <c r="O4061" s="61" t="s">
        <v>20352</v>
      </c>
    </row>
    <row r="4062" s="61" customFormat="1" spans="1:15">
      <c r="A4062" s="2">
        <v>4061</v>
      </c>
      <c r="C4062" s="61" t="s">
        <v>20353</v>
      </c>
      <c r="D4062" s="96" t="s">
        <v>20354</v>
      </c>
      <c r="E4062" s="61" t="s">
        <v>20355</v>
      </c>
      <c r="F4062" s="3">
        <v>45</v>
      </c>
      <c r="G4062" s="61" t="s">
        <v>21</v>
      </c>
      <c r="K4062" s="60">
        <v>45905</v>
      </c>
      <c r="N4062" s="61" t="s">
        <v>20356</v>
      </c>
      <c r="O4062" s="61" t="s">
        <v>20357</v>
      </c>
    </row>
    <row r="4063" s="61" customFormat="1" spans="1:15">
      <c r="A4063" s="2">
        <v>4062</v>
      </c>
      <c r="C4063" s="61" t="s">
        <v>20358</v>
      </c>
      <c r="D4063" s="96" t="s">
        <v>20359</v>
      </c>
      <c r="E4063" s="61" t="s">
        <v>20360</v>
      </c>
      <c r="F4063" s="3">
        <v>55</v>
      </c>
      <c r="G4063" s="61" t="s">
        <v>21</v>
      </c>
      <c r="K4063" s="60">
        <v>45638</v>
      </c>
      <c r="N4063" s="61" t="s">
        <v>20361</v>
      </c>
      <c r="O4063" s="61" t="s">
        <v>20362</v>
      </c>
    </row>
    <row r="4064" s="61" customFormat="1" spans="1:15">
      <c r="A4064" s="2">
        <v>4063</v>
      </c>
      <c r="C4064" s="61" t="s">
        <v>20363</v>
      </c>
      <c r="D4064" s="96" t="s">
        <v>20364</v>
      </c>
      <c r="E4064" s="61" t="s">
        <v>20365</v>
      </c>
      <c r="F4064" s="3">
        <v>49.8</v>
      </c>
      <c r="G4064" s="61" t="s">
        <v>21</v>
      </c>
      <c r="K4064" s="60">
        <v>46057</v>
      </c>
      <c r="N4064" s="61" t="s">
        <v>20366</v>
      </c>
      <c r="O4064" s="61" t="s">
        <v>20367</v>
      </c>
    </row>
    <row r="4065" s="61" customFormat="1" spans="1:15">
      <c r="A4065" s="2">
        <v>4064</v>
      </c>
      <c r="C4065" s="61" t="s">
        <v>20368</v>
      </c>
      <c r="D4065" s="96" t="s">
        <v>20369</v>
      </c>
      <c r="E4065" s="61" t="s">
        <v>289</v>
      </c>
      <c r="F4065" s="3">
        <v>59.8</v>
      </c>
      <c r="G4065" s="61" t="s">
        <v>21</v>
      </c>
      <c r="K4065" s="60">
        <v>45909</v>
      </c>
      <c r="N4065" s="61" t="s">
        <v>20370</v>
      </c>
      <c r="O4065" s="61" t="s">
        <v>20371</v>
      </c>
    </row>
    <row r="4066" s="61" customFormat="1" spans="1:15">
      <c r="A4066" s="2">
        <v>4065</v>
      </c>
      <c r="C4066" s="61" t="s">
        <v>20372</v>
      </c>
      <c r="D4066" s="96" t="s">
        <v>20373</v>
      </c>
      <c r="E4066" s="61" t="s">
        <v>20374</v>
      </c>
      <c r="F4066" s="3">
        <v>39.8</v>
      </c>
      <c r="G4066" s="61" t="s">
        <v>21</v>
      </c>
      <c r="K4066" s="60">
        <v>45958</v>
      </c>
      <c r="N4066" s="61" t="s">
        <v>20375</v>
      </c>
      <c r="O4066" s="61" t="s">
        <v>20376</v>
      </c>
    </row>
    <row r="4067" s="61" customFormat="1" spans="1:15">
      <c r="A4067" s="2">
        <v>4066</v>
      </c>
      <c r="C4067" s="61" t="s">
        <v>20377</v>
      </c>
      <c r="D4067" s="96" t="s">
        <v>20378</v>
      </c>
      <c r="E4067" s="61" t="s">
        <v>20379</v>
      </c>
      <c r="F4067" s="3">
        <v>49.8</v>
      </c>
      <c r="K4067" s="60">
        <v>46057</v>
      </c>
      <c r="N4067" s="61" t="s">
        <v>20380</v>
      </c>
      <c r="O4067" s="61" t="s">
        <v>20381</v>
      </c>
    </row>
    <row r="4068" s="61" customFormat="1" spans="1:15">
      <c r="A4068" s="2">
        <v>4067</v>
      </c>
      <c r="C4068" s="61" t="s">
        <v>20382</v>
      </c>
      <c r="D4068" s="96" t="s">
        <v>20383</v>
      </c>
      <c r="E4068" s="61" t="s">
        <v>20384</v>
      </c>
      <c r="F4068" s="3">
        <v>55</v>
      </c>
      <c r="G4068" s="61" t="s">
        <v>21</v>
      </c>
      <c r="K4068" s="60">
        <v>45765</v>
      </c>
      <c r="N4068" s="61" t="s">
        <v>20385</v>
      </c>
      <c r="O4068" s="61" t="s">
        <v>20386</v>
      </c>
    </row>
    <row r="4069" s="61" customFormat="1" spans="1:15">
      <c r="A4069" s="2">
        <v>4068</v>
      </c>
      <c r="C4069" s="61" t="s">
        <v>20387</v>
      </c>
      <c r="D4069" s="96" t="s">
        <v>20388</v>
      </c>
      <c r="E4069" s="61" t="s">
        <v>20389</v>
      </c>
      <c r="F4069" s="3">
        <v>55</v>
      </c>
      <c r="G4069" s="61" t="s">
        <v>21</v>
      </c>
      <c r="K4069" s="60">
        <v>46062</v>
      </c>
      <c r="N4069" s="61" t="s">
        <v>20390</v>
      </c>
      <c r="O4069" s="61" t="s">
        <v>20391</v>
      </c>
    </row>
    <row r="4070" s="61" customFormat="1" spans="1:15">
      <c r="A4070" s="2">
        <v>4069</v>
      </c>
      <c r="C4070" s="61" t="s">
        <v>20392</v>
      </c>
      <c r="D4070" s="96" t="s">
        <v>20393</v>
      </c>
      <c r="E4070" s="61" t="s">
        <v>20394</v>
      </c>
      <c r="F4070" s="3">
        <v>49.8</v>
      </c>
      <c r="G4070" s="61" t="s">
        <v>21</v>
      </c>
      <c r="K4070" s="60">
        <v>46049</v>
      </c>
      <c r="N4070" s="61" t="s">
        <v>20395</v>
      </c>
      <c r="O4070" s="61" t="s">
        <v>20396</v>
      </c>
    </row>
    <row r="4071" s="61" customFormat="1" spans="1:15">
      <c r="A4071" s="2">
        <v>4070</v>
      </c>
      <c r="C4071" s="61" t="s">
        <v>20397</v>
      </c>
      <c r="D4071" s="96" t="s">
        <v>20398</v>
      </c>
      <c r="E4071" s="61" t="s">
        <v>20399</v>
      </c>
      <c r="F4071" s="3">
        <v>39.8</v>
      </c>
      <c r="G4071" s="63" t="s">
        <v>21</v>
      </c>
      <c r="K4071" s="60">
        <v>45693</v>
      </c>
      <c r="N4071" s="61" t="s">
        <v>20400</v>
      </c>
      <c r="O4071" s="61" t="s">
        <v>20401</v>
      </c>
    </row>
    <row r="4072" s="61" customFormat="1" spans="1:15">
      <c r="A4072" s="2">
        <v>4071</v>
      </c>
      <c r="C4072" s="61" t="s">
        <v>20402</v>
      </c>
      <c r="D4072" s="96" t="s">
        <v>20403</v>
      </c>
      <c r="E4072" s="61" t="s">
        <v>720</v>
      </c>
      <c r="F4072" s="3">
        <v>39.8</v>
      </c>
      <c r="G4072" s="61" t="s">
        <v>21</v>
      </c>
      <c r="K4072" s="60">
        <v>44823</v>
      </c>
      <c r="N4072" s="61" t="s">
        <v>20404</v>
      </c>
      <c r="O4072" s="61" t="s">
        <v>20405</v>
      </c>
    </row>
    <row r="4073" s="61" customFormat="1" spans="1:15">
      <c r="A4073" s="2">
        <v>4072</v>
      </c>
      <c r="C4073" s="61" t="s">
        <v>20406</v>
      </c>
      <c r="D4073" s="96" t="s">
        <v>20407</v>
      </c>
      <c r="E4073" s="61" t="s">
        <v>20408</v>
      </c>
      <c r="F4073" s="3">
        <v>49.8</v>
      </c>
      <c r="K4073" s="60">
        <v>45184</v>
      </c>
      <c r="N4073" s="61" t="s">
        <v>20409</v>
      </c>
      <c r="O4073" s="61" t="s">
        <v>20410</v>
      </c>
    </row>
    <row r="4074" s="61" customFormat="1" spans="1:15">
      <c r="A4074" s="2">
        <v>4073</v>
      </c>
      <c r="C4074" s="61" t="s">
        <v>20411</v>
      </c>
      <c r="D4074" s="96" t="s">
        <v>20412</v>
      </c>
      <c r="E4074" s="61" t="s">
        <v>20413</v>
      </c>
      <c r="F4074" s="3">
        <v>35</v>
      </c>
      <c r="G4074" s="61" t="s">
        <v>21</v>
      </c>
      <c r="K4074" s="60">
        <v>45153</v>
      </c>
      <c r="N4074" s="61" t="s">
        <v>20414</v>
      </c>
      <c r="O4074" s="61" t="s">
        <v>20415</v>
      </c>
    </row>
    <row r="4075" s="61" customFormat="1" spans="1:15">
      <c r="A4075" s="2">
        <v>4074</v>
      </c>
      <c r="C4075" s="61" t="s">
        <v>20416</v>
      </c>
      <c r="D4075" s="96" t="s">
        <v>20417</v>
      </c>
      <c r="E4075" s="61" t="s">
        <v>16829</v>
      </c>
      <c r="F4075" s="3">
        <v>45</v>
      </c>
      <c r="G4075" s="61" t="s">
        <v>21</v>
      </c>
      <c r="K4075" s="60">
        <v>46034</v>
      </c>
      <c r="N4075" s="61" t="s">
        <v>20418</v>
      </c>
      <c r="O4075" s="61" t="s">
        <v>20419</v>
      </c>
    </row>
    <row r="4076" s="61" customFormat="1" spans="1:15">
      <c r="A4076" s="2">
        <v>4075</v>
      </c>
      <c r="C4076" s="61" t="s">
        <v>20420</v>
      </c>
      <c r="D4076" s="96" t="s">
        <v>20421</v>
      </c>
      <c r="E4076" s="61" t="s">
        <v>20422</v>
      </c>
      <c r="F4076" s="3">
        <v>29.8</v>
      </c>
      <c r="G4076" s="61" t="s">
        <v>21</v>
      </c>
      <c r="K4076" s="60">
        <v>45860</v>
      </c>
      <c r="N4076" s="61" t="s">
        <v>20423</v>
      </c>
      <c r="O4076" s="61" t="s">
        <v>20424</v>
      </c>
    </row>
    <row r="4077" s="61" customFormat="1" spans="1:15">
      <c r="A4077" s="2">
        <v>4076</v>
      </c>
      <c r="C4077" s="61" t="s">
        <v>20425</v>
      </c>
      <c r="D4077" s="96" t="s">
        <v>20426</v>
      </c>
      <c r="E4077" s="61" t="s">
        <v>20427</v>
      </c>
      <c r="F4077" s="3">
        <v>49.8</v>
      </c>
      <c r="K4077" s="60">
        <v>45293</v>
      </c>
      <c r="N4077" s="61" t="s">
        <v>20428</v>
      </c>
      <c r="O4077" s="61" t="s">
        <v>20429</v>
      </c>
    </row>
    <row r="4078" s="61" customFormat="1" spans="1:15">
      <c r="A4078" s="2">
        <v>4077</v>
      </c>
      <c r="C4078" s="61" t="s">
        <v>20430</v>
      </c>
      <c r="D4078" s="96" t="s">
        <v>20431</v>
      </c>
      <c r="E4078" s="61" t="s">
        <v>4042</v>
      </c>
      <c r="F4078" s="3">
        <v>49.8</v>
      </c>
      <c r="G4078" s="63" t="s">
        <v>21</v>
      </c>
      <c r="K4078" s="60">
        <v>45267</v>
      </c>
      <c r="N4078" s="61" t="s">
        <v>20432</v>
      </c>
      <c r="O4078" s="61" t="s">
        <v>20433</v>
      </c>
    </row>
    <row r="4079" s="61" customFormat="1" ht="14.25" spans="1:15">
      <c r="A4079" s="2">
        <v>4078</v>
      </c>
      <c r="C4079" s="116" t="s">
        <v>20434</v>
      </c>
      <c r="D4079" s="96"/>
      <c r="F4079" s="3"/>
      <c r="K4079" s="60"/>
    </row>
    <row r="4080" s="61" customFormat="1" spans="1:15">
      <c r="A4080" s="2">
        <v>4079</v>
      </c>
      <c r="B4080" s="61"/>
      <c r="C4080" s="61" t="s">
        <v>20435</v>
      </c>
      <c r="D4080" s="96" t="s">
        <v>20436</v>
      </c>
      <c r="E4080" s="61" t="s">
        <v>20437</v>
      </c>
      <c r="F4080" s="3">
        <v>39.9</v>
      </c>
      <c r="K4080" s="60">
        <v>45248</v>
      </c>
      <c r="N4080" s="61" t="s">
        <v>20438</v>
      </c>
      <c r="O4080" s="61" t="s">
        <v>20439</v>
      </c>
    </row>
    <row r="4081" s="61" customFormat="1" spans="1:15">
      <c r="A4081" s="2">
        <v>4080</v>
      </c>
      <c r="C4081" s="61" t="s">
        <v>20440</v>
      </c>
      <c r="D4081" s="96" t="s">
        <v>20441</v>
      </c>
      <c r="E4081" s="61" t="s">
        <v>20442</v>
      </c>
      <c r="F4081" s="3">
        <v>39.9</v>
      </c>
      <c r="G4081" s="61" t="s">
        <v>19949</v>
      </c>
      <c r="K4081" s="60">
        <v>45867</v>
      </c>
      <c r="L4081" s="61" t="s">
        <v>20443</v>
      </c>
      <c r="N4081" s="61" t="s">
        <v>20444</v>
      </c>
      <c r="O4081" s="61" t="s">
        <v>20445</v>
      </c>
    </row>
    <row r="4082" s="61" customFormat="1" spans="1:15">
      <c r="A4082" s="2">
        <v>4081</v>
      </c>
      <c r="B4082" s="96"/>
      <c r="C4082" s="61" t="s">
        <v>20446</v>
      </c>
      <c r="D4082" s="96" t="s">
        <v>20447</v>
      </c>
      <c r="E4082" s="61" t="s">
        <v>20448</v>
      </c>
      <c r="F4082" s="3">
        <v>39.8</v>
      </c>
      <c r="G4082" s="61" t="s">
        <v>21</v>
      </c>
      <c r="K4082" s="60">
        <v>45236</v>
      </c>
      <c r="N4082" s="61" t="s">
        <v>20449</v>
      </c>
      <c r="O4082" s="61" t="s">
        <v>20450</v>
      </c>
    </row>
    <row r="4083" s="3" customFormat="1" spans="1:15">
      <c r="A4083" s="2">
        <v>4082</v>
      </c>
      <c r="B4083" s="3" t="s">
        <v>20451</v>
      </c>
      <c r="C4083" s="3" t="s">
        <v>20452</v>
      </c>
      <c r="D4083" s="3" t="s">
        <v>20451</v>
      </c>
      <c r="E4083" s="3" t="s">
        <v>20453</v>
      </c>
      <c r="F4083" s="3">
        <v>49.8</v>
      </c>
      <c r="K4083" s="60">
        <v>46064</v>
      </c>
      <c r="N4083" s="3" t="s">
        <v>20454</v>
      </c>
      <c r="O4083" s="3" t="s">
        <v>20455</v>
      </c>
    </row>
    <row r="4084" s="61" customFormat="1" spans="1:15">
      <c r="A4084" s="2">
        <v>4083</v>
      </c>
      <c r="B4084" s="96"/>
      <c r="C4084" s="61" t="s">
        <v>20456</v>
      </c>
      <c r="D4084" s="96" t="s">
        <v>20457</v>
      </c>
      <c r="E4084" s="61" t="s">
        <v>20458</v>
      </c>
      <c r="F4084" s="3">
        <v>78</v>
      </c>
      <c r="G4084" s="61" t="s">
        <v>21</v>
      </c>
      <c r="K4084" s="60">
        <v>44578</v>
      </c>
      <c r="N4084" s="61" t="s">
        <v>20459</v>
      </c>
      <c r="O4084" s="61" t="s">
        <v>20460</v>
      </c>
    </row>
    <row r="4085" s="61" customFormat="1" spans="1:15">
      <c r="A4085" s="2">
        <v>4084</v>
      </c>
      <c r="B4085" s="61"/>
      <c r="C4085" s="61" t="s">
        <v>20461</v>
      </c>
      <c r="D4085" s="96" t="s">
        <v>20462</v>
      </c>
      <c r="E4085" s="61" t="s">
        <v>20463</v>
      </c>
      <c r="F4085" s="3">
        <v>59.8</v>
      </c>
      <c r="G4085" s="63" t="s">
        <v>21</v>
      </c>
      <c r="K4085" s="60">
        <v>45304</v>
      </c>
      <c r="N4085" s="61" t="s">
        <v>20464</v>
      </c>
      <c r="O4085" s="61" t="s">
        <v>20465</v>
      </c>
    </row>
    <row r="4086" s="3" customFormat="1" spans="1:15">
      <c r="A4086" s="2">
        <v>4085</v>
      </c>
      <c r="B4086" s="3"/>
      <c r="C4086" s="3" t="s">
        <v>20466</v>
      </c>
      <c r="D4086" s="21" t="s">
        <v>20467</v>
      </c>
      <c r="E4086" s="3" t="s">
        <v>20468</v>
      </c>
      <c r="F4086" s="3">
        <v>59.8</v>
      </c>
      <c r="K4086" s="60">
        <v>45355</v>
      </c>
      <c r="N4086" s="3" t="s">
        <v>20469</v>
      </c>
      <c r="O4086" s="3" t="s">
        <v>20470</v>
      </c>
    </row>
    <row r="4087" s="3" customFormat="1" spans="1:15">
      <c r="A4087" s="2">
        <v>4086</v>
      </c>
      <c r="B4087" s="21" t="s">
        <v>20471</v>
      </c>
      <c r="C4087" s="3" t="s">
        <v>20472</v>
      </c>
      <c r="D4087" s="21" t="s">
        <v>20471</v>
      </c>
      <c r="E4087" s="3" t="s">
        <v>20473</v>
      </c>
      <c r="F4087" s="3">
        <v>59.8</v>
      </c>
      <c r="K4087" s="60">
        <v>45868</v>
      </c>
      <c r="N4087" s="3" t="s">
        <v>20474</v>
      </c>
      <c r="O4087" s="3" t="s">
        <v>20475</v>
      </c>
    </row>
    <row r="4088" s="3" customFormat="1" spans="1:15">
      <c r="A4088" s="2">
        <v>4087</v>
      </c>
      <c r="B4088" s="3" t="s">
        <v>20476</v>
      </c>
      <c r="C4088" s="3" t="s">
        <v>20477</v>
      </c>
      <c r="D4088" s="21" t="s">
        <v>20476</v>
      </c>
      <c r="E4088" s="3" t="s">
        <v>20478</v>
      </c>
      <c r="F4088" s="3">
        <v>65</v>
      </c>
      <c r="K4088" s="60">
        <v>45960</v>
      </c>
      <c r="N4088" s="3" t="s">
        <v>20479</v>
      </c>
      <c r="O4088" s="3" t="s">
        <v>20480</v>
      </c>
    </row>
    <row r="4089" s="61" customFormat="1" spans="1:15">
      <c r="A4089" s="2">
        <v>4088</v>
      </c>
      <c r="B4089" s="96"/>
      <c r="C4089" s="61" t="s">
        <v>20481</v>
      </c>
      <c r="D4089" s="96" t="s">
        <v>20482</v>
      </c>
      <c r="E4089" s="61" t="s">
        <v>20483</v>
      </c>
      <c r="F4089" s="3">
        <v>99.9</v>
      </c>
      <c r="K4089" s="60">
        <v>45037</v>
      </c>
      <c r="N4089" s="61" t="s">
        <v>20484</v>
      </c>
      <c r="O4089" s="61" t="s">
        <v>20485</v>
      </c>
    </row>
    <row r="4090" s="61" customFormat="1" spans="1:15">
      <c r="A4090" s="2">
        <v>4089</v>
      </c>
      <c r="B4090" s="96"/>
      <c r="C4090" s="61" t="s">
        <v>20486</v>
      </c>
      <c r="D4090" s="96" t="s">
        <v>20487</v>
      </c>
      <c r="E4090" s="61" t="s">
        <v>20488</v>
      </c>
      <c r="F4090" s="3">
        <v>49.8</v>
      </c>
      <c r="K4090" s="60">
        <v>44742</v>
      </c>
      <c r="N4090" s="61" t="s">
        <v>20489</v>
      </c>
      <c r="O4090" s="61" t="s">
        <v>20490</v>
      </c>
    </row>
    <row r="4091" s="93" customFormat="1" spans="1:15">
      <c r="A4091" s="2">
        <v>4090</v>
      </c>
      <c r="B4091" s="61"/>
      <c r="C4091" s="61" t="s">
        <v>20491</v>
      </c>
      <c r="D4091" s="96" t="s">
        <v>20492</v>
      </c>
      <c r="E4091" s="61" t="s">
        <v>20493</v>
      </c>
      <c r="F4091" s="3">
        <v>98</v>
      </c>
      <c r="G4091" s="61"/>
      <c r="H4091" s="61"/>
      <c r="I4091" s="61"/>
      <c r="J4091" s="61"/>
      <c r="K4091" s="60">
        <v>46062</v>
      </c>
      <c r="L4091" s="61"/>
      <c r="M4091" s="61"/>
      <c r="N4091" s="17" t="s">
        <v>20494</v>
      </c>
      <c r="O4091" s="61" t="s">
        <v>20495</v>
      </c>
    </row>
    <row r="4092" s="4" customFormat="1" spans="1:15">
      <c r="A4092" s="2">
        <v>4091</v>
      </c>
      <c r="B4092" s="4" t="s">
        <v>20496</v>
      </c>
      <c r="C4092" s="4" t="s">
        <v>20497</v>
      </c>
      <c r="D4092" s="22" t="s">
        <v>20496</v>
      </c>
      <c r="E4092" s="25" t="s">
        <v>20498</v>
      </c>
      <c r="F4092" s="3">
        <v>49.8</v>
      </c>
      <c r="G4092" s="4"/>
      <c r="H4092" s="4"/>
      <c r="I4092" s="4"/>
      <c r="J4092" s="4"/>
      <c r="K4092" s="60">
        <v>46051</v>
      </c>
      <c r="L4092" s="4"/>
      <c r="M4092" s="4"/>
      <c r="N4092" s="4" t="s">
        <v>20499</v>
      </c>
      <c r="O4092" s="4" t="s">
        <v>20500</v>
      </c>
    </row>
    <row r="4093" s="3" customFormat="1" spans="1:15">
      <c r="A4093" s="2">
        <v>4092</v>
      </c>
      <c r="B4093" s="3"/>
      <c r="C4093" s="3" t="s">
        <v>20501</v>
      </c>
      <c r="D4093" s="21" t="s">
        <v>20502</v>
      </c>
      <c r="E4093" s="3" t="s">
        <v>20503</v>
      </c>
      <c r="F4093" s="3">
        <v>59.8</v>
      </c>
      <c r="K4093" s="60">
        <v>45380</v>
      </c>
      <c r="N4093" s="3" t="s">
        <v>20504</v>
      </c>
      <c r="O4093" s="3" t="s">
        <v>20505</v>
      </c>
    </row>
    <row r="4094" s="61" customFormat="1" spans="1:15">
      <c r="A4094" s="2">
        <v>4093</v>
      </c>
      <c r="B4094" s="96"/>
      <c r="C4094" s="61" t="s">
        <v>20506</v>
      </c>
      <c r="D4094" s="96" t="s">
        <v>20507</v>
      </c>
      <c r="E4094" s="61" t="s">
        <v>20508</v>
      </c>
      <c r="F4094" s="3">
        <v>35</v>
      </c>
      <c r="G4094" s="61" t="s">
        <v>21</v>
      </c>
      <c r="K4094" s="60">
        <v>45215</v>
      </c>
      <c r="N4094" s="61" t="s">
        <v>20509</v>
      </c>
      <c r="O4094" s="61" t="s">
        <v>20510</v>
      </c>
    </row>
    <row r="4095" s="61" customFormat="1" spans="1:15">
      <c r="A4095" s="2">
        <v>4094</v>
      </c>
      <c r="B4095" s="96"/>
      <c r="C4095" s="61" t="s">
        <v>20511</v>
      </c>
      <c r="D4095" s="96" t="s">
        <v>20512</v>
      </c>
      <c r="E4095" s="61" t="s">
        <v>20513</v>
      </c>
      <c r="F4095" s="3">
        <v>35</v>
      </c>
      <c r="G4095" s="61" t="s">
        <v>21</v>
      </c>
      <c r="K4095" s="60">
        <v>45353</v>
      </c>
      <c r="N4095" s="61" t="s">
        <v>20514</v>
      </c>
      <c r="O4095" s="61" t="s">
        <v>20515</v>
      </c>
    </row>
    <row r="4096" s="61" customFormat="1" spans="1:15">
      <c r="A4096" s="2">
        <v>4095</v>
      </c>
      <c r="B4096" s="96"/>
      <c r="C4096" s="61" t="s">
        <v>7551</v>
      </c>
      <c r="D4096" s="96" t="s">
        <v>20516</v>
      </c>
      <c r="E4096" s="61" t="s">
        <v>20517</v>
      </c>
      <c r="F4096" s="3">
        <v>49.8</v>
      </c>
      <c r="G4096" s="61" t="s">
        <v>21</v>
      </c>
      <c r="K4096" s="60">
        <v>45471</v>
      </c>
      <c r="N4096" s="61" t="s">
        <v>20518</v>
      </c>
      <c r="O4096" s="61" t="s">
        <v>20519</v>
      </c>
    </row>
    <row r="4097" s="61" customFormat="1" spans="1:15">
      <c r="A4097" s="2">
        <v>4096</v>
      </c>
      <c r="B4097" s="96"/>
      <c r="C4097" s="61" t="s">
        <v>20520</v>
      </c>
      <c r="D4097" s="96" t="s">
        <v>20521</v>
      </c>
      <c r="E4097" s="61" t="s">
        <v>20522</v>
      </c>
      <c r="F4097" s="3">
        <v>35</v>
      </c>
      <c r="G4097" s="61" t="s">
        <v>21</v>
      </c>
      <c r="K4097" s="60">
        <v>44886</v>
      </c>
      <c r="N4097" s="61" t="s">
        <v>20523</v>
      </c>
      <c r="O4097" s="61" t="s">
        <v>20524</v>
      </c>
    </row>
    <row r="4098" s="61" customFormat="1" spans="1:15">
      <c r="A4098" s="2">
        <v>4097</v>
      </c>
      <c r="B4098" s="96"/>
      <c r="C4098" s="61" t="s">
        <v>20525</v>
      </c>
      <c r="D4098" s="96" t="s">
        <v>20526</v>
      </c>
      <c r="E4098" s="61" t="s">
        <v>20527</v>
      </c>
      <c r="F4098" s="3">
        <v>25</v>
      </c>
      <c r="G4098" s="61" t="s">
        <v>21</v>
      </c>
      <c r="K4098" s="60">
        <v>46041</v>
      </c>
      <c r="N4098" s="61" t="s">
        <v>20528</v>
      </c>
      <c r="O4098" s="61" t="s">
        <v>20529</v>
      </c>
    </row>
    <row r="4099" s="61" customFormat="1" spans="1:15">
      <c r="A4099" s="2">
        <v>4098</v>
      </c>
      <c r="C4099" s="61" t="s">
        <v>20530</v>
      </c>
      <c r="D4099" s="96" t="s">
        <v>20531</v>
      </c>
      <c r="E4099" s="61" t="s">
        <v>20532</v>
      </c>
      <c r="F4099" s="3">
        <v>49</v>
      </c>
      <c r="K4099" s="60">
        <v>45516</v>
      </c>
      <c r="N4099" s="61" t="s">
        <v>20533</v>
      </c>
      <c r="O4099" s="61" t="s">
        <v>20534</v>
      </c>
    </row>
    <row r="4100" s="61" customFormat="1" spans="1:15">
      <c r="A4100" s="2">
        <v>4099</v>
      </c>
      <c r="B4100" s="96"/>
      <c r="C4100" s="61" t="s">
        <v>20535</v>
      </c>
      <c r="D4100" s="96" t="s">
        <v>20536</v>
      </c>
      <c r="E4100" s="61" t="s">
        <v>20532</v>
      </c>
      <c r="F4100" s="3">
        <v>39</v>
      </c>
      <c r="G4100" s="61" t="s">
        <v>21</v>
      </c>
      <c r="K4100" s="60">
        <v>45906</v>
      </c>
      <c r="N4100" s="61" t="s">
        <v>20537</v>
      </c>
      <c r="O4100" s="61" t="s">
        <v>20538</v>
      </c>
    </row>
    <row r="4101" s="61" customFormat="1" spans="1:15">
      <c r="A4101" s="2">
        <v>4100</v>
      </c>
      <c r="B4101" s="96"/>
      <c r="C4101" s="61" t="s">
        <v>20539</v>
      </c>
      <c r="D4101" s="96" t="s">
        <v>20540</v>
      </c>
      <c r="E4101" s="61" t="s">
        <v>20541</v>
      </c>
      <c r="F4101" s="3">
        <v>99.9</v>
      </c>
      <c r="K4101" s="60">
        <v>45159</v>
      </c>
      <c r="N4101" s="61" t="s">
        <v>20542</v>
      </c>
      <c r="O4101" s="61" t="s">
        <v>20543</v>
      </c>
    </row>
    <row r="4102" s="3" customFormat="1" spans="1:15">
      <c r="A4102" s="2">
        <v>4101</v>
      </c>
      <c r="B4102" s="3"/>
      <c r="C4102" s="3" t="s">
        <v>20544</v>
      </c>
      <c r="D4102" s="3" t="s">
        <v>20545</v>
      </c>
      <c r="E4102" s="20" t="s">
        <v>20546</v>
      </c>
      <c r="F4102" s="3">
        <v>89.9</v>
      </c>
      <c r="K4102" s="60">
        <v>45623</v>
      </c>
      <c r="L4102" s="3" t="s">
        <v>20547</v>
      </c>
      <c r="N4102" s="3" t="s">
        <v>20548</v>
      </c>
      <c r="O4102" s="3" t="s">
        <v>20549</v>
      </c>
    </row>
    <row r="4103" s="61" customFormat="1" spans="1:15">
      <c r="A4103" s="2">
        <v>4102</v>
      </c>
      <c r="B4103" s="96"/>
      <c r="C4103" s="61" t="s">
        <v>20550</v>
      </c>
      <c r="D4103" s="96" t="s">
        <v>20551</v>
      </c>
      <c r="E4103" s="61" t="s">
        <v>20552</v>
      </c>
      <c r="F4103" s="3">
        <v>25</v>
      </c>
      <c r="G4103" s="61" t="s">
        <v>20553</v>
      </c>
      <c r="K4103" s="60">
        <v>45758</v>
      </c>
      <c r="N4103" s="61" t="s">
        <v>20554</v>
      </c>
      <c r="O4103" s="61" t="s">
        <v>20555</v>
      </c>
    </row>
    <row r="4104" s="3" customFormat="1" spans="1:15">
      <c r="A4104" s="2">
        <v>4103</v>
      </c>
      <c r="B4104" s="21"/>
      <c r="C4104" s="3" t="s">
        <v>20556</v>
      </c>
      <c r="D4104" s="21" t="s">
        <v>20557</v>
      </c>
      <c r="E4104" s="3" t="s">
        <v>20558</v>
      </c>
      <c r="F4104" s="3">
        <v>29.8</v>
      </c>
      <c r="K4104" s="60">
        <v>45700</v>
      </c>
      <c r="N4104" s="3" t="s">
        <v>20559</v>
      </c>
      <c r="O4104" s="3" t="s">
        <v>20560</v>
      </c>
    </row>
    <row r="4105" s="61" customFormat="1" spans="1:15">
      <c r="A4105" s="2">
        <v>4104</v>
      </c>
      <c r="C4105" s="61" t="s">
        <v>20561</v>
      </c>
      <c r="D4105" s="96" t="s">
        <v>20562</v>
      </c>
      <c r="E4105" s="61" t="s">
        <v>20563</v>
      </c>
      <c r="F4105" s="3">
        <v>39.8</v>
      </c>
      <c r="K4105" s="60">
        <v>46022</v>
      </c>
      <c r="N4105" s="61" t="s">
        <v>20564</v>
      </c>
      <c r="O4105" s="61" t="s">
        <v>20565</v>
      </c>
    </row>
    <row r="4106" s="61" customFormat="1" spans="1:15">
      <c r="A4106" s="2">
        <v>4105</v>
      </c>
      <c r="C4106" s="61" t="s">
        <v>20566</v>
      </c>
      <c r="D4106" s="96" t="s">
        <v>20567</v>
      </c>
      <c r="E4106" s="61" t="s">
        <v>20568</v>
      </c>
      <c r="F4106" s="3">
        <v>45</v>
      </c>
      <c r="K4106" s="60">
        <v>46055</v>
      </c>
      <c r="N4106" s="61" t="s">
        <v>20569</v>
      </c>
      <c r="O4106" s="61" t="s">
        <v>20570</v>
      </c>
    </row>
    <row r="4107" s="61" customFormat="1" spans="1:15">
      <c r="A4107" s="2">
        <v>4106</v>
      </c>
      <c r="C4107" s="61" t="s">
        <v>20571</v>
      </c>
      <c r="D4107" s="96" t="s">
        <v>20572</v>
      </c>
      <c r="E4107" s="61" t="s">
        <v>20573</v>
      </c>
      <c r="F4107" s="3">
        <v>69.8</v>
      </c>
      <c r="G4107" s="63" t="s">
        <v>21</v>
      </c>
      <c r="K4107" s="60">
        <v>45528</v>
      </c>
      <c r="N4107" s="61" t="s">
        <v>20574</v>
      </c>
      <c r="O4107" s="61" t="s">
        <v>20575</v>
      </c>
    </row>
    <row r="4108" s="61" customFormat="1" spans="1:15">
      <c r="A4108" s="2">
        <v>4107</v>
      </c>
      <c r="C4108" s="61" t="s">
        <v>20576</v>
      </c>
      <c r="D4108" s="96" t="s">
        <v>20577</v>
      </c>
      <c r="E4108" s="61" t="s">
        <v>20578</v>
      </c>
      <c r="F4108" s="3">
        <v>25</v>
      </c>
      <c r="K4108" s="60">
        <v>45838</v>
      </c>
      <c r="N4108" s="61" t="s">
        <v>20579</v>
      </c>
      <c r="O4108" s="61" t="s">
        <v>20580</v>
      </c>
    </row>
    <row r="4109" s="61" customFormat="1" spans="1:15">
      <c r="A4109" s="2">
        <v>4108</v>
      </c>
      <c r="C4109" s="61" t="s">
        <v>20581</v>
      </c>
      <c r="D4109" s="96" t="s">
        <v>20582</v>
      </c>
      <c r="E4109" s="61" t="s">
        <v>20583</v>
      </c>
      <c r="F4109" s="3">
        <v>29.8</v>
      </c>
      <c r="K4109" s="60">
        <v>45957</v>
      </c>
      <c r="N4109" s="61" t="s">
        <v>20584</v>
      </c>
      <c r="O4109" s="61" t="s">
        <v>20585</v>
      </c>
    </row>
    <row r="4110" s="61" customFormat="1" spans="1:15">
      <c r="A4110" s="2">
        <v>4109</v>
      </c>
      <c r="C4110" s="61" t="s">
        <v>20586</v>
      </c>
      <c r="D4110" s="96" t="s">
        <v>20587</v>
      </c>
      <c r="E4110" s="61" t="s">
        <v>20578</v>
      </c>
      <c r="F4110" s="3">
        <v>29</v>
      </c>
      <c r="K4110" s="60">
        <v>45874</v>
      </c>
      <c r="N4110" s="61" t="s">
        <v>20588</v>
      </c>
      <c r="O4110" s="61" t="s">
        <v>20589</v>
      </c>
    </row>
  </sheetData>
  <autoFilter xmlns:etc="http://www.wps.cn/officeDocument/2017/etCustomData" ref="K1:K4110" etc:filterBottomFollowUsedRange="0">
    <extLst/>
  </autoFilter>
  <conditionalFormatting sqref="B13">
    <cfRule type="duplicateValues" dxfId="0" priority="436"/>
  </conditionalFormatting>
  <conditionalFormatting sqref="N35">
    <cfRule type="duplicateValues" dxfId="0" priority="293"/>
  </conditionalFormatting>
  <conditionalFormatting sqref="N41">
    <cfRule type="duplicateValues" dxfId="0" priority="290"/>
  </conditionalFormatting>
  <conditionalFormatting sqref="B51">
    <cfRule type="expression" dxfId="1" priority="128">
      <formula>AND(SUMPRODUCT(IFERROR(1*(($B$51&amp;"x")=(B51&amp;"x")),0))&gt;1,NOT(ISBLANK(B51)))</formula>
    </cfRule>
  </conditionalFormatting>
  <conditionalFormatting sqref="D51">
    <cfRule type="expression" dxfId="1" priority="127">
      <formula>AND(SUMPRODUCT(IFERROR(1*(($D$51&amp;"x")=(D51&amp;"x")),0))&gt;1,NOT(ISBLANK(D51)))</formula>
    </cfRule>
  </conditionalFormatting>
  <conditionalFormatting sqref="B53">
    <cfRule type="duplicateValues" dxfId="0" priority="874"/>
  </conditionalFormatting>
  <conditionalFormatting sqref="N76">
    <cfRule type="duplicateValues" dxfId="0" priority="292"/>
  </conditionalFormatting>
  <conditionalFormatting sqref="N111">
    <cfRule type="duplicateValues" dxfId="0" priority="289"/>
  </conditionalFormatting>
  <conditionalFormatting sqref="B117">
    <cfRule type="duplicateValues" dxfId="0" priority="571"/>
  </conditionalFormatting>
  <conditionalFormatting sqref="N120">
    <cfRule type="duplicateValues" dxfId="0" priority="288"/>
  </conditionalFormatting>
  <conditionalFormatting sqref="B140">
    <cfRule type="duplicateValues" dxfId="0" priority="419"/>
  </conditionalFormatting>
  <conditionalFormatting sqref="B167">
    <cfRule type="duplicateValues" dxfId="0" priority="485"/>
  </conditionalFormatting>
  <conditionalFormatting sqref="B189">
    <cfRule type="duplicateValues" dxfId="0" priority="435"/>
  </conditionalFormatting>
  <conditionalFormatting sqref="N198">
    <cfRule type="duplicateValues" dxfId="0" priority="287"/>
  </conditionalFormatting>
  <conditionalFormatting sqref="B210">
    <cfRule type="expression" dxfId="1" priority="126">
      <formula>AND(SUMPRODUCT(IFERROR(1*(($B$210&amp;"x")=(B210&amp;"x")),0))&gt;1,NOT(ISBLANK(B210)))</formula>
    </cfRule>
  </conditionalFormatting>
  <conditionalFormatting sqref="D210">
    <cfRule type="expression" dxfId="1" priority="125">
      <formula>AND(SUMPRODUCT(IFERROR(1*(($D$210&amp;"x")=(D210&amp;"x")),0))&gt;1,NOT(ISBLANK(D210)))</formula>
    </cfRule>
  </conditionalFormatting>
  <conditionalFormatting sqref="B223">
    <cfRule type="duplicateValues" dxfId="0" priority="388"/>
  </conditionalFormatting>
  <conditionalFormatting sqref="B228">
    <cfRule type="duplicateValues" dxfId="0" priority="591"/>
  </conditionalFormatting>
  <conditionalFormatting sqref="N256">
    <cfRule type="duplicateValues" dxfId="0" priority="282"/>
  </conditionalFormatting>
  <conditionalFormatting sqref="B271">
    <cfRule type="duplicateValues" dxfId="0" priority="869"/>
  </conditionalFormatting>
  <conditionalFormatting sqref="B273">
    <cfRule type="duplicateValues" dxfId="0" priority="475"/>
  </conditionalFormatting>
  <conditionalFormatting sqref="B282">
    <cfRule type="duplicateValues" dxfId="0" priority="385"/>
  </conditionalFormatting>
  <conditionalFormatting sqref="B309">
    <cfRule type="expression" dxfId="1" priority="122">
      <formula>AND(SUMPRODUCT(IFERROR(1*(($B$309&amp;"x")=(B309&amp;"x")),0))&gt;1,NOT(ISBLANK(B309)))</formula>
    </cfRule>
  </conditionalFormatting>
  <conditionalFormatting sqref="D309">
    <cfRule type="expression" dxfId="1" priority="121">
      <formula>AND(SUMPRODUCT(IFERROR(1*(($D$309&amp;"x")=(D309&amp;"x")),0))&gt;1,NOT(ISBLANK(D309)))</formula>
    </cfRule>
  </conditionalFormatting>
  <conditionalFormatting sqref="B316">
    <cfRule type="duplicateValues" dxfId="0" priority="382"/>
  </conditionalFormatting>
  <conditionalFormatting sqref="B318">
    <cfRule type="duplicateValues" dxfId="0" priority="469"/>
  </conditionalFormatting>
  <conditionalFormatting sqref="N398">
    <cfRule type="duplicateValues" dxfId="0" priority="284"/>
  </conditionalFormatting>
  <conditionalFormatting sqref="N399">
    <cfRule type="duplicateValues" dxfId="0" priority="283"/>
  </conditionalFormatting>
  <conditionalFormatting sqref="B419">
    <cfRule type="duplicateValues" dxfId="0" priority="471"/>
  </conditionalFormatting>
  <conditionalFormatting sqref="B478">
    <cfRule type="expression" dxfId="1" priority="116">
      <formula>AND(SUMPRODUCT(IFERROR(1*(($B$478&amp;"x")=(B478&amp;"x")),0))&gt;1,NOT(ISBLANK(B478)))</formula>
    </cfRule>
  </conditionalFormatting>
  <conditionalFormatting sqref="D478">
    <cfRule type="expression" dxfId="1" priority="115">
      <formula>AND(SUMPRODUCT(IFERROR(1*(($D$478&amp;"x")=(D478&amp;"x")),0))&gt;1,NOT(ISBLANK(D478)))</formula>
    </cfRule>
  </conditionalFormatting>
  <conditionalFormatting sqref="B503">
    <cfRule type="duplicateValues" dxfId="0" priority="149"/>
  </conditionalFormatting>
  <conditionalFormatting sqref="O506">
    <cfRule type="duplicateValues" dxfId="0" priority="172"/>
  </conditionalFormatting>
  <conditionalFormatting sqref="B524">
    <cfRule type="duplicateValues" dxfId="0" priority="148"/>
  </conditionalFormatting>
  <conditionalFormatting sqref="N527">
    <cfRule type="duplicateValues" dxfId="0" priority="275"/>
  </conditionalFormatting>
  <conditionalFormatting sqref="N555">
    <cfRule type="duplicateValues" dxfId="0" priority="274"/>
  </conditionalFormatting>
  <conditionalFormatting sqref="B558">
    <cfRule type="expression" dxfId="1" priority="114">
      <formula>AND(SUMPRODUCT(IFERROR(1*(($B$558&amp;"x")=(B558&amp;"x")),0))&gt;1,NOT(ISBLANK(B558)))</formula>
    </cfRule>
  </conditionalFormatting>
  <conditionalFormatting sqref="D558">
    <cfRule type="expression" dxfId="1" priority="113">
      <formula>AND(SUMPRODUCT(IFERROR(1*(($D$558&amp;"x")=(D558&amp;"x")),0))&gt;1,NOT(ISBLANK(D558)))</formula>
    </cfRule>
  </conditionalFormatting>
  <conditionalFormatting sqref="B586">
    <cfRule type="duplicateValues" dxfId="0" priority="873"/>
  </conditionalFormatting>
  <conditionalFormatting sqref="B639">
    <cfRule type="duplicateValues" dxfId="0" priority="589"/>
  </conditionalFormatting>
  <conditionalFormatting sqref="B658">
    <cfRule type="duplicateValues" dxfId="0" priority="872"/>
  </conditionalFormatting>
  <conditionalFormatting sqref="B681">
    <cfRule type="duplicateValues" dxfId="0" priority="583"/>
  </conditionalFormatting>
  <conditionalFormatting sqref="N682">
    <cfRule type="duplicateValues" dxfId="0" priority="278"/>
  </conditionalFormatting>
  <conditionalFormatting sqref="B687">
    <cfRule type="expression" dxfId="1" priority="112">
      <formula>AND(SUMPRODUCT(IFERROR(1*(($B$687&amp;"x")=(B687&amp;"x")),0))&gt;1,NOT(ISBLANK(B687)))</formula>
    </cfRule>
  </conditionalFormatting>
  <conditionalFormatting sqref="D687">
    <cfRule type="expression" dxfId="1" priority="111">
      <formula>AND(SUMPRODUCT(IFERROR(1*(($D$687&amp;"x")=(D687&amp;"x")),0))&gt;1,NOT(ISBLANK(D687)))</formula>
    </cfRule>
  </conditionalFormatting>
  <conditionalFormatting sqref="B701">
    <cfRule type="duplicateValues" dxfId="0" priority="376"/>
  </conditionalFormatting>
  <conditionalFormatting sqref="B702">
    <cfRule type="duplicateValues" dxfId="0" priority="370"/>
  </conditionalFormatting>
  <conditionalFormatting sqref="N703">
    <cfRule type="duplicateValues" dxfId="0" priority="281"/>
  </conditionalFormatting>
  <conditionalFormatting sqref="B704">
    <cfRule type="expression" dxfId="1" priority="124">
      <formula>AND(SUMPRODUCT(IFERROR(1*(($B$704&amp;"x")=(B704&amp;"x")),0))&gt;1,NOT(ISBLANK(B704)))</formula>
    </cfRule>
  </conditionalFormatting>
  <conditionalFormatting sqref="D704">
    <cfRule type="expression" dxfId="1" priority="123">
      <formula>AND(SUMPRODUCT(IFERROR(1*(($D$704&amp;"x")=(D704&amp;"x")),0))&gt;1,NOT(ISBLANK(D704)))</formula>
    </cfRule>
  </conditionalFormatting>
  <conditionalFormatting sqref="B712">
    <cfRule type="duplicateValues" dxfId="0" priority="871"/>
  </conditionalFormatting>
  <conditionalFormatting sqref="N728">
    <cfRule type="duplicateValues" dxfId="0" priority="273"/>
  </conditionalFormatting>
  <conditionalFormatting sqref="N756">
    <cfRule type="duplicateValues" dxfId="0" priority="272"/>
  </conditionalFormatting>
  <conditionalFormatting sqref="B758">
    <cfRule type="expression" dxfId="1" priority="108">
      <formula>AND(SUMPRODUCT(IFERROR(1*(($B$758&amp;"x")=(B758&amp;"x")),0))&gt;1,NOT(ISBLANK(B758)))</formula>
    </cfRule>
  </conditionalFormatting>
  <conditionalFormatting sqref="D758">
    <cfRule type="expression" dxfId="1" priority="107">
      <formula>AND(SUMPRODUCT(IFERROR(1*(($D$758&amp;"x")=(D758&amp;"x")),0))&gt;1,NOT(ISBLANK(D758)))</formula>
    </cfRule>
  </conditionalFormatting>
  <conditionalFormatting sqref="B762">
    <cfRule type="duplicateValues" dxfId="0" priority="367"/>
  </conditionalFormatting>
  <conditionalFormatting sqref="B783">
    <cfRule type="expression" dxfId="1" priority="106">
      <formula>AND(SUMPRODUCT(IFERROR(1*(($B$783&amp;"x")=(B783&amp;"x")),0))&gt;1,NOT(ISBLANK(B783)))</formula>
    </cfRule>
  </conditionalFormatting>
  <conditionalFormatting sqref="D783">
    <cfRule type="expression" dxfId="1" priority="105">
      <formula>AND(SUMPRODUCT(IFERROR(1*(($D$783&amp;"x")=(D783&amp;"x")),0))&gt;1,NOT(ISBLANK(D783)))</formula>
    </cfRule>
  </conditionalFormatting>
  <conditionalFormatting sqref="B787">
    <cfRule type="duplicateValues" dxfId="0" priority="864"/>
  </conditionalFormatting>
  <conditionalFormatting sqref="B806">
    <cfRule type="duplicateValues" dxfId="0" priority="579"/>
  </conditionalFormatting>
  <conditionalFormatting sqref="B857">
    <cfRule type="duplicateValues" dxfId="0" priority="575"/>
  </conditionalFormatting>
  <conditionalFormatting sqref="B860">
    <cfRule type="duplicateValues" dxfId="0" priority="432"/>
  </conditionalFormatting>
  <conditionalFormatting sqref="B862">
    <cfRule type="duplicateValues" dxfId="0" priority="431"/>
  </conditionalFormatting>
  <conditionalFormatting sqref="B883">
    <cfRule type="expression" dxfId="1" priority="104">
      <formula>AND(SUMPRODUCT(IFERROR(1*(($B$883&amp;"x")=(B883&amp;"x")),0))&gt;1,NOT(ISBLANK(B883)))</formula>
    </cfRule>
  </conditionalFormatting>
  <conditionalFormatting sqref="D883">
    <cfRule type="expression" dxfId="1" priority="103">
      <formula>AND(SUMPRODUCT(IFERROR(1*(($D$883&amp;"x")=(D883&amp;"x")),0))&gt;1,NOT(ISBLANK(D883)))</formula>
    </cfRule>
  </conditionalFormatting>
  <conditionalFormatting sqref="B888">
    <cfRule type="duplicateValues" dxfId="0" priority="587"/>
  </conditionalFormatting>
  <conditionalFormatting sqref="N898">
    <cfRule type="duplicateValues" dxfId="0" priority="269"/>
  </conditionalFormatting>
  <conditionalFormatting sqref="B900">
    <cfRule type="expression" dxfId="1" priority="102">
      <formula>AND(SUMPRODUCT(IFERROR(1*(($B$900&amp;"x")=(B900&amp;"x")),0))&gt;1,NOT(ISBLANK(B900)))</formula>
    </cfRule>
  </conditionalFormatting>
  <conditionalFormatting sqref="D900">
    <cfRule type="expression" dxfId="1" priority="101">
      <formula>AND(SUMPRODUCT(IFERROR(1*(($D$900&amp;"x")=(D900&amp;"x")),0))&gt;1,NOT(ISBLANK(D900)))</formula>
    </cfRule>
  </conditionalFormatting>
  <conditionalFormatting sqref="N906">
    <cfRule type="duplicateValues" dxfId="0" priority="276"/>
  </conditionalFormatting>
  <conditionalFormatting sqref="B923">
    <cfRule type="expression" dxfId="1" priority="118">
      <formula>AND(SUMPRODUCT(IFERROR(1*(($B$923&amp;"x")=(B923&amp;"x")),0))&gt;1,NOT(ISBLANK(B923)))</formula>
    </cfRule>
  </conditionalFormatting>
  <conditionalFormatting sqref="D923">
    <cfRule type="expression" dxfId="1" priority="117">
      <formula>AND(SUMPRODUCT(IFERROR(1*(($D$923&amp;"x")=(D923&amp;"x")),0))&gt;1,NOT(ISBLANK(D923)))</formula>
    </cfRule>
  </conditionalFormatting>
  <conditionalFormatting sqref="B938">
    <cfRule type="duplicateValues" dxfId="0" priority="467"/>
  </conditionalFormatting>
  <conditionalFormatting sqref="B940">
    <cfRule type="expression" dxfId="1" priority="110">
      <formula>AND(SUMPRODUCT(IFERROR(1*(($B$940&amp;"x")=(B940&amp;"x")),0))&gt;1,NOT(ISBLANK(B940)))</formula>
    </cfRule>
  </conditionalFormatting>
  <conditionalFormatting sqref="D940">
    <cfRule type="expression" dxfId="1" priority="109">
      <formula>AND(SUMPRODUCT(IFERROR(1*(($D$940&amp;"x")=(D940&amp;"x")),0))&gt;1,NOT(ISBLANK(D940)))</formula>
    </cfRule>
  </conditionalFormatting>
  <conditionalFormatting sqref="B946">
    <cfRule type="duplicateValues" dxfId="0" priority="430"/>
  </conditionalFormatting>
  <conditionalFormatting sqref="B953">
    <cfRule type="duplicateValues" dxfId="0" priority="865"/>
  </conditionalFormatting>
  <conditionalFormatting sqref="B959">
    <cfRule type="expression" dxfId="1" priority="100">
      <formula>AND(SUMPRODUCT(IFERROR(1*(($B$959&amp;"x")=(B959&amp;"x")),0))&gt;1,NOT(ISBLANK(B959)))</formula>
    </cfRule>
  </conditionalFormatting>
  <conditionalFormatting sqref="D959">
    <cfRule type="expression" dxfId="1" priority="99">
      <formula>AND(SUMPRODUCT(IFERROR(1*(($D$959&amp;"x")=(D959&amp;"x")),0))&gt;1,NOT(ISBLANK(D959)))</formula>
    </cfRule>
  </conditionalFormatting>
  <conditionalFormatting sqref="B984">
    <cfRule type="expression" dxfId="1" priority="88">
      <formula>AND(SUMPRODUCT(IFERROR(1*(($B$984&amp;"x")=(B984&amp;"x")),0))&gt;1,NOT(ISBLANK(B984)))</formula>
    </cfRule>
  </conditionalFormatting>
  <conditionalFormatting sqref="D984">
    <cfRule type="expression" dxfId="1" priority="87">
      <formula>AND(SUMPRODUCT(IFERROR(1*(($D$984&amp;"x")=(D984&amp;"x")),0))&gt;1,NOT(ISBLANK(D984)))</formula>
    </cfRule>
  </conditionalFormatting>
  <conditionalFormatting sqref="B1009">
    <cfRule type="duplicateValues" dxfId="0" priority="364"/>
  </conditionalFormatting>
  <conditionalFormatting sqref="B1016">
    <cfRule type="duplicateValues" dxfId="0" priority="150"/>
  </conditionalFormatting>
  <conditionalFormatting sqref="B1020">
    <cfRule type="expression" dxfId="1" priority="86">
      <formula>AND(SUMPRODUCT(IFERROR(1*(($B$1020&amp;"x")=(B1020&amp;"x")),0))&gt;1,NOT(ISBLANK(B1020)))</formula>
    </cfRule>
  </conditionalFormatting>
  <conditionalFormatting sqref="D1020">
    <cfRule type="expression" dxfId="1" priority="85">
      <formula>AND(SUMPRODUCT(IFERROR(1*(($D$1020&amp;"x")=(D1020&amp;"x")),0))&gt;1,NOT(ISBLANK(D1020)))</formula>
    </cfRule>
  </conditionalFormatting>
  <conditionalFormatting sqref="N1023">
    <cfRule type="duplicateValues" dxfId="0" priority="197"/>
  </conditionalFormatting>
  <conditionalFormatting sqref="N1040">
    <cfRule type="duplicateValues" dxfId="0" priority="267"/>
  </conditionalFormatting>
  <conditionalFormatting sqref="N1048">
    <cfRule type="duplicateValues" dxfId="0" priority="266"/>
  </conditionalFormatting>
  <conditionalFormatting sqref="B1049">
    <cfRule type="expression" dxfId="1" priority="98">
      <formula>AND(SUMPRODUCT(IFERROR(1*(($B$1049&amp;"x")=(B1049&amp;"x")),0))&gt;1,NOT(ISBLANK(B1049)))</formula>
    </cfRule>
  </conditionalFormatting>
  <conditionalFormatting sqref="D1049">
    <cfRule type="expression" dxfId="1" priority="97">
      <formula>AND(SUMPRODUCT(IFERROR(1*(($D$1049&amp;"x")=(D1049&amp;"x")),0))&gt;1,NOT(ISBLANK(D1049)))</formula>
    </cfRule>
  </conditionalFormatting>
  <conditionalFormatting sqref="O1086">
    <cfRule type="duplicateValues" dxfId="0" priority="179"/>
  </conditionalFormatting>
  <conditionalFormatting sqref="B1093">
    <cfRule type="duplicateValues" dxfId="0" priority="427"/>
  </conditionalFormatting>
  <conditionalFormatting sqref="N1096">
    <cfRule type="duplicateValues" dxfId="0" priority="265"/>
  </conditionalFormatting>
  <conditionalFormatting sqref="N1122">
    <cfRule type="duplicateValues" dxfId="0" priority="264"/>
  </conditionalFormatting>
  <conditionalFormatting sqref="N1124">
    <cfRule type="duplicateValues" dxfId="0" priority="263"/>
  </conditionalFormatting>
  <conditionalFormatting sqref="D1136">
    <cfRule type="duplicateValues" dxfId="0" priority="159"/>
  </conditionalFormatting>
  <conditionalFormatting sqref="N1136">
    <cfRule type="duplicateValues" dxfId="0" priority="158"/>
  </conditionalFormatting>
  <conditionalFormatting sqref="B1142">
    <cfRule type="duplicateValues" dxfId="0" priority="399"/>
  </conditionalFormatting>
  <conditionalFormatting sqref="B1180">
    <cfRule type="expression" dxfId="1" priority="94">
      <formula>AND(SUMPRODUCT(IFERROR(1*(($B$1180&amp;"x")=(B1180&amp;"x")),0))&gt;1,NOT(ISBLANK(B1180)))</formula>
    </cfRule>
  </conditionalFormatting>
  <conditionalFormatting sqref="D1180">
    <cfRule type="expression" dxfId="1" priority="93">
      <formula>AND(SUMPRODUCT(IFERROR(1*(($D$1180&amp;"x")=(D1180&amp;"x")),0))&gt;1,NOT(ISBLANK(D1180)))</formula>
    </cfRule>
  </conditionalFormatting>
  <conditionalFormatting sqref="B1190">
    <cfRule type="duplicateValues" dxfId="0" priority="561"/>
  </conditionalFormatting>
  <conditionalFormatting sqref="B1191">
    <cfRule type="duplicateValues" dxfId="0" priority="565"/>
  </conditionalFormatting>
  <conditionalFormatting sqref="B1200">
    <cfRule type="duplicateValues" dxfId="0" priority="147"/>
  </conditionalFormatting>
  <conditionalFormatting sqref="B1204">
    <cfRule type="expression" dxfId="1" priority="96">
      <formula>AND(SUMPRODUCT(IFERROR(1*(($B$1204&amp;"x")=(B1204&amp;"x")),0))&gt;1,NOT(ISBLANK(B1204)))</formula>
    </cfRule>
  </conditionalFormatting>
  <conditionalFormatting sqref="D1204">
    <cfRule type="expression" dxfId="1" priority="95">
      <formula>AND(SUMPRODUCT(IFERROR(1*(($D$1204&amp;"x")=(D1204&amp;"x")),0))&gt;1,NOT(ISBLANK(D1204)))</formula>
    </cfRule>
  </conditionalFormatting>
  <conditionalFormatting sqref="B1208">
    <cfRule type="duplicateValues" dxfId="0" priority="146"/>
  </conditionalFormatting>
  <conditionalFormatting sqref="B1212">
    <cfRule type="duplicateValues" dxfId="0" priority="567"/>
  </conditionalFormatting>
  <conditionalFormatting sqref="B1263">
    <cfRule type="duplicateValues" dxfId="0" priority="559"/>
  </conditionalFormatting>
  <conditionalFormatting sqref="N1271">
    <cfRule type="duplicateValues" dxfId="0" priority="260"/>
  </conditionalFormatting>
  <conditionalFormatting sqref="N1273">
    <cfRule type="duplicateValues" dxfId="0" priority="251"/>
  </conditionalFormatting>
  <conditionalFormatting sqref="N1292">
    <cfRule type="duplicateValues" dxfId="0" priority="261"/>
  </conditionalFormatting>
  <conditionalFormatting sqref="N1299">
    <cfRule type="duplicateValues" dxfId="0" priority="213"/>
  </conditionalFormatting>
  <conditionalFormatting sqref="N1319">
    <cfRule type="duplicateValues" dxfId="0" priority="214"/>
  </conditionalFormatting>
  <conditionalFormatting sqref="B1343">
    <cfRule type="duplicateValues" dxfId="0" priority="145"/>
  </conditionalFormatting>
  <conditionalFormatting sqref="B1350">
    <cfRule type="duplicateValues" dxfId="0" priority="545"/>
  </conditionalFormatting>
  <conditionalFormatting sqref="B1367">
    <cfRule type="duplicateValues" dxfId="0" priority="358"/>
  </conditionalFormatting>
  <conditionalFormatting sqref="B1392">
    <cfRule type="duplicateValues" dxfId="0" priority="420"/>
  </conditionalFormatting>
  <conditionalFormatting sqref="N1406">
    <cfRule type="duplicateValues" dxfId="0" priority="212"/>
  </conditionalFormatting>
  <conditionalFormatting sqref="N1425">
    <cfRule type="duplicateValues" dxfId="0" priority="256"/>
  </conditionalFormatting>
  <conditionalFormatting sqref="N1440">
    <cfRule type="duplicateValues" dxfId="0" priority="255"/>
  </conditionalFormatting>
  <conditionalFormatting sqref="N1457">
    <cfRule type="duplicateValues" dxfId="0" priority="254"/>
  </conditionalFormatting>
  <conditionalFormatting sqref="B1475">
    <cfRule type="duplicateValues" dxfId="0" priority="853"/>
  </conditionalFormatting>
  <conditionalFormatting sqref="N1476">
    <cfRule type="duplicateValues" dxfId="0" priority="253"/>
  </conditionalFormatting>
  <conditionalFormatting sqref="N1491">
    <cfRule type="duplicateValues" dxfId="0" priority="252"/>
  </conditionalFormatting>
  <conditionalFormatting sqref="N1526">
    <cfRule type="duplicateValues" dxfId="0" priority="257"/>
  </conditionalFormatting>
  <conditionalFormatting sqref="B1592">
    <cfRule type="duplicateValues" dxfId="0" priority="398"/>
  </conditionalFormatting>
  <conditionalFormatting sqref="B1634">
    <cfRule type="duplicateValues" dxfId="0" priority="867"/>
  </conditionalFormatting>
  <conditionalFormatting sqref="B1647">
    <cfRule type="duplicateValues" dxfId="0" priority="144"/>
  </conditionalFormatting>
  <conditionalFormatting sqref="B1655">
    <cfRule type="expression" dxfId="1" priority="120">
      <formula>AND(SUMPRODUCT(IFERROR(1*(($B$1655&amp;"x")=(B1655&amp;"x")),0))&gt;1,NOT(ISBLANK(B1655)))</formula>
    </cfRule>
  </conditionalFormatting>
  <conditionalFormatting sqref="D1655">
    <cfRule type="expression" dxfId="1" priority="119">
      <formula>AND(SUMPRODUCT(IFERROR(1*(($D$1655&amp;"x")=(D1655&amp;"x")),0))&gt;1,NOT(ISBLANK(D1655)))</formula>
    </cfRule>
  </conditionalFormatting>
  <conditionalFormatting sqref="N1660">
    <cfRule type="duplicateValues" dxfId="0" priority="280"/>
  </conditionalFormatting>
  <conditionalFormatting sqref="N1662">
    <cfRule type="duplicateValues" dxfId="0" priority="270"/>
  </conditionalFormatting>
  <conditionalFormatting sqref="B1663">
    <cfRule type="duplicateValues" dxfId="0" priority="433"/>
  </conditionalFormatting>
  <conditionalFormatting sqref="B1666">
    <cfRule type="duplicateValues" dxfId="0" priority="547"/>
  </conditionalFormatting>
  <conditionalFormatting sqref="B1671">
    <cfRule type="duplicateValues" dxfId="0" priority="143"/>
  </conditionalFormatting>
  <conditionalFormatting sqref="O1681">
    <cfRule type="duplicateValues" dxfId="0" priority="171"/>
  </conditionalFormatting>
  <conditionalFormatting sqref="B1710">
    <cfRule type="expression" dxfId="1" priority="84">
      <formula>AND(SUMPRODUCT(IFERROR(1*(($B$1710&amp;"x")=(B1710&amp;"x")),0))&gt;1,NOT(ISBLANK(B1710)))</formula>
    </cfRule>
  </conditionalFormatting>
  <conditionalFormatting sqref="D1710">
    <cfRule type="expression" dxfId="1" priority="83">
      <formula>AND(SUMPRODUCT(IFERROR(1*(($D$1710&amp;"x")=(D1710&amp;"x")),0))&gt;1,NOT(ISBLANK(D1710)))</formula>
    </cfRule>
  </conditionalFormatting>
  <conditionalFormatting sqref="N1715">
    <cfRule type="duplicateValues" dxfId="0" priority="167"/>
  </conditionalFormatting>
  <conditionalFormatting sqref="O1737">
    <cfRule type="duplicateValues" dxfId="0" priority="173"/>
  </conditionalFormatting>
  <conditionalFormatting sqref="B1764">
    <cfRule type="duplicateValues" dxfId="0" priority="585"/>
  </conditionalFormatting>
  <conditionalFormatting sqref="B1772">
    <cfRule type="expression" dxfId="1" priority="82">
      <formula>AND(SUMPRODUCT(IFERROR(1*(($B$1772&amp;"x")=(B1772&amp;"x")),0))&gt;1,NOT(ISBLANK(B1772)))</formula>
    </cfRule>
  </conditionalFormatting>
  <conditionalFormatting sqref="D1772">
    <cfRule type="expression" dxfId="1" priority="81">
      <formula>AND(SUMPRODUCT(IFERROR(1*(($D$1772&amp;"x")=(D1772&amp;"x")),0))&gt;1,NOT(ISBLANK(D1772)))</formula>
    </cfRule>
  </conditionalFormatting>
  <conditionalFormatting sqref="O1779">
    <cfRule type="duplicateValues" dxfId="0" priority="174"/>
  </conditionalFormatting>
  <conditionalFormatting sqref="N1790">
    <cfRule type="duplicateValues" dxfId="0" priority="249"/>
  </conditionalFormatting>
  <conditionalFormatting sqref="B1791">
    <cfRule type="duplicateValues" dxfId="0" priority="863"/>
  </conditionalFormatting>
  <conditionalFormatting sqref="B1799">
    <cfRule type="duplicateValues" dxfId="0" priority="423"/>
  </conditionalFormatting>
  <conditionalFormatting sqref="B1808">
    <cfRule type="expression" dxfId="1" priority="80">
      <formula>AND(SUMPRODUCT(IFERROR(1*(($B$1808&amp;"x")=(B1808&amp;"x")),0))&gt;1,NOT(ISBLANK(B1808)))</formula>
    </cfRule>
  </conditionalFormatting>
  <conditionalFormatting sqref="D1808">
    <cfRule type="expression" dxfId="1" priority="79">
      <formula>AND(SUMPRODUCT(IFERROR(1*(($D$1808&amp;"x")=(D1808&amp;"x")),0))&gt;1,NOT(ISBLANK(D1808)))</formula>
    </cfRule>
  </conditionalFormatting>
  <conditionalFormatting sqref="B1815">
    <cfRule type="expression" dxfId="1" priority="62">
      <formula>AND(SUMPRODUCT(IFERROR(1*(($B$1815&amp;"x")=(B1815&amp;"x")),0))&gt;1,NOT(ISBLANK(B1815)))</formula>
    </cfRule>
  </conditionalFormatting>
  <conditionalFormatting sqref="D1815">
    <cfRule type="expression" dxfId="1" priority="61">
      <formula>AND(SUMPRODUCT(IFERROR(1*(($D$1815&amp;"x")=(D1815&amp;"x")),0))&gt;1,NOT(ISBLANK(D1815)))</formula>
    </cfRule>
  </conditionalFormatting>
  <conditionalFormatting sqref="N1844">
    <cfRule type="duplicateValues" dxfId="0" priority="394"/>
  </conditionalFormatting>
  <conditionalFormatting sqref="B1854">
    <cfRule type="duplicateValues" dxfId="0" priority="142"/>
  </conditionalFormatting>
  <conditionalFormatting sqref="N1858">
    <cfRule type="duplicateValues" dxfId="0" priority="243"/>
  </conditionalFormatting>
  <conditionalFormatting sqref="N1860">
    <cfRule type="duplicateValues" dxfId="0" priority="246"/>
  </conditionalFormatting>
  <conditionalFormatting sqref="N1863">
    <cfRule type="duplicateValues" dxfId="0" priority="245"/>
  </conditionalFormatting>
  <conditionalFormatting sqref="N1878">
    <cfRule type="duplicateValues" dxfId="0" priority="242"/>
  </conditionalFormatting>
  <conditionalFormatting sqref="N1879">
    <cfRule type="duplicateValues" dxfId="0" priority="247"/>
  </conditionalFormatting>
  <conditionalFormatting sqref="B1903">
    <cfRule type="expression" dxfId="1" priority="78">
      <formula>AND(SUMPRODUCT(IFERROR(1*(($B$1903&amp;"x")=(B1903&amp;"x")),0))&gt;1,NOT(ISBLANK(B1903)))</formula>
    </cfRule>
  </conditionalFormatting>
  <conditionalFormatting sqref="D1903">
    <cfRule type="expression" dxfId="1" priority="77">
      <formula>AND(SUMPRODUCT(IFERROR(1*(($D$1903&amp;"x")=(D1903&amp;"x")),0))&gt;1,NOT(ISBLANK(D1903)))</formula>
    </cfRule>
  </conditionalFormatting>
  <conditionalFormatting sqref="B1908">
    <cfRule type="expression" dxfId="1" priority="72">
      <formula>AND(SUMPRODUCT(IFERROR(1*(($B$1908&amp;"x")=(B1908&amp;"x")),0))&gt;1,NOT(ISBLANK(B1908)))</formula>
    </cfRule>
  </conditionalFormatting>
  <conditionalFormatting sqref="D1908">
    <cfRule type="expression" dxfId="1" priority="71">
      <formula>AND(SUMPRODUCT(IFERROR(1*(($D$1908&amp;"x")=(D1908&amp;"x")),0))&gt;1,NOT(ISBLANK(D1908)))</formula>
    </cfRule>
  </conditionalFormatting>
  <conditionalFormatting sqref="B1919">
    <cfRule type="expression" dxfId="1" priority="76">
      <formula>AND(SUMPRODUCT(IFERROR(1*(($B$1919&amp;"x")=(B1919&amp;"x")),0))&gt;1,NOT(ISBLANK(B1919)))</formula>
    </cfRule>
  </conditionalFormatting>
  <conditionalFormatting sqref="D1919">
    <cfRule type="expression" dxfId="1" priority="75">
      <formula>AND(SUMPRODUCT(IFERROR(1*(($D$1919&amp;"x")=(D1919&amp;"x")),0))&gt;1,NOT(ISBLANK(D1919)))</formula>
    </cfRule>
  </conditionalFormatting>
  <conditionalFormatting sqref="B1925">
    <cfRule type="duplicateValues" dxfId="0" priority="418"/>
  </conditionalFormatting>
  <conditionalFormatting sqref="B1970">
    <cfRule type="duplicateValues" dxfId="0" priority="413"/>
  </conditionalFormatting>
  <conditionalFormatting sqref="N1976">
    <cfRule type="duplicateValues" dxfId="0" priority="244"/>
  </conditionalFormatting>
  <conditionalFormatting sqref="B2068">
    <cfRule type="duplicateValues" dxfId="0" priority="439"/>
  </conditionalFormatting>
  <conditionalFormatting sqref="B2073">
    <cfRule type="duplicateValues" dxfId="0" priority="416"/>
  </conditionalFormatting>
  <conditionalFormatting sqref="B2096">
    <cfRule type="duplicateValues" dxfId="0" priority="541"/>
  </conditionalFormatting>
  <conditionalFormatting sqref="B2108">
    <cfRule type="duplicateValues" dxfId="0" priority="310"/>
  </conditionalFormatting>
  <conditionalFormatting sqref="B2111">
    <cfRule type="duplicateValues" dxfId="0" priority="543"/>
  </conditionalFormatting>
  <conditionalFormatting sqref="B2133">
    <cfRule type="duplicateValues" dxfId="0" priority="412"/>
  </conditionalFormatting>
  <conditionalFormatting sqref="N2202">
    <cfRule type="duplicateValues" dxfId="0" priority="240"/>
  </conditionalFormatting>
  <conditionalFormatting sqref="N2222">
    <cfRule type="duplicateValues" dxfId="0" priority="236"/>
  </conditionalFormatting>
  <conditionalFormatting sqref="B2235">
    <cfRule type="duplicateValues" dxfId="0" priority="409"/>
  </conditionalFormatting>
  <conditionalFormatting sqref="B2269">
    <cfRule type="expression" dxfId="1" priority="58">
      <formula>AND(SUMPRODUCT(IFERROR(1*(($B$2269&amp;"x")=(B2269&amp;"x")),0))&gt;1,NOT(ISBLANK(B2269)))</formula>
    </cfRule>
  </conditionalFormatting>
  <conditionalFormatting sqref="D2269">
    <cfRule type="expression" dxfId="1" priority="57">
      <formula>AND(SUMPRODUCT(IFERROR(1*(($D$2269&amp;"x")=(D2269&amp;"x")),0))&gt;1,NOT(ISBLANK(D2269)))</formula>
    </cfRule>
  </conditionalFormatting>
  <conditionalFormatting sqref="B2289">
    <cfRule type="expression" dxfId="1" priority="60">
      <formula>AND(SUMPRODUCT(IFERROR(1*(($B$2289&amp;"x")=(B2289&amp;"x")),0))&gt;1,NOT(ISBLANK(B2289)))</formula>
    </cfRule>
  </conditionalFormatting>
  <conditionalFormatting sqref="D2289">
    <cfRule type="expression" dxfId="1" priority="59">
      <formula>AND(SUMPRODUCT(IFERROR(1*(($D$2289&amp;"x")=(D2289&amp;"x")),0))&gt;1,NOT(ISBLANK(D2289)))</formula>
    </cfRule>
  </conditionalFormatting>
  <conditionalFormatting sqref="B2294">
    <cfRule type="duplicateValues" dxfId="0" priority="141"/>
  </conditionalFormatting>
  <conditionalFormatting sqref="B2352">
    <cfRule type="duplicateValues" dxfId="0" priority="346"/>
  </conditionalFormatting>
  <conditionalFormatting sqref="B2353">
    <cfRule type="duplicateValues" dxfId="0" priority="455"/>
  </conditionalFormatting>
  <conditionalFormatting sqref="B2354">
    <cfRule type="duplicateValues" dxfId="0" priority="493"/>
  </conditionalFormatting>
  <conditionalFormatting sqref="B2388">
    <cfRule type="duplicateValues" dxfId="0" priority="139"/>
  </conditionalFormatting>
  <conditionalFormatting sqref="B2396">
    <cfRule type="duplicateValues" dxfId="0" priority="343"/>
  </conditionalFormatting>
  <conditionalFormatting sqref="B2418">
    <cfRule type="duplicateValues" dxfId="0" priority="441"/>
  </conditionalFormatting>
  <conditionalFormatting sqref="B2421">
    <cfRule type="duplicateValues" dxfId="0" priority="443"/>
  </conditionalFormatting>
  <conditionalFormatting sqref="B2428">
    <cfRule type="duplicateValues" dxfId="0" priority="406"/>
  </conditionalFormatting>
  <conditionalFormatting sqref="B2449">
    <cfRule type="duplicateValues" dxfId="0" priority="858"/>
  </conditionalFormatting>
  <conditionalFormatting sqref="B2450">
    <cfRule type="duplicateValues" dxfId="0" priority="447"/>
  </conditionalFormatting>
  <conditionalFormatting sqref="B2465">
    <cfRule type="duplicateValues" dxfId="0" priority="857"/>
  </conditionalFormatting>
  <conditionalFormatting sqref="B2466">
    <cfRule type="duplicateValues" dxfId="0" priority="340"/>
  </conditionalFormatting>
  <conditionalFormatting sqref="N2478">
    <cfRule type="duplicateValues" dxfId="0" priority="232"/>
  </conditionalFormatting>
  <conditionalFormatting sqref="B2489">
    <cfRule type="duplicateValues" dxfId="0" priority="860"/>
  </conditionalFormatting>
  <conditionalFormatting sqref="B2490">
    <cfRule type="expression" dxfId="1" priority="70">
      <formula>AND(SUMPRODUCT(IFERROR(1*(($B$2490&amp;"x")=(B2490&amp;"x")),0))&gt;1,NOT(ISBLANK(B2490)))</formula>
    </cfRule>
  </conditionalFormatting>
  <conditionalFormatting sqref="D2490">
    <cfRule type="expression" dxfId="1" priority="69">
      <formula>AND(SUMPRODUCT(IFERROR(1*(($D$2490&amp;"x")=(D2490&amp;"x")),0))&gt;1,NOT(ISBLANK(D2490)))</formula>
    </cfRule>
  </conditionalFormatting>
  <conditionalFormatting sqref="B2494">
    <cfRule type="duplicateValues" dxfId="0" priority="411"/>
  </conditionalFormatting>
  <conditionalFormatting sqref="B2495">
    <cfRule type="duplicateValues" dxfId="0" priority="405"/>
  </conditionalFormatting>
  <conditionalFormatting sqref="B2497">
    <cfRule type="duplicateValues" dxfId="0" priority="449"/>
  </conditionalFormatting>
  <conditionalFormatting sqref="B2514">
    <cfRule type="expression" dxfId="1" priority="74">
      <formula>AND(SUMPRODUCT(IFERROR(1*(($B$2514&amp;"x")=(B2514&amp;"x")),0))&gt;1,NOT(ISBLANK(B2514)))</formula>
    </cfRule>
  </conditionalFormatting>
  <conditionalFormatting sqref="D2514">
    <cfRule type="expression" dxfId="1" priority="73">
      <formula>AND(SUMPRODUCT(IFERROR(1*(($D$2514&amp;"x")=(D2514&amp;"x")),0))&gt;1,NOT(ISBLANK(D2514)))</formula>
    </cfRule>
  </conditionalFormatting>
  <conditionalFormatting sqref="B2517">
    <cfRule type="duplicateValues" dxfId="0" priority="451"/>
  </conditionalFormatting>
  <conditionalFormatting sqref="B2527">
    <cfRule type="duplicateValues" dxfId="0" priority="331"/>
  </conditionalFormatting>
  <conditionalFormatting sqref="B2545">
    <cfRule type="duplicateValues" dxfId="0" priority="410"/>
  </conditionalFormatting>
  <conditionalFormatting sqref="B2572">
    <cfRule type="duplicateValues" dxfId="0" priority="328"/>
  </conditionalFormatting>
  <conditionalFormatting sqref="B2588">
    <cfRule type="duplicateValues" dxfId="0" priority="140"/>
  </conditionalFormatting>
  <conditionalFormatting sqref="B2682">
    <cfRule type="duplicateValues" dxfId="0" priority="531"/>
  </conditionalFormatting>
  <conditionalFormatting sqref="N2702">
    <cfRule type="duplicateValues" dxfId="0" priority="160" stopIfTrue="1"/>
  </conditionalFormatting>
  <conditionalFormatting sqref="B2732">
    <cfRule type="duplicateValues" dxfId="0" priority="851"/>
  </conditionalFormatting>
  <conditionalFormatting sqref="N2754">
    <cfRule type="duplicateValues" dxfId="0" priority="204"/>
  </conditionalFormatting>
  <conditionalFormatting sqref="N2770">
    <cfRule type="duplicateValues" dxfId="0" priority="205"/>
  </conditionalFormatting>
  <conditionalFormatting sqref="B2815">
    <cfRule type="expression" dxfId="1" priority="64">
      <formula>AND(SUMPRODUCT(IFERROR(1*(($B$2815&amp;"x")=(B2815&amp;"x")),0))&gt;1,NOT(ISBLANK(B2815)))</formula>
    </cfRule>
  </conditionalFormatting>
  <conditionalFormatting sqref="D2815">
    <cfRule type="expression" dxfId="1" priority="63">
      <formula>AND(SUMPRODUCT(IFERROR(1*(($D$2815&amp;"x")=(D2815&amp;"x")),0))&gt;1,NOT(ISBLANK(D2815)))</formula>
    </cfRule>
  </conditionalFormatting>
  <conditionalFormatting sqref="B2855">
    <cfRule type="expression" dxfId="1" priority="56">
      <formula>AND(SUMPRODUCT(IFERROR(1*(($B$2855&amp;"x")=(B2855&amp;"x")),0))&gt;1,NOT(ISBLANK(B2855)))</formula>
    </cfRule>
  </conditionalFormatting>
  <conditionalFormatting sqref="D2855">
    <cfRule type="expression" dxfId="1" priority="55">
      <formula>AND(SUMPRODUCT(IFERROR(1*(($D$2855&amp;"x")=(D2855&amp;"x")),0))&gt;1,NOT(ISBLANK(D2855)))</formula>
    </cfRule>
  </conditionalFormatting>
  <conditionalFormatting sqref="B2866">
    <cfRule type="expression" dxfId="1" priority="66">
      <formula>AND(SUMPRODUCT(IFERROR(1*(($B$2866&amp;"x")=(B2866&amp;"x")),0))&gt;1,NOT(ISBLANK(B2866)))</formula>
    </cfRule>
  </conditionalFormatting>
  <conditionalFormatting sqref="D2866">
    <cfRule type="expression" dxfId="1" priority="65">
      <formula>AND(SUMPRODUCT(IFERROR(1*(($D$2866&amp;"x")=(D2866&amp;"x")),0))&gt;1,NOT(ISBLANK(D2866)))</formula>
    </cfRule>
  </conditionalFormatting>
  <conditionalFormatting sqref="B2876">
    <cfRule type="expression" dxfId="1" priority="52">
      <formula>AND(SUMPRODUCT(IFERROR(1*(($B$2876&amp;"x")=(B2876&amp;"x")),0))&gt;1,NOT(ISBLANK(B2876)))</formula>
    </cfRule>
  </conditionalFormatting>
  <conditionalFormatting sqref="D2876">
    <cfRule type="expression" dxfId="1" priority="51">
      <formula>AND(SUMPRODUCT(IFERROR(1*(($D$2876&amp;"x")=(D2876&amp;"x")),0))&gt;1,NOT(ISBLANK(D2876)))</formula>
    </cfRule>
  </conditionalFormatting>
  <conditionalFormatting sqref="N2903">
    <cfRule type="duplicateValues" dxfId="0" priority="202"/>
  </conditionalFormatting>
  <conditionalFormatting sqref="N2909">
    <cfRule type="duplicateValues" dxfId="0" priority="201"/>
  </conditionalFormatting>
  <conditionalFormatting sqref="B2911">
    <cfRule type="expression" dxfId="1" priority="54">
      <formula>AND(SUMPRODUCT(IFERROR(1*(($B$2911&amp;"x")=(B2911&amp;"x")),0))&gt;1,NOT(ISBLANK(B2911)))</formula>
    </cfRule>
  </conditionalFormatting>
  <conditionalFormatting sqref="D2911">
    <cfRule type="expression" dxfId="1" priority="53">
      <formula>AND(SUMPRODUCT(IFERROR(1*(($D$2911&amp;"x")=(D2911&amp;"x")),0))&gt;1,NOT(ISBLANK(D2911)))</formula>
    </cfRule>
  </conditionalFormatting>
  <conditionalFormatting sqref="B2949">
    <cfRule type="expression" dxfId="1" priority="50">
      <formula>AND(SUMPRODUCT(IFERROR(1*(($B$2949&amp;"x")=(B2949&amp;"x")),0))&gt;1,NOT(ISBLANK(B2949)))</formula>
    </cfRule>
  </conditionalFormatting>
  <conditionalFormatting sqref="D2949">
    <cfRule type="expression" dxfId="1" priority="49">
      <formula>AND(SUMPRODUCT(IFERROR(1*(($D$2949&amp;"x")=(D2949&amp;"x")),0))&gt;1,NOT(ISBLANK(D2949)))</formula>
    </cfRule>
  </conditionalFormatting>
  <conditionalFormatting sqref="N2951">
    <cfRule type="duplicateValues" dxfId="0" priority="203"/>
  </conditionalFormatting>
  <conditionalFormatting sqref="B2964">
    <cfRule type="duplicateValues" dxfId="0" priority="408"/>
  </conditionalFormatting>
  <conditionalFormatting sqref="N2968">
    <cfRule type="duplicateValues" dxfId="0" priority="199"/>
  </conditionalFormatting>
  <conditionalFormatting sqref="N2999">
    <cfRule type="duplicateValues" dxfId="0" priority="198"/>
  </conditionalFormatting>
  <conditionalFormatting sqref="N3033">
    <cfRule type="duplicateValues" dxfId="0" priority="217"/>
  </conditionalFormatting>
  <conditionalFormatting sqref="N3058">
    <cfRule type="duplicateValues" dxfId="0" priority="248"/>
  </conditionalFormatting>
  <conditionalFormatting sqref="B3078">
    <cfRule type="duplicateValues" dxfId="0" priority="138"/>
  </conditionalFormatting>
  <conditionalFormatting sqref="B3083">
    <cfRule type="duplicateValues" dxfId="0" priority="513"/>
  </conditionalFormatting>
  <conditionalFormatting sqref="B3095">
    <cfRule type="duplicateValues" dxfId="0" priority="525"/>
  </conditionalFormatting>
  <conditionalFormatting sqref="B3120">
    <cfRule type="expression" dxfId="1" priority="130">
      <formula>AND(SUMPRODUCT(IFERROR(1*(($B$3120&amp;"x")=(B3120&amp;"x")),0))&gt;1,NOT(ISBLANK(B3120)))</formula>
    </cfRule>
  </conditionalFormatting>
  <conditionalFormatting sqref="D3120">
    <cfRule type="expression" dxfId="1" priority="129">
      <formula>AND(SUMPRODUCT(IFERROR(1*(($D$3120&amp;"x")=(D3120&amp;"x")),0))&gt;1,NOT(ISBLANK(D3120)))</formula>
    </cfRule>
  </conditionalFormatting>
  <conditionalFormatting sqref="B3133">
    <cfRule type="expression" dxfId="1" priority="44">
      <formula>AND(SUMPRODUCT(IFERROR(1*(($B$3133&amp;"x")=(B3133&amp;"x")),0))&gt;1,NOT(ISBLANK(B3133)))</formula>
    </cfRule>
  </conditionalFormatting>
  <conditionalFormatting sqref="D3133">
    <cfRule type="expression" dxfId="1" priority="43">
      <formula>AND(SUMPRODUCT(IFERROR(1*(($D$3133&amp;"x")=(D3133&amp;"x")),0))&gt;1,NOT(ISBLANK(D3133)))</formula>
    </cfRule>
  </conditionalFormatting>
  <conditionalFormatting sqref="N3158">
    <cfRule type="duplicateValues" dxfId="0" priority="221"/>
  </conditionalFormatting>
  <conditionalFormatting sqref="N3170">
    <cfRule type="duplicateValues" dxfId="0" priority="220"/>
  </conditionalFormatting>
  <conditionalFormatting sqref="B3175">
    <cfRule type="duplicateValues" dxfId="0" priority="135"/>
  </conditionalFormatting>
  <conditionalFormatting sqref="B3176">
    <cfRule type="duplicateValues" dxfId="0" priority="463"/>
  </conditionalFormatting>
  <conditionalFormatting sqref="B3184">
    <cfRule type="duplicateValues" dxfId="0" priority="132"/>
  </conditionalFormatting>
  <conditionalFormatting sqref="B3204">
    <cfRule type="duplicateValues" dxfId="0" priority="479"/>
  </conditionalFormatting>
  <conditionalFormatting sqref="B3231">
    <cfRule type="duplicateValues" dxfId="0" priority="508"/>
  </conditionalFormatting>
  <conditionalFormatting sqref="B3273">
    <cfRule type="duplicateValues" dxfId="0" priority="457"/>
  </conditionalFormatting>
  <conditionalFormatting sqref="B3276">
    <cfRule type="duplicateValues" dxfId="0" priority="506"/>
  </conditionalFormatting>
  <conditionalFormatting sqref="B3287">
    <cfRule type="duplicateValues" dxfId="0" priority="136"/>
  </conditionalFormatting>
  <conditionalFormatting sqref="B3292">
    <cfRule type="expression" dxfId="1" priority="42">
      <formula>AND(SUMPRODUCT(IFERROR(1*(($B$3292&amp;"x")=(B3292&amp;"x")),0))&gt;1,NOT(ISBLANK(B3292)))</formula>
    </cfRule>
  </conditionalFormatting>
  <conditionalFormatting sqref="D3292">
    <cfRule type="expression" dxfId="1" priority="41">
      <formula>AND(SUMPRODUCT(IFERROR(1*(($D$3292&amp;"x")=(D3292&amp;"x")),0))&gt;1,NOT(ISBLANK(D3292)))</formula>
    </cfRule>
  </conditionalFormatting>
  <conditionalFormatting sqref="B3306">
    <cfRule type="duplicateValues" dxfId="0" priority="850"/>
  </conditionalFormatting>
  <conditionalFormatting sqref="B3334">
    <cfRule type="expression" dxfId="1" priority="40">
      <formula>AND(SUMPRODUCT(IFERROR(1*(($B$3334&amp;"x")=(B3334&amp;"x")),0))&gt;1,NOT(ISBLANK(B3334)))</formula>
    </cfRule>
  </conditionalFormatting>
  <conditionalFormatting sqref="D3334">
    <cfRule type="expression" dxfId="1" priority="39">
      <formula>AND(SUMPRODUCT(IFERROR(1*(($D$3334&amp;"x")=(D3334&amp;"x")),0))&gt;1,NOT(ISBLANK(D3334)))</formula>
    </cfRule>
  </conditionalFormatting>
  <conditionalFormatting sqref="N3347">
    <cfRule type="duplicateValues" dxfId="0" priority="216"/>
  </conditionalFormatting>
  <conditionalFormatting sqref="B3358">
    <cfRule type="duplicateValues" dxfId="0" priority="400"/>
  </conditionalFormatting>
  <conditionalFormatting sqref="B3380">
    <cfRule type="expression" dxfId="1" priority="38">
      <formula>AND(SUMPRODUCT(IFERROR(1*(($B$3380&amp;"x")=(B3380&amp;"x")),0))&gt;1,NOT(ISBLANK(B3380)))</formula>
    </cfRule>
  </conditionalFormatting>
  <conditionalFormatting sqref="D3380">
    <cfRule type="expression" dxfId="1" priority="37">
      <formula>AND(SUMPRODUCT(IFERROR(1*(($D$3380&amp;"x")=(D3380&amp;"x")),0))&gt;1,NOT(ISBLANK(D3380)))</formula>
    </cfRule>
  </conditionalFormatting>
  <conditionalFormatting sqref="B3386">
    <cfRule type="duplicateValues" dxfId="0" priority="133"/>
  </conditionalFormatting>
  <conditionalFormatting sqref="B3393">
    <cfRule type="duplicateValues" dxfId="0" priority="391"/>
  </conditionalFormatting>
  <conditionalFormatting sqref="N3416">
    <cfRule type="duplicateValues" dxfId="0" priority="210"/>
  </conditionalFormatting>
  <conditionalFormatting sqref="B3429">
    <cfRule type="duplicateValues" dxfId="0" priority="316"/>
  </conditionalFormatting>
  <conditionalFormatting sqref="B3438">
    <cfRule type="duplicateValues" dxfId="0" priority="849"/>
  </conditionalFormatting>
  <conditionalFormatting sqref="N3459">
    <cfRule type="duplicateValues" dxfId="0" priority="162"/>
  </conditionalFormatting>
  <conditionalFormatting sqref="B3467">
    <cfRule type="duplicateValues" dxfId="0" priority="569"/>
  </conditionalFormatting>
  <conditionalFormatting sqref="B3501">
    <cfRule type="duplicateValues" dxfId="0" priority="301"/>
  </conditionalFormatting>
  <conditionalFormatting sqref="B3502">
    <cfRule type="duplicateValues" dxfId="0" priority="307"/>
  </conditionalFormatting>
  <conditionalFormatting sqref="B3509">
    <cfRule type="duplicateValues" dxfId="0" priority="854"/>
  </conditionalFormatting>
  <conditionalFormatting sqref="B3516">
    <cfRule type="expression" dxfId="1" priority="36">
      <formula>AND(SUMPRODUCT(IFERROR(1*(($B$3516&amp;"x")=(B3516&amp;"x")),0))&gt;1,NOT(ISBLANK(B3516)))</formula>
    </cfRule>
  </conditionalFormatting>
  <conditionalFormatting sqref="D3516">
    <cfRule type="expression" dxfId="1" priority="35">
      <formula>AND(SUMPRODUCT(IFERROR(1*(($D$3516&amp;"x")=(D3516&amp;"x")),0))&gt;1,NOT(ISBLANK(D3516)))</formula>
    </cfRule>
  </conditionalFormatting>
  <conditionalFormatting sqref="D3527">
    <cfRule type="duplicateValues" dxfId="0" priority="5"/>
  </conditionalFormatting>
  <conditionalFormatting sqref="N3528">
    <cfRule type="duplicateValues" dxfId="0" priority="8"/>
  </conditionalFormatting>
  <conditionalFormatting sqref="N3529">
    <cfRule type="duplicateValues" dxfId="0" priority="7"/>
  </conditionalFormatting>
  <conditionalFormatting sqref="N3530">
    <cfRule type="duplicateValues" dxfId="0" priority="6"/>
  </conditionalFormatting>
  <conditionalFormatting sqref="B3562">
    <cfRule type="duplicateValues" dxfId="0" priority="459"/>
  </conditionalFormatting>
  <conditionalFormatting sqref="B3569">
    <cfRule type="duplicateValues" dxfId="0" priority="313"/>
  </conditionalFormatting>
  <conditionalFormatting sqref="N3579">
    <cfRule type="duplicateValues" dxfId="0" priority="211"/>
  </conditionalFormatting>
  <conditionalFormatting sqref="D3582">
    <cfRule type="duplicateValues" dxfId="0" priority="34"/>
  </conditionalFormatting>
  <conditionalFormatting sqref="N3582">
    <cfRule type="duplicateValues" dxfId="0" priority="33"/>
  </conditionalFormatting>
  <conditionalFormatting sqref="B3583">
    <cfRule type="duplicateValues" dxfId="0" priority="131"/>
  </conditionalFormatting>
  <conditionalFormatting sqref="B3584">
    <cfRule type="expression" dxfId="1" priority="32">
      <formula>AND(SUMPRODUCT(IFERROR(1*(($B$3584&amp;"x")=(B3584&amp;"x")),0))&gt;1,NOT(ISBLANK(B3584)))</formula>
    </cfRule>
  </conditionalFormatting>
  <conditionalFormatting sqref="D3584">
    <cfRule type="expression" dxfId="1" priority="31">
      <formula>AND(SUMPRODUCT(IFERROR(1*(($D$3584&amp;"x")=(D3584&amp;"x")),0))&gt;1,NOT(ISBLANK(D3584)))</formula>
    </cfRule>
  </conditionalFormatting>
  <conditionalFormatting sqref="N3592">
    <cfRule type="duplicateValues" dxfId="0" priority="294"/>
  </conditionalFormatting>
  <conditionalFormatting sqref="B3598">
    <cfRule type="expression" dxfId="1" priority="30">
      <formula>AND(SUMPRODUCT(IFERROR(1*(($B$3598&amp;"x")=(B3598&amp;"x")),0))&gt;1,NOT(ISBLANK(B3598)))</formula>
    </cfRule>
  </conditionalFormatting>
  <conditionalFormatting sqref="D3598">
    <cfRule type="expression" dxfId="1" priority="29">
      <formula>AND(SUMPRODUCT(IFERROR(1*(($D$3598&amp;"x")=(D3598&amp;"x")),0))&gt;1,NOT(ISBLANK(D3598)))</formula>
    </cfRule>
  </conditionalFormatting>
  <conditionalFormatting sqref="B3607">
    <cfRule type="expression" dxfId="1" priority="28">
      <formula>AND(SUMPRODUCT(IFERROR(1*(($B$3607&amp;"x")=(B3607&amp;"x")),0))&gt;1,NOT(ISBLANK(B3607)))</formula>
    </cfRule>
  </conditionalFormatting>
  <conditionalFormatting sqref="D3607">
    <cfRule type="expression" dxfId="1" priority="27">
      <formula>AND(SUMPRODUCT(IFERROR(1*(($D$3607&amp;"x")=(D3607&amp;"x")),0))&gt;1,NOT(ISBLANK(D3607)))</formula>
    </cfRule>
  </conditionalFormatting>
  <conditionalFormatting sqref="B3627">
    <cfRule type="duplicateValues" dxfId="0" priority="404"/>
  </conditionalFormatting>
  <conditionalFormatting sqref="N3629">
    <cfRule type="duplicateValues" dxfId="0" priority="229"/>
  </conditionalFormatting>
  <conditionalFormatting sqref="B3639">
    <cfRule type="duplicateValues" dxfId="0" priority="517"/>
  </conditionalFormatting>
  <conditionalFormatting sqref="B3654">
    <cfRule type="duplicateValues" dxfId="0" priority="515"/>
  </conditionalFormatting>
  <conditionalFormatting sqref="N3667">
    <cfRule type="duplicateValues" dxfId="0" priority="228"/>
  </conditionalFormatting>
  <conditionalFormatting sqref="N3668">
    <cfRule type="duplicateValues" dxfId="0" priority="227"/>
  </conditionalFormatting>
  <conditionalFormatting sqref="B3692">
    <cfRule type="duplicateValues" dxfId="0" priority="403"/>
  </conditionalFormatting>
  <conditionalFormatting sqref="B3710">
    <cfRule type="duplicateValues" dxfId="0" priority="137"/>
  </conditionalFormatting>
  <conditionalFormatting sqref="O3716">
    <cfRule type="duplicateValues" dxfId="0" priority="169"/>
  </conditionalFormatting>
  <conditionalFormatting sqref="N3717">
    <cfRule type="duplicateValues" dxfId="0" priority="225"/>
  </conditionalFormatting>
  <conditionalFormatting sqref="N3736">
    <cfRule type="duplicateValues" dxfId="0" priority="224"/>
  </conditionalFormatting>
  <conditionalFormatting sqref="B3791">
    <cfRule type="expression" dxfId="1" priority="22">
      <formula>AND(SUMPRODUCT(IFERROR(1*(($B$3791&amp;"x")=(B3791&amp;"x")),0))&gt;1,NOT(ISBLANK(B3791)))</formula>
    </cfRule>
  </conditionalFormatting>
  <conditionalFormatting sqref="D3791">
    <cfRule type="expression" dxfId="1" priority="21">
      <formula>AND(SUMPRODUCT(IFERROR(1*(($D$3791&amp;"x")=(D3791&amp;"x")),0))&gt;1,NOT(ISBLANK(D3791)))</formula>
    </cfRule>
  </conditionalFormatting>
  <conditionalFormatting sqref="N3797">
    <cfRule type="duplicateValues" dxfId="0" priority="223"/>
  </conditionalFormatting>
  <conditionalFormatting sqref="B3826">
    <cfRule type="expression" dxfId="1" priority="16">
      <formula>AND(SUMPRODUCT(IFERROR(1*(($B$3826&amp;"x")=(B3826&amp;"x")),0))&gt;1,NOT(ISBLANK(B3826)))</formula>
    </cfRule>
  </conditionalFormatting>
  <conditionalFormatting sqref="D3826">
    <cfRule type="expression" dxfId="1" priority="15">
      <formula>AND(SUMPRODUCT(IFERROR(1*(($D$3826&amp;"x")=(D3826&amp;"x")),0))&gt;1,NOT(ISBLANK(D3826)))</formula>
    </cfRule>
  </conditionalFormatting>
  <conditionalFormatting sqref="B3837">
    <cfRule type="duplicateValues" dxfId="0" priority="401"/>
  </conditionalFormatting>
  <conditionalFormatting sqref="B3853">
    <cfRule type="expression" dxfId="1" priority="20">
      <formula>AND(SUMPRODUCT(IFERROR(1*(($B$3853&amp;"x")=(B3853&amp;"x")),0))&gt;1,NOT(ISBLANK(B3853)))</formula>
    </cfRule>
  </conditionalFormatting>
  <conditionalFormatting sqref="D3853">
    <cfRule type="expression" dxfId="1" priority="19">
      <formula>AND(SUMPRODUCT(IFERROR(1*(($D$3853&amp;"x")=(D3853&amp;"x")),0))&gt;1,NOT(ISBLANK(D3853)))</formula>
    </cfRule>
  </conditionalFormatting>
  <conditionalFormatting sqref="N3940">
    <cfRule type="duplicateValues" dxfId="0" priority="207"/>
  </conditionalFormatting>
  <conditionalFormatting sqref="N3949">
    <cfRule type="duplicateValues" dxfId="0" priority="206"/>
  </conditionalFormatting>
  <conditionalFormatting sqref="B3968">
    <cfRule type="expression" dxfId="1" priority="14">
      <formula>AND(SUMPRODUCT(IFERROR(1*(($B$3968&amp;"x")=(B3968&amp;"x")),0))&gt;1,NOT(ISBLANK(B3968)))</formula>
    </cfRule>
  </conditionalFormatting>
  <conditionalFormatting sqref="D3968">
    <cfRule type="expression" dxfId="1" priority="13">
      <formula>AND(SUMPRODUCT(IFERROR(1*(($D$3968&amp;"x")=(D3968&amp;"x")),0))&gt;1,NOT(ISBLANK(D3968)))</formula>
    </cfRule>
  </conditionalFormatting>
  <conditionalFormatting sqref="B3980">
    <cfRule type="duplicateValues" dxfId="0" priority="184"/>
  </conditionalFormatting>
  <conditionalFormatting sqref="B3991">
    <cfRule type="expression" dxfId="1" priority="10">
      <formula>AND(SUMPRODUCT(IFERROR(1*(($B$3991&amp;"x")=(B3991&amp;"x")),0))&gt;1,NOT(ISBLANK(B3991)))</formula>
    </cfRule>
  </conditionalFormatting>
  <conditionalFormatting sqref="D3991">
    <cfRule type="expression" dxfId="1" priority="9">
      <formula>AND(SUMPRODUCT(IFERROR(1*(($D$3991&amp;"x")=(D3991&amp;"x")),0))&gt;1,NOT(ISBLANK(D3991)))</formula>
    </cfRule>
  </conditionalFormatting>
  <conditionalFormatting sqref="B4004">
    <cfRule type="duplicateValues" dxfId="0" priority="152"/>
  </conditionalFormatting>
  <conditionalFormatting sqref="D4004">
    <cfRule type="duplicateValues" dxfId="0" priority="153"/>
  </conditionalFormatting>
  <conditionalFormatting sqref="B4011">
    <cfRule type="expression" dxfId="1" priority="12">
      <formula>AND(SUMPRODUCT(IFERROR(1*(($B$4011&amp;"x")=(B4011&amp;"x")),0))&gt;1,NOT(ISBLANK(B4011)))</formula>
    </cfRule>
  </conditionalFormatting>
  <conditionalFormatting sqref="D4011">
    <cfRule type="expression" dxfId="1" priority="11">
      <formula>AND(SUMPRODUCT(IFERROR(1*(($D$4011&amp;"x")=(D4011&amp;"x")),0))&gt;1,NOT(ISBLANK(D4011)))</formula>
    </cfRule>
  </conditionalFormatting>
  <conditionalFormatting sqref="N4080">
    <cfRule type="duplicateValues" dxfId="0" priority="182"/>
  </conditionalFormatting>
  <conditionalFormatting sqref="N4093">
    <cfRule type="duplicateValues" dxfId="0" priority="191" stopIfTrue="1"/>
  </conditionalFormatting>
  <conditionalFormatting sqref="B62:B63">
    <cfRule type="duplicateValues" dxfId="0" priority="481"/>
  </conditionalFormatting>
  <conditionalFormatting sqref="B65:B66">
    <cfRule type="duplicateValues" dxfId="0" priority="477"/>
  </conditionalFormatting>
  <conditionalFormatting sqref="B97:B98">
    <cfRule type="duplicateValues" dxfId="0" priority="151"/>
  </conditionalFormatting>
  <conditionalFormatting sqref="B124:B125">
    <cfRule type="duplicateValues" dxfId="0" priority="557"/>
  </conditionalFormatting>
  <conditionalFormatting sqref="B624:B626">
    <cfRule type="duplicateValues" dxfId="0" priority="434"/>
  </conditionalFormatting>
  <conditionalFormatting sqref="B999:B1000">
    <cfRule type="duplicateValues" dxfId="0" priority="429"/>
  </conditionalFormatting>
  <conditionalFormatting sqref="B1001:B1002">
    <cfRule type="duplicateValues" dxfId="0" priority="428"/>
  </conditionalFormatting>
  <conditionalFormatting sqref="B1005:B1006">
    <cfRule type="duplicateValues" dxfId="0" priority="573"/>
  </conditionalFormatting>
  <conditionalFormatting sqref="B1088:B1090">
    <cfRule type="duplicateValues" dxfId="0" priority="298"/>
  </conditionalFormatting>
  <conditionalFormatting sqref="B1194:B1195">
    <cfRule type="duplicateValues" dxfId="0" priority="855"/>
  </conditionalFormatting>
  <conditionalFormatting sqref="B1197:B1198">
    <cfRule type="duplicateValues" dxfId="0" priority="425"/>
  </conditionalFormatting>
  <conditionalFormatting sqref="B1214:B1215">
    <cfRule type="duplicateValues" dxfId="0" priority="489"/>
  </conditionalFormatting>
  <conditionalFormatting sqref="B1259:B1262">
    <cfRule type="duplicateValues" dxfId="0" priority="856"/>
  </conditionalFormatting>
  <conditionalFormatting sqref="B1296:B1297">
    <cfRule type="duplicateValues" dxfId="0" priority="563"/>
  </conditionalFormatting>
  <conditionalFormatting sqref="B1345:B1346">
    <cfRule type="expression" dxfId="1" priority="92">
      <formula>AND(SUMPRODUCT(IFERROR(1*(($B$1345:$B$1346&amp;"x")=(B1345&amp;"x")),0))&gt;1,NOT(ISBLANK(B1345)))</formula>
    </cfRule>
  </conditionalFormatting>
  <conditionalFormatting sqref="B1483:B1484">
    <cfRule type="duplicateValues" dxfId="0" priority="551"/>
  </conditionalFormatting>
  <conditionalFormatting sqref="B1488:B1489">
    <cfRule type="duplicateValues" dxfId="0" priority="487"/>
  </conditionalFormatting>
  <conditionalFormatting sqref="B1861:B1862">
    <cfRule type="duplicateValues" dxfId="0" priority="535"/>
  </conditionalFormatting>
  <conditionalFormatting sqref="B1864:B1865">
    <cfRule type="duplicateValues" dxfId="0" priority="859"/>
  </conditionalFormatting>
  <conditionalFormatting sqref="B1893:B1894">
    <cfRule type="duplicateValues" dxfId="0" priority="352"/>
  </conditionalFormatting>
  <conditionalFormatting sqref="B2099:B2100">
    <cfRule type="duplicateValues" dxfId="0" priority="415"/>
  </conditionalFormatting>
  <conditionalFormatting sqref="B2284:B2286">
    <cfRule type="duplicateValues" dxfId="0" priority="521"/>
  </conditionalFormatting>
  <conditionalFormatting sqref="B2334:B2337">
    <cfRule type="duplicateValues" dxfId="0" priority="537"/>
  </conditionalFormatting>
  <conditionalFormatting sqref="B2453:B2454">
    <cfRule type="duplicateValues" dxfId="0" priority="334"/>
  </conditionalFormatting>
  <conditionalFormatting sqref="B2459:B2460">
    <cfRule type="duplicateValues" dxfId="0" priority="539"/>
  </conditionalFormatting>
  <conditionalFormatting sqref="B2475:B2476">
    <cfRule type="duplicateValues" dxfId="0" priority="337"/>
  </conditionalFormatting>
  <conditionalFormatting sqref="B2507:B2509">
    <cfRule type="duplicateValues" dxfId="0" priority="533"/>
  </conditionalFormatting>
  <conditionalFormatting sqref="B2521:B2522">
    <cfRule type="duplicateValues" dxfId="0" priority="453"/>
  </conditionalFormatting>
  <conditionalFormatting sqref="B2534:B2535">
    <cfRule type="expression" dxfId="1" priority="68">
      <formula>AND(SUMPRODUCT(IFERROR(1*(($B$2534:$B$2535&amp;"x")=(B2534&amp;"x")),0))&gt;1,NOT(ISBLANK(B2534)))</formula>
    </cfRule>
  </conditionalFormatting>
  <conditionalFormatting sqref="B2734:B2735">
    <cfRule type="duplicateValues" dxfId="0" priority="407"/>
  </conditionalFormatting>
  <conditionalFormatting sqref="B2764:B2767">
    <cfRule type="duplicateValues" dxfId="0" priority="527"/>
  </conditionalFormatting>
  <conditionalFormatting sqref="B2774:B2776">
    <cfRule type="duplicateValues" dxfId="0" priority="529"/>
  </conditionalFormatting>
  <conditionalFormatting sqref="B2870:B2873">
    <cfRule type="duplicateValues" dxfId="0" priority="852"/>
  </conditionalFormatting>
  <conditionalFormatting sqref="B3096:B3097">
    <cfRule type="expression" dxfId="1" priority="48">
      <formula>AND(SUMPRODUCT(IFERROR(1*(($B$3096:$B$3097&amp;"x")=(B3096&amp;"x")),0))&gt;1,NOT(ISBLANK(B3096)))</formula>
    </cfRule>
  </conditionalFormatting>
  <conditionalFormatting sqref="B3199:B3200">
    <cfRule type="duplicateValues" dxfId="0" priority="465"/>
  </conditionalFormatting>
  <conditionalFormatting sqref="B3353:B3354">
    <cfRule type="duplicateValues" dxfId="0" priority="461"/>
  </conditionalFormatting>
  <conditionalFormatting sqref="B3390:B3391">
    <cfRule type="duplicateValues" dxfId="0" priority="319"/>
  </conditionalFormatting>
  <conditionalFormatting sqref="B3412:B3414">
    <cfRule type="duplicateValues" dxfId="0" priority="134"/>
  </conditionalFormatting>
  <conditionalFormatting sqref="B3420:B3421">
    <cfRule type="duplicateValues" dxfId="0" priority="848"/>
  </conditionalFormatting>
  <conditionalFormatting sqref="B3492:B3493">
    <cfRule type="duplicateValues" dxfId="0" priority="502"/>
  </conditionalFormatting>
  <conditionalFormatting sqref="B3621:B3622">
    <cfRule type="expression" dxfId="1" priority="26">
      <formula>AND(SUMPRODUCT(IFERROR(1*(($B$3621:$B$3622&amp;"x")=(B3621&amp;"x")),0))&gt;1,NOT(ISBLANK(B3621)))</formula>
    </cfRule>
  </conditionalFormatting>
  <conditionalFormatting sqref="B3671:B3672">
    <cfRule type="expression" dxfId="1" priority="46">
      <formula>AND(SUMPRODUCT(IFERROR(1*(($B$3671:$B$3672&amp;"x")=(B3671&amp;"x")),0))&gt;1,NOT(ISBLANK(B3671)))</formula>
    </cfRule>
  </conditionalFormatting>
  <conditionalFormatting sqref="B3708:B3709">
    <cfRule type="expression" dxfId="1" priority="24">
      <formula>AND(SUMPRODUCT(IFERROR(1*(($B$3708:$B$3709&amp;"x")=(B3708&amp;"x")),0))&gt;1,NOT(ISBLANK(B3708)))</formula>
    </cfRule>
  </conditionalFormatting>
  <conditionalFormatting sqref="B3720:B3722">
    <cfRule type="duplicateValues" dxfId="0" priority="511"/>
  </conditionalFormatting>
  <conditionalFormatting sqref="B3733:B3734">
    <cfRule type="duplicateValues" dxfId="0" priority="402"/>
  </conditionalFormatting>
  <conditionalFormatting sqref="B3762:B3765">
    <cfRule type="duplicateValues" dxfId="0" priority="846"/>
  </conditionalFormatting>
  <conditionalFormatting sqref="B3799:B3800">
    <cfRule type="expression" dxfId="1" priority="18">
      <formula>AND(SUMPRODUCT(IFERROR(1*(($B$3799:$B$3800&amp;"x")=(B3799&amp;"x")),0))&gt;1,NOT(ISBLANK(B3799)))</formula>
    </cfRule>
  </conditionalFormatting>
  <conditionalFormatting sqref="B4089:B4090">
    <cfRule type="duplicateValues" dxfId="0" priority="185"/>
  </conditionalFormatting>
  <conditionalFormatting sqref="D1345:D1346">
    <cfRule type="expression" dxfId="1" priority="91">
      <formula>AND(SUMPRODUCT(IFERROR(1*(($D$1345:$D$1346&amp;"x")=(D1345&amp;"x")),0))&gt;1,NOT(ISBLANK(D1345)))</formula>
    </cfRule>
  </conditionalFormatting>
  <conditionalFormatting sqref="D2275:D2276">
    <cfRule type="duplicateValues" dxfId="0" priority="3"/>
  </conditionalFormatting>
  <conditionalFormatting sqref="D2534:D2535">
    <cfRule type="expression" dxfId="1" priority="67">
      <formula>AND(SUMPRODUCT(IFERROR(1*(($D$2534:$D$2535&amp;"x")=(D2534&amp;"x")),0))&gt;1,NOT(ISBLANK(D2534)))</formula>
    </cfRule>
  </conditionalFormatting>
  <conditionalFormatting sqref="D3096:D3097">
    <cfRule type="expression" dxfId="1" priority="47">
      <formula>AND(SUMPRODUCT(IFERROR(1*(($D$3096:$D$3097&amp;"x")=(D3096&amp;"x")),0))&gt;1,NOT(ISBLANK(D3096)))</formula>
    </cfRule>
  </conditionalFormatting>
  <conditionalFormatting sqref="D3621:D3622">
    <cfRule type="expression" dxfId="1" priority="25">
      <formula>AND(SUMPRODUCT(IFERROR(1*(($D$3621:$D$3622&amp;"x")=(D3621&amp;"x")),0))&gt;1,NOT(ISBLANK(D3621)))</formula>
    </cfRule>
  </conditionalFormatting>
  <conditionalFormatting sqref="D3671:D3672">
    <cfRule type="expression" dxfId="1" priority="45">
      <formula>AND(SUMPRODUCT(IFERROR(1*(($D$3671:$D$3672&amp;"x")=(D3671&amp;"x")),0))&gt;1,NOT(ISBLANK(D3671)))</formula>
    </cfRule>
  </conditionalFormatting>
  <conditionalFormatting sqref="D3708:D3709">
    <cfRule type="expression" dxfId="1" priority="23">
      <formula>AND(SUMPRODUCT(IFERROR(1*(($D$3708:$D$3709&amp;"x")=(D3708&amp;"x")),0))&gt;1,NOT(ISBLANK(D3708)))</formula>
    </cfRule>
  </conditionalFormatting>
  <conditionalFormatting sqref="D3799:D3800">
    <cfRule type="expression" dxfId="1" priority="17">
      <formula>AND(SUMPRODUCT(IFERROR(1*(($D$3799:$D$3800&amp;"x")=(D3799&amp;"x")),0))&gt;1,NOT(ISBLANK(D3799)))</formula>
    </cfRule>
  </conditionalFormatting>
  <conditionalFormatting sqref="N204:N205">
    <cfRule type="duplicateValues" dxfId="0" priority="295"/>
  </conditionalFormatting>
  <conditionalFormatting sqref="N242:N244">
    <cfRule type="duplicateValues" dxfId="0" priority="286"/>
  </conditionalFormatting>
  <conditionalFormatting sqref="N341:N342">
    <cfRule type="duplicateValues" dxfId="0" priority="285"/>
  </conditionalFormatting>
  <conditionalFormatting sqref="N936:N937">
    <cfRule type="duplicateValues" dxfId="0" priority="268"/>
  </conditionalFormatting>
  <conditionalFormatting sqref="N1328:N1329">
    <cfRule type="duplicateValues" dxfId="0" priority="259"/>
  </conditionalFormatting>
  <conditionalFormatting sqref="N1653:N1654">
    <cfRule type="duplicateValues" dxfId="0" priority="291"/>
  </conditionalFormatting>
  <conditionalFormatting sqref="N1721:N1726">
    <cfRule type="duplicateValues" dxfId="0" priority="218"/>
  </conditionalFormatting>
  <conditionalFormatting sqref="N2208:N2211">
    <cfRule type="duplicateValues" dxfId="0" priority="235"/>
  </conditionalFormatting>
  <conditionalFormatting sqref="N2275:N2276">
    <cfRule type="duplicateValues" dxfId="0" priority="2"/>
  </conditionalFormatting>
  <conditionalFormatting sqref="N2722:N2723">
    <cfRule type="duplicateValues" dxfId="0" priority="200"/>
  </conditionalFormatting>
  <conditionalFormatting sqref="N3418:N3419">
    <cfRule type="duplicateValues" dxfId="0" priority="170"/>
  </conditionalFormatting>
  <conditionalFormatting sqref="N3494:N3495">
    <cfRule type="duplicateValues" dxfId="0" priority="215"/>
  </conditionalFormatting>
  <conditionalFormatting sqref="N3756:N3757">
    <cfRule type="duplicateValues" dxfId="0" priority="226"/>
  </conditionalFormatting>
  <conditionalFormatting sqref="N3884:N3886">
    <cfRule type="duplicateValues" dxfId="0" priority="222"/>
  </conditionalFormatting>
  <conditionalFormatting sqref="N3906:N3907">
    <cfRule type="duplicateValues" dxfId="0" priority="208"/>
  </conditionalFormatting>
  <conditionalFormatting sqref="N4085:N4087">
    <cfRule type="duplicateValues" dxfId="0" priority="181"/>
  </conditionalFormatting>
  <conditionalFormatting sqref="O1467:O1468">
    <cfRule type="duplicateValues" dxfId="0" priority="175"/>
  </conditionalFormatting>
  <conditionalFormatting sqref="O2631:O2633">
    <cfRule type="duplicateValues" dxfId="0" priority="178"/>
  </conditionalFormatting>
  <conditionalFormatting sqref="O3816:O3817">
    <cfRule type="duplicateValues" dxfId="0" priority="176"/>
  </conditionalFormatting>
  <conditionalFormatting sqref="D1:D50 D52:D96 D99:D209 D211:D308 D310:D477 D479:D502 D504:D523 D525:D557 D559:D686 D688:D703 D705:D757 D759:D782 D784:D882 D884:D899 D901:D922 D924:D939 D941:D958 D960:D983 D985:D1015 D1017:D1019 D1021:D1048 D1050:D1135 D1137:D1179 D1181:D1199 D1201:D1203 D1205:D1207 D1209:D1342 D1344 D1347:D1422 D1425:D1430 D1432:D1433 D1435:D1646 D1648:D1654 D1656:D1670 D1672:D1709 D1711:D1771 D1773:D1807 D1809:D1814 D1816:D1853 D1855:D1902 D1904:D1907 D1909:D1918 D1920:D2268 D2270:D2274 D2277:D2288 D2290:D2293 D2295:D2387 D2389:D2489 D2491:D2513 D2515:D2533 D2536:D2587 D2589:D2701 D2703:D2814 D2816:D2854 D2856:D2865 D2867:D2875 D2877:D2910 D2912:D2948 D2950:D3077 D3079:D3095 D3098:D3119 D3121:D3132 D3134:D3174 D3176:D3183 D3185:D3286 D3288:D3291 D3293:D3333 D3335:D3379 D3381:D3385 D3387:D3411 D3415:D3515 D3517:D3526 D3531 D3533:D3540 D3542:D3581 D3585:D3597 D3599:D3606 D3608:D3620 D3623:D3670 D3673:D3707 D3711:D3790 D3792:D3798 D3801:D3825 D3827:D3852 D3854:D3967 D3969:D3990 D3992:D4003 D4005:D4010 D4012:D4113 D4115:D1048576">
    <cfRule type="duplicateValues" dxfId="0" priority="876"/>
  </conditionalFormatting>
  <conditionalFormatting sqref="N1:N10 O11 N12 N14:N34 N36:N40 N42:N50 N52:N75 N77:N90 O91 N92:N96 N99:N110 N112:N119 N121:N139 N141:N143 N146:N154 N156:N171 M172:M173 N174:N188 N190:N197 N199:N203 N206:N209 N213 N218:N221 M222 N224:N241 N245:N255 N257:N281 N283:N308 N310:N314 O315 N317:N340 N343:N351 N353:N355 N357:N387 O388:O391 O393:O394 N395 N397 N401:N477 N479:N502 N504 N507:N523 N525:N526 N528:N554 N556:N557 N559:N623 N627:N681 N683:N686 N688:N700 N705:N727 N729:N755 N757 N759:N761 N763:N765 N768:N771 N773:N782 N784:N789 N791:N829 N831:N859 N861 N863:N877 O878 N879:N882 N884:N897 N899 N901:N905 N907:N922 N924:N935 N938 N941:N945 N947:N950 M951 N952:N954 N956:N958 N960:N962 N964:N983 N985:N998 N1003:N1008 N1010:N1015 N1017:N1019 N1021:N1022 N1024:N1039 N1041:N1044 N1046:N1047 N1050:N1085 N1087 N1091:N1092 N1094 N1097:N1121 N1123 N1125:N1135 N1137:N1141 N1143:N1159 O1160 N1161 N1164:N1168 N1172:N1179 N1181:N1196 N1199 N1201:N1203 N1205:N1207 N1209:N1236 N1238 N1240:N1270 N1272 N1274:N1291 N1293:N1298 N1300:N1311 N1313:N1318 N1320:N1323 N1325:N1327 N1330:N1342 N1344 N1347:N1366 N1368:N1391 N1393:N1405 N1407:N1422 N1426:N1430 N1432:N1433 N1435:N1439 N1441:N1444 N1446 N1448:N1456 N1458:N1466 N1469:N1475 N1477:N1490 N1492:N1525 N1527:N1539 N1541:N1545 N1554:N1591 N1593:N1604 N1606:N1619 O1620 N1621:N1645 N1648 N1650:N1652 N1656:N1659 N1664:N1670 N1672:N1675 N1677:N1680 N1682:N1709 N1711:N1714 N1716:N1720 N1727:N1736 N1739:N1752 N1754:N1755 N1757:N1764 N1766:N1771 N1773:N1778 N1780:N1789 N1791:N1798 N1800:N1807 N1809:N1814 N1816:N1843 N1845:N1853 N1855:N1857 N1861:N1862 N1864:N1877 N1880:N1892 N1895:N1902 N1904:N1907 N1909:N1918 N1920:N1924 N1926:N1942 N1945:N1962 N1965:N1969 N1971:N1975 N1977:N1982 N1984 N1987:N1996 N1998:N2013 N2016:N2021 N2026:N2027 N2030:N2035 N2041:N2057 N2059:N2072 N2074:N2098 N2101:N2107 N2109:N2132 N2134:N2148 N2150:N2159 N2161:N2168 N2170 N2178 N2182:N2187 N2191:N2193 N2201 N2203:N2207 N2212:N2221 N2223:N2234 N2236 N2242:N2247 N2249:N2257 N2261:N2265 N2271:N2274 N2277:N2288 N2290:N2293 N2295:N2351 N2353:N2356 N2358:N2387 N2389:N2395 N2397:N2427 N2429:N2452 N2455:N2465 N2467:N2471 N2473:N2474 N2477 N2479:N2489 N2491:N2493 N2496:N2500 N2502:N2513 N2515:N2526 N2528:N2533 N2536:N2544 N2546:N2571 N2573:N2587 N2589:N2626 N2628:N2630 N2634:N2635 N2637:N2701 N2703:N2704 O2705 N2706:N2721 N2724:N2733 N2736:N2753 N2755:N2759 N2761:N2769 N2771:N2774 O2775 N2776:N2814 N2816:N2854 N2856:N2865 N2867:N2875 N2877:N2887 N2889:N2901 N2904:N2908 N2910 N2912:N2948 N2950 N2952:N2963 N2965:N2967 N2969:N2998 N3000:N3032 N3034:N3057 N3059:N3077 N3079:N3095 N3098:N3119 N3122:N3132 N3134:N3157 N3159:N3169 N3171:N3174 N3176:N3182 N3186:N3229 O3230 N3231:N3286 N3288:N3291 N3293:N3315 N3317:N3331 N3336:N3337 N3339:N3346 N3348:N3357 N3359:N3374 O3375:O3378 N3379 N3381:N3385 N3387 O3388 N3389 N3392 N3394:N3411 N3415 N3417 N3420:N3428 N3430:N3458 N3460:N3493 N3496:N3500 N3503:N3515 N3517:N3526 N3531 N3533:N3540 N3542:N3568 N3570:N3578 N3580:N3581 N3585:N3591 N3593:N3597 N3599:N3606 N3608:N3620 N3623:N3626 N3628 N3630:N3666 N3669:N3670 N3673:N3691 N3693:N3707 N3711:N3715 N3718:N3732 N3735 N3737:N3755 N3758:N3790 N3792:N3796 N3798 N3801:N3815 N3818:N3825 N3827:N3836 N3838:N3852 N3854:N3883 N3887:N3905 N3908:N3939 N3941:N3948 N3950:N3967 N3969 N4111:N1048576">
    <cfRule type="duplicateValues" dxfId="0" priority="875"/>
  </conditionalFormatting>
  <conditionalFormatting sqref="N211 O212 M214:M217">
    <cfRule type="duplicateValues" dxfId="0" priority="161"/>
  </conditionalFormatting>
  <conditionalFormatting sqref="N352 N356">
    <cfRule type="duplicateValues" dxfId="0" priority="279"/>
  </conditionalFormatting>
  <conditionalFormatting sqref="B396 B400">
    <cfRule type="duplicateValues" dxfId="0" priority="379"/>
  </conditionalFormatting>
  <conditionalFormatting sqref="B404:B405 B408:B413">
    <cfRule type="duplicateValues" dxfId="0" priority="870"/>
  </conditionalFormatting>
  <conditionalFormatting sqref="N766:N767 N772 N790 N830">
    <cfRule type="duplicateValues" dxfId="0" priority="271"/>
  </conditionalFormatting>
  <conditionalFormatting sqref="B939 B941:B944 B949">
    <cfRule type="duplicateValues" dxfId="0" priority="577"/>
  </conditionalFormatting>
  <conditionalFormatting sqref="B955 B963">
    <cfRule type="duplicateValues" dxfId="0" priority="373"/>
  </conditionalFormatting>
  <conditionalFormatting sqref="B1045 B1095">
    <cfRule type="duplicateValues" dxfId="0" priority="361"/>
  </conditionalFormatting>
  <conditionalFormatting sqref="N1162:N1163 N1170:N1171">
    <cfRule type="duplicateValues" dxfId="0" priority="262"/>
  </conditionalFormatting>
  <conditionalFormatting sqref="O1169 O1237 O1239">
    <cfRule type="duplicateValues" dxfId="0" priority="177"/>
  </conditionalFormatting>
  <conditionalFormatting sqref="B1312 B1324">
    <cfRule type="duplicateValues" dxfId="0" priority="424"/>
  </conditionalFormatting>
  <conditionalFormatting sqref="B1356 B1370:B1371">
    <cfRule type="duplicateValues" dxfId="0" priority="553"/>
  </conditionalFormatting>
  <conditionalFormatting sqref="B1423:B1424 B1431 B1434">
    <cfRule type="expression" dxfId="1" priority="90">
      <formula>AND(SUMPRODUCT(IFERROR(1*(($B$1423:$B$1424&amp;"x")=(B1423&amp;"x")),0))+SUMPRODUCT(IFERROR(1*(($B$1431&amp;"x")=(B1423&amp;"x")),0))+SUMPRODUCT(IFERROR(1*(($B$1434&amp;"x")=(B1423&amp;"x")),0))&gt;1,NOT(ISBLANK(B1423)))</formula>
    </cfRule>
  </conditionalFormatting>
  <conditionalFormatting sqref="D1423:D1424 D1431 D1434">
    <cfRule type="expression" dxfId="1" priority="89">
      <formula>AND(SUMPRODUCT(IFERROR(1*(($D$1423:$D$1424&amp;"x")=(D1423&amp;"x")),0))+SUMPRODUCT(IFERROR(1*(($D$1431&amp;"x")=(D1423&amp;"x")),0))+SUMPRODUCT(IFERROR(1*(($D$1434&amp;"x")=(D1423&amp;"x")),0))&gt;1,NOT(ISBLANK(D1423)))</formula>
    </cfRule>
  </conditionalFormatting>
  <conditionalFormatting sqref="N1445 N1447">
    <cfRule type="duplicateValues" dxfId="0" priority="166"/>
  </conditionalFormatting>
  <conditionalFormatting sqref="N1540 N1549 N1551:N1553">
    <cfRule type="duplicateValues" dxfId="0" priority="250"/>
  </conditionalFormatting>
  <conditionalFormatting sqref="B1547:B1548 B1550 B1605">
    <cfRule type="duplicateValues" dxfId="0" priority="422"/>
  </conditionalFormatting>
  <conditionalFormatting sqref="B1591 B1593">
    <cfRule type="duplicateValues" dxfId="0" priority="549"/>
  </conditionalFormatting>
  <conditionalFormatting sqref="B1646 B1649">
    <cfRule type="duplicateValues" dxfId="0" priority="421"/>
  </conditionalFormatting>
  <conditionalFormatting sqref="B1661 B1676">
    <cfRule type="duplicateValues" dxfId="0" priority="355"/>
  </conditionalFormatting>
  <conditionalFormatting sqref="N1738 N1753 N1756">
    <cfRule type="duplicateValues" dxfId="0" priority="277"/>
  </conditionalFormatting>
  <conditionalFormatting sqref="N1859 N2501">
    <cfRule type="duplicateValues" dxfId="0" priority="231"/>
  </conditionalFormatting>
  <conditionalFormatting sqref="N1943:N1944 N1983 N2014 N2058">
    <cfRule type="duplicateValues" dxfId="0" priority="233"/>
  </conditionalFormatting>
  <conditionalFormatting sqref="N1963:N1964 N2023">
    <cfRule type="duplicateValues" dxfId="0" priority="239"/>
  </conditionalFormatting>
  <conditionalFormatting sqref="B1971 B1998:B2000">
    <cfRule type="duplicateValues" dxfId="0" priority="861"/>
  </conditionalFormatting>
  <conditionalFormatting sqref="B1985:B1986 B2022 B2024:B2025 B2028:B2029 B2036:B2040">
    <cfRule type="duplicateValues" dxfId="0" priority="414"/>
  </conditionalFormatting>
  <conditionalFormatting sqref="B1997 B2015">
    <cfRule type="duplicateValues" dxfId="0" priority="349"/>
  </conditionalFormatting>
  <conditionalFormatting sqref="N2149 N2194:N2198">
    <cfRule type="duplicateValues" dxfId="0" priority="234"/>
  </conditionalFormatting>
  <conditionalFormatting sqref="N2160 N2190">
    <cfRule type="duplicateValues" dxfId="0" priority="238"/>
  </conditionalFormatting>
  <conditionalFormatting sqref="B2169 B2171:B2177 B2179:B2181 B2188:B2189 B2199:B2200">
    <cfRule type="duplicateValues" dxfId="0" priority="417"/>
  </conditionalFormatting>
  <conditionalFormatting sqref="B2231 B2236">
    <cfRule type="duplicateValues" dxfId="0" priority="862"/>
  </conditionalFormatting>
  <conditionalFormatting sqref="N2237:N2241 N2248 N2258:N2260">
    <cfRule type="duplicateValues" dxfId="0" priority="237"/>
  </conditionalFormatting>
  <conditionalFormatting sqref="N2266:N2268 N2270">
    <cfRule type="duplicateValues" dxfId="0" priority="165"/>
  </conditionalFormatting>
  <conditionalFormatting sqref="B2624:B2625 B2641">
    <cfRule type="duplicateValues" dxfId="0" priority="519"/>
  </conditionalFormatting>
  <conditionalFormatting sqref="N2627 N2636">
    <cfRule type="duplicateValues" dxfId="0" priority="230"/>
  </conditionalFormatting>
  <conditionalFormatting sqref="B3183 B3185">
    <cfRule type="duplicateValues" dxfId="0" priority="304"/>
  </conditionalFormatting>
  <conditionalFormatting sqref="B3316 B3338">
    <cfRule type="duplicateValues" dxfId="0" priority="322"/>
  </conditionalFormatting>
  <conditionalFormatting sqref="N3332:N3333 N3335">
    <cfRule type="duplicateValues" dxfId="0" priority="209"/>
  </conditionalFormatting>
  <conditionalFormatting sqref="B3336:B3337 B3339 B3342:B3346">
    <cfRule type="duplicateValues" dxfId="0" priority="504"/>
  </conditionalFormatting>
  <conditionalFormatting sqref="D3532 D3541">
    <cfRule type="duplicateValues" dxfId="0" priority="4"/>
  </conditionalFormatting>
  <conditionalFormatting sqref="B3978:B3979 B3981:B3988 B3990 B3992:B4003 B4026:B4027">
    <cfRule type="duplicateValues" dxfId="0" priority="189"/>
  </conditionalFormatting>
  <pageMargins left="0.699305555555556" right="0.699305555555556"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09"/>
  <sheetViews>
    <sheetView workbookViewId="0">
      <pane ySplit="1" topLeftCell="A2" activePane="bottomLeft" state="frozen"/>
      <selection/>
      <selection pane="bottomLeft" activeCell="A1" sqref="$A1:$XFD1"/>
    </sheetView>
  </sheetViews>
  <sheetFormatPr defaultColWidth="9" defaultRowHeight="13.5"/>
  <cols>
    <col min="1" max="1" width="4.375" style="16" customWidth="1"/>
    <col min="2" max="2" width="9" style="16"/>
    <col min="3" max="3" width="44.75" style="16" customWidth="1"/>
    <col min="4" max="9" width="9" style="16"/>
    <col min="10" max="10" width="11.5" style="60"/>
    <col min="11" max="16384" width="9" style="16"/>
  </cols>
  <sheetData>
    <row r="1" s="1" customFormat="1" ht="27" spans="1:14">
      <c r="A1" s="1" t="s">
        <v>0</v>
      </c>
      <c r="B1" s="15" t="s">
        <v>1</v>
      </c>
      <c r="C1" s="86" t="s">
        <v>2</v>
      </c>
      <c r="D1" s="15" t="s">
        <v>3</v>
      </c>
      <c r="E1" s="12" t="s">
        <v>4</v>
      </c>
      <c r="F1" s="15" t="s">
        <v>5</v>
      </c>
      <c r="G1" s="12" t="s">
        <v>6</v>
      </c>
      <c r="H1" s="12" t="s">
        <v>8</v>
      </c>
      <c r="I1" s="12" t="s">
        <v>9</v>
      </c>
      <c r="J1" s="55" t="s">
        <v>10</v>
      </c>
      <c r="K1" s="12" t="s">
        <v>11</v>
      </c>
      <c r="L1" s="2" t="s">
        <v>12</v>
      </c>
      <c r="M1" s="12" t="s">
        <v>13</v>
      </c>
      <c r="N1" s="12" t="s">
        <v>14</v>
      </c>
    </row>
    <row r="2" s="16" customFormat="1" ht="14.25" spans="1:14">
      <c r="A2" s="16">
        <v>1</v>
      </c>
      <c r="B2" s="17"/>
      <c r="C2" s="18" t="s">
        <v>20590</v>
      </c>
      <c r="D2" s="17"/>
      <c r="E2" s="2"/>
      <c r="G2" s="2"/>
      <c r="H2" s="2"/>
      <c r="J2" s="60"/>
      <c r="K2" s="61"/>
      <c r="L2" s="5"/>
      <c r="M2" s="76"/>
      <c r="N2" s="5"/>
    </row>
    <row r="3" s="16" customFormat="1" ht="14.25" spans="1:14">
      <c r="A3" s="16">
        <v>2</v>
      </c>
      <c r="B3" s="17"/>
      <c r="C3" s="18" t="s">
        <v>20591</v>
      </c>
      <c r="D3" s="17"/>
      <c r="E3" s="2"/>
      <c r="G3" s="2"/>
      <c r="H3" s="2"/>
      <c r="I3" s="2"/>
      <c r="J3" s="60"/>
      <c r="K3" s="61"/>
      <c r="L3" s="5"/>
      <c r="M3" s="76"/>
      <c r="N3" s="5"/>
    </row>
    <row r="4" s="3" customFormat="1" spans="1:14">
      <c r="A4" s="16">
        <v>3</v>
      </c>
      <c r="B4" s="3" t="s">
        <v>20592</v>
      </c>
      <c r="C4" s="3" t="s">
        <v>20593</v>
      </c>
      <c r="D4" s="21" t="s">
        <v>20592</v>
      </c>
      <c r="E4" s="3" t="s">
        <v>20594</v>
      </c>
      <c r="F4" s="3">
        <v>56</v>
      </c>
      <c r="G4" s="3" t="s">
        <v>20595</v>
      </c>
      <c r="J4" s="60">
        <v>46021</v>
      </c>
      <c r="M4" s="3" t="s">
        <v>20596</v>
      </c>
      <c r="N4" s="3" t="s">
        <v>20597</v>
      </c>
    </row>
    <row r="5" s="3" customFormat="1" spans="1:14">
      <c r="A5" s="16">
        <v>4</v>
      </c>
      <c r="B5" s="3" t="s">
        <v>20598</v>
      </c>
      <c r="C5" s="3" t="s">
        <v>20599</v>
      </c>
      <c r="D5" s="3" t="s">
        <v>20598</v>
      </c>
      <c r="E5" s="3" t="s">
        <v>20600</v>
      </c>
      <c r="F5" s="3">
        <v>49.5</v>
      </c>
      <c r="G5" s="3" t="s">
        <v>21</v>
      </c>
      <c r="J5" s="60">
        <v>46064</v>
      </c>
      <c r="M5" s="3" t="s">
        <v>20601</v>
      </c>
      <c r="N5" s="3" t="s">
        <v>20602</v>
      </c>
    </row>
    <row r="6" s="3" customFormat="1" spans="1:14">
      <c r="A6" s="16">
        <v>5</v>
      </c>
      <c r="B6" s="3" t="s">
        <v>20603</v>
      </c>
      <c r="C6" s="3" t="s">
        <v>20604</v>
      </c>
      <c r="D6" s="3" t="s">
        <v>20603</v>
      </c>
      <c r="E6" s="3" t="s">
        <v>20605</v>
      </c>
      <c r="F6" s="3">
        <v>49.9</v>
      </c>
      <c r="G6" s="3" t="s">
        <v>20606</v>
      </c>
      <c r="J6" s="60">
        <v>46054</v>
      </c>
      <c r="M6" s="3" t="s">
        <v>20607</v>
      </c>
      <c r="N6" s="3" t="s">
        <v>20608</v>
      </c>
    </row>
    <row r="7" s="3" customFormat="1" spans="1:14">
      <c r="A7" s="16">
        <v>6</v>
      </c>
      <c r="B7" s="21" t="s">
        <v>20609</v>
      </c>
      <c r="C7" s="3" t="s">
        <v>20610</v>
      </c>
      <c r="D7" s="21" t="s">
        <v>20609</v>
      </c>
      <c r="E7" s="3" t="s">
        <v>20611</v>
      </c>
      <c r="F7" s="3">
        <v>45</v>
      </c>
      <c r="G7" s="3" t="s">
        <v>414</v>
      </c>
      <c r="J7" s="60">
        <v>45827</v>
      </c>
      <c r="M7" s="3" t="s">
        <v>20612</v>
      </c>
      <c r="N7" s="3" t="s">
        <v>20613</v>
      </c>
    </row>
    <row r="8" s="3" customFormat="1" spans="1:14">
      <c r="A8" s="16">
        <v>7</v>
      </c>
      <c r="B8" s="3" t="s">
        <v>20614</v>
      </c>
      <c r="C8" s="3" t="s">
        <v>20615</v>
      </c>
      <c r="D8" s="3" t="s">
        <v>20614</v>
      </c>
      <c r="E8" s="3" t="s">
        <v>20616</v>
      </c>
      <c r="F8" s="3">
        <v>59</v>
      </c>
      <c r="G8" s="3" t="s">
        <v>21</v>
      </c>
      <c r="J8" s="60">
        <v>46060</v>
      </c>
      <c r="M8" s="3" t="s">
        <v>20617</v>
      </c>
      <c r="N8" s="3" t="s">
        <v>20618</v>
      </c>
    </row>
    <row r="9" s="3" customFormat="1" spans="1:14">
      <c r="A9" s="16">
        <v>8</v>
      </c>
      <c r="B9" s="3" t="s">
        <v>20619</v>
      </c>
      <c r="C9" s="3" t="s">
        <v>181</v>
      </c>
      <c r="D9" s="21" t="s">
        <v>20619</v>
      </c>
      <c r="E9" s="20" t="s">
        <v>20620</v>
      </c>
      <c r="F9" s="3">
        <v>45</v>
      </c>
      <c r="J9" s="60">
        <v>46041</v>
      </c>
      <c r="M9" s="3" t="s">
        <v>20621</v>
      </c>
      <c r="N9" s="3" t="s">
        <v>20622</v>
      </c>
    </row>
    <row r="10" s="3" customFormat="1" spans="1:14">
      <c r="A10" s="16">
        <v>9</v>
      </c>
      <c r="B10" s="21"/>
      <c r="C10" s="3" t="s">
        <v>181</v>
      </c>
      <c r="D10" s="21" t="s">
        <v>20623</v>
      </c>
      <c r="E10" s="3" t="s">
        <v>20624</v>
      </c>
      <c r="F10" s="3">
        <v>39</v>
      </c>
      <c r="G10" s="3" t="s">
        <v>21</v>
      </c>
      <c r="J10" s="60">
        <v>45694</v>
      </c>
      <c r="K10" s="20"/>
      <c r="L10" s="20"/>
      <c r="M10" s="3" t="s">
        <v>20625</v>
      </c>
      <c r="N10" s="3" t="s">
        <v>20626</v>
      </c>
    </row>
    <row r="11" s="3" customFormat="1" spans="1:14">
      <c r="A11" s="16">
        <v>10</v>
      </c>
      <c r="B11" s="3" t="s">
        <v>20627</v>
      </c>
      <c r="C11" s="3" t="s">
        <v>20628</v>
      </c>
      <c r="D11" s="3" t="s">
        <v>20627</v>
      </c>
      <c r="E11" s="3" t="s">
        <v>20629</v>
      </c>
      <c r="F11" s="3">
        <v>59</v>
      </c>
      <c r="G11" s="3" t="s">
        <v>414</v>
      </c>
      <c r="J11" s="60">
        <v>45894</v>
      </c>
      <c r="M11" s="3" t="s">
        <v>20630</v>
      </c>
      <c r="N11" s="3" t="s">
        <v>20631</v>
      </c>
    </row>
    <row r="12" s="3" customFormat="1" spans="1:14">
      <c r="A12" s="16">
        <v>11</v>
      </c>
      <c r="B12" s="3" t="s">
        <v>20632</v>
      </c>
      <c r="C12" s="3" t="s">
        <v>20633</v>
      </c>
      <c r="D12" s="3" t="s">
        <v>20632</v>
      </c>
      <c r="E12" s="3" t="s">
        <v>20634</v>
      </c>
      <c r="F12" s="3">
        <v>48</v>
      </c>
      <c r="G12" s="3" t="s">
        <v>21</v>
      </c>
      <c r="J12" s="60">
        <v>46078</v>
      </c>
      <c r="M12" s="3" t="s">
        <v>20635</v>
      </c>
      <c r="N12" s="3" t="s">
        <v>20636</v>
      </c>
    </row>
    <row r="13" s="16" customFormat="1" ht="14.25" spans="1:14">
      <c r="A13" s="16">
        <v>12</v>
      </c>
      <c r="B13" s="17"/>
      <c r="C13" s="18" t="s">
        <v>20637</v>
      </c>
      <c r="D13" s="17"/>
      <c r="E13" s="2"/>
      <c r="F13" s="4"/>
      <c r="G13" s="2"/>
      <c r="H13" s="2"/>
      <c r="I13" s="2"/>
      <c r="J13" s="60"/>
      <c r="K13" s="61"/>
      <c r="L13" s="5"/>
      <c r="M13" s="76"/>
      <c r="N13" s="5"/>
    </row>
    <row r="14" s="16" customFormat="1" ht="14.25" spans="1:14">
      <c r="A14" s="16">
        <v>13</v>
      </c>
      <c r="B14" s="17"/>
      <c r="C14" s="18" t="s">
        <v>20638</v>
      </c>
      <c r="D14" s="17"/>
      <c r="E14" s="2"/>
      <c r="F14" s="4"/>
      <c r="G14" s="2"/>
      <c r="H14" s="2"/>
      <c r="I14" s="2"/>
      <c r="J14" s="60"/>
      <c r="K14" s="61"/>
      <c r="L14" s="5"/>
      <c r="M14" s="76"/>
      <c r="N14" s="5"/>
    </row>
    <row r="15" s="3" customFormat="1" spans="1:14">
      <c r="A15" s="16">
        <v>14</v>
      </c>
      <c r="B15" s="21"/>
      <c r="C15" s="3" t="s">
        <v>1097</v>
      </c>
      <c r="D15" s="21" t="s">
        <v>20639</v>
      </c>
      <c r="E15" s="20" t="s">
        <v>20640</v>
      </c>
      <c r="F15" s="3">
        <v>49.8</v>
      </c>
      <c r="G15" s="20" t="s">
        <v>20641</v>
      </c>
      <c r="J15" s="60">
        <v>46056</v>
      </c>
      <c r="M15" s="3" t="s">
        <v>20642</v>
      </c>
      <c r="N15" s="3" t="s">
        <v>20643</v>
      </c>
    </row>
    <row r="16" s="3" customFormat="1" spans="1:14">
      <c r="A16" s="16">
        <v>15</v>
      </c>
      <c r="B16" s="3" t="s">
        <v>20644</v>
      </c>
      <c r="C16" s="3" t="s">
        <v>20645</v>
      </c>
      <c r="D16" s="3" t="s">
        <v>20644</v>
      </c>
      <c r="E16" s="3" t="s">
        <v>20646</v>
      </c>
      <c r="F16" s="3">
        <v>59</v>
      </c>
      <c r="G16" s="3" t="s">
        <v>20647</v>
      </c>
      <c r="J16" s="60">
        <v>46092</v>
      </c>
      <c r="M16" s="3" t="s">
        <v>20648</v>
      </c>
      <c r="N16" s="3" t="s">
        <v>20649</v>
      </c>
    </row>
    <row r="17" s="3" customFormat="1" spans="1:14">
      <c r="A17" s="16">
        <v>16</v>
      </c>
      <c r="C17" s="3" t="s">
        <v>1290</v>
      </c>
      <c r="D17" s="21" t="s">
        <v>20650</v>
      </c>
      <c r="E17" s="62" t="s">
        <v>20651</v>
      </c>
      <c r="F17" s="3">
        <v>42</v>
      </c>
      <c r="G17" s="3" t="s">
        <v>21</v>
      </c>
      <c r="I17" s="52"/>
      <c r="J17" s="60">
        <v>45538</v>
      </c>
      <c r="K17" s="61"/>
      <c r="L17" s="5"/>
      <c r="M17" s="3" t="s">
        <v>20652</v>
      </c>
      <c r="N17" s="5" t="s">
        <v>20653</v>
      </c>
    </row>
    <row r="18" s="3" customFormat="1" spans="1:14">
      <c r="A18" s="16">
        <v>17</v>
      </c>
      <c r="C18" s="3" t="s">
        <v>1290</v>
      </c>
      <c r="D18" s="3" t="s">
        <v>20654</v>
      </c>
      <c r="E18" s="3" t="s">
        <v>20655</v>
      </c>
      <c r="F18" s="3">
        <v>52</v>
      </c>
      <c r="G18" s="3" t="s">
        <v>62</v>
      </c>
      <c r="J18" s="60">
        <v>45908</v>
      </c>
      <c r="K18" s="62"/>
      <c r="M18" s="3" t="s">
        <v>20656</v>
      </c>
      <c r="N18" s="3" t="s">
        <v>20657</v>
      </c>
    </row>
    <row r="19" s="3" customFormat="1" spans="1:14">
      <c r="A19" s="16">
        <v>18</v>
      </c>
      <c r="B19" s="21" t="s">
        <v>20658</v>
      </c>
      <c r="C19" s="62" t="s">
        <v>20659</v>
      </c>
      <c r="D19" s="21" t="s">
        <v>20658</v>
      </c>
      <c r="E19" s="3" t="s">
        <v>20660</v>
      </c>
      <c r="F19" s="3">
        <v>48.5</v>
      </c>
      <c r="G19" s="63" t="s">
        <v>21</v>
      </c>
      <c r="I19" s="3" t="s">
        <v>22</v>
      </c>
      <c r="J19" s="60">
        <v>46058</v>
      </c>
      <c r="K19" s="5" t="s">
        <v>23</v>
      </c>
      <c r="M19" s="3" t="s">
        <v>20661</v>
      </c>
      <c r="N19" s="3" t="s">
        <v>20662</v>
      </c>
    </row>
    <row r="20" s="3" customFormat="1" spans="1:14">
      <c r="A20" s="16">
        <v>19</v>
      </c>
      <c r="B20" s="3" t="s">
        <v>20663</v>
      </c>
      <c r="C20" s="3" t="s">
        <v>1513</v>
      </c>
      <c r="D20" s="21" t="s">
        <v>20663</v>
      </c>
      <c r="E20" s="3" t="s">
        <v>20664</v>
      </c>
      <c r="F20" s="3">
        <v>49.8</v>
      </c>
      <c r="J20" s="60">
        <v>46003</v>
      </c>
      <c r="M20" s="3" t="s">
        <v>20665</v>
      </c>
      <c r="N20" s="3" t="s">
        <v>20666</v>
      </c>
    </row>
    <row r="21" s="3" customFormat="1" spans="1:14">
      <c r="A21" s="16">
        <v>20</v>
      </c>
      <c r="B21" s="3" t="s">
        <v>20667</v>
      </c>
      <c r="C21" s="3" t="s">
        <v>20668</v>
      </c>
      <c r="D21" s="3" t="s">
        <v>20667</v>
      </c>
      <c r="E21" s="3" t="s">
        <v>20669</v>
      </c>
      <c r="F21" s="3">
        <v>45</v>
      </c>
      <c r="G21" s="3" t="s">
        <v>1058</v>
      </c>
      <c r="J21" s="60">
        <v>46030</v>
      </c>
      <c r="M21" s="3" t="s">
        <v>20670</v>
      </c>
      <c r="N21" s="3" t="s">
        <v>20671</v>
      </c>
    </row>
    <row r="22" s="3" customFormat="1" spans="1:14">
      <c r="A22" s="16">
        <v>21</v>
      </c>
      <c r="B22" s="3" t="s">
        <v>20672</v>
      </c>
      <c r="C22" s="3" t="s">
        <v>20673</v>
      </c>
      <c r="D22" s="3" t="s">
        <v>20672</v>
      </c>
      <c r="E22" s="3" t="s">
        <v>1982</v>
      </c>
      <c r="F22" s="3">
        <v>54.9</v>
      </c>
      <c r="G22" s="3" t="s">
        <v>20674</v>
      </c>
      <c r="I22" s="52"/>
      <c r="J22" s="60">
        <v>46062</v>
      </c>
      <c r="K22" s="62" t="s">
        <v>4002</v>
      </c>
      <c r="M22" s="3" t="s">
        <v>20675</v>
      </c>
      <c r="N22" s="3" t="s">
        <v>20676</v>
      </c>
    </row>
    <row r="23" s="3" customFormat="1" spans="1:14">
      <c r="A23" s="16">
        <v>22</v>
      </c>
      <c r="B23" s="3" t="s">
        <v>20677</v>
      </c>
      <c r="C23" s="3" t="s">
        <v>20678</v>
      </c>
      <c r="D23" s="3" t="s">
        <v>20677</v>
      </c>
      <c r="E23" s="3" t="s">
        <v>1982</v>
      </c>
      <c r="F23" s="3">
        <v>35</v>
      </c>
      <c r="G23" s="3" t="s">
        <v>20674</v>
      </c>
      <c r="I23" s="52"/>
      <c r="J23" s="60">
        <v>46063</v>
      </c>
      <c r="M23" s="3" t="s">
        <v>20679</v>
      </c>
      <c r="N23" s="3" t="s">
        <v>20680</v>
      </c>
    </row>
    <row r="24" s="3" customFormat="1" spans="1:14">
      <c r="A24" s="16">
        <v>23</v>
      </c>
      <c r="B24" s="3" t="s">
        <v>20681</v>
      </c>
      <c r="C24" s="3" t="s">
        <v>2044</v>
      </c>
      <c r="D24" s="3" t="s">
        <v>20681</v>
      </c>
      <c r="E24" s="3" t="s">
        <v>20682</v>
      </c>
      <c r="F24" s="3">
        <v>49.8</v>
      </c>
      <c r="G24" s="3" t="s">
        <v>20683</v>
      </c>
      <c r="J24" s="60">
        <v>45796</v>
      </c>
      <c r="M24" s="3" t="s">
        <v>20684</v>
      </c>
      <c r="N24" s="3" t="s">
        <v>20685</v>
      </c>
    </row>
    <row r="25" s="52" customFormat="1" spans="1:14">
      <c r="A25" s="16">
        <v>24</v>
      </c>
      <c r="C25" s="52" t="s">
        <v>20686</v>
      </c>
      <c r="D25" s="87" t="s">
        <v>20687</v>
      </c>
      <c r="E25" s="52" t="s">
        <v>20682</v>
      </c>
      <c r="F25" s="3">
        <v>49.8</v>
      </c>
      <c r="G25" s="88"/>
      <c r="J25" s="60">
        <v>45492</v>
      </c>
      <c r="K25" s="52" t="s">
        <v>24</v>
      </c>
      <c r="L25" s="70"/>
      <c r="M25" s="88" t="s">
        <v>20688</v>
      </c>
      <c r="N25" s="5" t="s">
        <v>20689</v>
      </c>
    </row>
    <row r="26" s="3" customFormat="1" spans="1:14">
      <c r="A26" s="16">
        <v>25</v>
      </c>
      <c r="B26" s="21" t="s">
        <v>20690</v>
      </c>
      <c r="C26" s="3" t="s">
        <v>20691</v>
      </c>
      <c r="D26" s="21" t="s">
        <v>20690</v>
      </c>
      <c r="E26" s="62" t="s">
        <v>20692</v>
      </c>
      <c r="F26" s="3">
        <v>59</v>
      </c>
      <c r="G26" s="20" t="s">
        <v>62</v>
      </c>
      <c r="I26" s="3" t="s">
        <v>22</v>
      </c>
      <c r="J26" s="60">
        <v>45888</v>
      </c>
      <c r="K26" s="5" t="s">
        <v>23</v>
      </c>
      <c r="M26" s="3" t="s">
        <v>20693</v>
      </c>
      <c r="N26" s="3" t="s">
        <v>20694</v>
      </c>
    </row>
    <row r="27" s="3" customFormat="1" spans="1:14">
      <c r="A27" s="16">
        <v>26</v>
      </c>
      <c r="B27" s="3" t="s">
        <v>20695</v>
      </c>
      <c r="C27" s="3" t="s">
        <v>1915</v>
      </c>
      <c r="D27" s="3" t="s">
        <v>20695</v>
      </c>
      <c r="E27" s="3" t="s">
        <v>20692</v>
      </c>
      <c r="F27" s="3">
        <v>30</v>
      </c>
      <c r="G27" s="3" t="s">
        <v>1888</v>
      </c>
      <c r="J27" s="60">
        <v>45954</v>
      </c>
      <c r="M27" s="3" t="s">
        <v>20696</v>
      </c>
      <c r="N27" s="3" t="s">
        <v>20697</v>
      </c>
    </row>
    <row r="28" s="3" customFormat="1" spans="1:14">
      <c r="A28" s="16">
        <v>27</v>
      </c>
      <c r="C28" s="3" t="s">
        <v>1892</v>
      </c>
      <c r="D28" s="21" t="s">
        <v>20698</v>
      </c>
      <c r="E28" s="3" t="s">
        <v>20699</v>
      </c>
      <c r="F28" s="3">
        <v>49</v>
      </c>
      <c r="G28" s="3" t="s">
        <v>1100</v>
      </c>
      <c r="J28" s="60">
        <v>45875</v>
      </c>
      <c r="K28" s="20" t="s">
        <v>63</v>
      </c>
      <c r="L28" s="20"/>
      <c r="M28" s="3" t="s">
        <v>20700</v>
      </c>
      <c r="N28" s="3" t="s">
        <v>20701</v>
      </c>
    </row>
    <row r="29" s="3" customFormat="1" spans="1:14">
      <c r="A29" s="16">
        <v>28</v>
      </c>
      <c r="C29" s="3" t="s">
        <v>1897</v>
      </c>
      <c r="D29" s="21" t="s">
        <v>20702</v>
      </c>
      <c r="E29" s="3" t="s">
        <v>20703</v>
      </c>
      <c r="F29" s="3">
        <v>42</v>
      </c>
      <c r="G29" s="63" t="s">
        <v>21</v>
      </c>
      <c r="J29" s="60">
        <v>45875</v>
      </c>
      <c r="K29" s="20" t="s">
        <v>63</v>
      </c>
      <c r="M29" s="3" t="s">
        <v>20704</v>
      </c>
      <c r="N29" s="3" t="s">
        <v>20705</v>
      </c>
    </row>
    <row r="30" s="3" customFormat="1" spans="1:14">
      <c r="A30" s="16">
        <v>29</v>
      </c>
      <c r="C30" s="3" t="s">
        <v>1909</v>
      </c>
      <c r="D30" s="21" t="s">
        <v>20706</v>
      </c>
      <c r="E30" s="20" t="s">
        <v>20707</v>
      </c>
      <c r="F30" s="3">
        <v>59</v>
      </c>
      <c r="G30" s="3" t="s">
        <v>20708</v>
      </c>
      <c r="I30" s="52"/>
      <c r="J30" s="60">
        <v>45537</v>
      </c>
      <c r="K30" s="61" t="s">
        <v>63</v>
      </c>
      <c r="M30" s="3" t="s">
        <v>20709</v>
      </c>
      <c r="N30" s="5" t="s">
        <v>20710</v>
      </c>
    </row>
    <row r="31" s="3" customFormat="1" spans="1:14">
      <c r="A31" s="16">
        <v>30</v>
      </c>
      <c r="C31" s="3" t="s">
        <v>20711</v>
      </c>
      <c r="D31" s="3" t="s">
        <v>20712</v>
      </c>
      <c r="E31" s="3" t="s">
        <v>20713</v>
      </c>
      <c r="F31" s="3">
        <v>54.8</v>
      </c>
      <c r="G31" s="62" t="s">
        <v>20714</v>
      </c>
      <c r="I31" s="52"/>
      <c r="J31" s="60">
        <v>45917</v>
      </c>
      <c r="K31" s="62" t="s">
        <v>63</v>
      </c>
      <c r="M31" s="3" t="s">
        <v>20715</v>
      </c>
      <c r="N31" s="3" t="s">
        <v>20716</v>
      </c>
    </row>
    <row r="32" s="3" customFormat="1" spans="1:14">
      <c r="A32" s="16">
        <v>31</v>
      </c>
      <c r="C32" s="3" t="s">
        <v>20717</v>
      </c>
      <c r="D32" s="3" t="s">
        <v>20718</v>
      </c>
      <c r="E32" s="3" t="s">
        <v>20713</v>
      </c>
      <c r="F32" s="3">
        <v>49.5</v>
      </c>
      <c r="G32" s="3" t="s">
        <v>2024</v>
      </c>
      <c r="I32" s="52"/>
      <c r="J32" s="60">
        <v>45923</v>
      </c>
      <c r="K32" s="62" t="s">
        <v>63</v>
      </c>
      <c r="M32" s="3" t="s">
        <v>20719</v>
      </c>
      <c r="N32" s="3" t="s">
        <v>20720</v>
      </c>
    </row>
    <row r="33" s="3" customFormat="1" spans="1:14">
      <c r="A33" s="16">
        <v>32</v>
      </c>
      <c r="B33" s="3" t="s">
        <v>20721</v>
      </c>
      <c r="C33" s="3" t="s">
        <v>20722</v>
      </c>
      <c r="D33" s="21" t="s">
        <v>20721</v>
      </c>
      <c r="E33" s="3" t="s">
        <v>20723</v>
      </c>
      <c r="F33" s="3">
        <v>25</v>
      </c>
      <c r="G33" s="3" t="s">
        <v>5134</v>
      </c>
      <c r="J33" s="60">
        <v>46079</v>
      </c>
      <c r="K33" s="20" t="s">
        <v>63</v>
      </c>
      <c r="M33" s="3" t="s">
        <v>20724</v>
      </c>
      <c r="N33" s="3" t="s">
        <v>20725</v>
      </c>
    </row>
    <row r="34" s="16" customFormat="1" spans="1:14">
      <c r="A34" s="16">
        <v>33</v>
      </c>
      <c r="B34" s="17"/>
      <c r="C34" s="2" t="s">
        <v>1892</v>
      </c>
      <c r="D34" s="17" t="s">
        <v>20726</v>
      </c>
      <c r="E34" s="2" t="s">
        <v>20727</v>
      </c>
      <c r="F34" s="3">
        <v>49.8</v>
      </c>
      <c r="G34" s="3" t="s">
        <v>21</v>
      </c>
      <c r="H34" s="2"/>
      <c r="I34" s="2"/>
      <c r="J34" s="60">
        <v>45723</v>
      </c>
      <c r="K34" s="61"/>
      <c r="L34" s="5"/>
      <c r="M34" s="76" t="s">
        <v>20728</v>
      </c>
      <c r="N34" s="5" t="s">
        <v>20729</v>
      </c>
    </row>
    <row r="35" s="3" customFormat="1" spans="1:14">
      <c r="A35" s="16">
        <v>34</v>
      </c>
      <c r="B35" s="3" t="s">
        <v>20730</v>
      </c>
      <c r="C35" s="3" t="s">
        <v>20731</v>
      </c>
      <c r="D35" s="3" t="s">
        <v>20730</v>
      </c>
      <c r="E35" s="3" t="s">
        <v>20732</v>
      </c>
      <c r="F35" s="3">
        <v>49</v>
      </c>
      <c r="G35" s="3" t="s">
        <v>2187</v>
      </c>
      <c r="J35" s="60">
        <v>46092</v>
      </c>
      <c r="M35" s="3" t="s">
        <v>20733</v>
      </c>
      <c r="N35" s="3" t="s">
        <v>20734</v>
      </c>
    </row>
    <row r="36" s="3" customFormat="1" spans="1:14">
      <c r="A36" s="16">
        <v>35</v>
      </c>
      <c r="B36" s="3" t="s">
        <v>20735</v>
      </c>
      <c r="C36" s="3" t="s">
        <v>20736</v>
      </c>
      <c r="D36" s="3" t="s">
        <v>20735</v>
      </c>
      <c r="E36" s="3" t="s">
        <v>20737</v>
      </c>
      <c r="F36" s="3">
        <v>65</v>
      </c>
      <c r="G36" s="3" t="s">
        <v>20738</v>
      </c>
      <c r="J36" s="60">
        <v>46091</v>
      </c>
      <c r="M36" s="3" t="s">
        <v>20739</v>
      </c>
      <c r="N36" s="3" t="s">
        <v>20740</v>
      </c>
    </row>
    <row r="37" s="3" customFormat="1" spans="1:14">
      <c r="A37" s="16">
        <v>36</v>
      </c>
      <c r="C37" s="3" t="s">
        <v>20741</v>
      </c>
      <c r="D37" s="21" t="s">
        <v>20742</v>
      </c>
      <c r="E37" s="20" t="s">
        <v>20743</v>
      </c>
      <c r="F37" s="3">
        <v>39.8</v>
      </c>
      <c r="G37" s="3" t="s">
        <v>21</v>
      </c>
      <c r="J37" s="60">
        <v>45659</v>
      </c>
      <c r="K37" s="61"/>
      <c r="L37" s="5"/>
      <c r="M37" s="3" t="s">
        <v>20744</v>
      </c>
      <c r="N37" s="5" t="s">
        <v>20745</v>
      </c>
    </row>
    <row r="38" s="3" customFormat="1" spans="1:14">
      <c r="A38" s="16">
        <v>37</v>
      </c>
      <c r="B38" s="3" t="s">
        <v>20746</v>
      </c>
      <c r="C38" s="3" t="s">
        <v>20747</v>
      </c>
      <c r="D38" s="21" t="s">
        <v>20746</v>
      </c>
      <c r="E38" s="3" t="s">
        <v>20748</v>
      </c>
      <c r="F38" s="3">
        <v>59</v>
      </c>
      <c r="G38" s="3" t="s">
        <v>21</v>
      </c>
      <c r="I38" s="52"/>
      <c r="J38" s="60">
        <v>46007</v>
      </c>
      <c r="M38" s="3" t="s">
        <v>20749</v>
      </c>
      <c r="N38" s="3" t="s">
        <v>20750</v>
      </c>
    </row>
    <row r="39" s="3" customFormat="1" spans="1:14">
      <c r="A39" s="16">
        <v>38</v>
      </c>
      <c r="B39" s="3" t="s">
        <v>20751</v>
      </c>
      <c r="C39" s="3" t="s">
        <v>20752</v>
      </c>
      <c r="D39" s="3" t="s">
        <v>20751</v>
      </c>
      <c r="E39" s="3" t="s">
        <v>20753</v>
      </c>
      <c r="F39" s="3">
        <v>35</v>
      </c>
      <c r="G39" s="3" t="s">
        <v>8170</v>
      </c>
      <c r="J39" s="60">
        <v>45895</v>
      </c>
      <c r="M39" s="3" t="s">
        <v>20754</v>
      </c>
      <c r="N39" s="3" t="s">
        <v>20755</v>
      </c>
    </row>
    <row r="40" s="3" customFormat="1" spans="1:14">
      <c r="A40" s="16">
        <v>39</v>
      </c>
      <c r="B40" s="17"/>
      <c r="C40" s="5" t="s">
        <v>20756</v>
      </c>
      <c r="D40" s="17" t="s">
        <v>20757</v>
      </c>
      <c r="E40" s="68" t="s">
        <v>20758</v>
      </c>
      <c r="F40" s="3">
        <v>45</v>
      </c>
      <c r="G40" s="5" t="s">
        <v>20759</v>
      </c>
      <c r="H40" s="5"/>
      <c r="I40" s="63"/>
      <c r="J40" s="60">
        <v>46079</v>
      </c>
      <c r="K40" s="61" t="s">
        <v>63</v>
      </c>
      <c r="L40" s="5"/>
      <c r="M40" s="5" t="s">
        <v>20760</v>
      </c>
      <c r="N40" s="5" t="s">
        <v>20761</v>
      </c>
    </row>
    <row r="41" s="3" customFormat="1" spans="1:14">
      <c r="A41" s="16">
        <v>40</v>
      </c>
      <c r="C41" s="3" t="s">
        <v>20762</v>
      </c>
      <c r="D41" s="21" t="s">
        <v>20763</v>
      </c>
      <c r="E41" s="20" t="s">
        <v>20764</v>
      </c>
      <c r="F41" s="3">
        <v>65</v>
      </c>
      <c r="G41" s="3" t="s">
        <v>20765</v>
      </c>
      <c r="I41" s="3" t="s">
        <v>22</v>
      </c>
      <c r="J41" s="60">
        <v>46053</v>
      </c>
      <c r="K41" s="3" t="s">
        <v>23</v>
      </c>
      <c r="M41" s="3" t="s">
        <v>20766</v>
      </c>
      <c r="N41" s="3" t="s">
        <v>20767</v>
      </c>
    </row>
    <row r="42" s="3" customFormat="1" spans="1:14">
      <c r="A42" s="16">
        <v>41</v>
      </c>
      <c r="B42" s="5"/>
      <c r="C42" s="5" t="s">
        <v>20768</v>
      </c>
      <c r="D42" s="68" t="s">
        <v>20769</v>
      </c>
      <c r="E42" s="5" t="s">
        <v>20770</v>
      </c>
      <c r="F42" s="3">
        <v>69.9</v>
      </c>
      <c r="G42" s="5" t="s">
        <v>20771</v>
      </c>
      <c r="J42" s="60">
        <v>45882</v>
      </c>
      <c r="K42" s="5" t="s">
        <v>63</v>
      </c>
      <c r="L42" s="5"/>
      <c r="M42" s="5" t="s">
        <v>20772</v>
      </c>
      <c r="N42" s="5" t="s">
        <v>20773</v>
      </c>
    </row>
    <row r="43" s="3" customFormat="1" spans="1:14">
      <c r="A43" s="16">
        <v>42</v>
      </c>
      <c r="B43" s="3" t="s">
        <v>20774</v>
      </c>
      <c r="C43" s="3" t="s">
        <v>20775</v>
      </c>
      <c r="D43" s="21" t="s">
        <v>20774</v>
      </c>
      <c r="E43" s="3" t="s">
        <v>20776</v>
      </c>
      <c r="F43" s="3">
        <v>46</v>
      </c>
      <c r="G43" s="3" t="s">
        <v>62</v>
      </c>
      <c r="J43" s="60">
        <v>46022</v>
      </c>
      <c r="M43" s="3" t="s">
        <v>20777</v>
      </c>
      <c r="N43" s="3" t="s">
        <v>20778</v>
      </c>
    </row>
    <row r="44" s="3" customFormat="1" spans="1:14">
      <c r="A44" s="16">
        <v>43</v>
      </c>
      <c r="B44" s="3" t="s">
        <v>20779</v>
      </c>
      <c r="C44" s="3" t="s">
        <v>20780</v>
      </c>
      <c r="D44" s="3" t="s">
        <v>20779</v>
      </c>
      <c r="E44" s="3" t="s">
        <v>20781</v>
      </c>
      <c r="F44" s="3">
        <v>55.8</v>
      </c>
      <c r="G44" s="20" t="s">
        <v>20782</v>
      </c>
      <c r="H44" s="20"/>
      <c r="I44" s="20"/>
      <c r="J44" s="60">
        <v>45902</v>
      </c>
      <c r="M44" s="3" t="s">
        <v>20783</v>
      </c>
      <c r="N44" s="3" t="s">
        <v>20784</v>
      </c>
    </row>
    <row r="45" s="3" customFormat="1" spans="1:14">
      <c r="A45" s="16">
        <v>44</v>
      </c>
      <c r="B45" s="21" t="s">
        <v>20785</v>
      </c>
      <c r="C45" s="3" t="s">
        <v>20786</v>
      </c>
      <c r="D45" s="3" t="s">
        <v>20785</v>
      </c>
      <c r="E45" s="3" t="s">
        <v>20787</v>
      </c>
      <c r="F45" s="3">
        <v>59.9</v>
      </c>
      <c r="G45" s="63" t="s">
        <v>21</v>
      </c>
      <c r="J45" s="60">
        <v>46064</v>
      </c>
      <c r="M45" s="3" t="s">
        <v>20788</v>
      </c>
      <c r="N45" s="62" t="s">
        <v>20789</v>
      </c>
    </row>
    <row r="46" s="3" customFormat="1" spans="1:14">
      <c r="A46" s="16">
        <v>45</v>
      </c>
      <c r="B46" s="3" t="s">
        <v>20790</v>
      </c>
      <c r="C46" s="3" t="s">
        <v>20791</v>
      </c>
      <c r="D46" s="3" t="s">
        <v>20790</v>
      </c>
      <c r="E46" s="3" t="s">
        <v>20792</v>
      </c>
      <c r="F46" s="3">
        <v>42</v>
      </c>
      <c r="G46" s="3" t="s">
        <v>20793</v>
      </c>
      <c r="J46" s="60">
        <v>45836</v>
      </c>
      <c r="M46" s="3" t="s">
        <v>20794</v>
      </c>
      <c r="N46" s="3" t="s">
        <v>20795</v>
      </c>
    </row>
    <row r="47" s="3" customFormat="1" spans="1:14">
      <c r="A47" s="16">
        <v>46</v>
      </c>
      <c r="B47" s="3" t="s">
        <v>20796</v>
      </c>
      <c r="C47" s="3" t="s">
        <v>20797</v>
      </c>
      <c r="D47" s="3" t="s">
        <v>20796</v>
      </c>
      <c r="E47" s="3" t="s">
        <v>20798</v>
      </c>
      <c r="F47" s="3">
        <v>49.8</v>
      </c>
      <c r="G47" s="3" t="s">
        <v>62</v>
      </c>
      <c r="J47" s="60">
        <v>46107</v>
      </c>
      <c r="M47" s="3" t="s">
        <v>20799</v>
      </c>
      <c r="N47" s="3" t="s">
        <v>20800</v>
      </c>
    </row>
    <row r="48" s="3" customFormat="1" spans="1:14">
      <c r="A48" s="16">
        <v>47</v>
      </c>
      <c r="B48" s="17"/>
      <c r="C48" s="5" t="s">
        <v>20801</v>
      </c>
      <c r="D48" s="17" t="s">
        <v>20802</v>
      </c>
      <c r="E48" s="5" t="s">
        <v>3320</v>
      </c>
      <c r="F48" s="3">
        <v>49.9</v>
      </c>
      <c r="G48" s="3" t="s">
        <v>21</v>
      </c>
      <c r="H48" s="5"/>
      <c r="I48" s="63"/>
      <c r="J48" s="60">
        <v>44568</v>
      </c>
      <c r="K48" s="61"/>
      <c r="L48" s="5"/>
      <c r="M48" s="5" t="s">
        <v>20803</v>
      </c>
      <c r="N48" s="5" t="s">
        <v>20804</v>
      </c>
    </row>
    <row r="49" s="3" customFormat="1" spans="1:14">
      <c r="A49" s="16">
        <v>48</v>
      </c>
      <c r="C49" s="3" t="s">
        <v>20805</v>
      </c>
      <c r="D49" s="3" t="s">
        <v>20806</v>
      </c>
      <c r="E49" s="3" t="s">
        <v>20807</v>
      </c>
      <c r="F49" s="3">
        <v>39</v>
      </c>
      <c r="G49" s="3" t="s">
        <v>5134</v>
      </c>
      <c r="J49" s="60">
        <v>45864</v>
      </c>
      <c r="K49" s="20" t="s">
        <v>63</v>
      </c>
      <c r="M49" s="3" t="s">
        <v>20808</v>
      </c>
      <c r="N49" s="3" t="s">
        <v>20809</v>
      </c>
    </row>
    <row r="50" s="3" customFormat="1" spans="1:14">
      <c r="A50" s="16">
        <v>49</v>
      </c>
      <c r="B50" s="3" t="s">
        <v>20810</v>
      </c>
      <c r="C50" s="3" t="s">
        <v>20811</v>
      </c>
      <c r="D50" s="3" t="s">
        <v>20810</v>
      </c>
      <c r="E50" s="3" t="s">
        <v>20812</v>
      </c>
      <c r="F50" s="3">
        <v>59.8</v>
      </c>
      <c r="J50" s="60">
        <v>45785</v>
      </c>
      <c r="M50" s="3" t="s">
        <v>20813</v>
      </c>
      <c r="N50" s="3" t="s">
        <v>20814</v>
      </c>
    </row>
    <row r="51" s="52" customFormat="1" spans="1:14">
      <c r="A51" s="16">
        <v>50</v>
      </c>
      <c r="B51" s="87" t="s">
        <v>20815</v>
      </c>
      <c r="C51" s="52" t="s">
        <v>20816</v>
      </c>
      <c r="D51" s="87" t="s">
        <v>20815</v>
      </c>
      <c r="E51" s="52" t="s">
        <v>20817</v>
      </c>
      <c r="F51" s="3">
        <v>53.8</v>
      </c>
      <c r="G51" s="52" t="s">
        <v>1292</v>
      </c>
      <c r="J51" s="60">
        <v>45993</v>
      </c>
      <c r="M51" s="52" t="s">
        <v>20818</v>
      </c>
      <c r="N51" s="52" t="s">
        <v>20819</v>
      </c>
    </row>
    <row r="52" s="3" customFormat="1" spans="1:14">
      <c r="A52" s="16">
        <v>51</v>
      </c>
      <c r="B52" s="21"/>
      <c r="C52" s="3" t="s">
        <v>1609</v>
      </c>
      <c r="D52" s="21" t="s">
        <v>20820</v>
      </c>
      <c r="E52" s="3" t="s">
        <v>20821</v>
      </c>
      <c r="F52" s="3">
        <v>45</v>
      </c>
      <c r="G52" s="3" t="s">
        <v>20822</v>
      </c>
      <c r="J52" s="60">
        <v>46058</v>
      </c>
      <c r="M52" s="3" t="s">
        <v>20823</v>
      </c>
      <c r="N52" s="3" t="s">
        <v>20824</v>
      </c>
    </row>
    <row r="53" s="3" customFormat="1" spans="1:14">
      <c r="A53" s="16">
        <v>52</v>
      </c>
      <c r="C53" s="3" t="s">
        <v>20825</v>
      </c>
      <c r="D53" s="21" t="s">
        <v>20826</v>
      </c>
      <c r="E53" s="3" t="s">
        <v>20827</v>
      </c>
      <c r="F53" s="3">
        <v>49.8</v>
      </c>
      <c r="G53" s="3" t="s">
        <v>20828</v>
      </c>
      <c r="J53" s="60">
        <v>45898</v>
      </c>
      <c r="K53" s="20" t="s">
        <v>63</v>
      </c>
      <c r="M53" s="3" t="s">
        <v>20829</v>
      </c>
      <c r="N53" s="3" t="s">
        <v>20830</v>
      </c>
    </row>
    <row r="54" s="3" customFormat="1" spans="1:14">
      <c r="A54" s="16">
        <v>53</v>
      </c>
      <c r="B54" s="3" t="s">
        <v>20831</v>
      </c>
      <c r="C54" s="3" t="s">
        <v>20832</v>
      </c>
      <c r="D54" s="21" t="s">
        <v>20831</v>
      </c>
      <c r="E54" s="3" t="s">
        <v>20833</v>
      </c>
      <c r="F54" s="3">
        <v>49.8</v>
      </c>
      <c r="G54" s="3" t="s">
        <v>21</v>
      </c>
      <c r="J54" s="60">
        <v>46008</v>
      </c>
      <c r="M54" s="3" t="s">
        <v>20834</v>
      </c>
      <c r="N54" s="3" t="s">
        <v>20835</v>
      </c>
    </row>
    <row r="55" s="3" customFormat="1" spans="1:14">
      <c r="A55" s="16">
        <v>54</v>
      </c>
      <c r="B55" s="21" t="s">
        <v>20836</v>
      </c>
      <c r="C55" s="3" t="s">
        <v>20837</v>
      </c>
      <c r="D55" s="21" t="s">
        <v>20836</v>
      </c>
      <c r="E55" s="3" t="s">
        <v>20838</v>
      </c>
      <c r="F55" s="3">
        <v>45</v>
      </c>
      <c r="J55" s="60">
        <v>45826</v>
      </c>
      <c r="M55" s="3" t="s">
        <v>20839</v>
      </c>
      <c r="N55" s="3" t="s">
        <v>20840</v>
      </c>
    </row>
    <row r="56" s="3" customFormat="1" spans="1:14">
      <c r="A56" s="16">
        <v>55</v>
      </c>
      <c r="B56" s="3" t="s">
        <v>20841</v>
      </c>
      <c r="C56" s="3" t="s">
        <v>20842</v>
      </c>
      <c r="D56" s="3" t="s">
        <v>20841</v>
      </c>
      <c r="E56" s="3" t="s">
        <v>20843</v>
      </c>
      <c r="F56" s="3">
        <v>65</v>
      </c>
      <c r="J56" s="60">
        <v>45762</v>
      </c>
      <c r="M56" s="3" t="s">
        <v>20844</v>
      </c>
      <c r="N56" s="3" t="s">
        <v>20845</v>
      </c>
    </row>
    <row r="57" s="52" customFormat="1" spans="1:14">
      <c r="A57" s="16">
        <v>56</v>
      </c>
      <c r="B57" s="87" t="s">
        <v>20846</v>
      </c>
      <c r="C57" s="52" t="s">
        <v>20847</v>
      </c>
      <c r="D57" s="87" t="s">
        <v>20846</v>
      </c>
      <c r="E57" s="52" t="s">
        <v>20848</v>
      </c>
      <c r="F57" s="3">
        <v>43</v>
      </c>
      <c r="G57" s="52" t="s">
        <v>1292</v>
      </c>
      <c r="J57" s="60">
        <v>45988</v>
      </c>
      <c r="M57" s="52" t="s">
        <v>20849</v>
      </c>
      <c r="N57" s="52" t="s">
        <v>20850</v>
      </c>
    </row>
    <row r="58" s="3" customFormat="1" spans="1:14">
      <c r="A58" s="16">
        <v>57</v>
      </c>
      <c r="C58" s="3" t="s">
        <v>20851</v>
      </c>
      <c r="D58" s="21" t="s">
        <v>20852</v>
      </c>
      <c r="E58" s="3" t="s">
        <v>20853</v>
      </c>
      <c r="F58" s="3">
        <v>49.8</v>
      </c>
      <c r="G58" s="3" t="s">
        <v>21</v>
      </c>
      <c r="J58" s="60">
        <v>45876</v>
      </c>
      <c r="M58" s="3" t="s">
        <v>20854</v>
      </c>
      <c r="N58" s="5" t="s">
        <v>20855</v>
      </c>
    </row>
    <row r="59" s="3" customFormat="1" spans="1:14">
      <c r="A59" s="16">
        <v>58</v>
      </c>
      <c r="B59" s="3" t="s">
        <v>20856</v>
      </c>
      <c r="C59" s="3" t="s">
        <v>20857</v>
      </c>
      <c r="D59" s="3" t="s">
        <v>20856</v>
      </c>
      <c r="E59" s="3" t="s">
        <v>20858</v>
      </c>
      <c r="F59" s="3">
        <v>45</v>
      </c>
      <c r="G59" s="3" t="s">
        <v>20859</v>
      </c>
      <c r="J59" s="60">
        <v>46079</v>
      </c>
      <c r="K59" s="3" t="s">
        <v>3807</v>
      </c>
      <c r="M59" s="3" t="s">
        <v>20860</v>
      </c>
      <c r="N59" s="3" t="s">
        <v>20861</v>
      </c>
    </row>
    <row r="60" s="3" customFormat="1" spans="1:14">
      <c r="A60" s="16">
        <v>59</v>
      </c>
      <c r="B60" s="3" t="s">
        <v>20862</v>
      </c>
      <c r="C60" s="62" t="s">
        <v>20863</v>
      </c>
      <c r="D60" s="21" t="s">
        <v>20862</v>
      </c>
      <c r="E60" s="20" t="s">
        <v>20864</v>
      </c>
      <c r="F60" s="3">
        <v>49.8</v>
      </c>
      <c r="G60" s="3" t="s">
        <v>62</v>
      </c>
      <c r="J60" s="60">
        <v>46016</v>
      </c>
      <c r="M60" s="3" t="s">
        <v>20865</v>
      </c>
      <c r="N60" s="3" t="s">
        <v>20866</v>
      </c>
    </row>
    <row r="61" s="3" customFormat="1" spans="1:14">
      <c r="A61" s="16">
        <v>60</v>
      </c>
      <c r="B61" s="3" t="s">
        <v>20867</v>
      </c>
      <c r="C61" s="3" t="s">
        <v>20868</v>
      </c>
      <c r="D61" s="21" t="s">
        <v>20867</v>
      </c>
      <c r="E61" s="3" t="s">
        <v>20869</v>
      </c>
      <c r="F61" s="3">
        <v>42</v>
      </c>
      <c r="G61" s="3" t="s">
        <v>1058</v>
      </c>
      <c r="J61" s="60">
        <v>46043</v>
      </c>
      <c r="K61" s="20" t="s">
        <v>63</v>
      </c>
      <c r="M61" s="3" t="s">
        <v>20870</v>
      </c>
      <c r="N61" s="3" t="s">
        <v>20871</v>
      </c>
    </row>
    <row r="62" s="3" customFormat="1" spans="1:14">
      <c r="A62" s="16">
        <v>61</v>
      </c>
      <c r="B62" s="5"/>
      <c r="C62" s="5" t="s">
        <v>4162</v>
      </c>
      <c r="D62" s="68" t="s">
        <v>20872</v>
      </c>
      <c r="E62" s="20" t="s">
        <v>20873</v>
      </c>
      <c r="F62" s="3">
        <v>39</v>
      </c>
      <c r="G62" s="3" t="s">
        <v>21</v>
      </c>
      <c r="H62" s="5"/>
      <c r="I62" s="63"/>
      <c r="J62" s="60">
        <v>44954</v>
      </c>
      <c r="K62" s="61"/>
      <c r="L62" s="5"/>
      <c r="M62" s="5" t="s">
        <v>20874</v>
      </c>
      <c r="N62" s="5" t="s">
        <v>20875</v>
      </c>
    </row>
    <row r="63" s="3" customFormat="1" spans="1:14">
      <c r="A63" s="16">
        <v>62</v>
      </c>
      <c r="C63" s="3" t="s">
        <v>20876</v>
      </c>
      <c r="D63" s="21" t="s">
        <v>20877</v>
      </c>
      <c r="E63" s="3" t="s">
        <v>20878</v>
      </c>
      <c r="F63" s="3">
        <v>48</v>
      </c>
      <c r="G63" s="3" t="s">
        <v>1058</v>
      </c>
      <c r="J63" s="60">
        <v>45867</v>
      </c>
      <c r="K63" s="20" t="s">
        <v>63</v>
      </c>
      <c r="L63" s="20"/>
      <c r="M63" s="3" t="s">
        <v>20879</v>
      </c>
      <c r="N63" s="3" t="s">
        <v>20880</v>
      </c>
    </row>
    <row r="64" s="3" customFormat="1" spans="1:14">
      <c r="A64" s="16">
        <v>63</v>
      </c>
      <c r="C64" s="3" t="s">
        <v>20881</v>
      </c>
      <c r="D64" s="3" t="s">
        <v>20882</v>
      </c>
      <c r="E64" s="3" t="s">
        <v>20883</v>
      </c>
      <c r="F64" s="3">
        <v>39.8</v>
      </c>
      <c r="G64" s="3" t="s">
        <v>20884</v>
      </c>
      <c r="J64" s="60">
        <v>45576</v>
      </c>
      <c r="L64" s="20"/>
      <c r="M64" s="3" t="s">
        <v>20885</v>
      </c>
      <c r="N64" s="3" t="s">
        <v>20886</v>
      </c>
    </row>
    <row r="65" s="3" customFormat="1" spans="1:14">
      <c r="A65" s="16">
        <v>64</v>
      </c>
      <c r="C65" s="3" t="s">
        <v>20887</v>
      </c>
      <c r="D65" s="3" t="s">
        <v>20888</v>
      </c>
      <c r="E65" s="3" t="s">
        <v>20889</v>
      </c>
      <c r="F65" s="3">
        <v>45</v>
      </c>
      <c r="G65" s="3" t="s">
        <v>1100</v>
      </c>
      <c r="H65" s="60"/>
      <c r="I65" s="60"/>
      <c r="J65" s="60">
        <v>45664</v>
      </c>
      <c r="K65" s="20" t="s">
        <v>63</v>
      </c>
      <c r="L65" s="20"/>
      <c r="M65" s="3" t="s">
        <v>20890</v>
      </c>
      <c r="N65" s="3" t="s">
        <v>20891</v>
      </c>
    </row>
    <row r="66" s="52" customFormat="1" spans="1:14">
      <c r="A66" s="16">
        <v>65</v>
      </c>
      <c r="B66" s="2"/>
      <c r="C66" s="2" t="s">
        <v>20892</v>
      </c>
      <c r="D66" s="2" t="s">
        <v>20893</v>
      </c>
      <c r="E66" s="2" t="s">
        <v>20894</v>
      </c>
      <c r="F66" s="3">
        <v>45</v>
      </c>
      <c r="G66" s="2" t="s">
        <v>21</v>
      </c>
      <c r="H66" s="2"/>
      <c r="I66" s="2"/>
      <c r="J66" s="60">
        <v>45708</v>
      </c>
      <c r="K66" s="2"/>
      <c r="L66" s="2"/>
      <c r="M66" s="2" t="s">
        <v>20895</v>
      </c>
      <c r="N66" s="2" t="s">
        <v>20896</v>
      </c>
    </row>
    <row r="67" s="3" customFormat="1" spans="1:14">
      <c r="A67" s="16">
        <v>66</v>
      </c>
      <c r="B67" s="17"/>
      <c r="C67" s="5" t="s">
        <v>20897</v>
      </c>
      <c r="D67" s="17" t="s">
        <v>20898</v>
      </c>
      <c r="E67" s="20" t="s">
        <v>20899</v>
      </c>
      <c r="F67" s="3">
        <v>55.8</v>
      </c>
      <c r="G67" s="5"/>
      <c r="H67" s="5"/>
      <c r="I67" s="63"/>
      <c r="J67" s="60">
        <v>45852</v>
      </c>
      <c r="K67" s="61"/>
      <c r="L67" s="5"/>
      <c r="M67" s="5" t="s">
        <v>20900</v>
      </c>
      <c r="N67" s="5" t="s">
        <v>20901</v>
      </c>
    </row>
    <row r="68" s="3" customFormat="1" spans="1:14">
      <c r="A68" s="16">
        <v>67</v>
      </c>
      <c r="B68" s="21"/>
      <c r="C68" s="3" t="s">
        <v>20902</v>
      </c>
      <c r="D68" s="21" t="s">
        <v>20903</v>
      </c>
      <c r="E68" s="3" t="s">
        <v>20904</v>
      </c>
      <c r="F68" s="3">
        <v>36</v>
      </c>
      <c r="G68" s="3" t="s">
        <v>21</v>
      </c>
      <c r="I68" s="52"/>
      <c r="J68" s="60">
        <v>46028</v>
      </c>
      <c r="M68" s="3" t="s">
        <v>20905</v>
      </c>
      <c r="N68" s="5" t="s">
        <v>20906</v>
      </c>
    </row>
    <row r="69" s="3" customFormat="1" spans="1:14">
      <c r="A69" s="16">
        <v>68</v>
      </c>
      <c r="B69" s="21" t="s">
        <v>20907</v>
      </c>
      <c r="C69" s="3" t="s">
        <v>20908</v>
      </c>
      <c r="D69" s="21" t="s">
        <v>20907</v>
      </c>
      <c r="E69" s="3" t="s">
        <v>20909</v>
      </c>
      <c r="F69" s="3">
        <v>55</v>
      </c>
      <c r="G69" s="3" t="s">
        <v>2217</v>
      </c>
      <c r="J69" s="60">
        <v>45882</v>
      </c>
      <c r="M69" s="3" t="s">
        <v>20910</v>
      </c>
      <c r="N69" s="3" t="s">
        <v>20911</v>
      </c>
    </row>
    <row r="70" s="3" customFormat="1" spans="1:14">
      <c r="A70" s="16">
        <v>69</v>
      </c>
      <c r="B70" s="3" t="s">
        <v>20912</v>
      </c>
      <c r="C70" s="3" t="s">
        <v>20913</v>
      </c>
      <c r="D70" s="21" t="s">
        <v>20912</v>
      </c>
      <c r="E70" s="3" t="s">
        <v>20914</v>
      </c>
      <c r="F70" s="3">
        <v>59</v>
      </c>
      <c r="G70" s="3" t="s">
        <v>14058</v>
      </c>
      <c r="I70" s="52"/>
      <c r="J70" s="60">
        <v>46064</v>
      </c>
      <c r="K70" s="20" t="s">
        <v>20915</v>
      </c>
      <c r="M70" s="3" t="s">
        <v>20916</v>
      </c>
      <c r="N70" s="3" t="s">
        <v>20917</v>
      </c>
    </row>
    <row r="71" s="5" customFormat="1" spans="1:14">
      <c r="A71" s="16">
        <v>70</v>
      </c>
      <c r="B71" s="17"/>
      <c r="C71" s="5" t="s">
        <v>20918</v>
      </c>
      <c r="D71" s="17" t="s">
        <v>20919</v>
      </c>
      <c r="E71" s="5" t="s">
        <v>20920</v>
      </c>
      <c r="F71" s="3">
        <v>49.8</v>
      </c>
      <c r="G71" s="3" t="s">
        <v>21</v>
      </c>
      <c r="I71" s="63"/>
      <c r="J71" s="60">
        <v>45993</v>
      </c>
      <c r="K71" s="61"/>
      <c r="M71" s="5" t="s">
        <v>20921</v>
      </c>
      <c r="N71" s="5" t="s">
        <v>20922</v>
      </c>
    </row>
    <row r="72" s="3" customFormat="1" spans="1:14">
      <c r="A72" s="16">
        <v>71</v>
      </c>
      <c r="B72" s="21" t="s">
        <v>20923</v>
      </c>
      <c r="C72" s="3" t="s">
        <v>20924</v>
      </c>
      <c r="D72" s="21" t="s">
        <v>20923</v>
      </c>
      <c r="E72" s="3" t="s">
        <v>20925</v>
      </c>
      <c r="F72" s="3">
        <v>69</v>
      </c>
      <c r="G72" s="20" t="s">
        <v>1058</v>
      </c>
      <c r="J72" s="60">
        <v>45889</v>
      </c>
      <c r="K72" s="3" t="s">
        <v>1837</v>
      </c>
      <c r="M72" s="3" t="s">
        <v>20926</v>
      </c>
      <c r="N72" s="3" t="s">
        <v>20927</v>
      </c>
    </row>
    <row r="73" s="3" customFormat="1" spans="1:14">
      <c r="A73" s="16">
        <v>72</v>
      </c>
      <c r="B73" s="21" t="s">
        <v>20928</v>
      </c>
      <c r="C73" s="3" t="s">
        <v>20929</v>
      </c>
      <c r="D73" s="21" t="s">
        <v>20928</v>
      </c>
      <c r="E73" s="3" t="s">
        <v>20930</v>
      </c>
      <c r="F73" s="3">
        <v>45</v>
      </c>
      <c r="G73" s="3" t="s">
        <v>62</v>
      </c>
      <c r="J73" s="60">
        <v>45850</v>
      </c>
      <c r="M73" s="3" t="s">
        <v>20931</v>
      </c>
      <c r="N73" s="3" t="s">
        <v>20932</v>
      </c>
    </row>
    <row r="74" s="16" customFormat="1" ht="14.25" spans="1:14">
      <c r="A74" s="16">
        <v>73</v>
      </c>
      <c r="B74" s="17"/>
      <c r="C74" s="18" t="s">
        <v>20933</v>
      </c>
      <c r="D74" s="17"/>
      <c r="E74" s="2"/>
      <c r="F74" s="4"/>
      <c r="G74" s="2"/>
      <c r="H74" s="2"/>
      <c r="I74" s="2"/>
      <c r="J74" s="60"/>
      <c r="K74" s="61"/>
      <c r="L74" s="5"/>
      <c r="M74" s="76"/>
      <c r="N74" s="5"/>
    </row>
    <row r="75" s="3" customFormat="1" spans="1:14">
      <c r="A75" s="16">
        <v>74</v>
      </c>
      <c r="B75" s="3" t="s">
        <v>20934</v>
      </c>
      <c r="C75" s="3" t="s">
        <v>20935</v>
      </c>
      <c r="D75" s="3" t="s">
        <v>20934</v>
      </c>
      <c r="E75" s="3" t="s">
        <v>20936</v>
      </c>
      <c r="F75" s="3">
        <v>69.9</v>
      </c>
      <c r="G75" s="3" t="s">
        <v>20937</v>
      </c>
      <c r="J75" s="60">
        <v>46119</v>
      </c>
      <c r="M75" s="3" t="s">
        <v>20938</v>
      </c>
      <c r="N75" s="3" t="s">
        <v>20939</v>
      </c>
    </row>
    <row r="76" s="3" customFormat="1" spans="1:14">
      <c r="A76" s="16">
        <v>75</v>
      </c>
      <c r="B76" s="3" t="s">
        <v>20940</v>
      </c>
      <c r="C76" s="3" t="s">
        <v>20941</v>
      </c>
      <c r="D76" s="21" t="s">
        <v>20940</v>
      </c>
      <c r="E76" s="3" t="s">
        <v>20942</v>
      </c>
      <c r="F76" s="3">
        <v>45</v>
      </c>
      <c r="G76" s="3" t="s">
        <v>21</v>
      </c>
      <c r="I76" s="52"/>
      <c r="J76" s="60">
        <v>45869</v>
      </c>
      <c r="K76" s="61" t="s">
        <v>442</v>
      </c>
      <c r="M76" s="3" t="s">
        <v>20943</v>
      </c>
      <c r="N76" s="3" t="s">
        <v>20944</v>
      </c>
    </row>
    <row r="77" s="3" customFormat="1" spans="1:14">
      <c r="A77" s="16">
        <v>76</v>
      </c>
      <c r="B77" s="3" t="s">
        <v>20945</v>
      </c>
      <c r="C77" s="3" t="s">
        <v>20946</v>
      </c>
      <c r="D77" s="3" t="s">
        <v>20945</v>
      </c>
      <c r="E77" s="62" t="s">
        <v>20947</v>
      </c>
      <c r="F77" s="3">
        <v>49.8</v>
      </c>
      <c r="G77" s="3" t="s">
        <v>62</v>
      </c>
      <c r="J77" s="60">
        <v>46080</v>
      </c>
      <c r="M77" s="3" t="s">
        <v>20948</v>
      </c>
      <c r="N77" s="3" t="s">
        <v>20949</v>
      </c>
    </row>
    <row r="78" s="3" customFormat="1" spans="1:14">
      <c r="A78" s="16">
        <v>77</v>
      </c>
      <c r="B78" s="3" t="s">
        <v>20950</v>
      </c>
      <c r="C78" s="3" t="s">
        <v>9272</v>
      </c>
      <c r="D78" s="3" t="s">
        <v>20950</v>
      </c>
      <c r="E78" s="3" t="s">
        <v>20951</v>
      </c>
      <c r="F78" s="3">
        <v>55</v>
      </c>
      <c r="G78" s="3" t="s">
        <v>1190</v>
      </c>
      <c r="J78" s="60">
        <v>46107</v>
      </c>
      <c r="M78" s="3" t="s">
        <v>20952</v>
      </c>
      <c r="N78" s="3" t="s">
        <v>20953</v>
      </c>
    </row>
    <row r="79" s="3" customFormat="1" spans="1:14">
      <c r="A79" s="16">
        <v>78</v>
      </c>
      <c r="B79" s="3" t="s">
        <v>20954</v>
      </c>
      <c r="C79" s="3" t="s">
        <v>20955</v>
      </c>
      <c r="D79" s="3" t="s">
        <v>20954</v>
      </c>
      <c r="E79" s="3" t="s">
        <v>20956</v>
      </c>
      <c r="F79" s="3">
        <v>57</v>
      </c>
      <c r="G79" s="3" t="s">
        <v>1292</v>
      </c>
      <c r="I79" s="3" t="s">
        <v>22</v>
      </c>
      <c r="J79" s="60">
        <v>46060</v>
      </c>
      <c r="K79" s="3" t="s">
        <v>20957</v>
      </c>
      <c r="M79" s="3" t="s">
        <v>20958</v>
      </c>
      <c r="N79" s="3" t="s">
        <v>20959</v>
      </c>
    </row>
    <row r="80" s="3" customFormat="1" spans="1:14">
      <c r="A80" s="16">
        <v>79</v>
      </c>
      <c r="B80" s="3" t="s">
        <v>20960</v>
      </c>
      <c r="C80" s="3" t="s">
        <v>20961</v>
      </c>
      <c r="D80" s="3" t="s">
        <v>20960</v>
      </c>
      <c r="E80" s="3" t="s">
        <v>20962</v>
      </c>
      <c r="F80" s="3">
        <v>79.9</v>
      </c>
      <c r="G80" s="3" t="s">
        <v>227</v>
      </c>
      <c r="J80" s="60">
        <v>46042</v>
      </c>
      <c r="M80" s="3" t="s">
        <v>20963</v>
      </c>
      <c r="N80" s="3" t="s">
        <v>20964</v>
      </c>
    </row>
    <row r="81" s="2" customFormat="1" spans="1:14">
      <c r="A81" s="16">
        <v>80</v>
      </c>
      <c r="C81" s="2" t="s">
        <v>20965</v>
      </c>
      <c r="D81" s="76" t="s">
        <v>20966</v>
      </c>
      <c r="E81" s="2" t="s">
        <v>9244</v>
      </c>
      <c r="F81" s="3">
        <v>42</v>
      </c>
      <c r="G81" s="2" t="s">
        <v>21</v>
      </c>
      <c r="J81" s="60">
        <v>45497</v>
      </c>
      <c r="L81" s="3" t="s">
        <v>24</v>
      </c>
      <c r="M81" s="2" t="s">
        <v>20967</v>
      </c>
      <c r="N81" s="3" t="s">
        <v>20968</v>
      </c>
    </row>
    <row r="82" s="5" customFormat="1" spans="1:14">
      <c r="A82" s="16">
        <v>81</v>
      </c>
      <c r="B82" s="17"/>
      <c r="C82" s="2" t="s">
        <v>20969</v>
      </c>
      <c r="D82" s="17" t="s">
        <v>20970</v>
      </c>
      <c r="E82" s="2" t="s">
        <v>20971</v>
      </c>
      <c r="F82" s="3">
        <v>43</v>
      </c>
      <c r="G82" s="3" t="s">
        <v>21</v>
      </c>
      <c r="I82" s="63"/>
      <c r="J82" s="60">
        <v>45267</v>
      </c>
      <c r="K82" s="61"/>
      <c r="M82" s="76" t="s">
        <v>20972</v>
      </c>
      <c r="N82" s="5" t="s">
        <v>20973</v>
      </c>
    </row>
    <row r="83" s="5" customFormat="1" spans="1:14">
      <c r="A83" s="16">
        <v>82</v>
      </c>
      <c r="B83" s="17"/>
      <c r="C83" s="2" t="s">
        <v>20974</v>
      </c>
      <c r="D83" s="17" t="s">
        <v>20975</v>
      </c>
      <c r="E83" s="2" t="s">
        <v>20976</v>
      </c>
      <c r="F83" s="3">
        <v>44</v>
      </c>
      <c r="G83" s="2" t="s">
        <v>21</v>
      </c>
      <c r="I83" s="63"/>
      <c r="J83" s="60">
        <v>44932</v>
      </c>
      <c r="K83" s="61"/>
      <c r="M83" s="76" t="s">
        <v>20977</v>
      </c>
      <c r="N83" s="5" t="s">
        <v>20978</v>
      </c>
    </row>
    <row r="84" s="3" customFormat="1" spans="1:14">
      <c r="A84" s="16">
        <v>83</v>
      </c>
      <c r="B84" s="17"/>
      <c r="C84" s="2" t="s">
        <v>20979</v>
      </c>
      <c r="D84" s="17" t="s">
        <v>20980</v>
      </c>
      <c r="E84" s="2" t="s">
        <v>9244</v>
      </c>
      <c r="F84" s="3">
        <v>52</v>
      </c>
      <c r="G84" s="2" t="s">
        <v>21</v>
      </c>
      <c r="H84" s="5"/>
      <c r="I84" s="63"/>
      <c r="J84" s="60">
        <v>45875</v>
      </c>
      <c r="K84" s="52" t="s">
        <v>442</v>
      </c>
      <c r="L84" s="5"/>
      <c r="M84" s="76" t="s">
        <v>20981</v>
      </c>
      <c r="N84" s="5" t="s">
        <v>20982</v>
      </c>
    </row>
    <row r="85" s="3" customFormat="1" spans="1:14">
      <c r="A85" s="16">
        <v>84</v>
      </c>
      <c r="B85" s="3" t="s">
        <v>20983</v>
      </c>
      <c r="C85" s="3" t="s">
        <v>20984</v>
      </c>
      <c r="D85" s="21" t="s">
        <v>20983</v>
      </c>
      <c r="E85" s="3" t="s">
        <v>20985</v>
      </c>
      <c r="F85" s="3">
        <v>49</v>
      </c>
      <c r="G85" s="3" t="s">
        <v>62</v>
      </c>
      <c r="J85" s="60">
        <v>45926</v>
      </c>
      <c r="M85" s="3" t="s">
        <v>20986</v>
      </c>
      <c r="N85" s="3" t="s">
        <v>20987</v>
      </c>
    </row>
    <row r="86" s="3" customFormat="1" spans="1:14">
      <c r="A86" s="16">
        <v>85</v>
      </c>
      <c r="C86" s="3" t="s">
        <v>20988</v>
      </c>
      <c r="D86" s="3" t="s">
        <v>20989</v>
      </c>
      <c r="E86" s="3" t="s">
        <v>20990</v>
      </c>
      <c r="F86" s="3">
        <v>55</v>
      </c>
      <c r="G86" s="3" t="s">
        <v>9518</v>
      </c>
      <c r="H86" s="60"/>
      <c r="I86" s="60"/>
      <c r="J86" s="60">
        <v>45667</v>
      </c>
      <c r="K86" s="20" t="s">
        <v>63</v>
      </c>
      <c r="L86" s="20"/>
      <c r="M86" s="3" t="s">
        <v>20991</v>
      </c>
      <c r="N86" s="3" t="s">
        <v>20992</v>
      </c>
    </row>
    <row r="87" s="3" customFormat="1" spans="1:14">
      <c r="A87" s="16">
        <v>86</v>
      </c>
      <c r="C87" s="3" t="s">
        <v>20993</v>
      </c>
      <c r="D87" s="3" t="s">
        <v>20994</v>
      </c>
      <c r="E87" s="3" t="s">
        <v>20995</v>
      </c>
      <c r="F87" s="3">
        <v>48</v>
      </c>
      <c r="G87" s="3" t="s">
        <v>1058</v>
      </c>
      <c r="H87" s="60"/>
      <c r="I87" s="60"/>
      <c r="J87" s="60">
        <v>45667</v>
      </c>
      <c r="K87" s="20" t="s">
        <v>63</v>
      </c>
      <c r="L87" s="20"/>
      <c r="M87" s="3" t="s">
        <v>20996</v>
      </c>
      <c r="N87" s="3" t="s">
        <v>20997</v>
      </c>
    </row>
    <row r="88" s="3" customFormat="1" spans="1:14">
      <c r="A88" s="16">
        <v>87</v>
      </c>
      <c r="B88" s="3" t="s">
        <v>20998</v>
      </c>
      <c r="C88" s="3" t="s">
        <v>10830</v>
      </c>
      <c r="D88" s="3" t="s">
        <v>20998</v>
      </c>
      <c r="E88" s="20" t="s">
        <v>20999</v>
      </c>
      <c r="F88" s="3">
        <v>45</v>
      </c>
      <c r="G88" s="3" t="s">
        <v>1190</v>
      </c>
      <c r="J88" s="60">
        <v>46090</v>
      </c>
      <c r="M88" s="3" t="s">
        <v>21000</v>
      </c>
      <c r="N88" s="3" t="s">
        <v>21001</v>
      </c>
    </row>
    <row r="89" s="3" customFormat="1" spans="1:14">
      <c r="A89" s="16">
        <v>88</v>
      </c>
      <c r="B89" s="3" t="s">
        <v>21002</v>
      </c>
      <c r="C89" s="3" t="s">
        <v>10280</v>
      </c>
      <c r="D89" s="21" t="s">
        <v>21002</v>
      </c>
      <c r="E89" s="3" t="s">
        <v>21003</v>
      </c>
      <c r="F89" s="3">
        <v>45</v>
      </c>
      <c r="G89" s="3" t="s">
        <v>62</v>
      </c>
      <c r="J89" s="60">
        <v>46062</v>
      </c>
      <c r="M89" s="3" t="s">
        <v>21004</v>
      </c>
      <c r="N89" s="3" t="s">
        <v>21005</v>
      </c>
    </row>
    <row r="90" s="3" customFormat="1" spans="1:14">
      <c r="A90" s="16">
        <v>89</v>
      </c>
      <c r="B90" s="3" t="s">
        <v>21006</v>
      </c>
      <c r="C90" s="3" t="s">
        <v>10928</v>
      </c>
      <c r="D90" s="3" t="s">
        <v>21006</v>
      </c>
      <c r="E90" s="3" t="s">
        <v>21007</v>
      </c>
      <c r="F90" s="3">
        <v>48</v>
      </c>
      <c r="G90" s="3" t="s">
        <v>21008</v>
      </c>
      <c r="J90" s="60">
        <v>46100</v>
      </c>
      <c r="M90" s="3" t="s">
        <v>21009</v>
      </c>
      <c r="N90" s="3" t="s">
        <v>21010</v>
      </c>
    </row>
    <row r="91" s="3" customFormat="1" spans="1:14">
      <c r="A91" s="16">
        <v>90</v>
      </c>
      <c r="B91" s="3" t="s">
        <v>21011</v>
      </c>
      <c r="C91" s="3" t="s">
        <v>21012</v>
      </c>
      <c r="D91" s="3" t="s">
        <v>21011</v>
      </c>
      <c r="E91" s="3" t="s">
        <v>21013</v>
      </c>
      <c r="F91" s="3">
        <v>43</v>
      </c>
      <c r="G91" s="3" t="s">
        <v>1058</v>
      </c>
      <c r="J91" s="60">
        <v>45798</v>
      </c>
      <c r="M91" s="3" t="s">
        <v>21014</v>
      </c>
      <c r="N91" s="3" t="s">
        <v>21015</v>
      </c>
    </row>
    <row r="92" s="3" customFormat="1" spans="1:14">
      <c r="A92" s="16">
        <v>91</v>
      </c>
      <c r="B92" s="21" t="s">
        <v>21016</v>
      </c>
      <c r="C92" s="3" t="s">
        <v>10857</v>
      </c>
      <c r="D92" s="21" t="s">
        <v>21016</v>
      </c>
      <c r="E92" s="3" t="s">
        <v>21017</v>
      </c>
      <c r="F92" s="3">
        <v>50</v>
      </c>
      <c r="G92" s="3" t="s">
        <v>21018</v>
      </c>
      <c r="J92" s="60">
        <v>45826</v>
      </c>
      <c r="M92" s="3" t="s">
        <v>21019</v>
      </c>
      <c r="N92" s="3" t="s">
        <v>21020</v>
      </c>
    </row>
    <row r="93" s="3" customFormat="1" spans="1:14">
      <c r="A93" s="16">
        <v>92</v>
      </c>
      <c r="B93" s="21" t="s">
        <v>21021</v>
      </c>
      <c r="C93" s="3" t="s">
        <v>21022</v>
      </c>
      <c r="D93" s="21" t="s">
        <v>21021</v>
      </c>
      <c r="E93" s="3" t="s">
        <v>21013</v>
      </c>
      <c r="F93" s="3">
        <v>59</v>
      </c>
      <c r="G93" s="3" t="s">
        <v>1058</v>
      </c>
      <c r="J93" s="60">
        <v>45854</v>
      </c>
      <c r="M93" s="3" t="s">
        <v>21023</v>
      </c>
      <c r="N93" s="3" t="s">
        <v>21024</v>
      </c>
    </row>
    <row r="94" s="3" customFormat="1" spans="1:14">
      <c r="A94" s="16">
        <v>93</v>
      </c>
      <c r="B94" s="3" t="s">
        <v>21025</v>
      </c>
      <c r="C94" s="3" t="s">
        <v>10778</v>
      </c>
      <c r="D94" s="3" t="s">
        <v>21025</v>
      </c>
      <c r="E94" s="3" t="s">
        <v>21026</v>
      </c>
      <c r="F94" s="3">
        <v>45</v>
      </c>
      <c r="G94" s="3" t="s">
        <v>21027</v>
      </c>
      <c r="J94" s="60">
        <v>45958</v>
      </c>
      <c r="M94" s="3" t="s">
        <v>21028</v>
      </c>
      <c r="N94" s="3" t="s">
        <v>21029</v>
      </c>
    </row>
    <row r="95" s="3" customFormat="1" spans="1:14">
      <c r="A95" s="16">
        <v>94</v>
      </c>
      <c r="B95" s="3" t="s">
        <v>21030</v>
      </c>
      <c r="C95" s="62" t="s">
        <v>21031</v>
      </c>
      <c r="D95" s="3" t="s">
        <v>21030</v>
      </c>
      <c r="E95" s="3" t="s">
        <v>21032</v>
      </c>
      <c r="F95" s="3">
        <v>45</v>
      </c>
      <c r="G95" s="3" t="s">
        <v>62</v>
      </c>
      <c r="J95" s="60">
        <v>46049</v>
      </c>
      <c r="M95" s="3" t="s">
        <v>21033</v>
      </c>
      <c r="N95" s="3" t="s">
        <v>21034</v>
      </c>
    </row>
    <row r="96" s="16" customFormat="1" ht="14.25" spans="1:14">
      <c r="A96" s="16">
        <v>95</v>
      </c>
      <c r="B96" s="17"/>
      <c r="C96" s="18" t="s">
        <v>21035</v>
      </c>
      <c r="D96" s="17"/>
      <c r="E96" s="2"/>
      <c r="F96" s="4"/>
      <c r="G96" s="2"/>
      <c r="H96" s="2"/>
      <c r="I96" s="2"/>
      <c r="J96" s="60"/>
      <c r="K96" s="61"/>
      <c r="L96" s="5"/>
      <c r="M96" s="76"/>
      <c r="N96" s="5"/>
    </row>
    <row r="97" s="3" customFormat="1" spans="1:14">
      <c r="A97" s="16">
        <v>96</v>
      </c>
      <c r="B97" s="3" t="s">
        <v>21036</v>
      </c>
      <c r="C97" s="3" t="s">
        <v>5514</v>
      </c>
      <c r="D97" s="3" t="s">
        <v>21036</v>
      </c>
      <c r="E97" s="3" t="s">
        <v>21037</v>
      </c>
      <c r="F97" s="3">
        <v>55</v>
      </c>
      <c r="G97" s="3" t="s">
        <v>5441</v>
      </c>
      <c r="J97" s="60">
        <v>45891</v>
      </c>
      <c r="K97" s="70"/>
      <c r="M97" s="3" t="s">
        <v>21038</v>
      </c>
      <c r="N97" s="3" t="s">
        <v>21039</v>
      </c>
    </row>
    <row r="98" s="3" customFormat="1" spans="1:14">
      <c r="A98" s="16">
        <v>97</v>
      </c>
      <c r="C98" s="3" t="s">
        <v>5456</v>
      </c>
      <c r="D98" s="3" t="s">
        <v>21040</v>
      </c>
      <c r="E98" s="3" t="s">
        <v>21041</v>
      </c>
      <c r="F98" s="3">
        <v>69</v>
      </c>
      <c r="G98" s="20" t="s">
        <v>21042</v>
      </c>
      <c r="J98" s="60">
        <v>45875</v>
      </c>
      <c r="K98" s="20" t="s">
        <v>3807</v>
      </c>
      <c r="M98" s="3" t="s">
        <v>21043</v>
      </c>
      <c r="N98" s="3" t="s">
        <v>21044</v>
      </c>
    </row>
    <row r="99" s="2" customFormat="1" spans="1:14">
      <c r="A99" s="16">
        <v>98</v>
      </c>
      <c r="B99" s="21"/>
      <c r="C99" s="3" t="s">
        <v>5477</v>
      </c>
      <c r="D99" s="21" t="s">
        <v>21045</v>
      </c>
      <c r="E99" s="3" t="s">
        <v>21046</v>
      </c>
      <c r="F99" s="3">
        <v>39.8</v>
      </c>
      <c r="G99" s="3" t="s">
        <v>21047</v>
      </c>
      <c r="H99" s="3"/>
      <c r="I99" s="3"/>
      <c r="J99" s="60">
        <v>45860</v>
      </c>
      <c r="K99" s="3"/>
      <c r="L99" s="3"/>
      <c r="M99" s="3" t="s">
        <v>21048</v>
      </c>
      <c r="N99" s="3" t="s">
        <v>21049</v>
      </c>
    </row>
    <row r="100" s="3" customFormat="1" spans="1:14">
      <c r="A100" s="16">
        <v>99</v>
      </c>
      <c r="C100" s="3" t="s">
        <v>21050</v>
      </c>
      <c r="D100" s="21" t="s">
        <v>21051</v>
      </c>
      <c r="E100" s="3" t="s">
        <v>5623</v>
      </c>
      <c r="F100" s="3">
        <v>65</v>
      </c>
      <c r="G100" s="3" t="s">
        <v>62</v>
      </c>
      <c r="J100" s="60">
        <v>45503</v>
      </c>
      <c r="K100" s="3" t="s">
        <v>63</v>
      </c>
      <c r="M100" s="3" t="s">
        <v>21052</v>
      </c>
      <c r="N100" s="3" t="s">
        <v>21053</v>
      </c>
    </row>
    <row r="101" s="3" customFormat="1" spans="1:14">
      <c r="A101" s="16">
        <v>100</v>
      </c>
      <c r="B101" s="76"/>
      <c r="C101" s="2" t="s">
        <v>5653</v>
      </c>
      <c r="D101" s="76" t="s">
        <v>21054</v>
      </c>
      <c r="E101" s="76" t="s">
        <v>21055</v>
      </c>
      <c r="F101" s="3">
        <v>65</v>
      </c>
      <c r="G101" s="76" t="s">
        <v>21056</v>
      </c>
      <c r="H101" s="2"/>
      <c r="I101" s="2"/>
      <c r="J101" s="60">
        <v>45713</v>
      </c>
      <c r="K101" s="2"/>
      <c r="L101" s="3" t="s">
        <v>24</v>
      </c>
      <c r="M101" s="76" t="s">
        <v>21057</v>
      </c>
      <c r="N101" s="3" t="s">
        <v>21058</v>
      </c>
    </row>
    <row r="102" s="3" customFormat="1" spans="1:14">
      <c r="A102" s="16">
        <v>101</v>
      </c>
      <c r="C102" s="3" t="s">
        <v>21059</v>
      </c>
      <c r="D102" s="21" t="s">
        <v>21060</v>
      </c>
      <c r="E102" s="3" t="s">
        <v>21061</v>
      </c>
      <c r="F102" s="3">
        <v>59.8</v>
      </c>
      <c r="G102" s="3" t="s">
        <v>21062</v>
      </c>
      <c r="J102" s="60">
        <v>45987</v>
      </c>
      <c r="K102" s="20" t="s">
        <v>63</v>
      </c>
      <c r="M102" s="3" t="s">
        <v>21063</v>
      </c>
      <c r="N102" s="3" t="s">
        <v>21064</v>
      </c>
    </row>
    <row r="103" s="3" customFormat="1" spans="1:14">
      <c r="A103" s="16">
        <v>102</v>
      </c>
      <c r="C103" s="3" t="s">
        <v>6888</v>
      </c>
      <c r="D103" s="21" t="s">
        <v>21065</v>
      </c>
      <c r="E103" s="3" t="s">
        <v>21066</v>
      </c>
      <c r="F103" s="3">
        <v>49</v>
      </c>
      <c r="G103" s="3" t="s">
        <v>21067</v>
      </c>
      <c r="J103" s="60">
        <v>45833</v>
      </c>
      <c r="M103" s="3" t="s">
        <v>21068</v>
      </c>
      <c r="N103" s="3" t="s">
        <v>21069</v>
      </c>
    </row>
    <row r="104" s="3" customFormat="1" spans="1:14">
      <c r="A104" s="16">
        <v>103</v>
      </c>
      <c r="C104" s="3" t="s">
        <v>21070</v>
      </c>
      <c r="D104" s="21" t="s">
        <v>21071</v>
      </c>
      <c r="E104" s="3" t="s">
        <v>21072</v>
      </c>
      <c r="F104" s="3">
        <v>65</v>
      </c>
      <c r="G104" s="63" t="s">
        <v>21</v>
      </c>
      <c r="I104" s="52"/>
      <c r="J104" s="60">
        <v>45671</v>
      </c>
      <c r="K104" s="71"/>
      <c r="M104" s="3" t="s">
        <v>21073</v>
      </c>
      <c r="N104" s="3" t="s">
        <v>21074</v>
      </c>
    </row>
    <row r="105" s="3" customFormat="1" spans="1:14">
      <c r="A105" s="16">
        <v>104</v>
      </c>
      <c r="C105" s="3" t="s">
        <v>21075</v>
      </c>
      <c r="D105" s="21" t="s">
        <v>21076</v>
      </c>
      <c r="E105" s="3" t="s">
        <v>21077</v>
      </c>
      <c r="F105" s="3">
        <v>69</v>
      </c>
      <c r="G105" s="3" t="s">
        <v>21078</v>
      </c>
      <c r="I105" s="3" t="s">
        <v>22</v>
      </c>
      <c r="J105" s="60">
        <v>46051</v>
      </c>
      <c r="K105" s="3" t="s">
        <v>23</v>
      </c>
      <c r="M105" s="3" t="s">
        <v>21079</v>
      </c>
      <c r="N105" s="3" t="s">
        <v>21080</v>
      </c>
    </row>
    <row r="106" s="3" customFormat="1" spans="1:14">
      <c r="A106" s="16">
        <v>105</v>
      </c>
      <c r="C106" s="3" t="s">
        <v>7716</v>
      </c>
      <c r="D106" s="21" t="s">
        <v>21081</v>
      </c>
      <c r="E106" s="3" t="s">
        <v>21082</v>
      </c>
      <c r="F106" s="3">
        <v>48.8</v>
      </c>
      <c r="G106" s="3" t="s">
        <v>193</v>
      </c>
      <c r="J106" s="60">
        <v>46057</v>
      </c>
      <c r="K106" s="61" t="s">
        <v>63</v>
      </c>
      <c r="L106" s="3" t="s">
        <v>24</v>
      </c>
      <c r="M106" s="3" t="s">
        <v>21083</v>
      </c>
      <c r="N106" s="5" t="s">
        <v>21084</v>
      </c>
    </row>
    <row r="107" s="16" customFormat="1" spans="1:14">
      <c r="A107" s="16">
        <v>106</v>
      </c>
      <c r="B107" s="17"/>
      <c r="C107" s="2" t="s">
        <v>21085</v>
      </c>
      <c r="D107" s="17" t="s">
        <v>21086</v>
      </c>
      <c r="E107" s="2" t="s">
        <v>21087</v>
      </c>
      <c r="F107" s="3">
        <v>39.8</v>
      </c>
      <c r="G107" s="2" t="s">
        <v>21</v>
      </c>
      <c r="H107" s="2"/>
      <c r="I107" s="2"/>
      <c r="J107" s="60">
        <v>45860</v>
      </c>
      <c r="K107" s="61"/>
      <c r="L107" s="5"/>
      <c r="M107" s="76" t="s">
        <v>21088</v>
      </c>
      <c r="N107" s="5" t="s">
        <v>21089</v>
      </c>
    </row>
    <row r="108" s="3" customFormat="1" spans="1:14">
      <c r="A108" s="16">
        <v>107</v>
      </c>
      <c r="B108" s="68"/>
      <c r="C108" s="5" t="s">
        <v>21090</v>
      </c>
      <c r="D108" s="68" t="s">
        <v>21091</v>
      </c>
      <c r="E108" s="20" t="s">
        <v>21092</v>
      </c>
      <c r="F108" s="3">
        <v>45</v>
      </c>
      <c r="G108" s="20" t="s">
        <v>21</v>
      </c>
      <c r="H108" s="5"/>
      <c r="I108" s="5"/>
      <c r="J108" s="60">
        <v>46064</v>
      </c>
      <c r="K108" s="5" t="s">
        <v>21093</v>
      </c>
      <c r="L108" s="3" t="s">
        <v>24</v>
      </c>
      <c r="M108" s="5" t="s">
        <v>21094</v>
      </c>
      <c r="N108" s="3" t="s">
        <v>21095</v>
      </c>
    </row>
    <row r="109" s="5" customFormat="1" spans="1:14">
      <c r="A109" s="16">
        <v>108</v>
      </c>
      <c r="B109" s="3"/>
      <c r="C109" s="3" t="s">
        <v>7968</v>
      </c>
      <c r="D109" s="21" t="s">
        <v>21096</v>
      </c>
      <c r="E109" s="3" t="s">
        <v>21097</v>
      </c>
      <c r="F109" s="3">
        <v>38</v>
      </c>
      <c r="G109" s="3" t="s">
        <v>21098</v>
      </c>
      <c r="H109" s="3"/>
      <c r="I109" s="3"/>
      <c r="J109" s="60">
        <v>45516</v>
      </c>
      <c r="K109" s="60"/>
      <c r="L109" s="3" t="s">
        <v>24</v>
      </c>
      <c r="M109" s="3" t="s">
        <v>21099</v>
      </c>
      <c r="N109" s="3" t="s">
        <v>21100</v>
      </c>
    </row>
    <row r="110" s="5" customFormat="1" spans="1:14">
      <c r="A110" s="16">
        <v>109</v>
      </c>
      <c r="B110" s="21"/>
      <c r="C110" s="3" t="s">
        <v>7968</v>
      </c>
      <c r="D110" s="21" t="s">
        <v>21101</v>
      </c>
      <c r="E110" s="3" t="s">
        <v>21102</v>
      </c>
      <c r="F110" s="3">
        <v>69</v>
      </c>
      <c r="G110" s="3" t="s">
        <v>62</v>
      </c>
      <c r="H110" s="3"/>
      <c r="I110" s="3"/>
      <c r="J110" s="60">
        <v>46042</v>
      </c>
      <c r="K110" s="3"/>
      <c r="L110" s="3"/>
      <c r="M110" s="3" t="s">
        <v>21103</v>
      </c>
      <c r="N110" s="3" t="s">
        <v>21104</v>
      </c>
    </row>
    <row r="111" s="3" customFormat="1" spans="1:14">
      <c r="A111" s="16">
        <v>110</v>
      </c>
      <c r="B111" s="17"/>
      <c r="C111" s="5" t="s">
        <v>21105</v>
      </c>
      <c r="D111" s="17" t="s">
        <v>21106</v>
      </c>
      <c r="E111" s="68" t="s">
        <v>21107</v>
      </c>
      <c r="F111" s="3">
        <v>36</v>
      </c>
      <c r="G111" s="3" t="s">
        <v>21</v>
      </c>
      <c r="H111" s="5"/>
      <c r="I111" s="63"/>
      <c r="J111" s="60">
        <v>46052</v>
      </c>
      <c r="K111" s="61"/>
      <c r="L111" s="5"/>
      <c r="M111" s="5" t="s">
        <v>21108</v>
      </c>
      <c r="N111" s="5" t="s">
        <v>21109</v>
      </c>
    </row>
    <row r="112" s="3" customFormat="1" spans="1:14">
      <c r="A112" s="16">
        <v>111</v>
      </c>
      <c r="B112" s="3" t="s">
        <v>21110</v>
      </c>
      <c r="C112" s="3" t="s">
        <v>21111</v>
      </c>
      <c r="D112" s="21" t="s">
        <v>21110</v>
      </c>
      <c r="E112" s="3" t="s">
        <v>8123</v>
      </c>
      <c r="F112" s="3">
        <v>68</v>
      </c>
      <c r="G112" s="3" t="s">
        <v>46</v>
      </c>
      <c r="J112" s="60">
        <v>46041</v>
      </c>
      <c r="M112" s="3" t="s">
        <v>21112</v>
      </c>
      <c r="N112" s="3" t="s">
        <v>21113</v>
      </c>
    </row>
    <row r="113" s="3" customFormat="1" spans="1:14">
      <c r="A113" s="16">
        <v>112</v>
      </c>
      <c r="B113" s="21" t="s">
        <v>21114</v>
      </c>
      <c r="C113" s="3" t="s">
        <v>21115</v>
      </c>
      <c r="D113" s="21" t="s">
        <v>21114</v>
      </c>
      <c r="E113" s="3" t="s">
        <v>21116</v>
      </c>
      <c r="F113" s="3">
        <v>56</v>
      </c>
      <c r="G113" s="3" t="s">
        <v>1515</v>
      </c>
      <c r="J113" s="60">
        <v>45849</v>
      </c>
      <c r="M113" s="3" t="s">
        <v>21117</v>
      </c>
      <c r="N113" s="3" t="s">
        <v>21118</v>
      </c>
    </row>
    <row r="114" s="5" customFormat="1" spans="1:14">
      <c r="A114" s="16">
        <v>113</v>
      </c>
      <c r="B114" s="3"/>
      <c r="C114" s="3" t="s">
        <v>21115</v>
      </c>
      <c r="D114" s="21" t="s">
        <v>21119</v>
      </c>
      <c r="E114" s="3" t="s">
        <v>21120</v>
      </c>
      <c r="F114" s="3">
        <v>54</v>
      </c>
      <c r="G114" s="3" t="s">
        <v>20884</v>
      </c>
      <c r="H114" s="3"/>
      <c r="I114" s="3"/>
      <c r="J114" s="60">
        <v>46038</v>
      </c>
      <c r="K114" s="20"/>
      <c r="L114" s="3"/>
      <c r="M114" s="3" t="s">
        <v>21121</v>
      </c>
      <c r="N114" s="3" t="s">
        <v>21122</v>
      </c>
    </row>
    <row r="115" s="5" customFormat="1" spans="1:14">
      <c r="A115" s="16">
        <v>114</v>
      </c>
      <c r="B115" s="3"/>
      <c r="C115" s="3" t="s">
        <v>8911</v>
      </c>
      <c r="D115" s="3" t="s">
        <v>21123</v>
      </c>
      <c r="E115" s="3" t="s">
        <v>21124</v>
      </c>
      <c r="F115" s="3">
        <v>53.5</v>
      </c>
      <c r="G115" s="3" t="s">
        <v>21125</v>
      </c>
      <c r="H115" s="3"/>
      <c r="I115" s="3"/>
      <c r="J115" s="60">
        <v>45600</v>
      </c>
      <c r="K115" s="3"/>
      <c r="L115" s="3"/>
      <c r="M115" s="3" t="s">
        <v>21126</v>
      </c>
      <c r="N115" s="3" t="s">
        <v>21127</v>
      </c>
    </row>
    <row r="116" s="5" customFormat="1" spans="1:14">
      <c r="A116" s="16">
        <v>115</v>
      </c>
      <c r="B116" s="3" t="s">
        <v>21128</v>
      </c>
      <c r="C116" s="3" t="s">
        <v>21129</v>
      </c>
      <c r="D116" s="21" t="s">
        <v>21128</v>
      </c>
      <c r="E116" s="3" t="s">
        <v>21130</v>
      </c>
      <c r="F116" s="3">
        <v>55</v>
      </c>
      <c r="G116" s="3" t="s">
        <v>6010</v>
      </c>
      <c r="H116" s="3"/>
      <c r="I116" s="3"/>
      <c r="J116" s="60">
        <v>46051</v>
      </c>
      <c r="K116" s="20" t="s">
        <v>63</v>
      </c>
      <c r="L116" s="20"/>
      <c r="M116" s="3" t="s">
        <v>21131</v>
      </c>
      <c r="N116" s="3" t="s">
        <v>21132</v>
      </c>
    </row>
    <row r="117" s="3" customFormat="1" spans="1:14">
      <c r="A117" s="16">
        <v>116</v>
      </c>
      <c r="B117" s="3" t="s">
        <v>21133</v>
      </c>
      <c r="C117" s="3" t="s">
        <v>21134</v>
      </c>
      <c r="D117" s="3" t="s">
        <v>21133</v>
      </c>
      <c r="E117" s="3" t="s">
        <v>21135</v>
      </c>
      <c r="F117" s="3">
        <v>39.8</v>
      </c>
      <c r="G117" s="3" t="s">
        <v>21136</v>
      </c>
      <c r="J117" s="60">
        <v>46009</v>
      </c>
      <c r="K117" s="20" t="s">
        <v>63</v>
      </c>
      <c r="M117" s="3" t="s">
        <v>21137</v>
      </c>
      <c r="N117" s="3" t="s">
        <v>21138</v>
      </c>
    </row>
    <row r="118" s="3" customFormat="1" spans="1:14">
      <c r="A118" s="16">
        <v>117</v>
      </c>
      <c r="B118" s="3" t="s">
        <v>21139</v>
      </c>
      <c r="C118" s="3" t="s">
        <v>21140</v>
      </c>
      <c r="D118" s="3" t="s">
        <v>21139</v>
      </c>
      <c r="E118" s="3" t="s">
        <v>21141</v>
      </c>
      <c r="F118" s="3">
        <v>54.8</v>
      </c>
      <c r="G118" s="3" t="s">
        <v>21</v>
      </c>
      <c r="J118" s="60">
        <v>45915</v>
      </c>
      <c r="M118" s="3" t="s">
        <v>21142</v>
      </c>
      <c r="N118" s="3" t="s">
        <v>21143</v>
      </c>
    </row>
    <row r="119" s="3" customFormat="1" spans="1:14">
      <c r="A119" s="16">
        <v>118</v>
      </c>
      <c r="B119" s="2" t="s">
        <v>21144</v>
      </c>
      <c r="C119" s="2" t="s">
        <v>21145</v>
      </c>
      <c r="D119" s="2" t="s">
        <v>21144</v>
      </c>
      <c r="E119" s="2" t="s">
        <v>21146</v>
      </c>
      <c r="F119" s="3">
        <v>59</v>
      </c>
      <c r="G119" s="2" t="s">
        <v>21</v>
      </c>
      <c r="H119" s="2"/>
      <c r="I119" s="2"/>
      <c r="J119" s="60">
        <v>45720</v>
      </c>
      <c r="K119" s="2"/>
      <c r="L119" s="2"/>
      <c r="M119" s="2" t="s">
        <v>21147</v>
      </c>
      <c r="N119" s="3" t="s">
        <v>21148</v>
      </c>
    </row>
    <row r="120" s="5" customFormat="1" spans="1:14">
      <c r="A120" s="16">
        <v>119</v>
      </c>
      <c r="B120" s="3" t="s">
        <v>21149</v>
      </c>
      <c r="C120" s="3" t="s">
        <v>21150</v>
      </c>
      <c r="D120" s="3" t="s">
        <v>21149</v>
      </c>
      <c r="E120" s="3" t="s">
        <v>21151</v>
      </c>
      <c r="F120" s="3">
        <v>59.9</v>
      </c>
      <c r="G120" s="3" t="s">
        <v>21152</v>
      </c>
      <c r="H120" s="3"/>
      <c r="I120" s="3"/>
      <c r="J120" s="60">
        <v>46078</v>
      </c>
      <c r="K120" s="3"/>
      <c r="L120" s="3"/>
      <c r="M120" s="3" t="s">
        <v>21153</v>
      </c>
      <c r="N120" s="3" t="s">
        <v>21154</v>
      </c>
    </row>
    <row r="121" s="3" customFormat="1" spans="1:14">
      <c r="A121" s="16">
        <v>120</v>
      </c>
      <c r="B121" s="3" t="s">
        <v>21155</v>
      </c>
      <c r="C121" s="3" t="s">
        <v>21156</v>
      </c>
      <c r="D121" s="3" t="s">
        <v>21155</v>
      </c>
      <c r="E121" s="3" t="s">
        <v>21157</v>
      </c>
      <c r="F121" s="3">
        <v>55</v>
      </c>
      <c r="G121" s="3" t="s">
        <v>21158</v>
      </c>
      <c r="J121" s="60">
        <v>46056</v>
      </c>
      <c r="M121" s="3" t="s">
        <v>21159</v>
      </c>
      <c r="N121" s="3" t="s">
        <v>21160</v>
      </c>
    </row>
    <row r="122" s="3" customFormat="1" spans="1:14">
      <c r="A122" s="16">
        <v>121</v>
      </c>
      <c r="B122" s="3" t="s">
        <v>21161</v>
      </c>
      <c r="C122" s="3" t="s">
        <v>21162</v>
      </c>
      <c r="D122" s="3" t="s">
        <v>21161</v>
      </c>
      <c r="E122" s="3" t="s">
        <v>21163</v>
      </c>
      <c r="F122" s="3">
        <v>49.8</v>
      </c>
      <c r="G122" s="3" t="s">
        <v>1292</v>
      </c>
      <c r="J122" s="60">
        <v>45953</v>
      </c>
      <c r="M122" s="3" t="s">
        <v>21164</v>
      </c>
      <c r="N122" s="3" t="s">
        <v>21165</v>
      </c>
    </row>
    <row r="123" s="52" customFormat="1" spans="1:14">
      <c r="A123" s="16">
        <v>122</v>
      </c>
      <c r="B123" s="87" t="s">
        <v>21166</v>
      </c>
      <c r="C123" s="52" t="s">
        <v>21167</v>
      </c>
      <c r="D123" s="87" t="s">
        <v>21166</v>
      </c>
      <c r="E123" s="52" t="s">
        <v>21168</v>
      </c>
      <c r="F123" s="3">
        <v>49</v>
      </c>
      <c r="G123" s="88" t="s">
        <v>21169</v>
      </c>
      <c r="H123" s="88"/>
      <c r="I123" s="88"/>
      <c r="J123" s="60">
        <v>45987</v>
      </c>
      <c r="M123" s="52" t="s">
        <v>21170</v>
      </c>
      <c r="N123" s="52" t="s">
        <v>21171</v>
      </c>
    </row>
    <row r="124" s="3" customFormat="1" spans="1:14">
      <c r="A124" s="16">
        <v>123</v>
      </c>
      <c r="B124" s="3" t="s">
        <v>21172</v>
      </c>
      <c r="C124" s="3" t="s">
        <v>21173</v>
      </c>
      <c r="D124" s="21" t="s">
        <v>21172</v>
      </c>
      <c r="E124" s="3" t="s">
        <v>21174</v>
      </c>
      <c r="F124" s="3">
        <v>49.8</v>
      </c>
      <c r="G124" s="3" t="s">
        <v>11327</v>
      </c>
      <c r="J124" s="60">
        <v>46043</v>
      </c>
      <c r="M124" s="3" t="s">
        <v>21175</v>
      </c>
      <c r="N124" s="3" t="s">
        <v>21176</v>
      </c>
    </row>
    <row r="125" s="3" customFormat="1" spans="1:14">
      <c r="A125" s="16">
        <v>124</v>
      </c>
      <c r="B125" s="3" t="s">
        <v>21177</v>
      </c>
      <c r="C125" s="3" t="s">
        <v>21178</v>
      </c>
      <c r="D125" s="3" t="s">
        <v>21177</v>
      </c>
      <c r="E125" s="3" t="s">
        <v>8615</v>
      </c>
      <c r="F125" s="3">
        <v>49.8</v>
      </c>
      <c r="G125" s="3" t="s">
        <v>62</v>
      </c>
      <c r="I125" s="20" t="s">
        <v>22</v>
      </c>
      <c r="J125" s="60">
        <v>46094</v>
      </c>
      <c r="K125" s="3" t="s">
        <v>23</v>
      </c>
      <c r="M125" s="3" t="s">
        <v>21179</v>
      </c>
      <c r="N125" s="3" t="s">
        <v>21180</v>
      </c>
    </row>
    <row r="126" s="3" customFormat="1" spans="1:14">
      <c r="A126" s="16">
        <v>125</v>
      </c>
      <c r="B126" s="3" t="s">
        <v>21181</v>
      </c>
      <c r="C126" s="3" t="s">
        <v>21182</v>
      </c>
      <c r="D126" s="3" t="s">
        <v>21181</v>
      </c>
      <c r="E126" s="3" t="s">
        <v>7302</v>
      </c>
      <c r="F126" s="3">
        <v>59</v>
      </c>
      <c r="G126" s="3" t="s">
        <v>21183</v>
      </c>
      <c r="J126" s="60">
        <v>46091</v>
      </c>
      <c r="M126" s="3" t="s">
        <v>21184</v>
      </c>
      <c r="N126" s="3" t="s">
        <v>21185</v>
      </c>
    </row>
    <row r="127" s="3" customFormat="1" spans="1:14">
      <c r="A127" s="16">
        <v>126</v>
      </c>
      <c r="B127" s="3" t="s">
        <v>21186</v>
      </c>
      <c r="C127" s="20" t="s">
        <v>21187</v>
      </c>
      <c r="D127" s="21" t="s">
        <v>21186</v>
      </c>
      <c r="E127" s="3" t="s">
        <v>21188</v>
      </c>
      <c r="F127" s="3">
        <v>69</v>
      </c>
      <c r="G127" s="3" t="s">
        <v>21189</v>
      </c>
      <c r="J127" s="60">
        <v>46002</v>
      </c>
      <c r="M127" s="3" t="s">
        <v>21190</v>
      </c>
      <c r="N127" s="3" t="s">
        <v>21191</v>
      </c>
    </row>
    <row r="128" s="3" customFormat="1" spans="1:14">
      <c r="A128" s="16">
        <v>127</v>
      </c>
      <c r="B128" s="3" t="s">
        <v>21192</v>
      </c>
      <c r="C128" s="3" t="s">
        <v>21193</v>
      </c>
      <c r="D128" s="3" t="s">
        <v>21192</v>
      </c>
      <c r="E128" s="3" t="s">
        <v>21194</v>
      </c>
      <c r="F128" s="3">
        <v>69</v>
      </c>
      <c r="J128" s="60">
        <v>46121</v>
      </c>
      <c r="M128" s="3" t="s">
        <v>21195</v>
      </c>
      <c r="N128" s="3" t="s">
        <v>21196</v>
      </c>
    </row>
    <row r="129" s="5" customFormat="1" spans="1:14">
      <c r="A129" s="16">
        <v>128</v>
      </c>
      <c r="B129" s="3"/>
      <c r="C129" s="3" t="s">
        <v>21197</v>
      </c>
      <c r="D129" s="21" t="s">
        <v>21198</v>
      </c>
      <c r="E129" s="20" t="s">
        <v>21199</v>
      </c>
      <c r="F129" s="3">
        <v>65</v>
      </c>
      <c r="G129" s="20" t="s">
        <v>21200</v>
      </c>
      <c r="H129" s="3"/>
      <c r="I129" s="3"/>
      <c r="J129" s="60">
        <v>45716</v>
      </c>
      <c r="K129" s="3"/>
      <c r="L129" s="3"/>
      <c r="M129" s="3" t="s">
        <v>21201</v>
      </c>
      <c r="N129" s="3" t="s">
        <v>21202</v>
      </c>
    </row>
    <row r="130" s="3" customFormat="1" spans="1:14">
      <c r="A130" s="16">
        <v>129</v>
      </c>
      <c r="B130" s="3" t="s">
        <v>21203</v>
      </c>
      <c r="C130" s="3" t="s">
        <v>21204</v>
      </c>
      <c r="D130" s="3" t="s">
        <v>21203</v>
      </c>
      <c r="E130" s="62" t="s">
        <v>21205</v>
      </c>
      <c r="F130" s="3">
        <v>48</v>
      </c>
      <c r="G130" s="3" t="s">
        <v>21206</v>
      </c>
      <c r="J130" s="60">
        <v>46057</v>
      </c>
      <c r="M130" s="3" t="s">
        <v>21207</v>
      </c>
      <c r="N130" s="3" t="s">
        <v>21208</v>
      </c>
    </row>
    <row r="131" s="3" customFormat="1" spans="1:14">
      <c r="A131" s="16">
        <v>130</v>
      </c>
      <c r="B131" s="3" t="s">
        <v>21209</v>
      </c>
      <c r="C131" s="3" t="s">
        <v>21210</v>
      </c>
      <c r="D131" s="3" t="s">
        <v>21209</v>
      </c>
      <c r="E131" s="3" t="s">
        <v>5835</v>
      </c>
      <c r="F131" s="3">
        <v>49</v>
      </c>
      <c r="G131" s="3" t="s">
        <v>2217</v>
      </c>
      <c r="J131" s="60">
        <v>45750</v>
      </c>
      <c r="M131" s="3" t="s">
        <v>21211</v>
      </c>
      <c r="N131" s="3" t="s">
        <v>21212</v>
      </c>
    </row>
    <row r="132" s="3" customFormat="1" spans="1:14">
      <c r="A132" s="16">
        <v>131</v>
      </c>
      <c r="B132" s="3" t="s">
        <v>21213</v>
      </c>
      <c r="C132" s="3" t="s">
        <v>21214</v>
      </c>
      <c r="D132" s="21" t="s">
        <v>21213</v>
      </c>
      <c r="E132" s="3" t="s">
        <v>5964</v>
      </c>
      <c r="F132" s="3">
        <v>69</v>
      </c>
      <c r="G132" s="3" t="s">
        <v>21215</v>
      </c>
      <c r="J132" s="60">
        <v>46002</v>
      </c>
      <c r="M132" s="3" t="s">
        <v>21216</v>
      </c>
      <c r="N132" s="3" t="s">
        <v>21217</v>
      </c>
    </row>
    <row r="133" s="3" customFormat="1" spans="1:14">
      <c r="A133" s="16">
        <v>132</v>
      </c>
      <c r="B133" s="3" t="s">
        <v>21218</v>
      </c>
      <c r="C133" s="3" t="s">
        <v>21219</v>
      </c>
      <c r="D133" s="3" t="s">
        <v>21218</v>
      </c>
      <c r="E133" s="3" t="s">
        <v>21220</v>
      </c>
      <c r="F133" s="3">
        <v>49</v>
      </c>
      <c r="G133" s="3" t="s">
        <v>2217</v>
      </c>
      <c r="J133" s="60">
        <v>45756</v>
      </c>
      <c r="M133" s="3" t="s">
        <v>21221</v>
      </c>
      <c r="N133" s="3" t="s">
        <v>21222</v>
      </c>
    </row>
    <row r="134" s="5" customFormat="1" spans="1:14">
      <c r="A134" s="16">
        <v>133</v>
      </c>
      <c r="B134" s="3" t="s">
        <v>21223</v>
      </c>
      <c r="C134" s="3" t="s">
        <v>21224</v>
      </c>
      <c r="D134" s="21" t="s">
        <v>21223</v>
      </c>
      <c r="E134" s="3" t="s">
        <v>5964</v>
      </c>
      <c r="F134" s="3">
        <v>69.9</v>
      </c>
      <c r="G134" s="3" t="s">
        <v>5959</v>
      </c>
      <c r="H134" s="3"/>
      <c r="I134" s="3"/>
      <c r="J134" s="60">
        <v>46049</v>
      </c>
      <c r="K134" s="3" t="s">
        <v>63</v>
      </c>
      <c r="L134" s="3"/>
      <c r="M134" s="3" t="s">
        <v>21225</v>
      </c>
      <c r="N134" s="3" t="s">
        <v>21226</v>
      </c>
    </row>
    <row r="135" s="5" customFormat="1" spans="1:14">
      <c r="A135" s="16">
        <v>134</v>
      </c>
      <c r="C135" s="5" t="s">
        <v>21227</v>
      </c>
      <c r="D135" s="68" t="s">
        <v>21228</v>
      </c>
      <c r="E135" s="5" t="s">
        <v>2685</v>
      </c>
      <c r="F135" s="3">
        <v>69</v>
      </c>
      <c r="G135" s="5" t="s">
        <v>21229</v>
      </c>
      <c r="H135" s="3"/>
      <c r="I135" s="3"/>
      <c r="J135" s="60">
        <v>45699</v>
      </c>
      <c r="K135" s="5" t="s">
        <v>63</v>
      </c>
      <c r="L135" s="3"/>
      <c r="M135" s="5" t="s">
        <v>21230</v>
      </c>
      <c r="N135" s="5" t="s">
        <v>21231</v>
      </c>
    </row>
    <row r="136" s="3" customFormat="1" spans="1:14">
      <c r="A136" s="16">
        <v>135</v>
      </c>
      <c r="C136" s="3" t="s">
        <v>21232</v>
      </c>
      <c r="D136" s="21" t="s">
        <v>21233</v>
      </c>
      <c r="E136" s="3" t="s">
        <v>5824</v>
      </c>
      <c r="F136" s="3">
        <v>59.9</v>
      </c>
      <c r="G136" s="62" t="s">
        <v>21234</v>
      </c>
      <c r="J136" s="60">
        <v>45824</v>
      </c>
      <c r="M136" s="3" t="s">
        <v>21235</v>
      </c>
      <c r="N136" s="3" t="s">
        <v>21236</v>
      </c>
    </row>
    <row r="137" s="3" customFormat="1" spans="1:14">
      <c r="A137" s="16">
        <v>136</v>
      </c>
      <c r="B137" s="3" t="s">
        <v>21237</v>
      </c>
      <c r="C137" s="3" t="s">
        <v>6197</v>
      </c>
      <c r="D137" s="3" t="s">
        <v>21237</v>
      </c>
      <c r="E137" s="3" t="s">
        <v>21238</v>
      </c>
      <c r="F137" s="3">
        <v>62</v>
      </c>
      <c r="J137" s="60">
        <v>46078</v>
      </c>
      <c r="M137" s="3" t="s">
        <v>21239</v>
      </c>
      <c r="N137" s="3" t="s">
        <v>21240</v>
      </c>
    </row>
    <row r="138" s="3" customFormat="1" spans="1:14">
      <c r="A138" s="16">
        <v>137</v>
      </c>
      <c r="B138" s="3" t="s">
        <v>21241</v>
      </c>
      <c r="C138" s="3" t="s">
        <v>21242</v>
      </c>
      <c r="D138" s="21" t="s">
        <v>21241</v>
      </c>
      <c r="E138" s="3" t="s">
        <v>6049</v>
      </c>
      <c r="F138" s="3">
        <v>69</v>
      </c>
      <c r="G138" s="2" t="s">
        <v>21</v>
      </c>
      <c r="J138" s="60">
        <v>46050</v>
      </c>
      <c r="M138" s="3" t="s">
        <v>21243</v>
      </c>
      <c r="N138" s="3" t="s">
        <v>21244</v>
      </c>
    </row>
    <row r="139" s="5" customFormat="1" spans="1:14">
      <c r="A139" s="16">
        <v>138</v>
      </c>
      <c r="B139" s="21"/>
      <c r="C139" s="3" t="s">
        <v>21245</v>
      </c>
      <c r="D139" s="21" t="s">
        <v>21246</v>
      </c>
      <c r="E139" s="3" t="s">
        <v>21247</v>
      </c>
      <c r="F139" s="3">
        <v>69</v>
      </c>
      <c r="G139" s="3" t="s">
        <v>6857</v>
      </c>
      <c r="H139" s="3"/>
      <c r="I139" s="3"/>
      <c r="J139" s="60">
        <v>45699</v>
      </c>
      <c r="K139" s="20" t="s">
        <v>63</v>
      </c>
      <c r="L139" s="20"/>
      <c r="M139" s="3" t="s">
        <v>21248</v>
      </c>
      <c r="N139" s="3" t="s">
        <v>21249</v>
      </c>
    </row>
    <row r="140" s="5" customFormat="1" spans="1:14">
      <c r="A140" s="16">
        <v>139</v>
      </c>
      <c r="B140" s="3"/>
      <c r="C140" s="3" t="s">
        <v>21250</v>
      </c>
      <c r="D140" s="3" t="s">
        <v>21251</v>
      </c>
      <c r="E140" s="3" t="s">
        <v>6061</v>
      </c>
      <c r="F140" s="3">
        <v>69.8</v>
      </c>
      <c r="G140" s="3" t="s">
        <v>21252</v>
      </c>
      <c r="H140" s="3"/>
      <c r="I140" s="3"/>
      <c r="J140" s="60">
        <v>45632</v>
      </c>
      <c r="K140" s="3"/>
      <c r="L140" s="3"/>
      <c r="M140" s="3" t="s">
        <v>21253</v>
      </c>
      <c r="N140" s="3" t="s">
        <v>21254</v>
      </c>
    </row>
    <row r="141" s="3" customFormat="1" spans="1:14">
      <c r="A141" s="16">
        <v>140</v>
      </c>
      <c r="C141" s="3" t="s">
        <v>21255</v>
      </c>
      <c r="D141" s="3" t="s">
        <v>21256</v>
      </c>
      <c r="E141" s="3" t="s">
        <v>21257</v>
      </c>
      <c r="F141" s="3">
        <v>68</v>
      </c>
      <c r="G141" s="3" t="s">
        <v>21258</v>
      </c>
      <c r="I141" s="3" t="s">
        <v>22</v>
      </c>
      <c r="J141" s="60">
        <v>45693</v>
      </c>
      <c r="K141" s="3" t="s">
        <v>23</v>
      </c>
      <c r="M141" s="3" t="s">
        <v>21259</v>
      </c>
      <c r="N141" s="3" t="s">
        <v>21260</v>
      </c>
    </row>
    <row r="142" s="3" customFormat="1" spans="1:14">
      <c r="A142" s="16">
        <v>141</v>
      </c>
      <c r="C142" s="3" t="s">
        <v>21261</v>
      </c>
      <c r="D142" s="21" t="s">
        <v>21262</v>
      </c>
      <c r="E142" s="3" t="s">
        <v>21263</v>
      </c>
      <c r="F142" s="3">
        <v>59</v>
      </c>
      <c r="G142" s="3" t="s">
        <v>21</v>
      </c>
      <c r="J142" s="60">
        <v>46020</v>
      </c>
      <c r="M142" s="3" t="s">
        <v>21264</v>
      </c>
      <c r="N142" s="3" t="s">
        <v>21265</v>
      </c>
    </row>
    <row r="143" s="5" customFormat="1" spans="1:14">
      <c r="A143" s="16">
        <v>142</v>
      </c>
      <c r="B143" s="3"/>
      <c r="C143" s="3" t="s">
        <v>21266</v>
      </c>
      <c r="D143" s="21" t="s">
        <v>21267</v>
      </c>
      <c r="E143" s="3" t="s">
        <v>6049</v>
      </c>
      <c r="F143" s="3">
        <v>69.9</v>
      </c>
      <c r="G143" s="3" t="s">
        <v>5447</v>
      </c>
      <c r="H143" s="3"/>
      <c r="I143" s="3"/>
      <c r="J143" s="60">
        <v>46008</v>
      </c>
      <c r="K143" s="3"/>
      <c r="L143" s="3"/>
      <c r="M143" s="3" t="s">
        <v>21268</v>
      </c>
      <c r="N143" s="3" t="s">
        <v>21269</v>
      </c>
    </row>
    <row r="144" s="3" customFormat="1" spans="1:14">
      <c r="A144" s="16">
        <v>143</v>
      </c>
      <c r="B144" s="3" t="s">
        <v>21270</v>
      </c>
      <c r="C144" s="3" t="s">
        <v>21271</v>
      </c>
      <c r="D144" s="3" t="s">
        <v>21270</v>
      </c>
      <c r="E144" s="3" t="s">
        <v>21272</v>
      </c>
      <c r="F144" s="3">
        <v>44.8</v>
      </c>
      <c r="J144" s="60">
        <v>46078</v>
      </c>
      <c r="M144" s="3" t="s">
        <v>21273</v>
      </c>
      <c r="N144" s="3" t="s">
        <v>21274</v>
      </c>
    </row>
    <row r="145" s="3" customFormat="1" spans="1:14">
      <c r="A145" s="16">
        <v>144</v>
      </c>
      <c r="B145" s="21" t="s">
        <v>21275</v>
      </c>
      <c r="C145" s="3" t="s">
        <v>21276</v>
      </c>
      <c r="D145" s="21" t="s">
        <v>21275</v>
      </c>
      <c r="E145" s="3" t="s">
        <v>6681</v>
      </c>
      <c r="F145" s="3">
        <v>55</v>
      </c>
      <c r="G145" s="3" t="s">
        <v>2982</v>
      </c>
      <c r="I145" s="3" t="s">
        <v>22</v>
      </c>
      <c r="J145" s="60">
        <v>45889</v>
      </c>
      <c r="K145" s="3" t="s">
        <v>23</v>
      </c>
      <c r="M145" s="3" t="s">
        <v>21277</v>
      </c>
      <c r="N145" s="3" t="s">
        <v>21278</v>
      </c>
    </row>
    <row r="146" s="16" customFormat="1" spans="1:14">
      <c r="A146" s="16">
        <v>145</v>
      </c>
      <c r="B146" s="3"/>
      <c r="C146" s="3" t="s">
        <v>6664</v>
      </c>
      <c r="D146" s="21" t="s">
        <v>21279</v>
      </c>
      <c r="E146" s="3" t="s">
        <v>20655</v>
      </c>
      <c r="F146" s="3">
        <v>39.8</v>
      </c>
      <c r="G146" s="63" t="s">
        <v>21</v>
      </c>
      <c r="H146" s="3"/>
      <c r="I146" s="3"/>
      <c r="J146" s="60">
        <v>46062</v>
      </c>
      <c r="K146" s="3"/>
      <c r="L146" s="3"/>
      <c r="M146" s="3" t="s">
        <v>21280</v>
      </c>
      <c r="N146" s="3" t="s">
        <v>21281</v>
      </c>
    </row>
    <row r="147" s="3" customFormat="1" spans="1:14">
      <c r="A147" s="16">
        <v>146</v>
      </c>
      <c r="C147" s="3" t="s">
        <v>21282</v>
      </c>
      <c r="D147" s="21" t="s">
        <v>21283</v>
      </c>
      <c r="E147" s="3" t="s">
        <v>21284</v>
      </c>
      <c r="F147" s="3">
        <v>59.9</v>
      </c>
      <c r="G147" s="3" t="s">
        <v>62</v>
      </c>
      <c r="J147" s="60">
        <v>46055</v>
      </c>
      <c r="M147" s="3" t="s">
        <v>21285</v>
      </c>
      <c r="N147" s="3" t="s">
        <v>21286</v>
      </c>
    </row>
    <row r="148" s="3" customFormat="1" spans="1:14">
      <c r="A148" s="16">
        <v>147</v>
      </c>
      <c r="B148" s="3" t="s">
        <v>21287</v>
      </c>
      <c r="C148" s="3" t="s">
        <v>21288</v>
      </c>
      <c r="D148" s="21" t="s">
        <v>21287</v>
      </c>
      <c r="E148" s="3" t="s">
        <v>21289</v>
      </c>
      <c r="F148" s="3">
        <v>49</v>
      </c>
      <c r="G148" s="3" t="s">
        <v>21290</v>
      </c>
      <c r="J148" s="60">
        <v>45885</v>
      </c>
      <c r="K148" s="20"/>
      <c r="M148" s="3" t="s">
        <v>21291</v>
      </c>
      <c r="N148" s="3" t="s">
        <v>21292</v>
      </c>
    </row>
    <row r="149" s="16" customFormat="1" ht="14.25" spans="1:14">
      <c r="A149" s="16">
        <v>148</v>
      </c>
      <c r="B149" s="17"/>
      <c r="C149" s="18" t="s">
        <v>21293</v>
      </c>
      <c r="D149" s="17"/>
      <c r="E149" s="2"/>
      <c r="F149" s="4"/>
      <c r="G149" s="2"/>
      <c r="H149" s="2"/>
      <c r="I149" s="2"/>
      <c r="J149" s="60"/>
      <c r="K149" s="61"/>
      <c r="L149" s="5"/>
      <c r="M149" s="76"/>
      <c r="N149" s="5"/>
    </row>
    <row r="150" s="16" customFormat="1" ht="14.25" spans="1:14">
      <c r="A150" s="16">
        <v>149</v>
      </c>
      <c r="B150" s="17"/>
      <c r="C150" s="18" t="s">
        <v>21294</v>
      </c>
      <c r="D150" s="17"/>
      <c r="E150" s="2"/>
      <c r="F150" s="4"/>
      <c r="G150" s="2"/>
      <c r="H150" s="2"/>
      <c r="I150" s="2"/>
      <c r="J150" s="60"/>
      <c r="K150" s="61"/>
      <c r="L150" s="5"/>
      <c r="M150" s="76"/>
      <c r="N150" s="5"/>
    </row>
    <row r="151" s="3" customFormat="1" spans="1:14">
      <c r="A151" s="16">
        <v>150</v>
      </c>
      <c r="B151" s="21" t="s">
        <v>21295</v>
      </c>
      <c r="C151" s="3" t="s">
        <v>21296</v>
      </c>
      <c r="D151" s="21" t="s">
        <v>21295</v>
      </c>
      <c r="E151" s="3" t="s">
        <v>21284</v>
      </c>
      <c r="F151" s="3">
        <v>65</v>
      </c>
      <c r="G151" s="3" t="s">
        <v>21297</v>
      </c>
      <c r="J151" s="60">
        <v>46064</v>
      </c>
      <c r="M151" s="3" t="s">
        <v>21298</v>
      </c>
      <c r="N151" s="3" t="s">
        <v>21299</v>
      </c>
    </row>
    <row r="152" s="3" customFormat="1" spans="1:14">
      <c r="A152" s="16">
        <v>151</v>
      </c>
      <c r="B152" s="3" t="s">
        <v>21300</v>
      </c>
      <c r="C152" s="3" t="s">
        <v>21301</v>
      </c>
      <c r="D152" s="21" t="s">
        <v>21300</v>
      </c>
      <c r="E152" s="3" t="s">
        <v>21302</v>
      </c>
      <c r="F152" s="3">
        <v>59.2</v>
      </c>
      <c r="G152" s="20" t="s">
        <v>21</v>
      </c>
      <c r="J152" s="60">
        <v>45894</v>
      </c>
      <c r="K152" s="20"/>
      <c r="M152" s="3" t="s">
        <v>21303</v>
      </c>
      <c r="N152" s="3" t="s">
        <v>21304</v>
      </c>
    </row>
    <row r="153" s="3" customFormat="1" spans="1:14">
      <c r="A153" s="16">
        <v>152</v>
      </c>
      <c r="B153" s="3" t="s">
        <v>21305</v>
      </c>
      <c r="C153" s="3" t="s">
        <v>21306</v>
      </c>
      <c r="D153" s="3" t="s">
        <v>21305</v>
      </c>
      <c r="E153" s="3" t="s">
        <v>21307</v>
      </c>
      <c r="F153" s="3">
        <v>79</v>
      </c>
      <c r="G153" s="3" t="s">
        <v>21308</v>
      </c>
      <c r="J153" s="60">
        <v>45846</v>
      </c>
      <c r="K153" s="70"/>
      <c r="M153" s="3" t="s">
        <v>21309</v>
      </c>
      <c r="N153" s="3" t="s">
        <v>21310</v>
      </c>
    </row>
    <row r="154" s="3" customFormat="1" spans="1:14">
      <c r="A154" s="16">
        <v>153</v>
      </c>
      <c r="B154" s="3" t="s">
        <v>21311</v>
      </c>
      <c r="C154" s="3" t="s">
        <v>21312</v>
      </c>
      <c r="D154" s="3" t="s">
        <v>21311</v>
      </c>
      <c r="E154" s="3" t="s">
        <v>21313</v>
      </c>
      <c r="F154" s="3">
        <v>44.5</v>
      </c>
      <c r="G154" s="3" t="s">
        <v>21314</v>
      </c>
      <c r="J154" s="60">
        <v>45904</v>
      </c>
      <c r="M154" s="3" t="s">
        <v>21315</v>
      </c>
      <c r="N154" s="3" t="s">
        <v>21316</v>
      </c>
    </row>
    <row r="155" s="16" customFormat="1" ht="14.25" spans="1:14">
      <c r="A155" s="16">
        <v>154</v>
      </c>
      <c r="B155" s="17"/>
      <c r="C155" s="18" t="s">
        <v>21317</v>
      </c>
      <c r="D155" s="17"/>
      <c r="E155" s="2"/>
      <c r="F155" s="4"/>
      <c r="G155" s="2"/>
      <c r="H155" s="2"/>
      <c r="I155" s="2"/>
      <c r="J155" s="60"/>
      <c r="K155" s="61"/>
      <c r="L155" s="5"/>
      <c r="M155" s="76"/>
      <c r="N155" s="5"/>
    </row>
    <row r="156" s="3" customFormat="1" spans="1:14">
      <c r="A156" s="16">
        <v>155</v>
      </c>
      <c r="B156" s="3" t="s">
        <v>21318</v>
      </c>
      <c r="C156" s="3" t="s">
        <v>21319</v>
      </c>
      <c r="D156" s="3" t="s">
        <v>21318</v>
      </c>
      <c r="E156" s="3" t="s">
        <v>21320</v>
      </c>
      <c r="F156" s="3">
        <v>69</v>
      </c>
      <c r="G156" s="3" t="s">
        <v>21321</v>
      </c>
      <c r="J156" s="60">
        <v>46106</v>
      </c>
      <c r="M156" s="3" t="s">
        <v>21322</v>
      </c>
      <c r="N156" s="3" t="s">
        <v>21323</v>
      </c>
    </row>
    <row r="157" s="3" customFormat="1" spans="1:14">
      <c r="A157" s="16">
        <v>156</v>
      </c>
      <c r="B157" s="3" t="s">
        <v>21324</v>
      </c>
      <c r="C157" s="3" t="s">
        <v>21325</v>
      </c>
      <c r="D157" s="3" t="s">
        <v>21324</v>
      </c>
      <c r="E157" s="3" t="s">
        <v>21326</v>
      </c>
      <c r="F157" s="3">
        <v>59.9</v>
      </c>
      <c r="G157" s="3" t="s">
        <v>21327</v>
      </c>
      <c r="J157" s="60">
        <v>45842</v>
      </c>
      <c r="K157" s="70"/>
      <c r="M157" s="3" t="s">
        <v>21328</v>
      </c>
      <c r="N157" s="3" t="s">
        <v>21329</v>
      </c>
    </row>
    <row r="158" s="2" customFormat="1" spans="1:14">
      <c r="A158" s="16">
        <v>157</v>
      </c>
      <c r="B158" s="21"/>
      <c r="C158" s="3" t="s">
        <v>21330</v>
      </c>
      <c r="D158" s="21" t="s">
        <v>21331</v>
      </c>
      <c r="E158" s="3" t="s">
        <v>21332</v>
      </c>
      <c r="F158" s="3">
        <v>59</v>
      </c>
      <c r="G158" s="3" t="s">
        <v>11396</v>
      </c>
      <c r="H158" s="3"/>
      <c r="I158" s="3" t="s">
        <v>22</v>
      </c>
      <c r="J158" s="60">
        <v>46049</v>
      </c>
      <c r="K158" s="3" t="s">
        <v>23</v>
      </c>
      <c r="L158" s="89"/>
      <c r="M158" s="3" t="s">
        <v>21333</v>
      </c>
      <c r="N158" s="3" t="s">
        <v>21334</v>
      </c>
    </row>
    <row r="159" s="3" customFormat="1" spans="1:14">
      <c r="A159" s="16">
        <v>158</v>
      </c>
      <c r="C159" s="3" t="s">
        <v>21335</v>
      </c>
      <c r="D159" s="21" t="s">
        <v>21336</v>
      </c>
      <c r="E159" s="20" t="s">
        <v>21337</v>
      </c>
      <c r="F159" s="3">
        <v>65</v>
      </c>
      <c r="G159" s="3" t="s">
        <v>62</v>
      </c>
      <c r="J159" s="60">
        <v>45465</v>
      </c>
      <c r="K159" s="20" t="s">
        <v>63</v>
      </c>
      <c r="M159" s="3" t="s">
        <v>21338</v>
      </c>
      <c r="N159" s="3" t="s">
        <v>21339</v>
      </c>
    </row>
    <row r="160" s="3" customFormat="1" spans="1:14">
      <c r="A160" s="16">
        <v>159</v>
      </c>
      <c r="B160" s="3" t="s">
        <v>21340</v>
      </c>
      <c r="C160" s="3" t="s">
        <v>21341</v>
      </c>
      <c r="D160" s="3" t="s">
        <v>21340</v>
      </c>
      <c r="E160" s="3" t="s">
        <v>21342</v>
      </c>
      <c r="F160" s="3">
        <v>69</v>
      </c>
      <c r="G160" s="3" t="s">
        <v>21343</v>
      </c>
      <c r="J160" s="60">
        <v>45864</v>
      </c>
      <c r="M160" s="3" t="s">
        <v>21344</v>
      </c>
      <c r="N160" s="3" t="s">
        <v>21345</v>
      </c>
    </row>
    <row r="161" s="3" customFormat="1" spans="1:14">
      <c r="A161" s="16">
        <v>160</v>
      </c>
      <c r="B161" s="20"/>
      <c r="C161" s="3" t="s">
        <v>21346</v>
      </c>
      <c r="D161" s="3" t="s">
        <v>21347</v>
      </c>
      <c r="E161" s="20" t="s">
        <v>21348</v>
      </c>
      <c r="F161" s="3">
        <v>49.8</v>
      </c>
      <c r="G161" s="3" t="s">
        <v>21</v>
      </c>
      <c r="J161" s="60">
        <v>46007</v>
      </c>
      <c r="K161" s="20"/>
      <c r="M161" s="20" t="s">
        <v>21349</v>
      </c>
      <c r="N161" s="20" t="s">
        <v>21350</v>
      </c>
    </row>
    <row r="162" s="3" customFormat="1" spans="1:14">
      <c r="A162" s="16">
        <v>161</v>
      </c>
      <c r="C162" s="3" t="s">
        <v>21351</v>
      </c>
      <c r="D162" s="3" t="s">
        <v>21352</v>
      </c>
      <c r="E162" s="3" t="s">
        <v>21353</v>
      </c>
      <c r="F162" s="3">
        <v>47</v>
      </c>
      <c r="G162" s="3" t="s">
        <v>21354</v>
      </c>
      <c r="H162" s="60"/>
      <c r="I162" s="60"/>
      <c r="J162" s="60">
        <v>45666</v>
      </c>
      <c r="K162" s="20" t="s">
        <v>63</v>
      </c>
      <c r="L162" s="20"/>
      <c r="M162" s="3" t="s">
        <v>21355</v>
      </c>
      <c r="N162" s="3" t="s">
        <v>21356</v>
      </c>
    </row>
    <row r="163" s="3" customFormat="1" spans="1:14">
      <c r="A163" s="16">
        <v>162</v>
      </c>
      <c r="B163" s="3" t="s">
        <v>21357</v>
      </c>
      <c r="C163" s="3" t="s">
        <v>21358</v>
      </c>
      <c r="D163" s="21" t="s">
        <v>21357</v>
      </c>
      <c r="E163" s="3" t="s">
        <v>21359</v>
      </c>
      <c r="F163" s="3">
        <v>69.9</v>
      </c>
      <c r="G163" s="3" t="s">
        <v>21360</v>
      </c>
      <c r="I163" s="52"/>
      <c r="J163" s="60">
        <v>46044</v>
      </c>
      <c r="K163" s="3" t="s">
        <v>63</v>
      </c>
      <c r="M163" s="3" t="s">
        <v>21361</v>
      </c>
      <c r="N163" s="3" t="s">
        <v>21362</v>
      </c>
    </row>
    <row r="164" s="3" customFormat="1" spans="1:14">
      <c r="A164" s="16">
        <v>163</v>
      </c>
      <c r="C164" s="3" t="s">
        <v>15813</v>
      </c>
      <c r="D164" s="21" t="s">
        <v>21363</v>
      </c>
      <c r="E164" s="3" t="s">
        <v>21364</v>
      </c>
      <c r="F164" s="3">
        <v>35</v>
      </c>
      <c r="G164" s="3" t="s">
        <v>2187</v>
      </c>
      <c r="J164" s="60">
        <v>45944</v>
      </c>
      <c r="K164" s="20" t="s">
        <v>63</v>
      </c>
      <c r="M164" s="3" t="s">
        <v>21365</v>
      </c>
      <c r="N164" s="3" t="s">
        <v>21366</v>
      </c>
    </row>
    <row r="165" s="3" customFormat="1" spans="1:14">
      <c r="A165" s="16">
        <v>164</v>
      </c>
      <c r="B165" s="3" t="s">
        <v>21367</v>
      </c>
      <c r="C165" s="3" t="s">
        <v>21368</v>
      </c>
      <c r="D165" s="3" t="s">
        <v>21367</v>
      </c>
      <c r="E165" s="3" t="s">
        <v>21369</v>
      </c>
      <c r="F165" s="3">
        <v>65</v>
      </c>
      <c r="G165" s="20" t="s">
        <v>21370</v>
      </c>
      <c r="H165" s="20"/>
      <c r="I165" s="20"/>
      <c r="J165" s="60">
        <v>45946</v>
      </c>
      <c r="M165" s="3" t="s">
        <v>21371</v>
      </c>
      <c r="N165" s="3" t="s">
        <v>21372</v>
      </c>
    </row>
    <row r="166" s="3" customFormat="1" spans="1:14">
      <c r="A166" s="16">
        <v>165</v>
      </c>
      <c r="C166" s="3" t="s">
        <v>21373</v>
      </c>
      <c r="D166" s="21" t="s">
        <v>21374</v>
      </c>
      <c r="E166" s="3" t="s">
        <v>21375</v>
      </c>
      <c r="F166" s="3">
        <v>69</v>
      </c>
      <c r="G166" s="3" t="s">
        <v>21376</v>
      </c>
      <c r="J166" s="60">
        <v>45875</v>
      </c>
      <c r="M166" s="3" t="s">
        <v>21377</v>
      </c>
      <c r="N166" s="3" t="s">
        <v>21378</v>
      </c>
    </row>
    <row r="167" s="3" customFormat="1" spans="1:14">
      <c r="A167" s="16">
        <v>166</v>
      </c>
      <c r="B167" s="3" t="s">
        <v>21379</v>
      </c>
      <c r="C167" s="3" t="s">
        <v>21380</v>
      </c>
      <c r="D167" s="3" t="s">
        <v>21379</v>
      </c>
      <c r="E167" s="3" t="s">
        <v>21381</v>
      </c>
      <c r="F167" s="3">
        <v>59</v>
      </c>
      <c r="G167" s="3" t="s">
        <v>21382</v>
      </c>
      <c r="J167" s="60">
        <v>46084</v>
      </c>
      <c r="M167" s="3" t="s">
        <v>21383</v>
      </c>
      <c r="N167" s="3" t="s">
        <v>21384</v>
      </c>
    </row>
    <row r="168" s="3" customFormat="1" spans="1:14">
      <c r="A168" s="16">
        <v>167</v>
      </c>
      <c r="B168" s="3" t="s">
        <v>21385</v>
      </c>
      <c r="C168" s="3" t="s">
        <v>21386</v>
      </c>
      <c r="D168" s="3" t="s">
        <v>21385</v>
      </c>
      <c r="E168" s="3" t="s">
        <v>21387</v>
      </c>
      <c r="F168" s="3">
        <v>69</v>
      </c>
      <c r="G168" s="3" t="s">
        <v>21388</v>
      </c>
      <c r="I168" s="3" t="s">
        <v>22</v>
      </c>
      <c r="J168" s="60">
        <v>46056</v>
      </c>
      <c r="K168" s="3" t="s">
        <v>23</v>
      </c>
      <c r="M168" s="3" t="s">
        <v>21389</v>
      </c>
      <c r="N168" s="3" t="s">
        <v>21390</v>
      </c>
    </row>
    <row r="169" s="3" customFormat="1" spans="1:14">
      <c r="A169" s="16">
        <v>168</v>
      </c>
      <c r="C169" s="3" t="s">
        <v>21391</v>
      </c>
      <c r="D169" s="3" t="s">
        <v>21392</v>
      </c>
      <c r="E169" s="3" t="s">
        <v>21393</v>
      </c>
      <c r="F169" s="3">
        <v>39</v>
      </c>
      <c r="G169" s="3" t="s">
        <v>21354</v>
      </c>
      <c r="H169" s="60"/>
      <c r="I169" s="60"/>
      <c r="J169" s="60">
        <v>45667</v>
      </c>
      <c r="K169" s="20" t="s">
        <v>63</v>
      </c>
      <c r="L169" s="20"/>
      <c r="M169" s="3" t="s">
        <v>21394</v>
      </c>
      <c r="N169" s="3" t="s">
        <v>21395</v>
      </c>
    </row>
    <row r="170" s="3" customFormat="1" spans="1:14">
      <c r="A170" s="16">
        <v>169</v>
      </c>
      <c r="C170" s="20" t="s">
        <v>21396</v>
      </c>
      <c r="D170" s="21" t="s">
        <v>21397</v>
      </c>
      <c r="E170" s="3" t="s">
        <v>21398</v>
      </c>
      <c r="F170" s="3">
        <v>69</v>
      </c>
      <c r="G170" s="3" t="s">
        <v>21399</v>
      </c>
      <c r="I170" s="3" t="s">
        <v>22</v>
      </c>
      <c r="J170" s="60">
        <v>46079</v>
      </c>
      <c r="K170" s="3" t="s">
        <v>23</v>
      </c>
      <c r="L170" s="20"/>
      <c r="M170" s="3" t="s">
        <v>21400</v>
      </c>
      <c r="N170" s="3" t="s">
        <v>21401</v>
      </c>
    </row>
    <row r="171" s="3" customFormat="1" spans="1:14">
      <c r="A171" s="16">
        <v>170</v>
      </c>
      <c r="B171" s="3" t="s">
        <v>21402</v>
      </c>
      <c r="C171" s="3" t="s">
        <v>21403</v>
      </c>
      <c r="D171" s="3" t="s">
        <v>21402</v>
      </c>
      <c r="E171" s="3" t="s">
        <v>21404</v>
      </c>
      <c r="F171" s="3">
        <v>49</v>
      </c>
      <c r="G171" s="3" t="s">
        <v>21405</v>
      </c>
      <c r="J171" s="60">
        <v>45737</v>
      </c>
      <c r="M171" s="3" t="s">
        <v>21406</v>
      </c>
      <c r="N171" s="3" t="s">
        <v>21407</v>
      </c>
    </row>
    <row r="172" s="3" customFormat="1" spans="1:14">
      <c r="A172" s="16">
        <v>171</v>
      </c>
      <c r="C172" s="3" t="s">
        <v>21408</v>
      </c>
      <c r="D172" s="21" t="s">
        <v>21409</v>
      </c>
      <c r="E172" s="3" t="s">
        <v>21410</v>
      </c>
      <c r="F172" s="3">
        <v>49</v>
      </c>
      <c r="G172" s="3" t="s">
        <v>21405</v>
      </c>
      <c r="J172" s="60">
        <v>45636</v>
      </c>
      <c r="K172" s="20"/>
      <c r="M172" s="3" t="s">
        <v>21411</v>
      </c>
      <c r="N172" s="3" t="s">
        <v>21412</v>
      </c>
    </row>
    <row r="173" s="2" customFormat="1" spans="1:14">
      <c r="A173" s="16">
        <v>172</v>
      </c>
      <c r="B173" s="21"/>
      <c r="C173" s="3" t="s">
        <v>21413</v>
      </c>
      <c r="D173" s="21" t="s">
        <v>21414</v>
      </c>
      <c r="E173" s="3" t="s">
        <v>21415</v>
      </c>
      <c r="F173" s="3">
        <v>65</v>
      </c>
      <c r="G173" s="62" t="s">
        <v>21416</v>
      </c>
      <c r="H173" s="3"/>
      <c r="I173" s="52"/>
      <c r="J173" s="60">
        <v>46055</v>
      </c>
      <c r="K173" s="20" t="s">
        <v>63</v>
      </c>
      <c r="L173" s="3"/>
      <c r="M173" s="3" t="s">
        <v>21417</v>
      </c>
      <c r="N173" s="5" t="s">
        <v>21418</v>
      </c>
    </row>
    <row r="174" s="3" customFormat="1" spans="1:14">
      <c r="A174" s="16">
        <v>173</v>
      </c>
      <c r="B174" s="3" t="s">
        <v>21419</v>
      </c>
      <c r="C174" s="3" t="s">
        <v>21420</v>
      </c>
      <c r="D174" s="3" t="s">
        <v>21419</v>
      </c>
      <c r="E174" s="3" t="s">
        <v>21421</v>
      </c>
      <c r="F174" s="3">
        <v>56.5</v>
      </c>
      <c r="G174" s="3" t="s">
        <v>21</v>
      </c>
      <c r="J174" s="60">
        <v>46056</v>
      </c>
      <c r="M174" s="3" t="s">
        <v>21422</v>
      </c>
      <c r="N174" s="3" t="s">
        <v>21423</v>
      </c>
    </row>
    <row r="175" s="3" customFormat="1" spans="1:14">
      <c r="A175" s="16">
        <v>174</v>
      </c>
      <c r="B175" s="21" t="s">
        <v>21424</v>
      </c>
      <c r="C175" s="3" t="s">
        <v>21425</v>
      </c>
      <c r="D175" s="21" t="s">
        <v>21424</v>
      </c>
      <c r="E175" s="3" t="s">
        <v>21426</v>
      </c>
      <c r="F175" s="3">
        <v>65</v>
      </c>
      <c r="G175" s="3" t="s">
        <v>21427</v>
      </c>
      <c r="J175" s="60">
        <v>45826</v>
      </c>
      <c r="M175" s="3" t="s">
        <v>21428</v>
      </c>
      <c r="N175" s="3" t="s">
        <v>21429</v>
      </c>
    </row>
    <row r="176" s="3" customFormat="1" spans="1:14">
      <c r="A176" s="16">
        <v>175</v>
      </c>
      <c r="C176" s="3" t="s">
        <v>21430</v>
      </c>
      <c r="D176" s="21" t="s">
        <v>21431</v>
      </c>
      <c r="E176" s="20" t="s">
        <v>21432</v>
      </c>
      <c r="F176" s="3">
        <v>59</v>
      </c>
      <c r="G176" s="20" t="s">
        <v>21433</v>
      </c>
      <c r="J176" s="60">
        <v>45681</v>
      </c>
      <c r="K176" s="20" t="s">
        <v>21434</v>
      </c>
      <c r="M176" s="3" t="s">
        <v>21435</v>
      </c>
      <c r="N176" s="3" t="s">
        <v>21436</v>
      </c>
    </row>
    <row r="177" s="3" customFormat="1" spans="1:14">
      <c r="A177" s="16">
        <v>176</v>
      </c>
      <c r="C177" s="3" t="s">
        <v>21437</v>
      </c>
      <c r="D177" s="21" t="s">
        <v>21438</v>
      </c>
      <c r="E177" s="3" t="s">
        <v>21439</v>
      </c>
      <c r="F177" s="3">
        <v>69</v>
      </c>
      <c r="G177" s="20" t="s">
        <v>21440</v>
      </c>
      <c r="J177" s="60">
        <v>46052</v>
      </c>
      <c r="K177" s="70" t="s">
        <v>63</v>
      </c>
      <c r="L177" s="89"/>
      <c r="M177" s="3" t="s">
        <v>21441</v>
      </c>
      <c r="N177" s="3" t="s">
        <v>21442</v>
      </c>
    </row>
    <row r="178" s="3" customFormat="1" spans="1:14">
      <c r="A178" s="16">
        <v>177</v>
      </c>
      <c r="C178" s="3" t="s">
        <v>21443</v>
      </c>
      <c r="D178" s="21" t="s">
        <v>21444</v>
      </c>
      <c r="E178" s="3" t="s">
        <v>21445</v>
      </c>
      <c r="F178" s="3">
        <v>69</v>
      </c>
      <c r="G178" s="3" t="s">
        <v>21446</v>
      </c>
      <c r="J178" s="60">
        <v>45282</v>
      </c>
      <c r="M178" s="3" t="s">
        <v>21447</v>
      </c>
      <c r="N178" s="3" t="s">
        <v>21448</v>
      </c>
    </row>
    <row r="179" s="3" customFormat="1" spans="1:14">
      <c r="A179" s="16">
        <v>178</v>
      </c>
      <c r="C179" s="3" t="s">
        <v>21449</v>
      </c>
      <c r="D179" s="21" t="s">
        <v>21450</v>
      </c>
      <c r="E179" s="20" t="s">
        <v>21451</v>
      </c>
      <c r="F179" s="3">
        <v>49</v>
      </c>
      <c r="G179" s="3" t="s">
        <v>21</v>
      </c>
      <c r="I179" s="3" t="s">
        <v>22</v>
      </c>
      <c r="J179" s="60">
        <v>45714</v>
      </c>
      <c r="K179" s="20" t="s">
        <v>21452</v>
      </c>
      <c r="L179" s="3" t="s">
        <v>24</v>
      </c>
      <c r="M179" s="3" t="s">
        <v>21453</v>
      </c>
      <c r="N179" s="3" t="s">
        <v>21454</v>
      </c>
    </row>
    <row r="180" s="3" customFormat="1" spans="1:14">
      <c r="A180" s="16">
        <v>179</v>
      </c>
      <c r="B180" s="3" t="s">
        <v>21455</v>
      </c>
      <c r="C180" s="3" t="s">
        <v>21456</v>
      </c>
      <c r="D180" s="3" t="s">
        <v>21455</v>
      </c>
      <c r="E180" s="3" t="s">
        <v>21457</v>
      </c>
      <c r="F180" s="3">
        <v>44.5</v>
      </c>
      <c r="G180" s="3" t="s">
        <v>21458</v>
      </c>
      <c r="J180" s="60">
        <v>46086</v>
      </c>
      <c r="M180" s="3" t="s">
        <v>21459</v>
      </c>
      <c r="N180" s="3" t="s">
        <v>21460</v>
      </c>
    </row>
    <row r="181" s="3" customFormat="1" spans="1:14">
      <c r="A181" s="16">
        <v>180</v>
      </c>
      <c r="B181" s="3" t="s">
        <v>21461</v>
      </c>
      <c r="C181" s="3" t="s">
        <v>21462</v>
      </c>
      <c r="D181" s="3" t="s">
        <v>21461</v>
      </c>
      <c r="E181" s="3" t="s">
        <v>21463</v>
      </c>
      <c r="F181" s="3">
        <v>45</v>
      </c>
      <c r="G181" s="3" t="s">
        <v>21464</v>
      </c>
      <c r="J181" s="60">
        <v>46122</v>
      </c>
      <c r="M181" s="3" t="s">
        <v>21465</v>
      </c>
      <c r="N181" s="3" t="s">
        <v>21466</v>
      </c>
    </row>
    <row r="182" s="16" customFormat="1" ht="14.25" spans="1:14">
      <c r="A182" s="16">
        <v>181</v>
      </c>
      <c r="B182" s="17"/>
      <c r="C182" s="18" t="s">
        <v>21467</v>
      </c>
      <c r="D182" s="17"/>
      <c r="E182" s="2"/>
      <c r="F182" s="4"/>
      <c r="G182" s="2"/>
      <c r="H182" s="2"/>
      <c r="I182" s="2"/>
      <c r="J182" s="60"/>
      <c r="K182" s="61"/>
      <c r="L182" s="5"/>
      <c r="M182" s="76"/>
      <c r="N182" s="5"/>
    </row>
    <row r="183" s="16" customFormat="1" ht="14.25" spans="1:14">
      <c r="A183" s="16">
        <v>182</v>
      </c>
      <c r="B183" s="17"/>
      <c r="C183" s="18" t="s">
        <v>21468</v>
      </c>
      <c r="D183" s="17"/>
      <c r="E183" s="2"/>
      <c r="F183" s="4"/>
      <c r="G183" s="2"/>
      <c r="H183" s="2"/>
      <c r="I183" s="2"/>
      <c r="J183" s="60"/>
      <c r="K183" s="61"/>
      <c r="L183" s="5"/>
      <c r="M183" s="76"/>
      <c r="N183" s="5"/>
    </row>
    <row r="184" s="3" customFormat="1" spans="1:14">
      <c r="A184" s="16">
        <v>183</v>
      </c>
      <c r="C184" s="3" t="s">
        <v>21469</v>
      </c>
      <c r="D184" s="21" t="s">
        <v>21470</v>
      </c>
      <c r="E184" s="3" t="s">
        <v>21471</v>
      </c>
      <c r="F184" s="3">
        <v>55</v>
      </c>
      <c r="G184" s="20" t="s">
        <v>21472</v>
      </c>
      <c r="I184" s="3" t="s">
        <v>22</v>
      </c>
      <c r="J184" s="60">
        <v>46028</v>
      </c>
      <c r="K184" s="3" t="s">
        <v>23</v>
      </c>
      <c r="M184" s="3" t="s">
        <v>21473</v>
      </c>
      <c r="N184" s="3" t="s">
        <v>21474</v>
      </c>
    </row>
    <row r="185" s="3" customFormat="1" spans="1:14">
      <c r="A185" s="16">
        <v>184</v>
      </c>
      <c r="C185" s="3" t="s">
        <v>21475</v>
      </c>
      <c r="D185" s="21" t="s">
        <v>21476</v>
      </c>
      <c r="E185" s="20" t="s">
        <v>21471</v>
      </c>
      <c r="F185" s="3">
        <v>39</v>
      </c>
      <c r="G185" s="3" t="s">
        <v>21477</v>
      </c>
      <c r="J185" s="60">
        <v>45922</v>
      </c>
      <c r="M185" s="3" t="s">
        <v>21478</v>
      </c>
      <c r="N185" s="3" t="s">
        <v>21479</v>
      </c>
    </row>
    <row r="186" s="3" customFormat="1" spans="1:14">
      <c r="A186" s="16">
        <v>185</v>
      </c>
      <c r="B186" s="3" t="s">
        <v>21480</v>
      </c>
      <c r="C186" s="3" t="s">
        <v>21481</v>
      </c>
      <c r="D186" s="21" t="s">
        <v>21480</v>
      </c>
      <c r="E186" s="3" t="s">
        <v>21482</v>
      </c>
      <c r="F186" s="3">
        <v>45</v>
      </c>
      <c r="G186" s="3" t="s">
        <v>21483</v>
      </c>
      <c r="I186" s="3" t="s">
        <v>22</v>
      </c>
      <c r="J186" s="60">
        <v>46063</v>
      </c>
      <c r="K186" s="3" t="s">
        <v>23</v>
      </c>
      <c r="M186" s="3" t="s">
        <v>21484</v>
      </c>
      <c r="N186" s="3" t="s">
        <v>21485</v>
      </c>
    </row>
    <row r="187" s="3" customFormat="1" spans="1:14">
      <c r="A187" s="16">
        <v>186</v>
      </c>
      <c r="B187" s="3" t="s">
        <v>21486</v>
      </c>
      <c r="C187" s="3" t="s">
        <v>21487</v>
      </c>
      <c r="D187" s="21" t="s">
        <v>21486</v>
      </c>
      <c r="E187" s="3" t="s">
        <v>21488</v>
      </c>
      <c r="F187" s="3">
        <v>55</v>
      </c>
      <c r="G187" s="3" t="s">
        <v>21489</v>
      </c>
      <c r="J187" s="60">
        <v>46037</v>
      </c>
      <c r="M187" s="3" t="s">
        <v>21490</v>
      </c>
      <c r="N187" s="3" t="s">
        <v>21491</v>
      </c>
    </row>
    <row r="188" s="16" customFormat="1" ht="14.25" spans="1:14">
      <c r="A188" s="16">
        <v>187</v>
      </c>
      <c r="B188" s="17"/>
      <c r="C188" s="18" t="s">
        <v>21492</v>
      </c>
      <c r="D188" s="17"/>
      <c r="E188" s="2"/>
      <c r="F188" s="4"/>
      <c r="G188" s="2"/>
      <c r="H188" s="2"/>
      <c r="I188" s="2"/>
      <c r="J188" s="60"/>
      <c r="K188" s="61"/>
      <c r="L188" s="5"/>
      <c r="M188" s="76"/>
      <c r="N188" s="5"/>
    </row>
    <row r="189" s="3" customFormat="1" spans="1:14">
      <c r="A189" s="16">
        <v>188</v>
      </c>
      <c r="B189" s="17"/>
      <c r="C189" s="2" t="s">
        <v>21493</v>
      </c>
      <c r="D189" s="17" t="s">
        <v>21494</v>
      </c>
      <c r="E189" s="2" t="s">
        <v>21495</v>
      </c>
      <c r="F189" s="3">
        <v>29.8</v>
      </c>
      <c r="G189" s="3" t="s">
        <v>21</v>
      </c>
      <c r="H189" s="2"/>
      <c r="I189" s="16"/>
      <c r="J189" s="60">
        <v>45695</v>
      </c>
      <c r="K189" s="61"/>
      <c r="L189" s="5"/>
      <c r="M189" s="76" t="s">
        <v>21496</v>
      </c>
      <c r="N189" s="5" t="s">
        <v>21497</v>
      </c>
    </row>
    <row r="190" s="16" customFormat="1" ht="14.25" spans="1:14">
      <c r="A190" s="16">
        <v>189</v>
      </c>
      <c r="B190" s="17"/>
      <c r="C190" s="18" t="s">
        <v>21498</v>
      </c>
      <c r="D190" s="17"/>
      <c r="E190" s="2"/>
      <c r="F190" s="4"/>
      <c r="G190" s="2"/>
      <c r="H190" s="2"/>
      <c r="I190" s="2"/>
      <c r="J190" s="60"/>
      <c r="K190" s="61"/>
      <c r="L190" s="5"/>
      <c r="M190" s="76"/>
      <c r="N190" s="5"/>
    </row>
    <row r="191" s="3" customFormat="1" spans="1:14">
      <c r="A191" s="16">
        <v>190</v>
      </c>
      <c r="B191" s="21"/>
      <c r="C191" s="3" t="s">
        <v>21499</v>
      </c>
      <c r="D191" s="21" t="s">
        <v>21500</v>
      </c>
      <c r="E191" s="3" t="s">
        <v>21501</v>
      </c>
      <c r="F191" s="3">
        <v>69</v>
      </c>
      <c r="G191" s="62" t="s">
        <v>21502</v>
      </c>
      <c r="H191" s="88"/>
      <c r="I191" s="88"/>
      <c r="J191" s="60">
        <v>45678</v>
      </c>
      <c r="K191" s="3" t="s">
        <v>11591</v>
      </c>
      <c r="M191" s="3" t="s">
        <v>21503</v>
      </c>
      <c r="N191" s="3" t="s">
        <v>21504</v>
      </c>
    </row>
    <row r="192" s="16" customFormat="1" ht="14.25" spans="1:14">
      <c r="A192" s="16">
        <v>191</v>
      </c>
      <c r="B192" s="17"/>
      <c r="C192" s="18" t="s">
        <v>21505</v>
      </c>
      <c r="D192" s="17"/>
      <c r="E192" s="2"/>
      <c r="F192" s="4"/>
      <c r="G192" s="2"/>
      <c r="H192" s="2"/>
      <c r="I192" s="2"/>
      <c r="J192" s="60"/>
      <c r="K192" s="61"/>
      <c r="L192" s="5"/>
      <c r="M192" s="76"/>
      <c r="N192" s="5"/>
    </row>
    <row r="193" s="3" customFormat="1" spans="1:14">
      <c r="A193" s="16">
        <v>192</v>
      </c>
      <c r="B193" s="68"/>
      <c r="C193" s="5" t="s">
        <v>21506</v>
      </c>
      <c r="D193" s="68" t="s">
        <v>21507</v>
      </c>
      <c r="E193" s="20" t="s">
        <v>21508</v>
      </c>
      <c r="F193" s="3">
        <v>54.5</v>
      </c>
      <c r="G193" s="5" t="s">
        <v>62</v>
      </c>
      <c r="I193" s="20" t="s">
        <v>22</v>
      </c>
      <c r="J193" s="60">
        <v>45598</v>
      </c>
      <c r="K193" s="70" t="s">
        <v>23</v>
      </c>
      <c r="M193" s="5" t="s">
        <v>21509</v>
      </c>
      <c r="N193" s="5" t="s">
        <v>21510</v>
      </c>
    </row>
    <row r="194" s="3" customFormat="1" spans="1:14">
      <c r="A194" s="16">
        <v>193</v>
      </c>
      <c r="B194" s="21" t="s">
        <v>21511</v>
      </c>
      <c r="C194" s="3" t="s">
        <v>14720</v>
      </c>
      <c r="D194" s="21" t="s">
        <v>21511</v>
      </c>
      <c r="E194" s="62" t="s">
        <v>21512</v>
      </c>
      <c r="F194" s="3">
        <v>55</v>
      </c>
      <c r="G194" s="3" t="s">
        <v>1058</v>
      </c>
      <c r="J194" s="60">
        <v>45821</v>
      </c>
      <c r="M194" s="3" t="s">
        <v>21513</v>
      </c>
      <c r="N194" s="3" t="s">
        <v>21514</v>
      </c>
    </row>
    <row r="195" s="3" customFormat="1" spans="1:14">
      <c r="A195" s="16">
        <v>194</v>
      </c>
      <c r="C195" s="3" t="s">
        <v>21515</v>
      </c>
      <c r="D195" s="3" t="s">
        <v>21516</v>
      </c>
      <c r="E195" s="3" t="s">
        <v>21517</v>
      </c>
      <c r="F195" s="3">
        <v>55</v>
      </c>
      <c r="G195" s="3" t="s">
        <v>21</v>
      </c>
      <c r="J195" s="60">
        <v>45482</v>
      </c>
      <c r="M195" s="3" t="s">
        <v>21518</v>
      </c>
      <c r="N195" s="3" t="s">
        <v>21519</v>
      </c>
    </row>
    <row r="196" s="3" customFormat="1" spans="1:14">
      <c r="A196" s="16">
        <v>195</v>
      </c>
      <c r="C196" s="3" t="s">
        <v>21520</v>
      </c>
      <c r="D196" s="3" t="s">
        <v>21521</v>
      </c>
      <c r="E196" s="3" t="s">
        <v>21522</v>
      </c>
      <c r="F196" s="3">
        <v>45</v>
      </c>
      <c r="G196" s="3" t="s">
        <v>1058</v>
      </c>
      <c r="J196" s="60">
        <v>45573</v>
      </c>
      <c r="M196" s="3" t="s">
        <v>21523</v>
      </c>
      <c r="N196" s="3" t="s">
        <v>21524</v>
      </c>
    </row>
    <row r="197" s="3" customFormat="1" spans="1:14">
      <c r="A197" s="16">
        <v>196</v>
      </c>
      <c r="C197" s="3" t="s">
        <v>21525</v>
      </c>
      <c r="D197" s="21" t="s">
        <v>21526</v>
      </c>
      <c r="E197" s="62" t="s">
        <v>21527</v>
      </c>
      <c r="F197" s="3">
        <v>45</v>
      </c>
      <c r="G197" s="3" t="s">
        <v>1058</v>
      </c>
      <c r="J197" s="60">
        <v>45910</v>
      </c>
      <c r="K197" s="20"/>
      <c r="M197" s="3" t="s">
        <v>21528</v>
      </c>
      <c r="N197" s="3" t="s">
        <v>21529</v>
      </c>
    </row>
    <row r="198" s="3" customFormat="1" spans="1:14">
      <c r="A198" s="16">
        <v>197</v>
      </c>
      <c r="B198" s="52"/>
      <c r="C198" s="52" t="s">
        <v>13749</v>
      </c>
      <c r="D198" s="87" t="s">
        <v>21530</v>
      </c>
      <c r="E198" s="52" t="s">
        <v>21531</v>
      </c>
      <c r="F198" s="3">
        <v>55</v>
      </c>
      <c r="G198" s="88" t="s">
        <v>649</v>
      </c>
      <c r="H198" s="52"/>
      <c r="I198" s="52"/>
      <c r="J198" s="60">
        <v>45314</v>
      </c>
      <c r="K198" s="52"/>
      <c r="L198" s="70"/>
      <c r="M198" s="88" t="s">
        <v>21532</v>
      </c>
      <c r="N198" s="5" t="s">
        <v>21533</v>
      </c>
    </row>
    <row r="199" s="3" customFormat="1" spans="1:14">
      <c r="A199" s="16">
        <v>198</v>
      </c>
      <c r="B199" s="3" t="s">
        <v>21534</v>
      </c>
      <c r="C199" s="3" t="s">
        <v>21535</v>
      </c>
      <c r="D199" s="3" t="s">
        <v>21534</v>
      </c>
      <c r="E199" s="3" t="s">
        <v>21536</v>
      </c>
      <c r="F199" s="3">
        <v>45</v>
      </c>
      <c r="G199" s="3" t="s">
        <v>62</v>
      </c>
      <c r="J199" s="60">
        <v>46108</v>
      </c>
      <c r="M199" s="3" t="s">
        <v>21537</v>
      </c>
      <c r="N199" s="3" t="s">
        <v>21538</v>
      </c>
    </row>
    <row r="200" s="16" customFormat="1" ht="14.25" spans="1:14">
      <c r="A200" s="16">
        <v>199</v>
      </c>
      <c r="B200" s="17"/>
      <c r="C200" s="18" t="s">
        <v>21539</v>
      </c>
      <c r="D200" s="17"/>
      <c r="E200" s="2"/>
      <c r="F200" s="4"/>
      <c r="G200" s="2"/>
      <c r="H200" s="2"/>
      <c r="I200" s="2"/>
      <c r="J200" s="60"/>
      <c r="K200" s="61"/>
      <c r="L200" s="5"/>
      <c r="M200" s="76"/>
      <c r="N200" s="5"/>
    </row>
    <row r="201" s="3" customFormat="1" spans="1:14">
      <c r="A201" s="16">
        <v>200</v>
      </c>
      <c r="C201" s="3" t="s">
        <v>21540</v>
      </c>
      <c r="D201" s="21" t="s">
        <v>21541</v>
      </c>
      <c r="E201" s="3" t="s">
        <v>18256</v>
      </c>
      <c r="F201" s="3">
        <v>49.8</v>
      </c>
      <c r="G201" s="62" t="s">
        <v>21542</v>
      </c>
      <c r="I201" s="52"/>
      <c r="J201" s="60">
        <v>45811</v>
      </c>
      <c r="M201" s="3" t="s">
        <v>21543</v>
      </c>
      <c r="N201" s="5" t="s">
        <v>21544</v>
      </c>
    </row>
    <row r="202" s="52" customFormat="1" spans="1:14">
      <c r="A202" s="16">
        <v>201</v>
      </c>
      <c r="C202" s="52" t="s">
        <v>18414</v>
      </c>
      <c r="D202" s="87" t="s">
        <v>18415</v>
      </c>
      <c r="E202" s="52" t="s">
        <v>18416</v>
      </c>
      <c r="F202" s="3">
        <v>49.8</v>
      </c>
      <c r="G202" s="88" t="s">
        <v>18417</v>
      </c>
      <c r="J202" s="60">
        <v>45864</v>
      </c>
      <c r="K202" s="52" t="s">
        <v>24</v>
      </c>
      <c r="L202" s="70"/>
      <c r="M202" s="88" t="s">
        <v>18418</v>
      </c>
      <c r="N202" s="3" t="s">
        <v>18419</v>
      </c>
    </row>
    <row r="203" s="3" customFormat="1" spans="1:14">
      <c r="A203" s="16">
        <v>202</v>
      </c>
      <c r="C203" s="3" t="s">
        <v>18736</v>
      </c>
      <c r="D203" s="21" t="s">
        <v>21545</v>
      </c>
      <c r="E203" s="20" t="s">
        <v>21546</v>
      </c>
      <c r="F203" s="3">
        <v>45</v>
      </c>
      <c r="G203" s="20" t="s">
        <v>21547</v>
      </c>
      <c r="J203" s="60">
        <v>45875</v>
      </c>
      <c r="K203" s="70" t="s">
        <v>63</v>
      </c>
      <c r="M203" s="3" t="s">
        <v>21548</v>
      </c>
      <c r="N203" s="3" t="s">
        <v>21549</v>
      </c>
    </row>
    <row r="204" s="3" customFormat="1" spans="1:14">
      <c r="A204" s="16">
        <v>203</v>
      </c>
      <c r="C204" s="3" t="s">
        <v>21550</v>
      </c>
      <c r="D204" s="3" t="s">
        <v>21551</v>
      </c>
      <c r="E204" s="3" t="s">
        <v>21552</v>
      </c>
      <c r="F204" s="3">
        <v>49.8</v>
      </c>
      <c r="G204" s="3" t="s">
        <v>21553</v>
      </c>
      <c r="J204" s="60">
        <v>46078</v>
      </c>
      <c r="K204" s="62"/>
      <c r="M204" s="3" t="s">
        <v>21554</v>
      </c>
      <c r="N204" s="3" t="s">
        <v>21555</v>
      </c>
    </row>
    <row r="205" s="3" customFormat="1" spans="1:14">
      <c r="A205" s="16">
        <v>204</v>
      </c>
      <c r="B205" s="3" t="s">
        <v>21556</v>
      </c>
      <c r="C205" s="3" t="s">
        <v>19142</v>
      </c>
      <c r="D205" s="21" t="s">
        <v>21556</v>
      </c>
      <c r="E205" s="3" t="s">
        <v>21557</v>
      </c>
      <c r="F205" s="3">
        <v>49</v>
      </c>
      <c r="G205" s="3" t="s">
        <v>18492</v>
      </c>
      <c r="J205" s="60">
        <v>46042</v>
      </c>
      <c r="M205" s="3" t="s">
        <v>21558</v>
      </c>
      <c r="N205" s="3" t="s">
        <v>21559</v>
      </c>
    </row>
    <row r="206" s="3" customFormat="1" spans="1:14">
      <c r="A206" s="16">
        <v>205</v>
      </c>
      <c r="B206" s="3" t="s">
        <v>21560</v>
      </c>
      <c r="C206" s="3" t="s">
        <v>21561</v>
      </c>
      <c r="D206" s="21" t="s">
        <v>21560</v>
      </c>
      <c r="E206" s="3" t="s">
        <v>21562</v>
      </c>
      <c r="F206" s="3">
        <v>49</v>
      </c>
      <c r="G206" s="3" t="s">
        <v>21563</v>
      </c>
      <c r="J206" s="60">
        <v>46016</v>
      </c>
      <c r="M206" s="3" t="s">
        <v>21564</v>
      </c>
      <c r="N206" s="3" t="s">
        <v>21565</v>
      </c>
    </row>
    <row r="207" s="3" customFormat="1" spans="1:14">
      <c r="A207" s="16">
        <v>206</v>
      </c>
      <c r="B207" s="3" t="s">
        <v>19105</v>
      </c>
      <c r="C207" s="3" t="s">
        <v>19106</v>
      </c>
      <c r="D207" s="21" t="s">
        <v>19105</v>
      </c>
      <c r="E207" s="20" t="s">
        <v>19107</v>
      </c>
      <c r="F207" s="3">
        <v>49</v>
      </c>
      <c r="G207" s="3" t="s">
        <v>610</v>
      </c>
      <c r="J207" s="60">
        <v>46050</v>
      </c>
      <c r="M207" s="3" t="s">
        <v>19108</v>
      </c>
      <c r="N207" s="3" t="s">
        <v>19109</v>
      </c>
    </row>
    <row r="208" s="3" customFormat="1" spans="1:14">
      <c r="A208" s="16">
        <v>207</v>
      </c>
      <c r="B208" s="3" t="s">
        <v>21566</v>
      </c>
      <c r="C208" s="3" t="s">
        <v>19069</v>
      </c>
      <c r="D208" s="3" t="s">
        <v>21566</v>
      </c>
      <c r="E208" s="3" t="s">
        <v>21567</v>
      </c>
      <c r="F208" s="3">
        <v>49</v>
      </c>
      <c r="G208" s="3" t="s">
        <v>21568</v>
      </c>
      <c r="I208" s="3" t="s">
        <v>22</v>
      </c>
      <c r="J208" s="60">
        <v>45944</v>
      </c>
      <c r="K208" s="3" t="s">
        <v>23</v>
      </c>
      <c r="M208" s="3" t="s">
        <v>21569</v>
      </c>
      <c r="N208" s="3" t="s">
        <v>21570</v>
      </c>
    </row>
    <row r="209" s="3" customFormat="1" spans="1:14">
      <c r="A209" s="16">
        <v>208</v>
      </c>
      <c r="B209" s="3" t="s">
        <v>21571</v>
      </c>
      <c r="C209" s="3" t="s">
        <v>21572</v>
      </c>
      <c r="D209" s="21" t="s">
        <v>21571</v>
      </c>
      <c r="E209" s="3" t="s">
        <v>21573</v>
      </c>
      <c r="F209" s="3">
        <v>49.5</v>
      </c>
      <c r="G209" s="3" t="s">
        <v>21574</v>
      </c>
      <c r="J209" s="60">
        <v>46036</v>
      </c>
      <c r="M209" s="3" t="s">
        <v>21575</v>
      </c>
      <c r="N209" s="3" t="s">
        <v>21576</v>
      </c>
    </row>
  </sheetData>
  <conditionalFormatting sqref="D13">
    <cfRule type="duplicateValues" dxfId="0" priority="68"/>
  </conditionalFormatting>
  <conditionalFormatting sqref="M13">
    <cfRule type="duplicateValues" dxfId="0" priority="67"/>
  </conditionalFormatting>
  <conditionalFormatting sqref="D14">
    <cfRule type="duplicateValues" dxfId="0" priority="66"/>
  </conditionalFormatting>
  <conditionalFormatting sqref="M14">
    <cfRule type="duplicateValues" dxfId="0" priority="65"/>
  </conditionalFormatting>
  <conditionalFormatting sqref="B17">
    <cfRule type="duplicateValues" dxfId="0" priority="91"/>
  </conditionalFormatting>
  <conditionalFormatting sqref="B26">
    <cfRule type="expression" dxfId="1" priority="31">
      <formula>AND(SUMPRODUCT(IFERROR(1*(($B$26&amp;"x")=(B26&amp;"x")),0))&gt;1,NOT(ISBLANK(B26)))</formula>
    </cfRule>
  </conditionalFormatting>
  <conditionalFormatting sqref="D26">
    <cfRule type="expression" dxfId="1" priority="30">
      <formula>AND(SUMPRODUCT(IFERROR(1*(($D$26&amp;"x")=(D26&amp;"x")),0))&gt;1,NOT(ISBLANK(D26)))</formula>
    </cfRule>
  </conditionalFormatting>
  <conditionalFormatting sqref="D27">
    <cfRule type="duplicateValues" dxfId="0" priority="29"/>
  </conditionalFormatting>
  <conditionalFormatting sqref="M27">
    <cfRule type="duplicateValues" dxfId="0" priority="28"/>
  </conditionalFormatting>
  <conditionalFormatting sqref="B33">
    <cfRule type="duplicateValues" dxfId="0" priority="42"/>
  </conditionalFormatting>
  <conditionalFormatting sqref="D33">
    <cfRule type="duplicateValues" dxfId="0" priority="41"/>
  </conditionalFormatting>
  <conditionalFormatting sqref="B37">
    <cfRule type="duplicateValues" dxfId="0" priority="40"/>
  </conditionalFormatting>
  <conditionalFormatting sqref="D37">
    <cfRule type="duplicateValues" dxfId="0" priority="39"/>
  </conditionalFormatting>
  <conditionalFormatting sqref="M45">
    <cfRule type="duplicateValues" dxfId="0" priority="86"/>
  </conditionalFormatting>
  <conditionalFormatting sqref="M61">
    <cfRule type="duplicateValues" dxfId="0" priority="36"/>
  </conditionalFormatting>
  <conditionalFormatting sqref="M63">
    <cfRule type="duplicateValues" dxfId="0" priority="35"/>
  </conditionalFormatting>
  <conditionalFormatting sqref="B69">
    <cfRule type="expression" dxfId="1" priority="27">
      <formula>AND(SUMPRODUCT(IFERROR(1*(($B$69&amp;"x")=(B69&amp;"x")),0))&gt;1,NOT(ISBLANK(B69)))</formula>
    </cfRule>
  </conditionalFormatting>
  <conditionalFormatting sqref="D69">
    <cfRule type="expression" dxfId="1" priority="26">
      <formula>AND(SUMPRODUCT(IFERROR(1*(($D$69&amp;"x")=(D69&amp;"x")),0))&gt;1,NOT(ISBLANK(D69)))</formula>
    </cfRule>
  </conditionalFormatting>
  <conditionalFormatting sqref="B72">
    <cfRule type="expression" dxfId="1" priority="23">
      <formula>AND(SUMPRODUCT(IFERROR(1*(($B$72&amp;"x")=(B72&amp;"x")),0))&gt;1,NOT(ISBLANK(B72)))</formula>
    </cfRule>
  </conditionalFormatting>
  <conditionalFormatting sqref="D72">
    <cfRule type="expression" dxfId="1" priority="22">
      <formula>AND(SUMPRODUCT(IFERROR(1*(($D$72&amp;"x")=(D72&amp;"x")),0))&gt;1,NOT(ISBLANK(D72)))</formula>
    </cfRule>
  </conditionalFormatting>
  <conditionalFormatting sqref="B73">
    <cfRule type="expression" dxfId="1" priority="25">
      <formula>AND(SUMPRODUCT(IFERROR(1*(($B$73&amp;"x")=(B73&amp;"x")),0))&gt;1,NOT(ISBLANK(B73)))</formula>
    </cfRule>
  </conditionalFormatting>
  <conditionalFormatting sqref="D73">
    <cfRule type="expression" dxfId="1" priority="24">
      <formula>AND(SUMPRODUCT(IFERROR(1*(($D$73&amp;"x")=(D73&amp;"x")),0))&gt;1,NOT(ISBLANK(D73)))</formula>
    </cfRule>
  </conditionalFormatting>
  <conditionalFormatting sqref="D81">
    <cfRule type="duplicateValues" dxfId="0" priority="34"/>
  </conditionalFormatting>
  <conditionalFormatting sqref="M81">
    <cfRule type="duplicateValues" dxfId="0" priority="33"/>
  </conditionalFormatting>
  <conditionalFormatting sqref="M83">
    <cfRule type="duplicateValues" dxfId="0" priority="79" stopIfTrue="1"/>
  </conditionalFormatting>
  <conditionalFormatting sqref="D96">
    <cfRule type="duplicateValues" dxfId="0" priority="62"/>
  </conditionalFormatting>
  <conditionalFormatting sqref="M96">
    <cfRule type="duplicateValues" dxfId="0" priority="61"/>
  </conditionalFormatting>
  <conditionalFormatting sqref="E97">
    <cfRule type="duplicateValues" dxfId="0" priority="19"/>
  </conditionalFormatting>
  <conditionalFormatting sqref="N97">
    <cfRule type="duplicateValues" dxfId="0" priority="18"/>
  </conditionalFormatting>
  <conditionalFormatting sqref="B102">
    <cfRule type="duplicateValues" dxfId="0" priority="38"/>
  </conditionalFormatting>
  <conditionalFormatting sqref="M106">
    <cfRule type="duplicateValues" dxfId="0" priority="37"/>
  </conditionalFormatting>
  <conditionalFormatting sqref="B113">
    <cfRule type="expression" dxfId="1" priority="17">
      <formula>AND(SUMPRODUCT(IFERROR(1*(($B$113&amp;"x")=(B113&amp;"x")),0))&gt;1,NOT(ISBLANK(B113)))</formula>
    </cfRule>
  </conditionalFormatting>
  <conditionalFormatting sqref="D113">
    <cfRule type="expression" dxfId="1" priority="16">
      <formula>AND(SUMPRODUCT(IFERROR(1*(($D$113&amp;"x")=(D113&amp;"x")),0))&gt;1,NOT(ISBLANK(D113)))</formula>
    </cfRule>
  </conditionalFormatting>
  <conditionalFormatting sqref="B119">
    <cfRule type="duplicateValues" dxfId="0" priority="78"/>
  </conditionalFormatting>
  <conditionalFormatting sqref="D119">
    <cfRule type="duplicateValues" dxfId="0" priority="77"/>
  </conditionalFormatting>
  <conditionalFormatting sqref="B138">
    <cfRule type="duplicateValues" dxfId="0" priority="76"/>
  </conditionalFormatting>
  <conditionalFormatting sqref="D138">
    <cfRule type="duplicateValues" dxfId="0" priority="75"/>
  </conditionalFormatting>
  <conditionalFormatting sqref="B145">
    <cfRule type="expression" dxfId="1" priority="15">
      <formula>AND(SUMPRODUCT(IFERROR(1*(($B$145&amp;"x")=(B145&amp;"x")),0))&gt;1,NOT(ISBLANK(B145)))</formula>
    </cfRule>
  </conditionalFormatting>
  <conditionalFormatting sqref="D145">
    <cfRule type="expression" dxfId="1" priority="14">
      <formula>AND(SUMPRODUCT(IFERROR(1*(($D$145&amp;"x")=(D145&amp;"x")),0))&gt;1,NOT(ISBLANK(D145)))</formula>
    </cfRule>
  </conditionalFormatting>
  <conditionalFormatting sqref="D147">
    <cfRule type="duplicateValues" dxfId="0" priority="70"/>
  </conditionalFormatting>
  <conditionalFormatting sqref="M147">
    <cfRule type="duplicateValues" dxfId="0" priority="69"/>
  </conditionalFormatting>
  <conditionalFormatting sqref="B148">
    <cfRule type="duplicateValues" dxfId="0" priority="71"/>
  </conditionalFormatting>
  <conditionalFormatting sqref="D149">
    <cfRule type="duplicateValues" dxfId="0" priority="60"/>
  </conditionalFormatting>
  <conditionalFormatting sqref="M149">
    <cfRule type="duplicateValues" dxfId="0" priority="59"/>
  </conditionalFormatting>
  <conditionalFormatting sqref="B158">
    <cfRule type="duplicateValues" dxfId="0" priority="83"/>
  </conditionalFormatting>
  <conditionalFormatting sqref="E158">
    <cfRule type="duplicateValues" dxfId="0" priority="82"/>
  </conditionalFormatting>
  <conditionalFormatting sqref="G158">
    <cfRule type="duplicateValues" dxfId="0" priority="81"/>
  </conditionalFormatting>
  <conditionalFormatting sqref="M158">
    <cfRule type="duplicateValues" dxfId="0" priority="80"/>
  </conditionalFormatting>
  <conditionalFormatting sqref="D164">
    <cfRule type="duplicateValues" dxfId="0" priority="6"/>
  </conditionalFormatting>
  <conditionalFormatting sqref="M164">
    <cfRule type="duplicateValues" dxfId="0" priority="5"/>
  </conditionalFormatting>
  <conditionalFormatting sqref="D171">
    <cfRule type="duplicateValues" dxfId="0" priority="4"/>
  </conditionalFormatting>
  <conditionalFormatting sqref="M171">
    <cfRule type="duplicateValues" dxfId="0" priority="3"/>
  </conditionalFormatting>
  <conditionalFormatting sqref="D182">
    <cfRule type="duplicateValues" dxfId="0" priority="54"/>
  </conditionalFormatting>
  <conditionalFormatting sqref="M182">
    <cfRule type="duplicateValues" dxfId="0" priority="53"/>
  </conditionalFormatting>
  <conditionalFormatting sqref="D183">
    <cfRule type="duplicateValues" dxfId="0" priority="52"/>
  </conditionalFormatting>
  <conditionalFormatting sqref="M183">
    <cfRule type="duplicateValues" dxfId="0" priority="51"/>
  </conditionalFormatting>
  <conditionalFormatting sqref="N186">
    <cfRule type="duplicateValues" dxfId="0" priority="85"/>
  </conditionalFormatting>
  <conditionalFormatting sqref="D188">
    <cfRule type="duplicateValues" dxfId="0" priority="46"/>
  </conditionalFormatting>
  <conditionalFormatting sqref="M188">
    <cfRule type="duplicateValues" dxfId="0" priority="45"/>
  </conditionalFormatting>
  <conditionalFormatting sqref="D190">
    <cfRule type="duplicateValues" dxfId="0" priority="44"/>
  </conditionalFormatting>
  <conditionalFormatting sqref="M190">
    <cfRule type="duplicateValues" dxfId="0" priority="43"/>
  </conditionalFormatting>
  <conditionalFormatting sqref="D193">
    <cfRule type="duplicateValues" dxfId="0" priority="2"/>
  </conditionalFormatting>
  <conditionalFormatting sqref="M193">
    <cfRule type="duplicateValues" dxfId="0" priority="1"/>
  </conditionalFormatting>
  <conditionalFormatting sqref="M195">
    <cfRule type="duplicateValues" dxfId="0" priority="88"/>
  </conditionalFormatting>
  <conditionalFormatting sqref="D200">
    <cfRule type="duplicateValues" dxfId="0" priority="48"/>
  </conditionalFormatting>
  <conditionalFormatting sqref="M200">
    <cfRule type="duplicateValues" dxfId="0" priority="47"/>
  </conditionalFormatting>
  <conditionalFormatting sqref="D202">
    <cfRule type="duplicateValues" dxfId="0" priority="13"/>
  </conditionalFormatting>
  <conditionalFormatting sqref="M202">
    <cfRule type="duplicateValues" dxfId="0" priority="12"/>
  </conditionalFormatting>
  <conditionalFormatting sqref="B203">
    <cfRule type="duplicateValues" dxfId="0" priority="9"/>
  </conditionalFormatting>
  <conditionalFormatting sqref="D203">
    <cfRule type="duplicateValues" dxfId="0" priority="11"/>
  </conditionalFormatting>
  <conditionalFormatting sqref="M203">
    <cfRule type="duplicateValues" dxfId="0" priority="10"/>
  </conditionalFormatting>
  <conditionalFormatting sqref="D207">
    <cfRule type="duplicateValues" dxfId="0" priority="8"/>
  </conditionalFormatting>
  <conditionalFormatting sqref="M207">
    <cfRule type="duplicateValues" dxfId="0" priority="7"/>
  </conditionalFormatting>
  <conditionalFormatting sqref="B46:B47">
    <cfRule type="duplicateValues" dxfId="0" priority="32"/>
  </conditionalFormatting>
  <conditionalFormatting sqref="B166:B167">
    <cfRule type="duplicateValues" dxfId="0" priority="84"/>
  </conditionalFormatting>
  <conditionalFormatting sqref="D74:D75">
    <cfRule type="duplicateValues" dxfId="0" priority="64"/>
  </conditionalFormatting>
  <conditionalFormatting sqref="D150:D151">
    <cfRule type="duplicateValues" dxfId="0" priority="58"/>
  </conditionalFormatting>
  <conditionalFormatting sqref="D155:D157">
    <cfRule type="duplicateValues" dxfId="0" priority="56"/>
  </conditionalFormatting>
  <conditionalFormatting sqref="M23:M25">
    <cfRule type="duplicateValues" dxfId="0" priority="89"/>
  </conditionalFormatting>
  <conditionalFormatting sqref="M74:M75">
    <cfRule type="duplicateValues" dxfId="0" priority="63"/>
  </conditionalFormatting>
  <conditionalFormatting sqref="M111:M112">
    <cfRule type="duplicateValues" dxfId="0" priority="74"/>
  </conditionalFormatting>
  <conditionalFormatting sqref="D1:D12 D15:D18 D20:D25 D28:D32 D38:D45 D48:D52 D62 D64:D68 D70:D71 D76:D78 D87:D88 D90 D152:D154 D158:D160 D162:D163 D165:D170 D172:D173 D175:D181 D184:D186 D189 D191 D195:D199 D201 D204:D206 D208:D209">
    <cfRule type="duplicateValues" dxfId="0" priority="93"/>
  </conditionalFormatting>
  <conditionalFormatting sqref="M1:M3 L4:L5 M6 L7:L9 M10:M12 M15:M16 M18 L19 M20:M22 M28:M32 M38:M44 M48 M52 M62 M64:M65 N66 M67:M68 M70:M71 M76 L77:L78 M152 M159 L160 M162:M163 M165 M168:M170 M172 L173 K175 M176:M181 M184:M185 M189 M191 M196:M199 N201">
    <cfRule type="duplicateValues" dxfId="0" priority="92"/>
  </conditionalFormatting>
  <conditionalFormatting sqref="M49 L50:L51">
    <cfRule type="duplicateValues" dxfId="0" priority="87"/>
  </conditionalFormatting>
  <conditionalFormatting sqref="B79:B80 B93:B95 B187">
    <cfRule type="expression" dxfId="1" priority="21">
      <formula>AND(SUMPRODUCT(IFERROR(1*(($B$79:$B$80&amp;"x")=(B79&amp;"x")),0))+SUMPRODUCT(IFERROR(1*(($B$93:$B$95&amp;"x")=(B79&amp;"x")),0))+SUMPRODUCT(IFERROR(1*(($B$187&amp;"x")=(B79&amp;"x")),0))&gt;1,NOT(ISBLANK(B79)))</formula>
    </cfRule>
  </conditionalFormatting>
  <conditionalFormatting sqref="D79:D80 D93:D95 D187">
    <cfRule type="expression" dxfId="1" priority="20">
      <formula>AND(SUMPRODUCT(IFERROR(1*(($D$79:$D$80&amp;"x")=(D79&amp;"x")),0))+SUMPRODUCT(IFERROR(1*(($D$93:$D$95&amp;"x")=(D79&amp;"x")),0))+SUMPRODUCT(IFERROR(1*(($D$187&amp;"x")=(D79&amp;"x")),0))&gt;1,NOT(ISBLANK(D79)))</formula>
    </cfRule>
  </conditionalFormatting>
  <conditionalFormatting sqref="M87:M88 M90">
    <cfRule type="duplicateValues" dxfId="0" priority="90"/>
  </conditionalFormatting>
  <conditionalFormatting sqref="D98:D101 D148">
    <cfRule type="duplicateValues" dxfId="0" priority="73"/>
  </conditionalFormatting>
  <conditionalFormatting sqref="M98 L99 M100:M101 M148">
    <cfRule type="duplicateValues" dxfId="0" priority="72"/>
  </conditionalFormatting>
  <conditionalFormatting sqref="M150 L151">
    <cfRule type="duplicateValues" dxfId="0" priority="57"/>
  </conditionalFormatting>
  <conditionalFormatting sqref="M155:M156 N157">
    <cfRule type="duplicateValues" dxfId="0" priority="55"/>
  </conditionalFormatting>
  <conditionalFormatting sqref="D192 D194">
    <cfRule type="duplicateValues" dxfId="0" priority="50"/>
  </conditionalFormatting>
  <conditionalFormatting sqref="M192 L194">
    <cfRule type="duplicateValues" dxfId="0" priority="49"/>
  </conditionalFormatting>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36"/>
  <sheetViews>
    <sheetView workbookViewId="0">
      <pane ySplit="1" topLeftCell="A2" activePane="bottomLeft" state="frozen"/>
      <selection/>
      <selection pane="bottomLeft" activeCell="A1" sqref="$A1:$XFD1"/>
    </sheetView>
  </sheetViews>
  <sheetFormatPr defaultColWidth="9" defaultRowHeight="13.5"/>
  <cols>
    <col min="1" max="1" width="7.125" customWidth="1"/>
    <col min="3" max="3" width="40.125" customWidth="1"/>
    <col min="8" max="8" width="12.25" customWidth="1"/>
    <col min="10" max="10" width="13.625"/>
    <col min="11" max="11" width="15.125"/>
    <col min="12" max="12" width="15.375" customWidth="1"/>
  </cols>
  <sheetData>
    <row r="1" ht="36" customHeight="1" spans="1:14">
      <c r="A1" s="18" t="s">
        <v>21577</v>
      </c>
    </row>
    <row r="2" s="1" customFormat="1" ht="27" spans="1:14">
      <c r="A2" s="1" t="s">
        <v>0</v>
      </c>
      <c r="B2" s="15" t="s">
        <v>1</v>
      </c>
      <c r="C2" s="54" t="s">
        <v>2</v>
      </c>
      <c r="D2" s="15" t="s">
        <v>3</v>
      </c>
      <c r="E2" s="12" t="s">
        <v>4</v>
      </c>
      <c r="F2" s="15" t="s">
        <v>5</v>
      </c>
      <c r="G2" s="12" t="s">
        <v>6</v>
      </c>
      <c r="H2" s="12" t="s">
        <v>7</v>
      </c>
      <c r="I2" s="12" t="s">
        <v>8</v>
      </c>
      <c r="J2" s="12" t="s">
        <v>9</v>
      </c>
      <c r="K2" s="55" t="s">
        <v>10</v>
      </c>
      <c r="L2" s="12" t="s">
        <v>11</v>
      </c>
      <c r="M2" s="12" t="s">
        <v>13</v>
      </c>
      <c r="N2" s="12" t="s">
        <v>14</v>
      </c>
    </row>
    <row r="3" s="1" customFormat="1" ht="14.25" spans="1:14">
      <c r="A3" s="1">
        <v>1</v>
      </c>
      <c r="B3" s="15"/>
      <c r="C3" s="54" t="s">
        <v>21578</v>
      </c>
      <c r="D3" s="15"/>
      <c r="E3" s="12"/>
      <c r="F3" s="15"/>
      <c r="G3" s="12"/>
      <c r="H3" s="12"/>
      <c r="I3" s="12"/>
      <c r="J3" s="12"/>
      <c r="K3" s="55"/>
      <c r="L3" s="12"/>
      <c r="M3" s="12"/>
      <c r="N3" s="12"/>
    </row>
    <row r="4" s="4" customFormat="1" spans="1:14">
      <c r="A4" s="2">
        <v>2</v>
      </c>
      <c r="B4" s="22"/>
      <c r="C4" s="4" t="s">
        <v>2324</v>
      </c>
      <c r="D4" s="22" t="s">
        <v>2325</v>
      </c>
      <c r="E4" s="4" t="s">
        <v>2326</v>
      </c>
      <c r="F4" s="4">
        <v>49.8</v>
      </c>
      <c r="G4" s="4" t="s">
        <v>2327</v>
      </c>
      <c r="K4" s="56">
        <v>45673</v>
      </c>
      <c r="M4" s="4" t="s">
        <v>2328</v>
      </c>
      <c r="N4" s="4" t="s">
        <v>2329</v>
      </c>
    </row>
    <row r="5" s="27" customFormat="1" spans="1:14">
      <c r="A5" s="1">
        <v>3</v>
      </c>
      <c r="C5" s="27" t="s">
        <v>21579</v>
      </c>
      <c r="D5" s="57" t="s">
        <v>21580</v>
      </c>
      <c r="E5" s="27" t="s">
        <v>21581</v>
      </c>
      <c r="F5" s="4">
        <v>35</v>
      </c>
      <c r="G5" s="58" t="s">
        <v>193</v>
      </c>
      <c r="J5" s="27" t="s">
        <v>22</v>
      </c>
      <c r="K5" s="56">
        <v>45513</v>
      </c>
      <c r="L5" s="59" t="s">
        <v>4575</v>
      </c>
      <c r="M5" s="58" t="s">
        <v>21582</v>
      </c>
      <c r="N5" s="27" t="s">
        <v>21583</v>
      </c>
    </row>
    <row r="6" s="4" customFormat="1" spans="1:14">
      <c r="A6" s="2">
        <v>4</v>
      </c>
      <c r="C6" s="4" t="s">
        <v>3048</v>
      </c>
      <c r="D6" s="22" t="s">
        <v>3049</v>
      </c>
      <c r="E6" s="4" t="s">
        <v>3037</v>
      </c>
      <c r="F6" s="4">
        <v>49.8</v>
      </c>
      <c r="G6" s="4" t="s">
        <v>3050</v>
      </c>
      <c r="K6" s="56">
        <v>45695</v>
      </c>
      <c r="L6" s="4" t="s">
        <v>63</v>
      </c>
      <c r="M6" s="4" t="s">
        <v>3051</v>
      </c>
      <c r="N6" s="4" t="s">
        <v>3052</v>
      </c>
    </row>
    <row r="7" s="4" customFormat="1" spans="1:14">
      <c r="A7" s="1">
        <v>5</v>
      </c>
      <c r="C7" s="24" t="s">
        <v>3515</v>
      </c>
      <c r="D7" s="22" t="s">
        <v>3516</v>
      </c>
      <c r="E7" s="25" t="s">
        <v>3517</v>
      </c>
      <c r="F7" s="4">
        <v>59</v>
      </c>
      <c r="G7" s="4" t="s">
        <v>3518</v>
      </c>
      <c r="K7" s="56">
        <v>45668</v>
      </c>
      <c r="L7" s="4" t="s">
        <v>63</v>
      </c>
      <c r="M7" s="4" t="s">
        <v>3519</v>
      </c>
      <c r="N7" s="4" t="s">
        <v>3520</v>
      </c>
    </row>
    <row r="8" s="2" customFormat="1" spans="1:14">
      <c r="A8" s="2">
        <v>6</v>
      </c>
      <c r="B8" s="2"/>
      <c r="C8" s="2" t="s">
        <v>3363</v>
      </c>
      <c r="D8" s="2" t="s">
        <v>3364</v>
      </c>
      <c r="E8" s="2" t="s">
        <v>3365</v>
      </c>
      <c r="F8" s="3">
        <v>39.8</v>
      </c>
      <c r="G8" s="2" t="s">
        <v>21</v>
      </c>
      <c r="K8" s="60">
        <v>45713</v>
      </c>
      <c r="M8" s="2" t="s">
        <v>3366</v>
      </c>
      <c r="N8" s="2" t="s">
        <v>3367</v>
      </c>
    </row>
    <row r="9" s="3" customFormat="1" spans="1:14">
      <c r="A9" s="1">
        <v>7</v>
      </c>
      <c r="B9" s="3" t="s">
        <v>21584</v>
      </c>
      <c r="C9" s="3" t="s">
        <v>21585</v>
      </c>
      <c r="D9" s="3" t="s">
        <v>21584</v>
      </c>
      <c r="E9" s="3" t="s">
        <v>21586</v>
      </c>
      <c r="F9" s="3">
        <v>49.8</v>
      </c>
      <c r="G9" s="3" t="s">
        <v>21</v>
      </c>
      <c r="K9" s="60">
        <v>45790</v>
      </c>
      <c r="M9" s="3" t="s">
        <v>21587</v>
      </c>
      <c r="N9" s="3" t="s">
        <v>21588</v>
      </c>
    </row>
    <row r="10" s="3" customFormat="1" spans="1:14">
      <c r="A10" s="2">
        <v>8</v>
      </c>
      <c r="C10" s="3" t="s">
        <v>3836</v>
      </c>
      <c r="D10" s="21" t="s">
        <v>3837</v>
      </c>
      <c r="E10" s="20" t="s">
        <v>3838</v>
      </c>
      <c r="F10" s="3">
        <v>55</v>
      </c>
      <c r="G10" s="3" t="s">
        <v>3839</v>
      </c>
      <c r="K10" s="60">
        <v>45826</v>
      </c>
      <c r="L10" s="20" t="s">
        <v>63</v>
      </c>
      <c r="M10" s="3" t="s">
        <v>3840</v>
      </c>
      <c r="N10" s="3" t="s">
        <v>3841</v>
      </c>
    </row>
    <row r="11" s="3" customFormat="1" spans="1:14">
      <c r="A11" s="1">
        <v>9</v>
      </c>
      <c r="B11" s="21"/>
      <c r="C11" s="3" t="s">
        <v>4700</v>
      </c>
      <c r="D11" s="21" t="s">
        <v>4701</v>
      </c>
      <c r="E11" s="3" t="s">
        <v>4702</v>
      </c>
      <c r="F11" s="3">
        <v>65</v>
      </c>
      <c r="G11" s="3" t="s">
        <v>62</v>
      </c>
      <c r="K11" s="60">
        <v>45880</v>
      </c>
      <c r="L11" s="3" t="s">
        <v>63</v>
      </c>
      <c r="M11" s="3" t="s">
        <v>4703</v>
      </c>
      <c r="N11" s="3" t="s">
        <v>4704</v>
      </c>
    </row>
    <row r="12" s="3" customFormat="1" spans="1:14">
      <c r="A12" s="2">
        <v>10</v>
      </c>
      <c r="B12" s="3"/>
      <c r="C12" s="3" t="s">
        <v>4715</v>
      </c>
      <c r="D12" s="3" t="s">
        <v>4716</v>
      </c>
      <c r="E12" s="3" t="s">
        <v>4717</v>
      </c>
      <c r="F12" s="3">
        <v>49</v>
      </c>
      <c r="G12" s="3" t="s">
        <v>2187</v>
      </c>
      <c r="K12" s="60">
        <v>45619</v>
      </c>
      <c r="L12" s="3" t="s">
        <v>63</v>
      </c>
      <c r="M12" s="3" t="s">
        <v>4718</v>
      </c>
      <c r="N12" s="3" t="s">
        <v>4719</v>
      </c>
    </row>
    <row r="13" s="3" customFormat="1" spans="1:14">
      <c r="A13" s="1">
        <v>11</v>
      </c>
      <c r="B13" s="21"/>
      <c r="C13" s="3" t="s">
        <v>4732</v>
      </c>
      <c r="D13" s="21" t="s">
        <v>4733</v>
      </c>
      <c r="E13" s="20" t="s">
        <v>4734</v>
      </c>
      <c r="F13" s="3">
        <v>59.8</v>
      </c>
      <c r="G13" s="3" t="s">
        <v>193</v>
      </c>
      <c r="K13" s="60">
        <v>45866</v>
      </c>
      <c r="L13" s="3" t="s">
        <v>63</v>
      </c>
      <c r="M13" s="3" t="s">
        <v>4735</v>
      </c>
      <c r="N13" s="3" t="s">
        <v>4736</v>
      </c>
    </row>
    <row r="14" s="3" customFormat="1" spans="1:14">
      <c r="A14" s="2">
        <v>12</v>
      </c>
      <c r="C14" s="3" t="s">
        <v>4770</v>
      </c>
      <c r="D14" s="21" t="s">
        <v>4775</v>
      </c>
      <c r="E14" s="20" t="s">
        <v>4776</v>
      </c>
      <c r="F14" s="3">
        <v>45</v>
      </c>
      <c r="G14" s="3" t="s">
        <v>4777</v>
      </c>
      <c r="K14" s="60">
        <v>45110</v>
      </c>
      <c r="M14" s="3" t="s">
        <v>4778</v>
      </c>
      <c r="N14" s="3" t="s">
        <v>4779</v>
      </c>
    </row>
    <row r="15" s="3" customFormat="1" spans="1:14">
      <c r="A15" s="1">
        <v>13</v>
      </c>
      <c r="B15" s="21"/>
      <c r="C15" s="3" t="s">
        <v>21589</v>
      </c>
      <c r="D15" s="21" t="s">
        <v>21590</v>
      </c>
      <c r="E15" s="3" t="s">
        <v>21591</v>
      </c>
      <c r="F15" s="3">
        <v>49.8</v>
      </c>
      <c r="G15" s="61" t="s">
        <v>21</v>
      </c>
      <c r="H15" s="2" t="s">
        <v>96</v>
      </c>
      <c r="J15" s="3" t="s">
        <v>22</v>
      </c>
      <c r="K15" s="60">
        <v>45643</v>
      </c>
      <c r="L15" s="3" t="s">
        <v>23</v>
      </c>
      <c r="M15" s="3" t="s">
        <v>21592</v>
      </c>
      <c r="N15" s="3" t="s">
        <v>21593</v>
      </c>
    </row>
    <row r="16" s="3" customFormat="1" ht="14.25" spans="1:14">
      <c r="A16" s="1">
        <v>14</v>
      </c>
      <c r="B16" s="21"/>
      <c r="C16" s="54" t="s">
        <v>21594</v>
      </c>
      <c r="D16" s="21"/>
      <c r="G16" s="61"/>
      <c r="H16" s="2"/>
      <c r="K16" s="60"/>
    </row>
    <row r="17" s="3" customFormat="1" spans="1:14">
      <c r="A17" s="1">
        <v>15</v>
      </c>
      <c r="B17" s="21" t="s">
        <v>5257</v>
      </c>
      <c r="C17" s="3" t="s">
        <v>5258</v>
      </c>
      <c r="D17" s="3" t="s">
        <v>5257</v>
      </c>
      <c r="E17" s="20" t="s">
        <v>5259</v>
      </c>
      <c r="F17" s="3">
        <v>55</v>
      </c>
      <c r="G17" s="20" t="s">
        <v>5260</v>
      </c>
      <c r="H17" s="20"/>
      <c r="I17" s="20"/>
      <c r="J17" s="20"/>
      <c r="K17" s="60">
        <v>45873</v>
      </c>
      <c r="M17" s="3" t="s">
        <v>5261</v>
      </c>
      <c r="N17" s="62" t="s">
        <v>5262</v>
      </c>
    </row>
    <row r="18" s="2" customFormat="1" spans="1:14">
      <c r="A18" s="2">
        <v>16</v>
      </c>
      <c r="B18" s="2" t="s">
        <v>5985</v>
      </c>
      <c r="C18" s="2" t="s">
        <v>5986</v>
      </c>
      <c r="D18" s="2" t="s">
        <v>5985</v>
      </c>
      <c r="E18" s="2" t="s">
        <v>5987</v>
      </c>
      <c r="F18" s="3">
        <v>48</v>
      </c>
      <c r="G18" s="2" t="s">
        <v>21</v>
      </c>
      <c r="K18" s="60">
        <v>45887</v>
      </c>
      <c r="L18" s="2" t="s">
        <v>5988</v>
      </c>
      <c r="M18" s="2" t="s">
        <v>5989</v>
      </c>
      <c r="N18" s="2" t="s">
        <v>5990</v>
      </c>
    </row>
    <row r="19" s="3" customFormat="1" spans="1:14">
      <c r="A19" s="1">
        <v>17</v>
      </c>
      <c r="B19" s="3" t="s">
        <v>6525</v>
      </c>
      <c r="C19" s="3" t="s">
        <v>6526</v>
      </c>
      <c r="D19" s="3" t="s">
        <v>6525</v>
      </c>
      <c r="E19" s="3" t="s">
        <v>6527</v>
      </c>
      <c r="F19" s="3">
        <v>55</v>
      </c>
      <c r="G19" s="20" t="s">
        <v>6528</v>
      </c>
      <c r="K19" s="60">
        <v>45812</v>
      </c>
      <c r="L19" s="20" t="s">
        <v>6529</v>
      </c>
      <c r="M19" s="3" t="s">
        <v>6530</v>
      </c>
      <c r="N19" s="3" t="s">
        <v>6531</v>
      </c>
    </row>
    <row r="20" s="3" customFormat="1" spans="1:14">
      <c r="A20" s="2">
        <v>18</v>
      </c>
      <c r="B20" s="3" t="s">
        <v>5761</v>
      </c>
      <c r="C20" s="3" t="s">
        <v>5762</v>
      </c>
      <c r="D20" s="3" t="s">
        <v>5761</v>
      </c>
      <c r="E20" s="3" t="s">
        <v>5763</v>
      </c>
      <c r="F20" s="3">
        <v>66</v>
      </c>
      <c r="G20" s="3" t="s">
        <v>5764</v>
      </c>
      <c r="K20" s="60">
        <v>45846</v>
      </c>
      <c r="M20" s="3" t="s">
        <v>5765</v>
      </c>
      <c r="N20" s="3" t="s">
        <v>5766</v>
      </c>
    </row>
    <row r="21" s="4" customFormat="1" spans="1:14">
      <c r="A21" s="1">
        <v>19</v>
      </c>
      <c r="C21" s="4" t="s">
        <v>5767</v>
      </c>
      <c r="D21" s="22" t="s">
        <v>5768</v>
      </c>
      <c r="E21" s="4" t="s">
        <v>5769</v>
      </c>
      <c r="F21" s="4">
        <v>39.8</v>
      </c>
      <c r="G21" s="4" t="s">
        <v>193</v>
      </c>
      <c r="K21" s="56">
        <v>45696</v>
      </c>
      <c r="L21" s="4" t="s">
        <v>63</v>
      </c>
      <c r="M21" s="4" t="s">
        <v>5770</v>
      </c>
      <c r="N21" s="4" t="s">
        <v>5771</v>
      </c>
    </row>
    <row r="22" s="4" customFormat="1" spans="1:14">
      <c r="A22" s="2">
        <v>20</v>
      </c>
      <c r="B22" s="4"/>
      <c r="C22" s="4" t="s">
        <v>6026</v>
      </c>
      <c r="D22" s="22" t="s">
        <v>6025</v>
      </c>
      <c r="E22" s="4" t="s">
        <v>5964</v>
      </c>
      <c r="F22" s="4">
        <v>65</v>
      </c>
      <c r="G22" s="4" t="s">
        <v>6027</v>
      </c>
      <c r="K22" s="56">
        <v>45652</v>
      </c>
      <c r="L22" s="25" t="s">
        <v>63</v>
      </c>
      <c r="M22" s="4" t="s">
        <v>6029</v>
      </c>
      <c r="N22" s="4" t="s">
        <v>6030</v>
      </c>
    </row>
    <row r="23" s="4" customFormat="1" spans="1:14">
      <c r="A23" s="1">
        <v>21</v>
      </c>
      <c r="C23" s="4" t="s">
        <v>6053</v>
      </c>
      <c r="D23" s="22" t="s">
        <v>6054</v>
      </c>
      <c r="E23" s="4" t="s">
        <v>6055</v>
      </c>
      <c r="F23" s="4">
        <v>49.8</v>
      </c>
      <c r="G23" s="4" t="s">
        <v>6056</v>
      </c>
      <c r="K23" s="56">
        <v>45537</v>
      </c>
      <c r="L23" s="4" t="s">
        <v>63</v>
      </c>
      <c r="M23" s="4" t="s">
        <v>6057</v>
      </c>
      <c r="N23" s="4" t="s">
        <v>6058</v>
      </c>
    </row>
    <row r="24" s="4" customFormat="1" spans="1:14">
      <c r="A24" s="2">
        <v>22</v>
      </c>
      <c r="B24" s="4"/>
      <c r="C24" s="4" t="s">
        <v>6324</v>
      </c>
      <c r="D24" s="22" t="s">
        <v>6325</v>
      </c>
      <c r="E24" s="4" t="s">
        <v>6145</v>
      </c>
      <c r="F24" s="4">
        <v>58</v>
      </c>
      <c r="G24" s="63" t="s">
        <v>21</v>
      </c>
      <c r="K24" s="56">
        <v>45440</v>
      </c>
      <c r="L24" s="25"/>
      <c r="M24" s="4" t="s">
        <v>6327</v>
      </c>
      <c r="N24" s="4" t="s">
        <v>6328</v>
      </c>
    </row>
    <row r="25" s="27" customFormat="1" spans="1:14">
      <c r="A25" s="1">
        <v>23</v>
      </c>
      <c r="C25" s="27" t="s">
        <v>6724</v>
      </c>
      <c r="D25" s="57" t="s">
        <v>6725</v>
      </c>
      <c r="E25" s="27" t="s">
        <v>6726</v>
      </c>
      <c r="F25" s="4">
        <v>49</v>
      </c>
      <c r="G25" s="58" t="s">
        <v>6727</v>
      </c>
      <c r="K25" s="56">
        <v>45645</v>
      </c>
      <c r="L25" s="59" t="s">
        <v>4250</v>
      </c>
      <c r="M25" s="58" t="s">
        <v>6728</v>
      </c>
      <c r="N25" s="4" t="s">
        <v>6729</v>
      </c>
    </row>
    <row r="26" s="3" customFormat="1" spans="1:14">
      <c r="A26" s="2">
        <v>24</v>
      </c>
      <c r="B26" s="21"/>
      <c r="C26" s="3" t="s">
        <v>6940</v>
      </c>
      <c r="D26" s="21" t="s">
        <v>6941</v>
      </c>
      <c r="E26" s="3" t="s">
        <v>6942</v>
      </c>
      <c r="F26" s="3">
        <v>49</v>
      </c>
      <c r="G26" s="3" t="s">
        <v>5367</v>
      </c>
      <c r="K26" s="60">
        <v>45636</v>
      </c>
      <c r="M26" s="3" t="s">
        <v>6943</v>
      </c>
      <c r="N26" s="3" t="s">
        <v>6944</v>
      </c>
    </row>
    <row r="27" s="4" customFormat="1" spans="1:14">
      <c r="A27" s="1">
        <v>25</v>
      </c>
      <c r="B27" s="22"/>
      <c r="C27" s="4" t="s">
        <v>21595</v>
      </c>
      <c r="D27" s="22" t="s">
        <v>6946</v>
      </c>
      <c r="E27" s="4" t="s">
        <v>689</v>
      </c>
      <c r="F27" s="4">
        <v>69</v>
      </c>
      <c r="G27" s="4" t="s">
        <v>737</v>
      </c>
      <c r="K27" s="56">
        <v>45645</v>
      </c>
      <c r="L27" s="4" t="s">
        <v>63</v>
      </c>
      <c r="M27" s="4" t="s">
        <v>6948</v>
      </c>
      <c r="N27" s="4" t="s">
        <v>6949</v>
      </c>
    </row>
    <row r="28" s="4" customFormat="1" spans="1:14">
      <c r="A28" s="2">
        <v>26</v>
      </c>
      <c r="B28" s="4"/>
      <c r="C28" s="24" t="s">
        <v>6144</v>
      </c>
      <c r="D28" s="22" t="s">
        <v>6143</v>
      </c>
      <c r="E28" s="4" t="s">
        <v>6145</v>
      </c>
      <c r="F28" s="4">
        <v>45</v>
      </c>
      <c r="G28" s="4" t="s">
        <v>6146</v>
      </c>
      <c r="I28" s="25" t="s">
        <v>312</v>
      </c>
      <c r="J28" s="25"/>
      <c r="K28" s="56">
        <v>45564</v>
      </c>
      <c r="L28" s="24" t="s">
        <v>6147</v>
      </c>
      <c r="M28" s="4" t="s">
        <v>6148</v>
      </c>
      <c r="N28" s="4" t="s">
        <v>6149</v>
      </c>
    </row>
    <row r="29" s="4" customFormat="1" spans="1:14">
      <c r="A29" s="1">
        <v>27</v>
      </c>
      <c r="B29" s="22"/>
      <c r="C29" s="4" t="s">
        <v>6151</v>
      </c>
      <c r="D29" s="22" t="s">
        <v>6150</v>
      </c>
      <c r="E29" s="4" t="s">
        <v>6152</v>
      </c>
      <c r="F29" s="4">
        <v>49</v>
      </c>
      <c r="G29" s="4" t="s">
        <v>6153</v>
      </c>
      <c r="K29" s="56">
        <v>45680</v>
      </c>
      <c r="M29" s="4" t="s">
        <v>6154</v>
      </c>
      <c r="N29" s="4" t="s">
        <v>6155</v>
      </c>
    </row>
    <row r="30" s="3" customFormat="1" spans="1:14">
      <c r="A30" s="1">
        <v>28</v>
      </c>
      <c r="B30" s="21"/>
      <c r="C30" s="20" t="s">
        <v>21596</v>
      </c>
      <c r="D30" s="21" t="s">
        <v>21597</v>
      </c>
      <c r="E30" s="3" t="s">
        <v>21598</v>
      </c>
      <c r="F30" s="3">
        <v>58</v>
      </c>
      <c r="G30" s="3" t="s">
        <v>21599</v>
      </c>
      <c r="K30" s="60">
        <v>45702</v>
      </c>
      <c r="M30" s="3" t="s">
        <v>21600</v>
      </c>
      <c r="N30" s="3" t="s">
        <v>21601</v>
      </c>
    </row>
    <row r="31" s="3" customFormat="1" spans="1:14">
      <c r="A31" s="1">
        <v>29</v>
      </c>
      <c r="B31" s="21" t="s">
        <v>7442</v>
      </c>
      <c r="C31" s="3" t="s">
        <v>7443</v>
      </c>
      <c r="D31" s="21" t="s">
        <v>7442</v>
      </c>
      <c r="E31" s="3" t="s">
        <v>7444</v>
      </c>
      <c r="F31" s="3">
        <v>49</v>
      </c>
      <c r="G31" s="3" t="s">
        <v>2982</v>
      </c>
      <c r="K31" s="60">
        <v>45883</v>
      </c>
      <c r="L31" s="20" t="s">
        <v>63</v>
      </c>
      <c r="M31" s="3" t="s">
        <v>7445</v>
      </c>
      <c r="N31" s="3" t="s">
        <v>7446</v>
      </c>
    </row>
    <row r="32" s="3" customFormat="1" spans="1:14">
      <c r="A32" s="2">
        <v>30</v>
      </c>
      <c r="B32" s="3" t="s">
        <v>6983</v>
      </c>
      <c r="C32" s="3" t="s">
        <v>6984</v>
      </c>
      <c r="D32" s="3" t="s">
        <v>6983</v>
      </c>
      <c r="E32" s="3" t="s">
        <v>6985</v>
      </c>
      <c r="F32" s="3">
        <v>78</v>
      </c>
      <c r="G32" s="3" t="s">
        <v>6986</v>
      </c>
      <c r="J32" s="3" t="s">
        <v>22</v>
      </c>
      <c r="K32" s="60">
        <v>46020</v>
      </c>
      <c r="L32" s="60" t="s">
        <v>23</v>
      </c>
      <c r="M32" s="3" t="s">
        <v>6987</v>
      </c>
      <c r="N32" s="3" t="s">
        <v>6988</v>
      </c>
    </row>
    <row r="33" s="4" customFormat="1" spans="1:15">
      <c r="A33" s="1">
        <v>31</v>
      </c>
      <c r="C33" s="4" t="s">
        <v>7006</v>
      </c>
      <c r="D33" s="22" t="s">
        <v>7007</v>
      </c>
      <c r="E33" s="4" t="s">
        <v>7008</v>
      </c>
      <c r="F33" s="4">
        <v>59</v>
      </c>
      <c r="G33" s="25" t="s">
        <v>4243</v>
      </c>
      <c r="K33" s="56">
        <v>45650</v>
      </c>
      <c r="M33" s="4" t="s">
        <v>7009</v>
      </c>
      <c r="N33" s="4" t="s">
        <v>7010</v>
      </c>
    </row>
    <row r="34" s="4" customFormat="1" spans="1:15">
      <c r="A34" s="2">
        <v>32</v>
      </c>
      <c r="C34" s="4" t="s">
        <v>7342</v>
      </c>
      <c r="D34" s="22" t="s">
        <v>7343</v>
      </c>
      <c r="E34" s="4" t="s">
        <v>7344</v>
      </c>
      <c r="F34" s="4">
        <v>69</v>
      </c>
      <c r="G34" s="4" t="s">
        <v>193</v>
      </c>
      <c r="K34" s="56">
        <v>45696</v>
      </c>
      <c r="L34" s="4" t="s">
        <v>63</v>
      </c>
      <c r="M34" s="4" t="s">
        <v>7345</v>
      </c>
      <c r="N34" s="4" t="s">
        <v>7346</v>
      </c>
    </row>
    <row r="35" s="3" customFormat="1" ht="14.25" spans="1:15">
      <c r="A35" s="1">
        <v>33</v>
      </c>
      <c r="C35" s="54" t="s">
        <v>21602</v>
      </c>
      <c r="H35" s="60"/>
      <c r="I35" s="60"/>
      <c r="J35" s="60"/>
      <c r="K35" s="60"/>
      <c r="L35" s="20"/>
      <c r="O35" s="2"/>
    </row>
    <row r="36" s="3" customFormat="1" spans="1:15">
      <c r="A36" s="2">
        <v>34</v>
      </c>
      <c r="B36" s="3"/>
      <c r="C36" s="3" t="s">
        <v>6691</v>
      </c>
      <c r="D36" s="21" t="s">
        <v>6692</v>
      </c>
      <c r="E36" s="3" t="s">
        <v>6693</v>
      </c>
      <c r="F36" s="3">
        <v>55</v>
      </c>
      <c r="G36" s="20" t="s">
        <v>6694</v>
      </c>
      <c r="H36" s="20"/>
      <c r="I36" s="20"/>
      <c r="J36" s="20"/>
      <c r="K36" s="60">
        <v>45663</v>
      </c>
      <c r="M36" s="3" t="s">
        <v>6695</v>
      </c>
      <c r="N36" s="3" t="s">
        <v>6696</v>
      </c>
    </row>
    <row r="37" s="3" customFormat="1" spans="1:15">
      <c r="A37" s="1">
        <v>35</v>
      </c>
      <c r="B37" s="3" t="s">
        <v>7107</v>
      </c>
      <c r="C37" s="3" t="s">
        <v>7108</v>
      </c>
      <c r="D37" s="3" t="s">
        <v>7107</v>
      </c>
      <c r="E37" s="3" t="s">
        <v>7109</v>
      </c>
      <c r="F37" s="3">
        <v>49</v>
      </c>
      <c r="G37" s="3" t="s">
        <v>7110</v>
      </c>
      <c r="K37" s="60">
        <v>45736</v>
      </c>
      <c r="M37" s="3" t="s">
        <v>7111</v>
      </c>
      <c r="N37" s="3" t="s">
        <v>7112</v>
      </c>
    </row>
    <row r="38" s="3" customFormat="1" spans="1:15">
      <c r="A38" s="2">
        <v>36</v>
      </c>
      <c r="B38" s="3" t="s">
        <v>8682</v>
      </c>
      <c r="C38" s="3" t="s">
        <v>8683</v>
      </c>
      <c r="D38" s="21" t="s">
        <v>8682</v>
      </c>
      <c r="E38" s="3" t="s">
        <v>8684</v>
      </c>
      <c r="F38" s="3">
        <v>59</v>
      </c>
      <c r="G38" s="3" t="s">
        <v>4729</v>
      </c>
      <c r="K38" s="60">
        <v>45878</v>
      </c>
      <c r="L38" s="20" t="s">
        <v>63</v>
      </c>
      <c r="M38" s="3" t="s">
        <v>8685</v>
      </c>
      <c r="N38" s="3" t="s">
        <v>8686</v>
      </c>
    </row>
    <row r="39" s="2" customFormat="1" spans="1:15">
      <c r="A39" s="1">
        <v>37</v>
      </c>
      <c r="B39" s="2"/>
      <c r="C39" s="2" t="s">
        <v>8752</v>
      </c>
      <c r="D39" s="2" t="s">
        <v>8753</v>
      </c>
      <c r="E39" s="2" t="s">
        <v>8754</v>
      </c>
      <c r="F39" s="3">
        <v>49.8</v>
      </c>
      <c r="G39" s="2" t="s">
        <v>21</v>
      </c>
      <c r="K39" s="60">
        <v>45706</v>
      </c>
      <c r="M39" s="2" t="s">
        <v>8755</v>
      </c>
      <c r="N39" s="2" t="s">
        <v>8756</v>
      </c>
    </row>
    <row r="40" s="3" customFormat="1" spans="1:15">
      <c r="A40" s="2">
        <v>38</v>
      </c>
      <c r="B40" s="3"/>
      <c r="C40" s="3" t="s">
        <v>7279</v>
      </c>
      <c r="D40" s="21" t="s">
        <v>7280</v>
      </c>
      <c r="E40" s="3" t="s">
        <v>7281</v>
      </c>
      <c r="F40" s="3">
        <v>55</v>
      </c>
      <c r="G40" s="3" t="s">
        <v>7282</v>
      </c>
      <c r="K40" s="60">
        <v>45716</v>
      </c>
      <c r="L40" s="20" t="s">
        <v>63</v>
      </c>
      <c r="M40" s="3" t="s">
        <v>7283</v>
      </c>
      <c r="N40" s="3" t="s">
        <v>7284</v>
      </c>
    </row>
    <row r="41" s="3" customFormat="1" spans="1:15">
      <c r="A41" s="1">
        <v>39</v>
      </c>
      <c r="C41" s="3" t="s">
        <v>7321</v>
      </c>
      <c r="D41" s="21" t="s">
        <v>7322</v>
      </c>
      <c r="E41" s="3" t="s">
        <v>7323</v>
      </c>
      <c r="F41" s="3">
        <v>49.8</v>
      </c>
      <c r="G41" s="3" t="s">
        <v>5441</v>
      </c>
      <c r="K41" s="60">
        <v>45874</v>
      </c>
      <c r="L41" s="3" t="s">
        <v>3321</v>
      </c>
      <c r="M41" s="3" t="s">
        <v>7324</v>
      </c>
      <c r="N41" s="3" t="s">
        <v>7325</v>
      </c>
    </row>
    <row r="42" s="3" customFormat="1" spans="1:15">
      <c r="A42" s="2">
        <v>40</v>
      </c>
      <c r="C42" s="3" t="s">
        <v>7615</v>
      </c>
      <c r="D42" s="3" t="s">
        <v>7616</v>
      </c>
      <c r="E42" s="20" t="s">
        <v>7617</v>
      </c>
      <c r="F42" s="3">
        <v>45</v>
      </c>
      <c r="G42" s="3" t="s">
        <v>1058</v>
      </c>
      <c r="K42" s="60">
        <v>45926</v>
      </c>
      <c r="L42" s="20" t="s">
        <v>63</v>
      </c>
      <c r="M42" s="3" t="s">
        <v>7618</v>
      </c>
      <c r="N42" s="3" t="s">
        <v>7619</v>
      </c>
    </row>
    <row r="43" s="3" customFormat="1" spans="1:15">
      <c r="A43" s="1">
        <v>41</v>
      </c>
      <c r="B43" s="3" t="s">
        <v>7645</v>
      </c>
      <c r="C43" s="3" t="s">
        <v>7646</v>
      </c>
      <c r="D43" s="3" t="s">
        <v>7645</v>
      </c>
      <c r="E43" s="3" t="s">
        <v>7647</v>
      </c>
      <c r="F43" s="3">
        <v>45</v>
      </c>
      <c r="G43" s="3" t="s">
        <v>1727</v>
      </c>
      <c r="K43" s="60">
        <v>45883</v>
      </c>
      <c r="M43" s="3" t="s">
        <v>7648</v>
      </c>
      <c r="N43" s="3" t="s">
        <v>7649</v>
      </c>
    </row>
    <row r="44" s="3" customFormat="1" spans="1:15">
      <c r="A44" s="1">
        <v>42</v>
      </c>
      <c r="B44" s="3" t="s">
        <v>8131</v>
      </c>
      <c r="C44" s="3" t="s">
        <v>8132</v>
      </c>
      <c r="D44" s="3" t="s">
        <v>8131</v>
      </c>
      <c r="E44" s="3" t="s">
        <v>8133</v>
      </c>
      <c r="F44" s="3">
        <v>49</v>
      </c>
      <c r="G44" s="3" t="s">
        <v>21</v>
      </c>
      <c r="K44" s="60">
        <v>45764</v>
      </c>
      <c r="M44" s="3" t="s">
        <v>8134</v>
      </c>
      <c r="N44" s="3" t="s">
        <v>8135</v>
      </c>
    </row>
    <row r="45" s="3" customFormat="1" spans="1:15">
      <c r="A45" s="1">
        <v>43</v>
      </c>
      <c r="B45" s="3" t="s">
        <v>8558</v>
      </c>
      <c r="C45" s="3" t="s">
        <v>8559</v>
      </c>
      <c r="D45" s="3" t="s">
        <v>8558</v>
      </c>
      <c r="E45" s="3" t="s">
        <v>8560</v>
      </c>
      <c r="F45" s="3">
        <v>48</v>
      </c>
      <c r="G45" s="3" t="s">
        <v>62</v>
      </c>
      <c r="K45" s="60">
        <v>45744</v>
      </c>
      <c r="M45" s="3" t="s">
        <v>8561</v>
      </c>
      <c r="N45" s="3" t="s">
        <v>8562</v>
      </c>
    </row>
    <row r="46" s="3" customFormat="1" spans="1:15">
      <c r="A46" s="2">
        <v>44</v>
      </c>
      <c r="C46" s="3" t="s">
        <v>8532</v>
      </c>
      <c r="D46" s="21" t="s">
        <v>8533</v>
      </c>
      <c r="E46" s="3" t="s">
        <v>8534</v>
      </c>
      <c r="F46" s="4">
        <v>99</v>
      </c>
      <c r="G46" s="3" t="s">
        <v>62</v>
      </c>
      <c r="K46" s="56">
        <v>45674</v>
      </c>
      <c r="L46" s="20" t="s">
        <v>63</v>
      </c>
      <c r="M46" s="3" t="s">
        <v>8535</v>
      </c>
      <c r="N46" s="3" t="s">
        <v>8536</v>
      </c>
    </row>
    <row r="47" s="4" customFormat="1" spans="1:15">
      <c r="A47" s="1">
        <v>45</v>
      </c>
      <c r="B47" s="64"/>
      <c r="C47" s="65" t="s">
        <v>8597</v>
      </c>
      <c r="D47" s="64" t="s">
        <v>8598</v>
      </c>
      <c r="E47" s="65" t="s">
        <v>8599</v>
      </c>
      <c r="F47" s="4">
        <v>99</v>
      </c>
      <c r="G47" s="65" t="s">
        <v>193</v>
      </c>
      <c r="K47" s="56">
        <v>45146</v>
      </c>
      <c r="L47" s="25" t="s">
        <v>63</v>
      </c>
      <c r="M47" s="65" t="s">
        <v>8600</v>
      </c>
      <c r="N47" s="65" t="s">
        <v>8601</v>
      </c>
    </row>
    <row r="48" s="4" customFormat="1" spans="1:15">
      <c r="A48" s="1">
        <v>46</v>
      </c>
      <c r="C48" s="4" t="s">
        <v>8671</v>
      </c>
      <c r="D48" s="22" t="s">
        <v>8672</v>
      </c>
      <c r="E48" s="4" t="s">
        <v>8673</v>
      </c>
      <c r="F48" s="4">
        <v>79</v>
      </c>
      <c r="G48" s="4" t="s">
        <v>62</v>
      </c>
      <c r="J48" s="27"/>
      <c r="K48" s="56">
        <v>45513</v>
      </c>
      <c r="L48" s="66" t="s">
        <v>63</v>
      </c>
      <c r="M48" s="4" t="s">
        <v>8674</v>
      </c>
      <c r="N48" s="4" t="s">
        <v>8675</v>
      </c>
    </row>
    <row r="49" s="4" customFormat="1" spans="1:15">
      <c r="A49" s="2">
        <v>47</v>
      </c>
      <c r="C49" s="4" t="s">
        <v>21603</v>
      </c>
      <c r="D49" s="22" t="s">
        <v>9131</v>
      </c>
      <c r="E49" s="25" t="s">
        <v>9132</v>
      </c>
      <c r="F49" s="4">
        <v>49</v>
      </c>
      <c r="G49" s="4" t="s">
        <v>9133</v>
      </c>
      <c r="H49" s="25" t="s">
        <v>96</v>
      </c>
      <c r="K49" s="56">
        <v>45499</v>
      </c>
      <c r="L49" s="4" t="s">
        <v>97</v>
      </c>
      <c r="M49" s="4" t="s">
        <v>9134</v>
      </c>
      <c r="N49" s="4" t="s">
        <v>9135</v>
      </c>
    </row>
    <row r="50" s="4" customFormat="1" ht="14.25" spans="1:15">
      <c r="A50" s="1">
        <v>48</v>
      </c>
      <c r="C50" s="54" t="s">
        <v>21604</v>
      </c>
      <c r="D50" s="22"/>
      <c r="E50" s="25"/>
      <c r="H50" s="25"/>
      <c r="K50" s="56"/>
      <c r="L50" s="27"/>
      <c r="O50" s="2"/>
    </row>
    <row r="51" s="4" customFormat="1" spans="1:15">
      <c r="A51" s="2">
        <v>49</v>
      </c>
      <c r="C51" s="4" t="s">
        <v>9323</v>
      </c>
      <c r="D51" s="22" t="s">
        <v>9324</v>
      </c>
      <c r="E51" s="4" t="s">
        <v>9325</v>
      </c>
      <c r="F51" s="4">
        <v>59.9</v>
      </c>
      <c r="G51" s="4" t="s">
        <v>9326</v>
      </c>
      <c r="K51" s="56">
        <v>45675</v>
      </c>
      <c r="L51" s="59" t="s">
        <v>63</v>
      </c>
      <c r="M51" s="4" t="s">
        <v>9328</v>
      </c>
      <c r="N51" s="4" t="s">
        <v>9329</v>
      </c>
    </row>
    <row r="52" s="52" customFormat="1" spans="1:15">
      <c r="A52" s="1">
        <v>50</v>
      </c>
      <c r="B52" s="52" t="s">
        <v>9552</v>
      </c>
      <c r="C52" s="52" t="s">
        <v>9553</v>
      </c>
      <c r="D52" s="52" t="s">
        <v>9552</v>
      </c>
      <c r="E52" s="52" t="s">
        <v>9554</v>
      </c>
      <c r="F52" s="3">
        <v>79.9</v>
      </c>
      <c r="G52" s="63" t="s">
        <v>21</v>
      </c>
      <c r="K52" s="60">
        <v>45877</v>
      </c>
      <c r="L52" s="67" t="s">
        <v>63</v>
      </c>
      <c r="M52" s="52" t="s">
        <v>9555</v>
      </c>
      <c r="N52" s="52" t="s">
        <v>9556</v>
      </c>
    </row>
    <row r="53" s="3" customFormat="1" spans="1:15">
      <c r="A53" s="2">
        <v>51</v>
      </c>
      <c r="B53" s="3" t="s">
        <v>20960</v>
      </c>
      <c r="C53" s="3" t="s">
        <v>20961</v>
      </c>
      <c r="D53" s="3" t="s">
        <v>20960</v>
      </c>
      <c r="E53" s="3" t="s">
        <v>20962</v>
      </c>
      <c r="F53" s="4">
        <v>79.9</v>
      </c>
      <c r="G53" s="3" t="s">
        <v>227</v>
      </c>
      <c r="K53" s="60">
        <v>46042</v>
      </c>
      <c r="L53" s="3"/>
      <c r="M53" s="3" t="s">
        <v>20963</v>
      </c>
      <c r="N53" s="3" t="s">
        <v>20964</v>
      </c>
    </row>
    <row r="54" s="4" customFormat="1" spans="1:15">
      <c r="A54" s="1">
        <v>52</v>
      </c>
      <c r="C54" s="4" t="s">
        <v>9389</v>
      </c>
      <c r="D54" s="22" t="s">
        <v>9390</v>
      </c>
      <c r="E54" s="4" t="s">
        <v>9391</v>
      </c>
      <c r="F54" s="4">
        <v>49.9</v>
      </c>
      <c r="G54" s="4" t="s">
        <v>21</v>
      </c>
      <c r="K54" s="56">
        <v>45694</v>
      </c>
      <c r="L54" s="66"/>
      <c r="M54" s="4" t="s">
        <v>9393</v>
      </c>
      <c r="N54" s="4" t="s">
        <v>9394</v>
      </c>
    </row>
    <row r="55" s="4" customFormat="1" spans="1:15">
      <c r="A55" s="2">
        <v>53</v>
      </c>
      <c r="C55" s="4" t="s">
        <v>9664</v>
      </c>
      <c r="D55" s="22" t="s">
        <v>9665</v>
      </c>
      <c r="E55" s="4" t="s">
        <v>9666</v>
      </c>
      <c r="F55" s="4">
        <v>59.9</v>
      </c>
      <c r="G55" s="4" t="s">
        <v>21</v>
      </c>
      <c r="K55" s="56">
        <v>45680</v>
      </c>
      <c r="L55" s="66"/>
      <c r="M55" s="4" t="s">
        <v>9667</v>
      </c>
      <c r="N55" s="4" t="s">
        <v>9668</v>
      </c>
    </row>
    <row r="56" s="27" customFormat="1" spans="1:15">
      <c r="A56" s="1">
        <v>54</v>
      </c>
      <c r="C56" s="27" t="s">
        <v>21605</v>
      </c>
      <c r="D56" s="57" t="s">
        <v>10586</v>
      </c>
      <c r="E56" s="58" t="s">
        <v>10587</v>
      </c>
      <c r="F56" s="4">
        <v>39.8</v>
      </c>
      <c r="G56" s="2" t="s">
        <v>21</v>
      </c>
      <c r="K56" s="56">
        <v>45694</v>
      </c>
      <c r="L56" s="59"/>
      <c r="M56" s="27" t="s">
        <v>10588</v>
      </c>
      <c r="N56" s="4" t="s">
        <v>10589</v>
      </c>
    </row>
    <row r="57" s="3" customFormat="1" spans="1:15">
      <c r="A57" s="2">
        <v>55</v>
      </c>
      <c r="B57" s="21"/>
      <c r="C57" s="3" t="s">
        <v>9825</v>
      </c>
      <c r="D57" s="21" t="s">
        <v>9824</v>
      </c>
      <c r="E57" s="20" t="s">
        <v>9826</v>
      </c>
      <c r="F57" s="3">
        <v>59.9</v>
      </c>
      <c r="G57" s="3" t="s">
        <v>1727</v>
      </c>
      <c r="K57" s="60">
        <v>45677</v>
      </c>
      <c r="M57" s="3" t="s">
        <v>9827</v>
      </c>
      <c r="N57" s="3" t="s">
        <v>9828</v>
      </c>
    </row>
    <row r="58" s="3" customFormat="1" spans="1:15">
      <c r="A58" s="1">
        <v>56</v>
      </c>
      <c r="C58" s="3" t="s">
        <v>9850</v>
      </c>
      <c r="D58" s="21" t="s">
        <v>9851</v>
      </c>
      <c r="E58" s="20" t="s">
        <v>9852</v>
      </c>
      <c r="F58" s="3">
        <v>59</v>
      </c>
      <c r="G58" s="63" t="s">
        <v>21</v>
      </c>
      <c r="K58" s="60">
        <v>45824</v>
      </c>
      <c r="M58" s="3" t="s">
        <v>9853</v>
      </c>
      <c r="N58" s="3" t="s">
        <v>9854</v>
      </c>
    </row>
    <row r="59" s="3" customFormat="1" spans="1:15">
      <c r="A59" s="2">
        <v>57</v>
      </c>
      <c r="B59" s="3" t="s">
        <v>10099</v>
      </c>
      <c r="C59" s="3" t="s">
        <v>10093</v>
      </c>
      <c r="D59" s="3" t="s">
        <v>10099</v>
      </c>
      <c r="E59" s="20" t="s">
        <v>10100</v>
      </c>
      <c r="F59" s="3">
        <v>69.9</v>
      </c>
      <c r="G59" s="20" t="s">
        <v>9971</v>
      </c>
      <c r="K59" s="60">
        <v>45895</v>
      </c>
      <c r="L59" s="62" t="s">
        <v>9874</v>
      </c>
      <c r="M59" s="3" t="s">
        <v>10101</v>
      </c>
      <c r="N59" s="3" t="s">
        <v>10102</v>
      </c>
    </row>
    <row r="60" s="3" customFormat="1" spans="1:15">
      <c r="A60" s="1">
        <v>58</v>
      </c>
      <c r="B60" s="5"/>
      <c r="C60" s="5" t="s">
        <v>21606</v>
      </c>
      <c r="D60" s="68" t="s">
        <v>21607</v>
      </c>
      <c r="E60" s="5" t="s">
        <v>21608</v>
      </c>
      <c r="F60" s="3">
        <v>49.9</v>
      </c>
      <c r="G60" s="5" t="s">
        <v>13895</v>
      </c>
      <c r="K60" s="60">
        <v>45868</v>
      </c>
      <c r="L60" s="5" t="s">
        <v>63</v>
      </c>
      <c r="M60" s="5" t="s">
        <v>21609</v>
      </c>
      <c r="N60" s="5" t="s">
        <v>21610</v>
      </c>
    </row>
    <row r="61" s="3" customFormat="1" spans="1:15">
      <c r="A61" s="1">
        <v>59</v>
      </c>
      <c r="B61" s="3"/>
      <c r="C61" s="3" t="s">
        <v>21611</v>
      </c>
      <c r="D61" s="3" t="s">
        <v>21612</v>
      </c>
      <c r="E61" s="3" t="s">
        <v>21613</v>
      </c>
      <c r="F61" s="3">
        <v>59.9</v>
      </c>
      <c r="G61" s="3" t="s">
        <v>21614</v>
      </c>
      <c r="K61" s="60">
        <v>45596</v>
      </c>
      <c r="M61" s="3" t="s">
        <v>21615</v>
      </c>
      <c r="N61" s="3" t="s">
        <v>21616</v>
      </c>
    </row>
    <row r="62" s="3" customFormat="1" spans="1:15">
      <c r="A62" s="1">
        <v>60</v>
      </c>
      <c r="B62" s="3" t="s">
        <v>10862</v>
      </c>
      <c r="C62" s="3" t="s">
        <v>10857</v>
      </c>
      <c r="D62" s="21" t="s">
        <v>10862</v>
      </c>
      <c r="E62" s="3" t="s">
        <v>10863</v>
      </c>
      <c r="F62" s="3">
        <v>47</v>
      </c>
      <c r="G62" s="3" t="s">
        <v>10864</v>
      </c>
      <c r="K62" s="60">
        <v>45882</v>
      </c>
      <c r="L62" s="3" t="s">
        <v>63</v>
      </c>
      <c r="M62" s="3" t="s">
        <v>10865</v>
      </c>
      <c r="N62" s="3" t="s">
        <v>10866</v>
      </c>
    </row>
    <row r="63" s="3" customFormat="1" spans="1:15">
      <c r="A63" s="2">
        <v>61</v>
      </c>
      <c r="B63" s="3"/>
      <c r="C63" s="3" t="s">
        <v>10969</v>
      </c>
      <c r="D63" s="21" t="s">
        <v>10968</v>
      </c>
      <c r="E63" s="3" t="s">
        <v>10970</v>
      </c>
      <c r="F63" s="3">
        <v>59.9</v>
      </c>
      <c r="G63" s="62" t="s">
        <v>10971</v>
      </c>
      <c r="K63" s="60">
        <v>45646</v>
      </c>
      <c r="L63" s="20" t="s">
        <v>10096</v>
      </c>
      <c r="M63" s="3" t="s">
        <v>10972</v>
      </c>
      <c r="N63" s="3" t="s">
        <v>10973</v>
      </c>
    </row>
    <row r="64" s="3" customFormat="1" spans="1:15">
      <c r="A64" s="1">
        <v>62</v>
      </c>
      <c r="B64" s="3" t="s">
        <v>10979</v>
      </c>
      <c r="C64" s="3" t="s">
        <v>10980</v>
      </c>
      <c r="D64" s="3" t="s">
        <v>10979</v>
      </c>
      <c r="E64" s="3" t="s">
        <v>10981</v>
      </c>
      <c r="F64" s="3">
        <v>49.8</v>
      </c>
      <c r="G64" s="3" t="s">
        <v>10982</v>
      </c>
      <c r="K64" s="60">
        <v>45763</v>
      </c>
      <c r="M64" s="3" t="s">
        <v>10983</v>
      </c>
      <c r="N64" s="3" t="s">
        <v>10984</v>
      </c>
    </row>
    <row r="65" s="3" customFormat="1" spans="1:15">
      <c r="A65" s="2">
        <v>63</v>
      </c>
      <c r="B65" s="3" t="s">
        <v>11014</v>
      </c>
      <c r="C65" s="3" t="s">
        <v>11015</v>
      </c>
      <c r="D65" s="3" t="s">
        <v>11014</v>
      </c>
      <c r="E65" s="3" t="s">
        <v>11016</v>
      </c>
      <c r="F65" s="3">
        <v>69.9</v>
      </c>
      <c r="G65" s="62" t="s">
        <v>11017</v>
      </c>
      <c r="K65" s="60">
        <v>45915</v>
      </c>
      <c r="L65" s="3" t="s">
        <v>1837</v>
      </c>
      <c r="M65" s="3" t="s">
        <v>11018</v>
      </c>
      <c r="N65" s="3" t="s">
        <v>11019</v>
      </c>
    </row>
    <row r="66" s="4" customFormat="1" spans="1:15">
      <c r="A66" s="1">
        <v>64</v>
      </c>
      <c r="B66" s="22"/>
      <c r="C66" s="4" t="s">
        <v>10964</v>
      </c>
      <c r="D66" s="22" t="s">
        <v>10965</v>
      </c>
      <c r="E66" s="4" t="s">
        <v>10946</v>
      </c>
      <c r="F66" s="4">
        <v>49.9</v>
      </c>
      <c r="G66" s="63" t="s">
        <v>21</v>
      </c>
      <c r="K66" s="56">
        <v>45663</v>
      </c>
      <c r="L66" s="66"/>
      <c r="M66" s="4" t="s">
        <v>10966</v>
      </c>
      <c r="N66" s="4" t="s">
        <v>10967</v>
      </c>
    </row>
    <row r="67" s="4" customFormat="1" spans="1:15">
      <c r="A67" s="2">
        <v>65</v>
      </c>
      <c r="B67" s="22"/>
      <c r="C67" s="4" t="s">
        <v>10989</v>
      </c>
      <c r="D67" s="22" t="s">
        <v>10990</v>
      </c>
      <c r="E67" s="4" t="s">
        <v>10946</v>
      </c>
      <c r="F67" s="4">
        <v>49.9</v>
      </c>
      <c r="G67" s="63" t="s">
        <v>21</v>
      </c>
      <c r="K67" s="56">
        <v>45702</v>
      </c>
      <c r="L67" s="69"/>
      <c r="M67" s="4" t="s">
        <v>10992</v>
      </c>
      <c r="N67" s="4" t="s">
        <v>10993</v>
      </c>
    </row>
    <row r="68" s="4" customFormat="1" spans="1:15">
      <c r="A68" s="1">
        <v>66</v>
      </c>
      <c r="C68" s="4" t="s">
        <v>12104</v>
      </c>
      <c r="D68" s="22" t="s">
        <v>12105</v>
      </c>
      <c r="E68" s="4" t="s">
        <v>12106</v>
      </c>
      <c r="F68" s="4">
        <v>49.9</v>
      </c>
      <c r="G68" s="4" t="s">
        <v>9326</v>
      </c>
      <c r="K68" s="56">
        <v>45699</v>
      </c>
      <c r="L68" s="59" t="s">
        <v>63</v>
      </c>
      <c r="M68" s="4" t="s">
        <v>12107</v>
      </c>
      <c r="N68" s="4" t="s">
        <v>12108</v>
      </c>
    </row>
    <row r="69" s="4" customFormat="1" spans="1:15">
      <c r="A69" s="2">
        <v>67</v>
      </c>
      <c r="C69" s="4" t="s">
        <v>12370</v>
      </c>
      <c r="D69" s="22" t="s">
        <v>12371</v>
      </c>
      <c r="E69" s="4" t="s">
        <v>12372</v>
      </c>
      <c r="F69" s="4">
        <v>49.9</v>
      </c>
      <c r="G69" s="4" t="s">
        <v>193</v>
      </c>
      <c r="K69" s="56">
        <v>45700</v>
      </c>
      <c r="L69" s="56" t="s">
        <v>63</v>
      </c>
      <c r="M69" s="4" t="s">
        <v>12373</v>
      </c>
      <c r="N69" s="4" t="s">
        <v>12374</v>
      </c>
    </row>
    <row r="70" s="3" customFormat="1" spans="1:15">
      <c r="A70" s="1">
        <v>68</v>
      </c>
      <c r="B70" s="21"/>
      <c r="C70" s="3" t="s">
        <v>21617</v>
      </c>
      <c r="D70" s="21" t="s">
        <v>21618</v>
      </c>
      <c r="E70" s="3" t="s">
        <v>12071</v>
      </c>
      <c r="F70" s="3">
        <v>55</v>
      </c>
      <c r="G70" s="3" t="s">
        <v>1100</v>
      </c>
      <c r="J70" s="52"/>
      <c r="K70" s="60">
        <v>45350</v>
      </c>
      <c r="L70" s="3" t="s">
        <v>63</v>
      </c>
      <c r="M70" s="3" t="s">
        <v>21619</v>
      </c>
      <c r="N70" s="52" t="s">
        <v>21620</v>
      </c>
    </row>
    <row r="71" s="3" customFormat="1" ht="14.25" spans="1:15">
      <c r="A71" s="2">
        <v>69</v>
      </c>
      <c r="B71" s="21"/>
      <c r="C71" s="54" t="s">
        <v>21621</v>
      </c>
      <c r="D71" s="21"/>
      <c r="J71" s="52"/>
      <c r="K71" s="60"/>
      <c r="L71" s="52"/>
      <c r="N71" s="52"/>
      <c r="O71" s="2"/>
    </row>
    <row r="72" s="3" customFormat="1" spans="1:15">
      <c r="A72" s="1">
        <v>70</v>
      </c>
      <c r="C72" s="3" t="s">
        <v>11692</v>
      </c>
      <c r="D72" s="21" t="s">
        <v>11693</v>
      </c>
      <c r="E72" s="3" t="s">
        <v>11694</v>
      </c>
      <c r="F72" s="3">
        <v>53</v>
      </c>
      <c r="G72" s="3" t="s">
        <v>10576</v>
      </c>
      <c r="J72" s="20" t="s">
        <v>22</v>
      </c>
      <c r="K72" s="60">
        <v>45881</v>
      </c>
      <c r="L72" s="70" t="s">
        <v>23</v>
      </c>
      <c r="M72" s="3" t="s">
        <v>11695</v>
      </c>
      <c r="N72" s="3" t="s">
        <v>11696</v>
      </c>
    </row>
    <row r="73" s="3" customFormat="1" spans="1:15">
      <c r="A73" s="2">
        <v>71</v>
      </c>
      <c r="C73" s="3" t="s">
        <v>11702</v>
      </c>
      <c r="D73" s="21" t="s">
        <v>11703</v>
      </c>
      <c r="E73" s="3" t="s">
        <v>11704</v>
      </c>
      <c r="F73" s="3">
        <v>49.8</v>
      </c>
      <c r="G73" s="20" t="s">
        <v>11705</v>
      </c>
      <c r="K73" s="60">
        <v>45852</v>
      </c>
      <c r="M73" s="3" t="s">
        <v>11706</v>
      </c>
      <c r="N73" s="3" t="s">
        <v>11707</v>
      </c>
    </row>
    <row r="74" s="3" customFormat="1" spans="1:15">
      <c r="A74" s="1">
        <v>72</v>
      </c>
      <c r="C74" s="3" t="s">
        <v>11718</v>
      </c>
      <c r="D74" s="21" t="s">
        <v>11719</v>
      </c>
      <c r="E74" s="20" t="s">
        <v>11720</v>
      </c>
      <c r="F74" s="3">
        <v>55</v>
      </c>
      <c r="G74" s="3" t="s">
        <v>10576</v>
      </c>
      <c r="K74" s="60">
        <v>45882</v>
      </c>
      <c r="L74" s="70" t="s">
        <v>63</v>
      </c>
      <c r="M74" s="3" t="s">
        <v>11721</v>
      </c>
      <c r="N74" s="3" t="s">
        <v>11722</v>
      </c>
    </row>
    <row r="75" s="4" customFormat="1" spans="1:15">
      <c r="A75" s="1">
        <v>73</v>
      </c>
      <c r="C75" s="4" t="s">
        <v>13194</v>
      </c>
      <c r="D75" s="22" t="s">
        <v>13195</v>
      </c>
      <c r="E75" s="4" t="s">
        <v>13196</v>
      </c>
      <c r="F75" s="4">
        <v>52</v>
      </c>
      <c r="G75" s="4" t="s">
        <v>13197</v>
      </c>
      <c r="K75" s="56">
        <v>45700</v>
      </c>
      <c r="L75" s="4" t="s">
        <v>63</v>
      </c>
      <c r="M75" s="4" t="s">
        <v>13198</v>
      </c>
      <c r="N75" s="4" t="s">
        <v>13199</v>
      </c>
    </row>
    <row r="76" s="4" customFormat="1" spans="1:15">
      <c r="A76" s="1">
        <v>74</v>
      </c>
      <c r="C76" s="4" t="s">
        <v>13383</v>
      </c>
      <c r="D76" s="22" t="s">
        <v>13384</v>
      </c>
      <c r="E76" s="4" t="s">
        <v>13385</v>
      </c>
      <c r="F76" s="4">
        <v>44.8</v>
      </c>
      <c r="G76" s="63" t="s">
        <v>21</v>
      </c>
      <c r="I76" s="25" t="s">
        <v>312</v>
      </c>
      <c r="J76" s="4" t="s">
        <v>22</v>
      </c>
      <c r="K76" s="56">
        <v>45679</v>
      </c>
      <c r="L76" s="56" t="s">
        <v>21622</v>
      </c>
      <c r="M76" s="4" t="s">
        <v>13387</v>
      </c>
      <c r="N76" s="4" t="s">
        <v>13388</v>
      </c>
    </row>
    <row r="77" s="4" customFormat="1" spans="1:15">
      <c r="A77" s="2">
        <v>75</v>
      </c>
      <c r="C77" s="4" t="s">
        <v>21623</v>
      </c>
      <c r="D77" s="22"/>
      <c r="G77" s="63"/>
      <c r="I77" s="25"/>
      <c r="K77" s="56"/>
      <c r="L77" s="56"/>
      <c r="O77" s="2"/>
    </row>
    <row r="78" s="5" customFormat="1" spans="1:15">
      <c r="A78" s="1">
        <v>76</v>
      </c>
      <c r="C78" s="5" t="s">
        <v>11256</v>
      </c>
      <c r="D78" s="68" t="s">
        <v>11265</v>
      </c>
      <c r="E78" s="5" t="s">
        <v>11266</v>
      </c>
      <c r="F78" s="4">
        <v>55</v>
      </c>
      <c r="G78" s="4" t="s">
        <v>21</v>
      </c>
      <c r="K78" s="56">
        <v>45672</v>
      </c>
      <c r="M78" s="5" t="s">
        <v>11267</v>
      </c>
      <c r="N78" s="4" t="s">
        <v>11268</v>
      </c>
    </row>
    <row r="79" s="4" customFormat="1" spans="1:15">
      <c r="A79" s="2">
        <v>77</v>
      </c>
      <c r="B79" s="4" t="s">
        <v>11373</v>
      </c>
      <c r="C79" s="4" t="s">
        <v>11374</v>
      </c>
      <c r="D79" s="22" t="s">
        <v>11373</v>
      </c>
      <c r="E79" s="4" t="s">
        <v>11375</v>
      </c>
      <c r="F79" s="3">
        <v>49</v>
      </c>
      <c r="G79" s="4" t="s">
        <v>62</v>
      </c>
      <c r="K79" s="60">
        <v>46015</v>
      </c>
      <c r="M79" s="4" t="s">
        <v>11376</v>
      </c>
      <c r="N79" s="4" t="s">
        <v>11377</v>
      </c>
    </row>
    <row r="80" s="3" customFormat="1" spans="1:15">
      <c r="A80" s="1">
        <v>78</v>
      </c>
      <c r="B80" s="3" t="s">
        <v>11351</v>
      </c>
      <c r="C80" s="3" t="s">
        <v>11352</v>
      </c>
      <c r="D80" s="3" t="s">
        <v>11351</v>
      </c>
      <c r="E80" s="3" t="s">
        <v>11353</v>
      </c>
      <c r="F80" s="3">
        <v>65</v>
      </c>
      <c r="G80" s="3" t="s">
        <v>5971</v>
      </c>
      <c r="K80" s="60">
        <v>45999</v>
      </c>
      <c r="L80" s="20" t="s">
        <v>1837</v>
      </c>
      <c r="M80" s="3" t="s">
        <v>11354</v>
      </c>
      <c r="N80" s="3" t="s">
        <v>11355</v>
      </c>
    </row>
    <row r="81" s="3" customFormat="1" spans="1:15">
      <c r="A81" s="2">
        <v>79</v>
      </c>
      <c r="C81" s="3" t="s">
        <v>11367</v>
      </c>
      <c r="D81" s="21" t="s">
        <v>11368</v>
      </c>
      <c r="E81" s="3" t="s">
        <v>11369</v>
      </c>
      <c r="F81" s="3">
        <v>65</v>
      </c>
      <c r="G81" s="20" t="s">
        <v>11370</v>
      </c>
      <c r="J81" s="20" t="s">
        <v>22</v>
      </c>
      <c r="K81" s="60">
        <v>45880</v>
      </c>
      <c r="L81" s="70" t="s">
        <v>23</v>
      </c>
      <c r="M81" s="3" t="s">
        <v>11371</v>
      </c>
      <c r="N81" s="3" t="s">
        <v>11372</v>
      </c>
    </row>
    <row r="82" s="3" customFormat="1" spans="1:15">
      <c r="A82" s="1">
        <v>80</v>
      </c>
      <c r="B82" s="3"/>
      <c r="C82" s="3" t="s">
        <v>21624</v>
      </c>
      <c r="D82" s="21" t="s">
        <v>11383</v>
      </c>
      <c r="E82" s="3" t="s">
        <v>11385</v>
      </c>
      <c r="F82" s="4">
        <v>45</v>
      </c>
      <c r="G82" s="3" t="s">
        <v>62</v>
      </c>
      <c r="K82" s="56">
        <v>45672</v>
      </c>
      <c r="M82" s="3" t="s">
        <v>11386</v>
      </c>
      <c r="N82" s="3" t="s">
        <v>11387</v>
      </c>
    </row>
    <row r="83" s="3" customFormat="1" spans="1:15">
      <c r="A83" s="2">
        <v>81</v>
      </c>
      <c r="B83" s="3" t="s">
        <v>11445</v>
      </c>
      <c r="C83" s="3" t="s">
        <v>11446</v>
      </c>
      <c r="D83" s="3" t="s">
        <v>11445</v>
      </c>
      <c r="E83" s="3" t="s">
        <v>11447</v>
      </c>
      <c r="F83" s="3">
        <v>39.8</v>
      </c>
      <c r="G83" s="3" t="s">
        <v>11448</v>
      </c>
      <c r="K83" s="60">
        <v>45842</v>
      </c>
      <c r="L83" s="20" t="s">
        <v>63</v>
      </c>
      <c r="M83" s="3" t="s">
        <v>11449</v>
      </c>
      <c r="N83" s="3" t="s">
        <v>11450</v>
      </c>
    </row>
    <row r="84" s="3" customFormat="1" ht="14.25" spans="1:15">
      <c r="A84" s="1">
        <v>82</v>
      </c>
      <c r="C84" s="54" t="s">
        <v>21625</v>
      </c>
      <c r="K84" s="60"/>
      <c r="L84" s="67"/>
      <c r="O84" s="2"/>
    </row>
    <row r="85" s="4" customFormat="1" spans="1:15">
      <c r="A85" s="2">
        <v>83</v>
      </c>
      <c r="B85" s="4" t="s">
        <v>15802</v>
      </c>
      <c r="C85" s="4" t="s">
        <v>15803</v>
      </c>
      <c r="D85" s="22" t="s">
        <v>15802</v>
      </c>
      <c r="E85" s="4" t="s">
        <v>15804</v>
      </c>
      <c r="F85" s="3">
        <v>69</v>
      </c>
      <c r="G85" s="4" t="s">
        <v>15805</v>
      </c>
      <c r="K85" s="60">
        <v>46043</v>
      </c>
      <c r="M85" s="4" t="s">
        <v>15806</v>
      </c>
      <c r="N85" s="4" t="s">
        <v>15807</v>
      </c>
    </row>
    <row r="86" s="4" customFormat="1" spans="1:15">
      <c r="A86" s="1">
        <v>84</v>
      </c>
      <c r="C86" s="4" t="s">
        <v>15956</v>
      </c>
      <c r="D86" s="22" t="s">
        <v>15957</v>
      </c>
      <c r="E86" s="4" t="s">
        <v>15958</v>
      </c>
      <c r="F86" s="4">
        <v>59</v>
      </c>
      <c r="G86" s="4" t="s">
        <v>15959</v>
      </c>
      <c r="K86" s="56">
        <v>45693</v>
      </c>
      <c r="L86" s="59" t="s">
        <v>63</v>
      </c>
      <c r="M86" s="4" t="s">
        <v>15960</v>
      </c>
      <c r="N86" s="4" t="s">
        <v>15961</v>
      </c>
    </row>
    <row r="87" s="3" customFormat="1" spans="1:15">
      <c r="A87" s="2">
        <v>85</v>
      </c>
      <c r="B87" s="3" t="s">
        <v>21626</v>
      </c>
      <c r="C87" s="3" t="s">
        <v>21627</v>
      </c>
      <c r="D87" s="3" t="s">
        <v>21626</v>
      </c>
      <c r="E87" s="3" t="s">
        <v>21628</v>
      </c>
      <c r="F87" s="3">
        <v>45</v>
      </c>
      <c r="G87" s="3" t="s">
        <v>21629</v>
      </c>
      <c r="K87" s="60">
        <v>46013</v>
      </c>
      <c r="M87" s="3" t="s">
        <v>21630</v>
      </c>
      <c r="N87" s="3" t="s">
        <v>21631</v>
      </c>
    </row>
    <row r="88" s="4" customFormat="1" spans="1:15">
      <c r="A88" s="1">
        <v>86</v>
      </c>
      <c r="B88" s="4"/>
      <c r="C88" s="4" t="s">
        <v>16396</v>
      </c>
      <c r="D88" s="4" t="s">
        <v>16395</v>
      </c>
      <c r="E88" s="4" t="s">
        <v>16397</v>
      </c>
      <c r="F88" s="4">
        <v>57</v>
      </c>
      <c r="G88" s="4" t="s">
        <v>62</v>
      </c>
      <c r="J88" s="25" t="s">
        <v>22</v>
      </c>
      <c r="K88" s="56">
        <v>45706</v>
      </c>
      <c r="L88" s="4" t="s">
        <v>2586</v>
      </c>
      <c r="M88" s="4" t="s">
        <v>16399</v>
      </c>
      <c r="N88" s="4" t="s">
        <v>16400</v>
      </c>
    </row>
    <row r="89" s="4" customFormat="1" spans="1:15">
      <c r="A89" s="1">
        <v>87</v>
      </c>
      <c r="B89" s="4"/>
      <c r="C89" s="25" t="s">
        <v>21632</v>
      </c>
      <c r="D89" s="22" t="s">
        <v>16413</v>
      </c>
      <c r="E89" s="4" t="s">
        <v>16397</v>
      </c>
      <c r="F89" s="4">
        <v>39</v>
      </c>
      <c r="G89" s="4" t="s">
        <v>1058</v>
      </c>
      <c r="K89" s="56">
        <v>45650</v>
      </c>
      <c r="L89" s="25" t="s">
        <v>63</v>
      </c>
      <c r="M89" s="4" t="s">
        <v>16414</v>
      </c>
      <c r="N89" s="4" t="s">
        <v>16415</v>
      </c>
    </row>
    <row r="90" s="2" customFormat="1" spans="1:15">
      <c r="A90" s="1">
        <v>88</v>
      </c>
      <c r="B90" s="68"/>
      <c r="C90" s="5" t="s">
        <v>16524</v>
      </c>
      <c r="D90" s="68" t="s">
        <v>16525</v>
      </c>
      <c r="E90" s="20" t="s">
        <v>16526</v>
      </c>
      <c r="F90" s="4">
        <v>49</v>
      </c>
      <c r="G90" s="5" t="s">
        <v>21</v>
      </c>
      <c r="H90" s="5"/>
      <c r="I90" s="5"/>
      <c r="J90" s="5"/>
      <c r="K90" s="56">
        <v>45656</v>
      </c>
      <c r="L90" s="5"/>
      <c r="M90" s="5" t="s">
        <v>16527</v>
      </c>
      <c r="N90" s="4" t="s">
        <v>16528</v>
      </c>
    </row>
    <row r="91" s="4" customFormat="1" spans="1:15">
      <c r="A91" s="2">
        <v>89</v>
      </c>
      <c r="C91" s="4" t="s">
        <v>21633</v>
      </c>
      <c r="D91" s="22" t="s">
        <v>21634</v>
      </c>
      <c r="E91" s="4" t="s">
        <v>21635</v>
      </c>
      <c r="F91" s="4">
        <v>46</v>
      </c>
      <c r="G91" s="4" t="s">
        <v>420</v>
      </c>
      <c r="J91" s="27" t="s">
        <v>22</v>
      </c>
      <c r="K91" s="56">
        <v>45461</v>
      </c>
      <c r="L91" s="59" t="s">
        <v>23</v>
      </c>
      <c r="M91" s="4" t="s">
        <v>21636</v>
      </c>
      <c r="N91" s="27" t="s">
        <v>21637</v>
      </c>
    </row>
    <row r="92" s="2" customFormat="1" spans="1:15">
      <c r="A92" s="1">
        <v>90</v>
      </c>
      <c r="B92" s="68"/>
      <c r="C92" s="5" t="s">
        <v>16918</v>
      </c>
      <c r="D92" s="68" t="s">
        <v>16919</v>
      </c>
      <c r="E92" s="5" t="s">
        <v>16920</v>
      </c>
      <c r="F92" s="4">
        <v>59</v>
      </c>
      <c r="G92" s="4" t="s">
        <v>21</v>
      </c>
      <c r="H92" s="5"/>
      <c r="I92" s="2" t="s">
        <v>312</v>
      </c>
      <c r="J92" s="4" t="s">
        <v>22</v>
      </c>
      <c r="K92" s="56">
        <v>45527</v>
      </c>
      <c r="L92" s="56" t="s">
        <v>21638</v>
      </c>
      <c r="M92" s="5" t="s">
        <v>16921</v>
      </c>
      <c r="N92" s="4" t="s">
        <v>16922</v>
      </c>
    </row>
    <row r="93" s="3" customFormat="1" spans="1:15">
      <c r="A93" s="1">
        <v>91</v>
      </c>
      <c r="B93" s="5"/>
      <c r="C93" s="5" t="s">
        <v>16752</v>
      </c>
      <c r="D93" s="68" t="s">
        <v>16753</v>
      </c>
      <c r="E93" s="5" t="s">
        <v>16754</v>
      </c>
      <c r="F93" s="3">
        <v>45</v>
      </c>
      <c r="G93" s="5" t="s">
        <v>16755</v>
      </c>
      <c r="K93" s="60">
        <v>45821</v>
      </c>
      <c r="L93" s="5" t="s">
        <v>63</v>
      </c>
      <c r="M93" s="5" t="s">
        <v>16756</v>
      </c>
      <c r="N93" s="5" t="s">
        <v>16757</v>
      </c>
    </row>
    <row r="94" s="3" customFormat="1" spans="1:15">
      <c r="A94" s="2">
        <v>92</v>
      </c>
      <c r="B94" s="3"/>
      <c r="C94" s="3" t="s">
        <v>16948</v>
      </c>
      <c r="D94" s="21" t="s">
        <v>16949</v>
      </c>
      <c r="E94" s="3" t="s">
        <v>1333</v>
      </c>
      <c r="F94" s="3">
        <v>54</v>
      </c>
      <c r="G94" s="3" t="s">
        <v>62</v>
      </c>
      <c r="K94" s="60">
        <v>45656</v>
      </c>
      <c r="L94" s="20" t="s">
        <v>63</v>
      </c>
      <c r="M94" s="3" t="s">
        <v>16950</v>
      </c>
      <c r="N94" s="3" t="s">
        <v>16951</v>
      </c>
    </row>
    <row r="95" s="3" customFormat="1" spans="1:15">
      <c r="A95" s="1">
        <v>93</v>
      </c>
      <c r="B95" s="3"/>
      <c r="C95" s="3" t="s">
        <v>16974</v>
      </c>
      <c r="D95" s="3" t="s">
        <v>16975</v>
      </c>
      <c r="E95" s="3" t="s">
        <v>16976</v>
      </c>
      <c r="F95" s="3">
        <v>59</v>
      </c>
      <c r="K95" s="60">
        <v>45623</v>
      </c>
      <c r="M95" s="3" t="s">
        <v>16977</v>
      </c>
      <c r="N95" s="3" t="s">
        <v>16978</v>
      </c>
    </row>
    <row r="96" s="3" customFormat="1" spans="1:15">
      <c r="A96" s="2">
        <v>94</v>
      </c>
      <c r="B96" s="3" t="s">
        <v>17077</v>
      </c>
      <c r="C96" s="3" t="s">
        <v>17078</v>
      </c>
      <c r="D96" s="3" t="s">
        <v>17077</v>
      </c>
      <c r="E96" s="20" t="s">
        <v>17079</v>
      </c>
      <c r="F96" s="3">
        <v>49</v>
      </c>
      <c r="G96" s="3" t="s">
        <v>1058</v>
      </c>
      <c r="J96" s="20" t="s">
        <v>22</v>
      </c>
      <c r="K96" s="60">
        <v>45965</v>
      </c>
      <c r="L96" s="70" t="s">
        <v>23</v>
      </c>
      <c r="M96" s="3" t="s">
        <v>17080</v>
      </c>
      <c r="N96" s="3" t="s">
        <v>17081</v>
      </c>
    </row>
    <row r="97" s="3" customFormat="1" spans="1:14">
      <c r="A97" s="1">
        <v>95</v>
      </c>
      <c r="B97" s="3" t="s">
        <v>21300</v>
      </c>
      <c r="C97" s="3" t="s">
        <v>21301</v>
      </c>
      <c r="D97" s="21" t="s">
        <v>21300</v>
      </c>
      <c r="E97" s="3" t="s">
        <v>21302</v>
      </c>
      <c r="F97" s="3">
        <v>59.2</v>
      </c>
      <c r="G97" s="20" t="s">
        <v>21</v>
      </c>
      <c r="K97" s="60">
        <v>45894</v>
      </c>
      <c r="L97" s="20"/>
      <c r="M97" s="3" t="s">
        <v>21303</v>
      </c>
      <c r="N97" s="3" t="s">
        <v>21304</v>
      </c>
    </row>
    <row r="98" s="52" customFormat="1" spans="1:14">
      <c r="A98" s="2">
        <v>96</v>
      </c>
      <c r="C98" s="52" t="s">
        <v>17098</v>
      </c>
      <c r="D98" s="52" t="s">
        <v>17099</v>
      </c>
      <c r="E98" s="52" t="s">
        <v>17100</v>
      </c>
      <c r="F98" s="3">
        <v>53</v>
      </c>
      <c r="G98" s="63" t="s">
        <v>21</v>
      </c>
      <c r="K98" s="60">
        <v>45180</v>
      </c>
      <c r="M98" s="52" t="s">
        <v>17101</v>
      </c>
      <c r="N98" s="52" t="s">
        <v>17102</v>
      </c>
    </row>
    <row r="99" s="3" customFormat="1" spans="1:14">
      <c r="A99" s="1">
        <v>97</v>
      </c>
      <c r="C99" s="3" t="s">
        <v>17118</v>
      </c>
      <c r="D99" s="21" t="s">
        <v>17119</v>
      </c>
      <c r="E99" s="20" t="s">
        <v>17120</v>
      </c>
      <c r="F99" s="3">
        <v>49</v>
      </c>
      <c r="G99" s="3" t="s">
        <v>17121</v>
      </c>
      <c r="J99" s="20" t="s">
        <v>22</v>
      </c>
      <c r="K99" s="60">
        <v>45852</v>
      </c>
      <c r="L99" s="70" t="s">
        <v>23</v>
      </c>
      <c r="M99" s="3" t="s">
        <v>17122</v>
      </c>
      <c r="N99" s="3" t="s">
        <v>17123</v>
      </c>
    </row>
    <row r="100" s="3" customFormat="1" spans="1:14">
      <c r="A100" s="2">
        <v>98</v>
      </c>
      <c r="B100" s="3"/>
      <c r="C100" s="3" t="s">
        <v>17144</v>
      </c>
      <c r="D100" s="21" t="s">
        <v>17145</v>
      </c>
      <c r="E100" s="3" t="s">
        <v>17146</v>
      </c>
      <c r="F100" s="3">
        <v>53</v>
      </c>
      <c r="G100" s="20" t="s">
        <v>21</v>
      </c>
      <c r="K100" s="60">
        <v>45545</v>
      </c>
      <c r="M100" s="3" t="s">
        <v>17147</v>
      </c>
      <c r="N100" s="3" t="s">
        <v>17148</v>
      </c>
    </row>
    <row r="101" s="3" customFormat="1" spans="1:14">
      <c r="A101" s="1">
        <v>99</v>
      </c>
      <c r="B101" s="3" t="s">
        <v>17160</v>
      </c>
      <c r="C101" s="3" t="s">
        <v>17161</v>
      </c>
      <c r="D101" s="3" t="s">
        <v>17160</v>
      </c>
      <c r="E101" s="3" t="s">
        <v>17162</v>
      </c>
      <c r="F101" s="3">
        <v>57</v>
      </c>
      <c r="G101" s="3" t="s">
        <v>21</v>
      </c>
      <c r="K101" s="60">
        <v>45734</v>
      </c>
      <c r="M101" s="3" t="s">
        <v>17163</v>
      </c>
      <c r="N101" s="3" t="s">
        <v>17164</v>
      </c>
    </row>
    <row r="102" s="3" customFormat="1" spans="1:14">
      <c r="A102" s="2">
        <v>100</v>
      </c>
      <c r="C102" s="3" t="s">
        <v>17180</v>
      </c>
      <c r="D102" s="21" t="s">
        <v>17181</v>
      </c>
      <c r="E102" s="3" t="s">
        <v>16818</v>
      </c>
      <c r="F102" s="3">
        <v>49.5</v>
      </c>
      <c r="G102" s="3" t="s">
        <v>21</v>
      </c>
      <c r="K102" s="60">
        <v>45712</v>
      </c>
      <c r="M102" s="3" t="s">
        <v>17182</v>
      </c>
      <c r="N102" s="3" t="s">
        <v>17183</v>
      </c>
    </row>
    <row r="103" s="3" customFormat="1" spans="1:14">
      <c r="A103" s="1">
        <v>101</v>
      </c>
      <c r="C103" s="3" t="s">
        <v>17215</v>
      </c>
      <c r="D103" s="21" t="s">
        <v>17216</v>
      </c>
      <c r="E103" s="3" t="s">
        <v>17217</v>
      </c>
      <c r="F103" s="3">
        <v>45</v>
      </c>
      <c r="G103" s="3" t="s">
        <v>62</v>
      </c>
      <c r="K103" s="60">
        <v>45838</v>
      </c>
      <c r="M103" s="3" t="s">
        <v>17218</v>
      </c>
      <c r="N103" s="3" t="s">
        <v>17219</v>
      </c>
    </row>
    <row r="104" s="3" customFormat="1" spans="1:14">
      <c r="A104" s="2">
        <v>102</v>
      </c>
      <c r="B104" s="3" t="s">
        <v>17437</v>
      </c>
      <c r="C104" s="3" t="s">
        <v>17438</v>
      </c>
      <c r="D104" s="21" t="s">
        <v>17437</v>
      </c>
      <c r="E104" s="3" t="s">
        <v>17439</v>
      </c>
      <c r="F104" s="3">
        <v>45</v>
      </c>
      <c r="G104" s="3" t="s">
        <v>1058</v>
      </c>
      <c r="K104" s="60">
        <v>45817</v>
      </c>
      <c r="L104" s="20" t="s">
        <v>63</v>
      </c>
      <c r="M104" s="3" t="s">
        <v>17440</v>
      </c>
      <c r="N104" s="3" t="s">
        <v>17441</v>
      </c>
    </row>
    <row r="105" s="3" customFormat="1" spans="1:14">
      <c r="A105" s="1">
        <v>103</v>
      </c>
      <c r="C105" s="3" t="s">
        <v>17442</v>
      </c>
      <c r="D105" s="21" t="s">
        <v>17443</v>
      </c>
      <c r="E105" s="3" t="s">
        <v>17444</v>
      </c>
      <c r="F105" s="3">
        <v>49</v>
      </c>
      <c r="G105" s="20" t="s">
        <v>17445</v>
      </c>
      <c r="H105" s="20"/>
      <c r="I105" s="20"/>
      <c r="J105" s="67"/>
      <c r="K105" s="60">
        <v>45869</v>
      </c>
      <c r="L105" s="71"/>
      <c r="M105" s="3" t="s">
        <v>17446</v>
      </c>
      <c r="N105" s="3" t="s">
        <v>17447</v>
      </c>
    </row>
    <row r="106" s="3" customFormat="1" spans="1:14">
      <c r="A106" s="2">
        <v>104</v>
      </c>
      <c r="C106" s="3" t="s">
        <v>17238</v>
      </c>
      <c r="D106" s="21" t="s">
        <v>17239</v>
      </c>
      <c r="E106" s="3" t="s">
        <v>17240</v>
      </c>
      <c r="F106" s="3">
        <v>55</v>
      </c>
      <c r="G106" s="3" t="s">
        <v>17241</v>
      </c>
      <c r="K106" s="60">
        <v>45353</v>
      </c>
      <c r="M106" s="3" t="s">
        <v>17242</v>
      </c>
      <c r="N106" s="3" t="s">
        <v>17243</v>
      </c>
    </row>
    <row r="107" s="53" customFormat="1" spans="1:14">
      <c r="A107" s="1">
        <v>105</v>
      </c>
      <c r="B107" s="72"/>
      <c r="C107" s="73" t="s">
        <v>21639</v>
      </c>
      <c r="D107" s="74" t="s">
        <v>21640</v>
      </c>
      <c r="E107" s="73" t="s">
        <v>21641</v>
      </c>
      <c r="F107" s="4">
        <v>49</v>
      </c>
      <c r="G107" s="75" t="s">
        <v>21</v>
      </c>
      <c r="H107" s="72"/>
      <c r="I107" s="72"/>
      <c r="J107" s="72"/>
      <c r="K107" s="56">
        <v>45318</v>
      </c>
      <c r="L107" s="73"/>
      <c r="M107" s="73" t="s">
        <v>21642</v>
      </c>
      <c r="N107" s="27" t="s">
        <v>21643</v>
      </c>
    </row>
    <row r="108" s="4" customFormat="1" spans="1:14">
      <c r="A108" s="2">
        <v>106</v>
      </c>
      <c r="C108" s="4" t="s">
        <v>17370</v>
      </c>
      <c r="D108" s="22" t="s">
        <v>17371</v>
      </c>
      <c r="E108" s="4" t="s">
        <v>17372</v>
      </c>
      <c r="F108" s="4">
        <v>49</v>
      </c>
      <c r="G108" s="4" t="s">
        <v>21</v>
      </c>
      <c r="K108" s="56">
        <v>45534</v>
      </c>
      <c r="M108" s="4" t="s">
        <v>17373</v>
      </c>
      <c r="N108" s="4" t="s">
        <v>17374</v>
      </c>
    </row>
    <row r="109" s="2" customFormat="1" spans="1:14">
      <c r="A109" s="1">
        <v>107</v>
      </c>
      <c r="C109" s="2" t="s">
        <v>17406</v>
      </c>
      <c r="D109" s="76" t="s">
        <v>17407</v>
      </c>
      <c r="E109" s="2" t="s">
        <v>17408</v>
      </c>
      <c r="F109" s="4">
        <v>50</v>
      </c>
      <c r="G109" s="2" t="s">
        <v>21</v>
      </c>
      <c r="K109" s="56">
        <v>45538</v>
      </c>
      <c r="M109" s="2" t="s">
        <v>17409</v>
      </c>
      <c r="N109" s="4" t="s">
        <v>17410</v>
      </c>
    </row>
    <row r="110" s="3" customFormat="1" spans="1:14">
      <c r="A110" s="2">
        <v>108</v>
      </c>
      <c r="B110" s="3" t="s">
        <v>21644</v>
      </c>
      <c r="C110" s="3" t="s">
        <v>21645</v>
      </c>
      <c r="D110" s="3" t="s">
        <v>21644</v>
      </c>
      <c r="E110" s="3" t="s">
        <v>21646</v>
      </c>
      <c r="F110" s="77">
        <v>79</v>
      </c>
      <c r="J110" s="52"/>
      <c r="K110" s="78">
        <v>45737</v>
      </c>
      <c r="M110" s="3" t="s">
        <v>21647</v>
      </c>
      <c r="N110" s="3" t="s">
        <v>21648</v>
      </c>
    </row>
    <row r="111" s="3" customFormat="1" spans="1:14">
      <c r="A111" s="1">
        <v>109</v>
      </c>
      <c r="B111" s="3" t="s">
        <v>21649</v>
      </c>
      <c r="C111" s="3" t="s">
        <v>21650</v>
      </c>
      <c r="D111" s="3" t="s">
        <v>21649</v>
      </c>
      <c r="E111" s="3" t="s">
        <v>21651</v>
      </c>
      <c r="F111" s="3">
        <v>49</v>
      </c>
      <c r="G111" s="3" t="s">
        <v>21652</v>
      </c>
      <c r="I111" s="2" t="s">
        <v>312</v>
      </c>
      <c r="J111" s="20" t="s">
        <v>22</v>
      </c>
      <c r="K111" s="60">
        <v>46051</v>
      </c>
      <c r="L111" s="60" t="s">
        <v>23</v>
      </c>
      <c r="M111" s="3" t="s">
        <v>21653</v>
      </c>
      <c r="N111" s="3" t="s">
        <v>21654</v>
      </c>
    </row>
    <row r="112" s="2" customFormat="1" spans="1:14">
      <c r="A112" s="2">
        <v>110</v>
      </c>
      <c r="C112" s="2" t="s">
        <v>17835</v>
      </c>
      <c r="D112" s="76" t="s">
        <v>17836</v>
      </c>
      <c r="E112" s="2" t="s">
        <v>17837</v>
      </c>
      <c r="F112" s="4">
        <v>46</v>
      </c>
      <c r="G112" s="2" t="s">
        <v>21</v>
      </c>
      <c r="I112" s="2" t="s">
        <v>312</v>
      </c>
      <c r="J112" s="4" t="s">
        <v>22</v>
      </c>
      <c r="K112" s="56">
        <v>45645</v>
      </c>
      <c r="L112" s="56" t="s">
        <v>21638</v>
      </c>
      <c r="M112" s="2" t="s">
        <v>17838</v>
      </c>
      <c r="N112" s="4" t="s">
        <v>17839</v>
      </c>
    </row>
    <row r="113" s="3" customFormat="1" spans="1:15">
      <c r="A113" s="1">
        <v>111</v>
      </c>
      <c r="B113" s="3" t="s">
        <v>17830</v>
      </c>
      <c r="C113" s="3" t="s">
        <v>17831</v>
      </c>
      <c r="D113" s="3" t="s">
        <v>17830</v>
      </c>
      <c r="E113" s="3" t="s">
        <v>17832</v>
      </c>
      <c r="F113" s="3">
        <v>39</v>
      </c>
      <c r="G113" s="3" t="s">
        <v>21</v>
      </c>
      <c r="H113" s="3"/>
      <c r="I113" s="3"/>
      <c r="J113" s="20" t="s">
        <v>22</v>
      </c>
      <c r="K113" s="60">
        <v>45953</v>
      </c>
      <c r="L113" s="60" t="s">
        <v>23</v>
      </c>
      <c r="M113" s="3" t="s">
        <v>17833</v>
      </c>
      <c r="N113" s="3" t="s">
        <v>17834</v>
      </c>
    </row>
    <row r="114" s="27" customFormat="1" spans="1:15">
      <c r="A114" s="1">
        <v>112</v>
      </c>
      <c r="B114" s="57" t="s">
        <v>21655</v>
      </c>
      <c r="C114" s="27" t="s">
        <v>21656</v>
      </c>
      <c r="D114" s="57" t="s">
        <v>21655</v>
      </c>
      <c r="E114" s="27" t="s">
        <v>21657</v>
      </c>
      <c r="F114" s="3">
        <v>43</v>
      </c>
      <c r="G114" s="27" t="s">
        <v>1292</v>
      </c>
      <c r="H114" s="27"/>
      <c r="I114" s="79" t="s">
        <v>312</v>
      </c>
      <c r="J114" s="52" t="s">
        <v>22</v>
      </c>
      <c r="K114" s="60">
        <v>45973</v>
      </c>
      <c r="L114" s="60" t="s">
        <v>23</v>
      </c>
      <c r="M114" s="27" t="s">
        <v>21658</v>
      </c>
      <c r="N114" s="27" t="s">
        <v>21659</v>
      </c>
    </row>
    <row r="115" s="53" customFormat="1" ht="14.25" spans="1:15">
      <c r="A115" s="1">
        <v>113</v>
      </c>
      <c r="B115" s="80"/>
      <c r="C115" s="54" t="s">
        <v>21660</v>
      </c>
      <c r="D115" s="80"/>
      <c r="E115" s="81"/>
      <c r="F115" s="27"/>
      <c r="G115" s="82"/>
      <c r="H115" s="80"/>
      <c r="I115" s="83"/>
      <c r="J115" s="27"/>
      <c r="K115" s="59"/>
      <c r="L115" s="59"/>
      <c r="M115" s="84"/>
      <c r="N115" s="27"/>
      <c r="O115" s="2"/>
    </row>
    <row r="116" s="4" customFormat="1" spans="1:15">
      <c r="A116" s="2">
        <v>114</v>
      </c>
      <c r="B116" s="22"/>
      <c r="C116" s="4" t="s">
        <v>21661</v>
      </c>
      <c r="D116" s="22" t="s">
        <v>21662</v>
      </c>
      <c r="E116" s="25" t="s">
        <v>21663</v>
      </c>
      <c r="F116" s="6">
        <v>69</v>
      </c>
      <c r="G116" s="4" t="s">
        <v>21664</v>
      </c>
      <c r="K116" s="9">
        <v>44531</v>
      </c>
      <c r="L116" s="61" t="s">
        <v>63</v>
      </c>
      <c r="M116" s="4" t="s">
        <v>21665</v>
      </c>
      <c r="N116" s="5" t="s">
        <v>21666</v>
      </c>
    </row>
    <row r="117" s="4" customFormat="1" spans="1:15">
      <c r="A117" s="1">
        <v>115</v>
      </c>
      <c r="C117" s="4" t="s">
        <v>15163</v>
      </c>
      <c r="D117" s="22" t="s">
        <v>15164</v>
      </c>
      <c r="E117" s="25" t="s">
        <v>15165</v>
      </c>
      <c r="F117" s="4">
        <v>49</v>
      </c>
      <c r="G117" s="4" t="s">
        <v>15166</v>
      </c>
      <c r="K117" s="56">
        <v>45672</v>
      </c>
      <c r="L117" s="4" t="s">
        <v>63</v>
      </c>
      <c r="M117" s="4" t="s">
        <v>15167</v>
      </c>
      <c r="N117" s="4" t="s">
        <v>15168</v>
      </c>
    </row>
    <row r="118" s="2" customFormat="1" ht="14.25" spans="1:15">
      <c r="A118" s="2">
        <v>116</v>
      </c>
      <c r="B118" s="85"/>
      <c r="C118" s="54" t="s">
        <v>21667</v>
      </c>
      <c r="D118" s="76"/>
      <c r="F118" s="4"/>
      <c r="H118" s="16"/>
      <c r="I118" s="16"/>
      <c r="J118" s="16"/>
      <c r="K118" s="56"/>
      <c r="M118" s="76"/>
      <c r="N118" s="27"/>
    </row>
    <row r="119" s="3" customFormat="1" spans="1:15">
      <c r="A119" s="1">
        <v>117</v>
      </c>
      <c r="B119" s="3"/>
      <c r="C119" s="3" t="s">
        <v>19829</v>
      </c>
      <c r="D119" s="21" t="s">
        <v>19830</v>
      </c>
      <c r="E119" s="3" t="s">
        <v>19831</v>
      </c>
      <c r="F119" s="3">
        <v>39.8</v>
      </c>
      <c r="G119" s="2" t="s">
        <v>21</v>
      </c>
      <c r="K119" s="60">
        <v>45635</v>
      </c>
      <c r="M119" s="3" t="s">
        <v>19832</v>
      </c>
      <c r="N119" s="3" t="s">
        <v>19833</v>
      </c>
    </row>
    <row r="120" s="3" customFormat="1" spans="1:15">
      <c r="A120" s="2">
        <v>118</v>
      </c>
      <c r="B120" s="3"/>
      <c r="C120" s="3" t="s">
        <v>21668</v>
      </c>
      <c r="D120" s="3" t="s">
        <v>21669</v>
      </c>
      <c r="E120" s="3" t="s">
        <v>21670</v>
      </c>
      <c r="F120" s="3">
        <v>42</v>
      </c>
      <c r="G120" s="3" t="s">
        <v>21671</v>
      </c>
      <c r="H120" s="60"/>
      <c r="I120" s="60"/>
      <c r="J120" s="3" t="s">
        <v>22</v>
      </c>
      <c r="K120" s="60">
        <v>45667</v>
      </c>
      <c r="L120" s="3" t="s">
        <v>23</v>
      </c>
      <c r="M120" s="3" t="s">
        <v>21672</v>
      </c>
      <c r="N120" s="3" t="s">
        <v>21673</v>
      </c>
    </row>
    <row r="121" s="52" customFormat="1" ht="14.25" spans="1:15">
      <c r="A121" s="1">
        <v>119</v>
      </c>
      <c r="B121" s="3"/>
      <c r="C121" s="54" t="s">
        <v>21674</v>
      </c>
      <c r="D121" s="3"/>
      <c r="E121" s="3"/>
      <c r="F121" s="3"/>
      <c r="G121" s="3"/>
      <c r="H121" s="60"/>
      <c r="I121" s="60"/>
      <c r="J121" s="3"/>
      <c r="K121" s="60"/>
      <c r="L121" s="3"/>
      <c r="M121" s="3"/>
      <c r="O121" s="2"/>
    </row>
    <row r="122" spans="1:15">
      <c r="A122" s="2">
        <v>120</v>
      </c>
      <c r="B122" s="4"/>
      <c r="C122" s="4" t="s">
        <v>21675</v>
      </c>
      <c r="D122" s="22" t="s">
        <v>21676</v>
      </c>
      <c r="E122" s="4" t="s">
        <v>21677</v>
      </c>
      <c r="F122" s="4">
        <v>49.8</v>
      </c>
      <c r="G122" s="4"/>
      <c r="H122" s="4"/>
      <c r="I122" s="4"/>
      <c r="J122" s="4"/>
      <c r="K122" s="56">
        <v>45558</v>
      </c>
      <c r="L122" s="4"/>
      <c r="M122" s="4" t="s">
        <v>21678</v>
      </c>
      <c r="N122" s="27" t="s">
        <v>21679</v>
      </c>
      <c r="O122" s="2"/>
    </row>
    <row r="123" spans="1:15">
      <c r="A123" s="1">
        <v>121</v>
      </c>
      <c r="B123" s="4"/>
      <c r="C123" s="4" t="s">
        <v>21680</v>
      </c>
      <c r="D123" s="22" t="s">
        <v>21681</v>
      </c>
      <c r="E123" s="4" t="s">
        <v>21682</v>
      </c>
      <c r="F123" s="4">
        <v>29.8</v>
      </c>
      <c r="G123" s="4"/>
      <c r="H123" s="4"/>
      <c r="I123" s="4"/>
      <c r="J123" s="4"/>
      <c r="K123" s="56">
        <v>44722</v>
      </c>
      <c r="L123" s="4"/>
      <c r="M123" s="4" t="s">
        <v>21683</v>
      </c>
      <c r="N123" s="27" t="s">
        <v>21684</v>
      </c>
      <c r="O123" s="2"/>
    </row>
    <row r="124" spans="1:15">
      <c r="A124" s="2">
        <v>122</v>
      </c>
      <c r="B124" s="4"/>
      <c r="C124" s="4" t="s">
        <v>21685</v>
      </c>
      <c r="D124" s="22" t="s">
        <v>21686</v>
      </c>
      <c r="E124" s="4" t="s">
        <v>21687</v>
      </c>
      <c r="F124" s="4">
        <v>29.8</v>
      </c>
      <c r="G124" s="4"/>
      <c r="H124" s="4"/>
      <c r="I124" s="4"/>
      <c r="J124" s="4"/>
      <c r="K124" s="56">
        <v>44722</v>
      </c>
      <c r="L124" s="4"/>
      <c r="M124" s="4" t="s">
        <v>21688</v>
      </c>
      <c r="N124" s="27" t="s">
        <v>21689</v>
      </c>
      <c r="O124" s="2"/>
    </row>
    <row r="125" spans="1:15">
      <c r="A125" s="1">
        <v>123</v>
      </c>
      <c r="B125" s="4"/>
      <c r="C125" s="4" t="s">
        <v>21690</v>
      </c>
      <c r="D125" s="22" t="s">
        <v>21691</v>
      </c>
      <c r="E125" s="4" t="s">
        <v>21692</v>
      </c>
      <c r="F125" s="4">
        <v>29.8</v>
      </c>
      <c r="G125" s="4"/>
      <c r="H125" s="4"/>
      <c r="I125" s="4"/>
      <c r="J125" s="4"/>
      <c r="K125" s="56">
        <v>45477</v>
      </c>
      <c r="L125" s="4"/>
      <c r="M125" s="4" t="s">
        <v>21693</v>
      </c>
      <c r="N125" s="27" t="s">
        <v>21694</v>
      </c>
      <c r="O125" s="2"/>
    </row>
    <row r="126" spans="1:15">
      <c r="A126" s="2">
        <v>124</v>
      </c>
      <c r="B126" s="4"/>
      <c r="C126" s="4" t="s">
        <v>21695</v>
      </c>
      <c r="D126" s="22" t="s">
        <v>21696</v>
      </c>
      <c r="E126" s="4" t="s">
        <v>21697</v>
      </c>
      <c r="F126" s="4">
        <v>69.8</v>
      </c>
      <c r="G126" s="4"/>
      <c r="H126" s="4"/>
      <c r="I126" s="4"/>
      <c r="J126" s="4"/>
      <c r="K126" s="56">
        <v>44789</v>
      </c>
      <c r="L126" s="4"/>
      <c r="M126" s="4" t="s">
        <v>21698</v>
      </c>
      <c r="N126" s="27" t="s">
        <v>21699</v>
      </c>
      <c r="O126" s="2"/>
    </row>
    <row r="127" s="3" customFormat="1" spans="1:15">
      <c r="A127" s="1">
        <v>125</v>
      </c>
      <c r="C127" s="3" t="s">
        <v>21700</v>
      </c>
      <c r="D127" s="3" t="s">
        <v>21701</v>
      </c>
      <c r="E127" s="3" t="s">
        <v>21702</v>
      </c>
      <c r="F127" s="3">
        <v>69.8</v>
      </c>
      <c r="K127" s="60">
        <v>45883</v>
      </c>
      <c r="L127" s="3"/>
      <c r="M127" s="3" t="s">
        <v>21703</v>
      </c>
      <c r="N127" s="3" t="s">
        <v>21704</v>
      </c>
      <c r="O127" s="2"/>
    </row>
    <row r="128" s="3" customFormat="1" spans="1:15">
      <c r="A128" s="1">
        <v>126</v>
      </c>
      <c r="C128" s="3" t="s">
        <v>21705</v>
      </c>
      <c r="D128" s="3" t="s">
        <v>21706</v>
      </c>
      <c r="E128" s="3" t="s">
        <v>21707</v>
      </c>
      <c r="F128" s="3">
        <v>49.8</v>
      </c>
      <c r="K128" s="60">
        <v>45539</v>
      </c>
      <c r="L128" s="3"/>
      <c r="M128" s="3" t="s">
        <v>21708</v>
      </c>
      <c r="N128" s="3" t="s">
        <v>21704</v>
      </c>
      <c r="O128" s="2"/>
    </row>
    <row r="129" s="3" customFormat="1" spans="1:15">
      <c r="A129" s="1">
        <v>127</v>
      </c>
      <c r="C129" s="3" t="s">
        <v>21709</v>
      </c>
      <c r="D129" s="3" t="s">
        <v>21710</v>
      </c>
      <c r="E129" s="3" t="s">
        <v>21711</v>
      </c>
      <c r="F129" s="3">
        <v>69.8</v>
      </c>
      <c r="K129" s="60">
        <v>45958</v>
      </c>
      <c r="L129" s="3"/>
      <c r="M129" s="3" t="s">
        <v>21712</v>
      </c>
      <c r="N129" s="3" t="s">
        <v>21713</v>
      </c>
      <c r="O129" s="2"/>
    </row>
    <row r="130" s="3" customFormat="1" spans="1:15">
      <c r="A130" s="2">
        <v>128</v>
      </c>
      <c r="C130" s="3" t="s">
        <v>21714</v>
      </c>
      <c r="D130" s="3" t="s">
        <v>21715</v>
      </c>
      <c r="E130" s="3" t="s">
        <v>21716</v>
      </c>
      <c r="F130" s="3">
        <v>35</v>
      </c>
      <c r="K130" s="60">
        <v>45629</v>
      </c>
      <c r="L130" s="3"/>
      <c r="M130" s="3" t="s">
        <v>21717</v>
      </c>
      <c r="N130" s="3" t="s">
        <v>21718</v>
      </c>
      <c r="O130" s="2"/>
    </row>
    <row r="131" s="3" customFormat="1" ht="14.25" spans="1:15">
      <c r="A131" s="1">
        <v>129</v>
      </c>
      <c r="C131" s="54" t="s">
        <v>21719</v>
      </c>
      <c r="K131" s="60"/>
      <c r="O131" s="2"/>
    </row>
    <row r="132" s="5" customFormat="1" spans="1:15">
      <c r="A132" s="2">
        <v>130</v>
      </c>
      <c r="B132" s="68"/>
      <c r="C132" s="5" t="s">
        <v>976</v>
      </c>
      <c r="D132" s="68" t="s">
        <v>977</v>
      </c>
      <c r="E132" s="20" t="s">
        <v>978</v>
      </c>
      <c r="F132" s="4">
        <v>38</v>
      </c>
      <c r="G132" s="4" t="s">
        <v>21</v>
      </c>
      <c r="I132" s="2" t="s">
        <v>312</v>
      </c>
      <c r="J132" s="4" t="s">
        <v>22</v>
      </c>
      <c r="K132" s="56">
        <v>45662</v>
      </c>
      <c r="L132" s="56" t="s">
        <v>21638</v>
      </c>
      <c r="M132" s="5" t="s">
        <v>980</v>
      </c>
      <c r="N132" s="4" t="s">
        <v>981</v>
      </c>
    </row>
    <row r="133" s="3" customFormat="1" spans="1:15">
      <c r="A133" s="1">
        <v>131</v>
      </c>
      <c r="B133" s="3" t="s">
        <v>735</v>
      </c>
      <c r="C133" s="3" t="s">
        <v>730</v>
      </c>
      <c r="D133" s="3" t="s">
        <v>735</v>
      </c>
      <c r="E133" s="3" t="s">
        <v>736</v>
      </c>
      <c r="F133" s="3">
        <v>49</v>
      </c>
      <c r="G133" s="3" t="s">
        <v>737</v>
      </c>
      <c r="H133" s="60"/>
      <c r="I133" s="60"/>
      <c r="J133" s="60"/>
      <c r="K133" s="60">
        <v>45840</v>
      </c>
      <c r="L133" s="20" t="s">
        <v>63</v>
      </c>
      <c r="M133" s="3" t="s">
        <v>738</v>
      </c>
      <c r="N133" s="3" t="s">
        <v>739</v>
      </c>
    </row>
    <row r="134" s="3" customFormat="1" spans="1:15">
      <c r="A134" s="2">
        <v>132</v>
      </c>
      <c r="C134" s="3" t="s">
        <v>21720</v>
      </c>
      <c r="D134" s="3" t="s">
        <v>21721</v>
      </c>
      <c r="E134" s="3" t="s">
        <v>21722</v>
      </c>
      <c r="F134" s="3">
        <v>79.8</v>
      </c>
      <c r="K134" s="60">
        <v>45673</v>
      </c>
      <c r="L134" s="3"/>
      <c r="M134" s="3" t="s">
        <v>21723</v>
      </c>
      <c r="N134" s="3" t="s">
        <v>21724</v>
      </c>
      <c r="O134" s="2"/>
    </row>
    <row r="135" s="3" customFormat="1" spans="1:15">
      <c r="A135" s="1">
        <v>133</v>
      </c>
      <c r="C135" s="3" t="s">
        <v>21725</v>
      </c>
      <c r="D135" s="3" t="s">
        <v>21726</v>
      </c>
      <c r="E135" s="3" t="s">
        <v>21727</v>
      </c>
      <c r="F135" s="3">
        <v>69.8</v>
      </c>
      <c r="K135" s="60">
        <v>45380</v>
      </c>
      <c r="L135" s="3"/>
      <c r="M135" s="3" t="s">
        <v>21728</v>
      </c>
      <c r="N135" s="3" t="s">
        <v>21729</v>
      </c>
      <c r="O135" s="2"/>
    </row>
    <row r="136" s="3" customFormat="1" spans="1:15">
      <c r="A136" s="2">
        <v>134</v>
      </c>
      <c r="C136" s="3" t="s">
        <v>21730</v>
      </c>
      <c r="D136" s="3" t="s">
        <v>21731</v>
      </c>
      <c r="E136" s="3" t="s">
        <v>21732</v>
      </c>
      <c r="F136" s="3">
        <v>79.8</v>
      </c>
      <c r="K136" s="60">
        <v>45866</v>
      </c>
      <c r="L136" s="3"/>
      <c r="M136" s="3" t="s">
        <v>21733</v>
      </c>
      <c r="N136" s="3" t="s">
        <v>21734</v>
      </c>
      <c r="O136" s="2"/>
    </row>
  </sheetData>
  <conditionalFormatting sqref="B6">
    <cfRule type="duplicateValues" dxfId="0" priority="37"/>
  </conditionalFormatting>
  <conditionalFormatting sqref="B11">
    <cfRule type="duplicateValues" dxfId="0" priority="28"/>
  </conditionalFormatting>
  <conditionalFormatting sqref="B12">
    <cfRule type="duplicateValues" dxfId="0" priority="30"/>
  </conditionalFormatting>
  <conditionalFormatting sqref="B18">
    <cfRule type="duplicateValues" dxfId="0" priority="27"/>
  </conditionalFormatting>
  <conditionalFormatting sqref="B19">
    <cfRule type="duplicateValues" dxfId="0" priority="29"/>
  </conditionalFormatting>
  <conditionalFormatting sqref="D20">
    <cfRule type="duplicateValues" dxfId="0" priority="14"/>
  </conditionalFormatting>
  <conditionalFormatting sqref="M20">
    <cfRule type="duplicateValues" dxfId="0" priority="13"/>
  </conditionalFormatting>
  <conditionalFormatting sqref="B24">
    <cfRule type="duplicateValues" dxfId="0" priority="39"/>
  </conditionalFormatting>
  <conditionalFormatting sqref="D32">
    <cfRule type="duplicateValues" dxfId="0" priority="12"/>
  </conditionalFormatting>
  <conditionalFormatting sqref="M32">
    <cfRule type="duplicateValues" dxfId="0" priority="11"/>
  </conditionalFormatting>
  <conditionalFormatting sqref="M36">
    <cfRule type="duplicateValues" dxfId="0" priority="23"/>
  </conditionalFormatting>
  <conditionalFormatting sqref="B52">
    <cfRule type="duplicateValues" dxfId="0" priority="24"/>
  </conditionalFormatting>
  <conditionalFormatting sqref="B53">
    <cfRule type="expression" dxfId="1" priority="10">
      <formula>AND(SUMPRODUCT(IFERROR(1*(($B$53&amp;"x")=(B53&amp;"x")),0))&gt;1,NOT(ISBLANK(B53)))</formula>
    </cfRule>
  </conditionalFormatting>
  <conditionalFormatting sqref="D53">
    <cfRule type="expression" dxfId="1" priority="9">
      <formula>AND(SUMPRODUCT(IFERROR(1*(($D$53&amp;"x")=(D53&amp;"x")),0))&gt;1,NOT(ISBLANK(D53)))</formula>
    </cfRule>
  </conditionalFormatting>
  <conditionalFormatting sqref="B54">
    <cfRule type="duplicateValues" dxfId="0" priority="38"/>
  </conditionalFormatting>
  <conditionalFormatting sqref="B59">
    <cfRule type="duplicateValues" dxfId="0" priority="32"/>
  </conditionalFormatting>
  <conditionalFormatting sqref="B63">
    <cfRule type="duplicateValues" dxfId="0" priority="26"/>
  </conditionalFormatting>
  <conditionalFormatting sqref="B78">
    <cfRule type="duplicateValues" dxfId="0" priority="40"/>
  </conditionalFormatting>
  <conditionalFormatting sqref="D79">
    <cfRule type="duplicateValues" dxfId="0" priority="8"/>
  </conditionalFormatting>
  <conditionalFormatting sqref="M79">
    <cfRule type="duplicateValues" dxfId="0" priority="7"/>
  </conditionalFormatting>
  <conditionalFormatting sqref="M82">
    <cfRule type="duplicateValues" dxfId="0" priority="35"/>
  </conditionalFormatting>
  <conditionalFormatting sqref="D85">
    <cfRule type="duplicateValues" dxfId="0" priority="6"/>
  </conditionalFormatting>
  <conditionalFormatting sqref="M85">
    <cfRule type="duplicateValues" dxfId="0" priority="5"/>
  </conditionalFormatting>
  <conditionalFormatting sqref="D87">
    <cfRule type="duplicateValues" dxfId="0" priority="4"/>
  </conditionalFormatting>
  <conditionalFormatting sqref="D97">
    <cfRule type="duplicateValues" dxfId="0" priority="16"/>
  </conditionalFormatting>
  <conditionalFormatting sqref="M97">
    <cfRule type="duplicateValues" dxfId="0" priority="15"/>
  </conditionalFormatting>
  <conditionalFormatting sqref="B98">
    <cfRule type="duplicateValues" dxfId="0" priority="25"/>
  </conditionalFormatting>
  <conditionalFormatting sqref="M103">
    <cfRule type="duplicateValues" dxfId="0" priority="22"/>
  </conditionalFormatting>
  <conditionalFormatting sqref="B106">
    <cfRule type="duplicateValues" dxfId="0" priority="31"/>
  </conditionalFormatting>
  <conditionalFormatting sqref="D111">
    <cfRule type="duplicateValues" dxfId="0" priority="3"/>
  </conditionalFormatting>
  <conditionalFormatting sqref="D113">
    <cfRule type="duplicateValues" dxfId="0" priority="2"/>
  </conditionalFormatting>
  <conditionalFormatting sqref="D114">
    <cfRule type="duplicateValues" dxfId="0" priority="1"/>
  </conditionalFormatting>
  <conditionalFormatting sqref="M119">
    <cfRule type="duplicateValues" dxfId="0" priority="21"/>
  </conditionalFormatting>
  <conditionalFormatting sqref="B66:B67">
    <cfRule type="duplicateValues" dxfId="0" priority="36"/>
  </conditionalFormatting>
  <conditionalFormatting sqref="B70:B71">
    <cfRule type="duplicateValues" dxfId="0" priority="18"/>
  </conditionalFormatting>
  <conditionalFormatting sqref="M60:M61">
    <cfRule type="duplicateValues" dxfId="0" priority="19" stopIfTrue="1"/>
  </conditionalFormatting>
  <conditionalFormatting sqref="M120:M121">
    <cfRule type="duplicateValues" dxfId="0" priority="17"/>
  </conditionalFormatting>
  <conditionalFormatting sqref="D2:D7 D21:D25 D27:D29 D33:D34 D46:D51 D54:D56 D66:D69 D75:D78 D82 D86 D88:D92 D107:D110 D112 D115:D118 D132 D137:D1048576">
    <cfRule type="duplicateValues" dxfId="0" priority="42"/>
  </conditionalFormatting>
  <conditionalFormatting sqref="M2:M4 M7 M21:M25 M27:M29 M33:M34 M46:M51 M54:M56 M68:M69 M75:M78 M86 M88:M90 M92 M108:M109 M112 M117:M118 M132">
    <cfRule type="duplicateValues" dxfId="0" priority="41"/>
  </conditionalFormatting>
  <conditionalFormatting sqref="D8 D10:D14 D17:D19 D26 D31 D35:D45 D52 D57:D59 D62:D65 D72:D74 D80:D81 D83:D84 D93:D96 D98:D106 D119 D133">
    <cfRule type="duplicateValues" dxfId="0" priority="34"/>
  </conditionalFormatting>
  <conditionalFormatting sqref="M8 M10 M12:M14 M17 M19 M26 M31 M37:M45 M57:M59 M62 M64:M65 M72:M74 M80:M81 M83:M84 M93:M96 M99:M102 M104:M106">
    <cfRule type="duplicateValues" dxfId="0" priority="33"/>
  </conditionalFormatting>
  <conditionalFormatting sqref="D9 D15:D16 D30">
    <cfRule type="duplicateValues" dxfId="0" priority="20"/>
  </conditionalFormatting>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ER249"/>
  <sheetViews>
    <sheetView workbookViewId="0">
      <pane ySplit="1" topLeftCell="A2" activePane="bottomLeft" state="frozen"/>
      <selection/>
      <selection pane="bottomLeft" activeCell="A1" sqref="$A1:$XFD1"/>
    </sheetView>
  </sheetViews>
  <sheetFormatPr defaultColWidth="9" defaultRowHeight="13.5"/>
  <cols>
    <col min="1" max="3" width="9" style="31"/>
    <col min="4" max="4" width="11.375" style="31" customWidth="1"/>
    <col min="5" max="5" width="16" style="31"/>
    <col min="6" max="6" width="18.75" style="31" customWidth="1"/>
    <col min="7" max="7" width="14.375" style="31" customWidth="1"/>
    <col min="8" max="9" width="9" style="31"/>
    <col min="10" max="10" width="12.7333333333333" style="31"/>
    <col min="11" max="11" width="28.875" style="32" customWidth="1"/>
    <col min="12" max="16383" width="9" style="31"/>
    <col min="16384" max="16384" width="9" style="33"/>
  </cols>
  <sheetData>
    <row r="1" s="28" customFormat="1" ht="39.5" customHeight="1" spans="1:1024 1025:16372">
      <c r="A1" s="34" t="s">
        <v>21735</v>
      </c>
      <c r="B1" s="34" t="s">
        <v>21736</v>
      </c>
      <c r="C1" s="34" t="s">
        <v>21737</v>
      </c>
      <c r="D1" s="34" t="s">
        <v>21738</v>
      </c>
      <c r="E1" s="35" t="s">
        <v>13</v>
      </c>
      <c r="F1" s="34" t="s">
        <v>21739</v>
      </c>
      <c r="G1" s="34" t="s">
        <v>21740</v>
      </c>
      <c r="H1" s="36" t="s">
        <v>21741</v>
      </c>
      <c r="I1" s="37" t="s">
        <v>5</v>
      </c>
      <c r="J1" s="34" t="s">
        <v>21742</v>
      </c>
      <c r="K1" s="34" t="s">
        <v>21743</v>
      </c>
    </row>
    <row r="2" s="29" customFormat="1" ht="39.5" customHeight="1" spans="1:1024 1025:16372">
      <c r="A2" s="38">
        <v>1</v>
      </c>
      <c r="B2" s="38" t="s">
        <v>21744</v>
      </c>
      <c r="C2" s="38" t="s">
        <v>21745</v>
      </c>
      <c r="D2" s="38" t="s">
        <v>21746</v>
      </c>
      <c r="E2" s="39" t="s">
        <v>21747</v>
      </c>
      <c r="F2" s="40" t="s">
        <v>297</v>
      </c>
      <c r="G2" s="41" t="s">
        <v>21748</v>
      </c>
      <c r="H2" s="42">
        <v>45383</v>
      </c>
      <c r="I2" s="43">
        <v>49.5</v>
      </c>
      <c r="J2" s="44" t="str">
        <f>_xlfn.DISPIMG("ID_AD9ED3A642314FAB88F9A398165613B5",1)</f>
        <v>=DISPIMG("ID_AD9ED3A642314FAB88F9A398165613B5",1)</v>
      </c>
      <c r="K2" s="45" t="s">
        <v>21749</v>
      </c>
    </row>
    <row r="3" s="29" customFormat="1" ht="39.5" customHeight="1" spans="1:1024 1025:16372">
      <c r="A3" s="38">
        <v>2</v>
      </c>
      <c r="B3" s="38" t="s">
        <v>21750</v>
      </c>
      <c r="C3" s="38" t="s">
        <v>21745</v>
      </c>
      <c r="D3" s="38" t="s">
        <v>21746</v>
      </c>
      <c r="E3" s="39" t="s">
        <v>21751</v>
      </c>
      <c r="F3" s="38" t="s">
        <v>21752</v>
      </c>
      <c r="G3" s="38" t="s">
        <v>21753</v>
      </c>
      <c r="H3" s="42">
        <v>45689</v>
      </c>
      <c r="I3" s="43">
        <v>59.8</v>
      </c>
      <c r="J3" s="38" t="str">
        <f>_xlfn.DISPIMG("ID_2F2711199C4D444D95CBA9E719BE6825",1)</f>
        <v>=DISPIMG("ID_2F2711199C4D444D95CBA9E719BE6825",1)</v>
      </c>
      <c r="K3" s="46" t="s">
        <v>21754</v>
      </c>
    </row>
    <row r="4" s="29" customFormat="1" ht="39.5" customHeight="1" spans="1:1024 1025:16372">
      <c r="A4" s="38">
        <v>3</v>
      </c>
      <c r="B4" s="38" t="s">
        <v>21755</v>
      </c>
      <c r="C4" s="38" t="s">
        <v>21745</v>
      </c>
      <c r="D4" s="38" t="s">
        <v>21746</v>
      </c>
      <c r="E4" s="39" t="s">
        <v>21756</v>
      </c>
      <c r="F4" s="40" t="s">
        <v>21757</v>
      </c>
      <c r="G4" s="41" t="s">
        <v>21758</v>
      </c>
      <c r="H4" s="42">
        <v>45658</v>
      </c>
      <c r="I4" s="43">
        <v>59</v>
      </c>
      <c r="J4" s="44" t="str">
        <f>_xlfn.DISPIMG("ID_232D2D15C25440A1AA247D8D5E03F431",1)</f>
        <v>=DISPIMG("ID_232D2D15C25440A1AA247D8D5E03F431",1)</v>
      </c>
      <c r="K4" s="45" t="s">
        <v>21759</v>
      </c>
    </row>
    <row r="5" s="29" customFormat="1" ht="39.5" customHeight="1" spans="1:1024 1025:16372">
      <c r="A5" s="38">
        <v>4</v>
      </c>
      <c r="B5" s="38" t="s">
        <v>21760</v>
      </c>
      <c r="C5" s="40" t="s">
        <v>21745</v>
      </c>
      <c r="D5" s="38" t="s">
        <v>21746</v>
      </c>
      <c r="E5" s="47" t="s">
        <v>21761</v>
      </c>
      <c r="F5" s="38" t="s">
        <v>358</v>
      </c>
      <c r="G5" s="38" t="s">
        <v>21762</v>
      </c>
      <c r="H5" s="42">
        <v>45839</v>
      </c>
      <c r="I5" s="43">
        <v>36</v>
      </c>
      <c r="J5" s="48" t="str">
        <f>_xlfn.DISPIMG("ID_554C0C30B33E4C20836ED59DE08FC8A6",1)</f>
        <v>=DISPIMG("ID_554C0C30B33E4C20836ED59DE08FC8A6",1)</v>
      </c>
      <c r="K5" s="46" t="s">
        <v>21763</v>
      </c>
    </row>
    <row r="6" s="28" customFormat="1" ht="39.5" customHeight="1" spans="1:1024 1025:16372">
      <c r="A6" s="38">
        <v>5</v>
      </c>
      <c r="B6" s="38" t="s">
        <v>21764</v>
      </c>
      <c r="C6" s="38" t="s">
        <v>21745</v>
      </c>
      <c r="D6" s="38" t="s">
        <v>21746</v>
      </c>
      <c r="E6" s="38" t="s">
        <v>21765</v>
      </c>
      <c r="F6" s="38" t="s">
        <v>21766</v>
      </c>
      <c r="G6" s="38" t="s">
        <v>21767</v>
      </c>
      <c r="H6" s="42">
        <v>46054</v>
      </c>
      <c r="I6" s="38">
        <v>49.8</v>
      </c>
      <c r="J6" s="38" t="str">
        <f>_xlfn.DISPIMG("ID_527CD97E153548848C0D99913284AFFE",1)</f>
        <v>=DISPIMG("ID_527CD97E153548848C0D99913284AFFE",1)</v>
      </c>
      <c r="K6" s="46" t="s">
        <v>21768</v>
      </c>
      <c r="L6" s="38"/>
      <c r="M6" s="38"/>
      <c r="N6" s="38"/>
      <c r="O6" s="38"/>
      <c r="P6" s="38"/>
      <c r="Q6" s="38"/>
      <c r="R6" s="38"/>
      <c r="S6" s="38"/>
      <c r="T6" s="38"/>
      <c r="U6" s="38"/>
      <c r="V6" s="38"/>
      <c r="W6" s="38"/>
      <c r="X6" s="38"/>
      <c r="Y6" s="38"/>
      <c r="Z6" s="38"/>
      <c r="AA6" s="38"/>
      <c r="AB6" s="38"/>
      <c r="AC6" s="38"/>
      <c r="AD6" s="38"/>
      <c r="AE6" s="38"/>
      <c r="AF6" s="38"/>
      <c r="AG6" s="38"/>
      <c r="AH6" s="38"/>
      <c r="AI6" s="38"/>
      <c r="AJ6" s="38"/>
      <c r="AK6" s="38"/>
      <c r="AL6" s="38"/>
      <c r="AM6" s="38"/>
      <c r="AN6" s="38"/>
      <c r="AO6" s="38"/>
      <c r="AP6" s="38"/>
      <c r="AQ6" s="38"/>
      <c r="AR6" s="38"/>
      <c r="AS6" s="38"/>
      <c r="AT6" s="38"/>
      <c r="AU6" s="38"/>
      <c r="AV6" s="38"/>
      <c r="AW6" s="38"/>
      <c r="AX6" s="38"/>
      <c r="AY6" s="38"/>
      <c r="AZ6" s="38"/>
      <c r="BA6" s="38"/>
      <c r="BB6" s="38"/>
      <c r="BC6" s="38"/>
      <c r="BD6" s="38"/>
      <c r="BE6" s="38"/>
      <c r="BF6" s="38"/>
      <c r="BG6" s="38"/>
      <c r="BH6" s="38"/>
      <c r="BI6" s="38"/>
      <c r="BJ6" s="38"/>
      <c r="BK6" s="38"/>
      <c r="BL6" s="38"/>
      <c r="BM6" s="38"/>
      <c r="BN6" s="38"/>
      <c r="BO6" s="38"/>
      <c r="BP6" s="38"/>
      <c r="BQ6" s="38"/>
      <c r="BR6" s="38"/>
      <c r="BS6" s="38"/>
      <c r="BT6" s="38"/>
      <c r="BU6" s="38"/>
      <c r="BV6" s="38"/>
      <c r="BW6" s="38"/>
      <c r="BX6" s="38"/>
      <c r="BY6" s="38"/>
      <c r="BZ6" s="38"/>
      <c r="CA6" s="38"/>
      <c r="CB6" s="38"/>
      <c r="CC6" s="38"/>
      <c r="CD6" s="38"/>
      <c r="CE6" s="38"/>
      <c r="CF6" s="38"/>
      <c r="CG6" s="38"/>
      <c r="CH6" s="38"/>
      <c r="CI6" s="38"/>
      <c r="CJ6" s="38"/>
      <c r="CK6" s="38"/>
      <c r="CL6" s="38"/>
      <c r="CM6" s="38"/>
      <c r="CN6" s="38"/>
      <c r="CO6" s="38"/>
      <c r="CP6" s="38"/>
      <c r="CQ6" s="38"/>
      <c r="CR6" s="38"/>
      <c r="CS6" s="38"/>
      <c r="CT6" s="38"/>
      <c r="CU6" s="38"/>
      <c r="CV6" s="38"/>
      <c r="CW6" s="38"/>
      <c r="CX6" s="38"/>
      <c r="CY6" s="38"/>
      <c r="CZ6" s="38"/>
      <c r="DA6" s="38"/>
      <c r="DB6" s="38"/>
      <c r="DC6" s="38"/>
      <c r="DD6" s="38"/>
      <c r="DE6" s="38"/>
      <c r="DF6" s="38"/>
      <c r="DG6" s="38"/>
      <c r="DH6" s="38"/>
      <c r="DI6" s="38"/>
      <c r="DJ6" s="38"/>
      <c r="DK6" s="38"/>
      <c r="DL6" s="38"/>
      <c r="DM6" s="38"/>
      <c r="DN6" s="38"/>
      <c r="DO6" s="38"/>
      <c r="DP6" s="38"/>
      <c r="DQ6" s="38"/>
      <c r="DR6" s="38"/>
      <c r="DS6" s="38"/>
      <c r="DT6" s="38"/>
      <c r="DU6" s="38"/>
      <c r="DV6" s="38"/>
      <c r="DW6" s="38"/>
      <c r="DX6" s="38"/>
      <c r="DY6" s="38"/>
      <c r="DZ6" s="38"/>
      <c r="EA6" s="38"/>
      <c r="EB6" s="38"/>
      <c r="EC6" s="38"/>
      <c r="ED6" s="38"/>
      <c r="EE6" s="38"/>
      <c r="EF6" s="38"/>
      <c r="EG6" s="38"/>
      <c r="EH6" s="38"/>
      <c r="EI6" s="38"/>
      <c r="EJ6" s="38"/>
      <c r="EK6" s="38"/>
      <c r="EL6" s="38"/>
      <c r="EM6" s="38"/>
      <c r="EN6" s="38"/>
      <c r="EO6" s="38"/>
      <c r="EP6" s="38"/>
      <c r="EQ6" s="38"/>
      <c r="ER6" s="38"/>
      <c r="ES6" s="38"/>
      <c r="ET6" s="38"/>
      <c r="EU6" s="38"/>
      <c r="EV6" s="38"/>
      <c r="EW6" s="38"/>
      <c r="EX6" s="38"/>
      <c r="EY6" s="38"/>
      <c r="EZ6" s="38"/>
      <c r="FA6" s="38"/>
      <c r="FB6" s="38"/>
      <c r="FC6" s="38"/>
      <c r="FD6" s="38"/>
      <c r="FE6" s="38"/>
      <c r="FF6" s="38"/>
      <c r="FG6" s="38"/>
      <c r="FH6" s="38"/>
      <c r="FI6" s="38"/>
      <c r="FJ6" s="38"/>
      <c r="FK6" s="38"/>
      <c r="FL6" s="38"/>
      <c r="FM6" s="38"/>
      <c r="FN6" s="38"/>
      <c r="FO6" s="38"/>
      <c r="FP6" s="38"/>
      <c r="FQ6" s="38"/>
      <c r="FR6" s="38"/>
      <c r="FS6" s="38"/>
      <c r="FT6" s="38"/>
      <c r="FU6" s="38"/>
      <c r="FV6" s="38"/>
      <c r="FW6" s="38"/>
      <c r="FX6" s="38"/>
      <c r="FY6" s="38"/>
      <c r="FZ6" s="38"/>
      <c r="GA6" s="38"/>
      <c r="GB6" s="38"/>
      <c r="GC6" s="38"/>
      <c r="GD6" s="38"/>
      <c r="GE6" s="38"/>
      <c r="GF6" s="38"/>
      <c r="GG6" s="38"/>
      <c r="GH6" s="38"/>
      <c r="GI6" s="38"/>
      <c r="GJ6" s="38"/>
      <c r="GK6" s="38"/>
      <c r="GL6" s="38"/>
      <c r="GM6" s="38"/>
      <c r="GN6" s="38"/>
      <c r="GO6" s="38"/>
      <c r="GP6" s="38"/>
      <c r="GQ6" s="38"/>
      <c r="GR6" s="38"/>
      <c r="GS6" s="38"/>
      <c r="GT6" s="38"/>
      <c r="GU6" s="38"/>
      <c r="GV6" s="38"/>
      <c r="GW6" s="38"/>
      <c r="GX6" s="38"/>
      <c r="GY6" s="38"/>
      <c r="GZ6" s="38"/>
      <c r="HA6" s="38"/>
      <c r="HB6" s="38"/>
      <c r="HC6" s="38"/>
      <c r="HD6" s="38"/>
      <c r="HE6" s="38"/>
      <c r="HF6" s="38"/>
      <c r="HG6" s="38"/>
      <c r="HH6" s="38"/>
      <c r="HI6" s="38"/>
      <c r="HJ6" s="38"/>
      <c r="HK6" s="38"/>
      <c r="HL6" s="38"/>
      <c r="HM6" s="38"/>
      <c r="HN6" s="38"/>
      <c r="HO6" s="38"/>
      <c r="HP6" s="38"/>
      <c r="HQ6" s="38"/>
      <c r="HR6" s="38"/>
      <c r="HS6" s="38"/>
      <c r="HT6" s="38"/>
      <c r="HU6" s="38"/>
      <c r="HV6" s="38"/>
      <c r="HW6" s="38"/>
      <c r="HX6" s="38"/>
      <c r="HY6" s="38"/>
      <c r="HZ6" s="38"/>
      <c r="IA6" s="38"/>
      <c r="IB6" s="38"/>
      <c r="IC6" s="38"/>
      <c r="ID6" s="38"/>
      <c r="IE6" s="38"/>
      <c r="IF6" s="38"/>
      <c r="IG6" s="38"/>
      <c r="IH6" s="38"/>
      <c r="II6" s="38"/>
      <c r="IJ6" s="38"/>
      <c r="IK6" s="38"/>
      <c r="IL6" s="38"/>
      <c r="IM6" s="38"/>
      <c r="IN6" s="38"/>
      <c r="IO6" s="38"/>
      <c r="IP6" s="38"/>
      <c r="IQ6" s="38"/>
      <c r="IR6" s="38"/>
      <c r="IS6" s="38"/>
      <c r="IT6" s="38"/>
      <c r="IU6" s="38"/>
      <c r="IV6" s="38"/>
      <c r="IW6" s="38"/>
      <c r="IX6" s="38"/>
      <c r="IY6" s="38"/>
      <c r="IZ6" s="38"/>
      <c r="JA6" s="38"/>
      <c r="JB6" s="38"/>
      <c r="JC6" s="38"/>
      <c r="JD6" s="38"/>
      <c r="JE6" s="38"/>
      <c r="JF6" s="38"/>
      <c r="JG6" s="38"/>
      <c r="JH6" s="38"/>
      <c r="JI6" s="38"/>
      <c r="JJ6" s="38"/>
      <c r="JK6" s="38"/>
      <c r="JL6" s="38"/>
      <c r="JM6" s="38"/>
      <c r="JN6" s="38"/>
      <c r="JO6" s="38"/>
      <c r="JP6" s="38"/>
      <c r="JQ6" s="38"/>
      <c r="JR6" s="38"/>
      <c r="JS6" s="38"/>
      <c r="JT6" s="38"/>
      <c r="JU6" s="38"/>
      <c r="JV6" s="38"/>
      <c r="JW6" s="38"/>
      <c r="JX6" s="38"/>
      <c r="JY6" s="38"/>
      <c r="JZ6" s="38"/>
      <c r="KA6" s="38"/>
      <c r="KB6" s="38"/>
      <c r="KC6" s="38"/>
      <c r="KD6" s="38"/>
      <c r="KE6" s="38"/>
      <c r="KF6" s="38"/>
      <c r="KG6" s="38"/>
      <c r="KH6" s="38"/>
      <c r="KI6" s="38"/>
      <c r="KJ6" s="38"/>
      <c r="KK6" s="38"/>
      <c r="KL6" s="38"/>
      <c r="KM6" s="38"/>
      <c r="KN6" s="38"/>
      <c r="KO6" s="38"/>
      <c r="KP6" s="38"/>
      <c r="KQ6" s="38"/>
      <c r="KR6" s="38"/>
      <c r="KS6" s="38"/>
      <c r="KT6" s="38"/>
      <c r="KU6" s="38"/>
      <c r="KV6" s="38"/>
      <c r="KW6" s="38"/>
      <c r="KX6" s="38"/>
      <c r="KY6" s="38"/>
      <c r="KZ6" s="38"/>
      <c r="LA6" s="38"/>
      <c r="LB6" s="38"/>
      <c r="LC6" s="38"/>
      <c r="LD6" s="38"/>
      <c r="LE6" s="38"/>
      <c r="LF6" s="38"/>
      <c r="LG6" s="38"/>
      <c r="LH6" s="38"/>
      <c r="LI6" s="38"/>
      <c r="LJ6" s="38"/>
      <c r="LK6" s="38"/>
      <c r="LL6" s="38"/>
      <c r="LM6" s="38"/>
      <c r="LN6" s="38"/>
      <c r="LO6" s="38"/>
      <c r="LP6" s="38"/>
      <c r="LQ6" s="38"/>
      <c r="LR6" s="38"/>
      <c r="LS6" s="38"/>
      <c r="LT6" s="38"/>
      <c r="LU6" s="38"/>
      <c r="LV6" s="38"/>
      <c r="LW6" s="38"/>
      <c r="LX6" s="38"/>
      <c r="LY6" s="38"/>
      <c r="LZ6" s="38"/>
      <c r="MA6" s="38"/>
      <c r="MB6" s="38"/>
      <c r="MC6" s="38"/>
      <c r="MD6" s="38"/>
      <c r="ME6" s="38"/>
      <c r="MF6" s="38"/>
      <c r="MG6" s="38"/>
      <c r="MH6" s="38"/>
      <c r="MI6" s="38"/>
      <c r="MJ6" s="38"/>
      <c r="MK6" s="38"/>
      <c r="ML6" s="38"/>
      <c r="MM6" s="38"/>
      <c r="MN6" s="38"/>
      <c r="MO6" s="38"/>
      <c r="MP6" s="38"/>
      <c r="MQ6" s="38"/>
      <c r="MR6" s="38"/>
      <c r="MS6" s="38"/>
      <c r="MT6" s="38"/>
      <c r="MU6" s="38"/>
      <c r="MV6" s="38"/>
      <c r="MW6" s="38"/>
      <c r="MX6" s="38"/>
      <c r="MY6" s="38"/>
      <c r="MZ6" s="38"/>
      <c r="NA6" s="38"/>
      <c r="NB6" s="38"/>
      <c r="NC6" s="38"/>
      <c r="ND6" s="38"/>
      <c r="NE6" s="38"/>
      <c r="NF6" s="38"/>
      <c r="NG6" s="38"/>
      <c r="NH6" s="38"/>
      <c r="NI6" s="38"/>
      <c r="NJ6" s="38"/>
      <c r="NK6" s="38"/>
      <c r="NL6" s="38"/>
      <c r="NM6" s="38"/>
      <c r="NN6" s="38"/>
      <c r="NO6" s="38"/>
      <c r="NP6" s="38"/>
      <c r="NQ6" s="38"/>
      <c r="NR6" s="38"/>
      <c r="NS6" s="38"/>
      <c r="NT6" s="38"/>
      <c r="NU6" s="38"/>
      <c r="NV6" s="38"/>
      <c r="NW6" s="38"/>
      <c r="NX6" s="38"/>
      <c r="NY6" s="38"/>
      <c r="NZ6" s="38"/>
      <c r="OA6" s="38"/>
      <c r="OB6" s="38"/>
      <c r="OC6" s="38"/>
      <c r="OD6" s="38"/>
      <c r="OE6" s="38"/>
      <c r="OF6" s="38"/>
      <c r="OG6" s="38"/>
      <c r="OH6" s="38"/>
      <c r="OI6" s="38"/>
      <c r="OJ6" s="38"/>
      <c r="OK6" s="38"/>
      <c r="OL6" s="38"/>
      <c r="OM6" s="38"/>
      <c r="ON6" s="38"/>
      <c r="OO6" s="38"/>
      <c r="OP6" s="38"/>
      <c r="OQ6" s="38"/>
      <c r="OR6" s="38"/>
      <c r="OS6" s="38"/>
      <c r="OT6" s="38"/>
      <c r="OU6" s="38"/>
      <c r="OV6" s="38"/>
      <c r="OW6" s="38"/>
      <c r="OX6" s="38"/>
      <c r="OY6" s="38"/>
      <c r="OZ6" s="38"/>
      <c r="PA6" s="38"/>
      <c r="PB6" s="38"/>
      <c r="PC6" s="38"/>
      <c r="PD6" s="38"/>
      <c r="PE6" s="38"/>
      <c r="PF6" s="38"/>
      <c r="PG6" s="38"/>
      <c r="PH6" s="38"/>
      <c r="PI6" s="38"/>
      <c r="PJ6" s="38"/>
      <c r="PK6" s="38"/>
      <c r="PL6" s="38"/>
      <c r="PM6" s="38"/>
      <c r="PN6" s="38"/>
      <c r="PO6" s="38"/>
      <c r="PP6" s="38"/>
      <c r="PQ6" s="38"/>
      <c r="PR6" s="38"/>
      <c r="PS6" s="38"/>
      <c r="PT6" s="38"/>
      <c r="PU6" s="38"/>
      <c r="PV6" s="38"/>
      <c r="PW6" s="38"/>
      <c r="PX6" s="38"/>
      <c r="PY6" s="38"/>
      <c r="PZ6" s="38"/>
      <c r="QA6" s="38"/>
      <c r="QB6" s="38"/>
      <c r="QC6" s="38"/>
      <c r="QD6" s="38"/>
      <c r="QE6" s="38"/>
      <c r="QF6" s="38"/>
      <c r="QG6" s="38"/>
      <c r="QH6" s="38"/>
      <c r="QI6" s="38"/>
      <c r="QJ6" s="38"/>
      <c r="QK6" s="38"/>
      <c r="QL6" s="38"/>
      <c r="QM6" s="38"/>
      <c r="QN6" s="38"/>
      <c r="QO6" s="38"/>
      <c r="QP6" s="38"/>
      <c r="QQ6" s="38"/>
      <c r="QR6" s="38"/>
      <c r="QS6" s="38"/>
      <c r="QT6" s="38"/>
      <c r="QU6" s="38"/>
      <c r="QV6" s="38"/>
      <c r="QW6" s="38"/>
      <c r="QX6" s="38"/>
      <c r="QY6" s="38"/>
      <c r="QZ6" s="38"/>
      <c r="RA6" s="38"/>
      <c r="RB6" s="38"/>
      <c r="RC6" s="38"/>
      <c r="RD6" s="38"/>
      <c r="RE6" s="38"/>
      <c r="RF6" s="38"/>
      <c r="RG6" s="38"/>
      <c r="RH6" s="38"/>
      <c r="RI6" s="38"/>
      <c r="RJ6" s="38"/>
      <c r="RK6" s="38"/>
      <c r="RL6" s="38"/>
      <c r="RM6" s="38"/>
      <c r="RN6" s="38"/>
      <c r="RO6" s="38"/>
      <c r="RP6" s="38"/>
      <c r="RQ6" s="38"/>
      <c r="RR6" s="38"/>
      <c r="RS6" s="38"/>
      <c r="RT6" s="38"/>
      <c r="RU6" s="38"/>
      <c r="RV6" s="38"/>
      <c r="RW6" s="38"/>
      <c r="RX6" s="38"/>
      <c r="RY6" s="38"/>
      <c r="RZ6" s="38"/>
      <c r="SA6" s="38"/>
      <c r="SB6" s="38"/>
      <c r="SC6" s="38"/>
      <c r="SD6" s="38"/>
      <c r="SE6" s="38"/>
      <c r="SF6" s="38"/>
      <c r="SG6" s="38"/>
      <c r="SH6" s="38"/>
      <c r="SI6" s="38"/>
      <c r="SJ6" s="38"/>
      <c r="SK6" s="38"/>
      <c r="SL6" s="38"/>
      <c r="SM6" s="38"/>
      <c r="SN6" s="38"/>
      <c r="SO6" s="38"/>
      <c r="SP6" s="38"/>
      <c r="SQ6" s="38"/>
      <c r="SR6" s="38"/>
      <c r="SS6" s="38"/>
      <c r="ST6" s="38"/>
      <c r="SU6" s="38"/>
      <c r="SV6" s="38"/>
      <c r="SW6" s="38"/>
      <c r="SX6" s="38"/>
      <c r="SY6" s="38"/>
      <c r="SZ6" s="38"/>
      <c r="TA6" s="38"/>
      <c r="TB6" s="38"/>
      <c r="TC6" s="38"/>
      <c r="TD6" s="38"/>
      <c r="TE6" s="38"/>
      <c r="TF6" s="38"/>
      <c r="TG6" s="38"/>
      <c r="TH6" s="38"/>
      <c r="TI6" s="38"/>
      <c r="TJ6" s="38"/>
      <c r="TK6" s="38"/>
      <c r="TL6" s="38"/>
      <c r="TM6" s="38"/>
      <c r="TN6" s="38"/>
      <c r="TO6" s="38"/>
      <c r="TP6" s="38"/>
      <c r="TQ6" s="38"/>
      <c r="TR6" s="38"/>
      <c r="TS6" s="38"/>
      <c r="TT6" s="38"/>
      <c r="TU6" s="38"/>
      <c r="TV6" s="38"/>
      <c r="TW6" s="38"/>
      <c r="TX6" s="38"/>
      <c r="TY6" s="38"/>
      <c r="TZ6" s="38"/>
      <c r="UA6" s="38"/>
      <c r="UB6" s="38"/>
      <c r="UC6" s="38"/>
      <c r="UD6" s="38"/>
      <c r="UE6" s="38"/>
      <c r="UF6" s="38"/>
      <c r="UG6" s="38"/>
      <c r="UH6" s="38"/>
      <c r="UI6" s="38"/>
      <c r="UJ6" s="38"/>
      <c r="UK6" s="38"/>
      <c r="UL6" s="38"/>
      <c r="UM6" s="38"/>
      <c r="UN6" s="38"/>
      <c r="UO6" s="38"/>
      <c r="UP6" s="38"/>
      <c r="UQ6" s="38"/>
      <c r="UR6" s="38"/>
      <c r="US6" s="38"/>
      <c r="UT6" s="38"/>
      <c r="UU6" s="38"/>
      <c r="UV6" s="38"/>
      <c r="UW6" s="38"/>
      <c r="UX6" s="38"/>
      <c r="UY6" s="38"/>
      <c r="UZ6" s="38"/>
      <c r="VA6" s="38"/>
      <c r="VB6" s="38"/>
      <c r="VC6" s="38"/>
      <c r="VD6" s="38"/>
      <c r="VE6" s="38"/>
      <c r="VF6" s="38"/>
      <c r="VG6" s="38"/>
      <c r="VH6" s="38"/>
      <c r="VI6" s="38"/>
      <c r="VJ6" s="38"/>
      <c r="VK6" s="38"/>
      <c r="VL6" s="38"/>
      <c r="VM6" s="38"/>
      <c r="VN6" s="38"/>
      <c r="VO6" s="38"/>
      <c r="VP6" s="38"/>
      <c r="VQ6" s="38"/>
      <c r="VR6" s="38"/>
      <c r="VS6" s="38"/>
      <c r="VT6" s="38"/>
      <c r="VU6" s="38"/>
      <c r="VV6" s="38"/>
      <c r="VW6" s="38"/>
      <c r="VX6" s="38"/>
      <c r="VY6" s="38"/>
      <c r="VZ6" s="38"/>
      <c r="WA6" s="38"/>
      <c r="WB6" s="38"/>
      <c r="WC6" s="38"/>
      <c r="WD6" s="38"/>
      <c r="WE6" s="38"/>
      <c r="WF6" s="38"/>
      <c r="WG6" s="38"/>
      <c r="WH6" s="38"/>
      <c r="WI6" s="38"/>
      <c r="WJ6" s="38"/>
      <c r="WK6" s="38"/>
      <c r="WL6" s="38"/>
      <c r="WM6" s="38"/>
      <c r="WN6" s="38"/>
      <c r="WO6" s="38"/>
      <c r="WP6" s="38"/>
      <c r="WQ6" s="38"/>
      <c r="WR6" s="38"/>
      <c r="WS6" s="38"/>
      <c r="WT6" s="38"/>
      <c r="WU6" s="38"/>
      <c r="WV6" s="38"/>
      <c r="WW6" s="38"/>
      <c r="WX6" s="38"/>
      <c r="WY6" s="38"/>
      <c r="WZ6" s="38"/>
      <c r="XA6" s="38"/>
      <c r="XB6" s="38"/>
      <c r="XC6" s="38"/>
      <c r="XD6" s="38"/>
      <c r="XE6" s="38"/>
      <c r="XF6" s="38"/>
      <c r="XG6" s="38"/>
      <c r="XH6" s="38"/>
      <c r="XI6" s="38"/>
      <c r="XJ6" s="38"/>
      <c r="XK6" s="38"/>
      <c r="XL6" s="38"/>
      <c r="XM6" s="38"/>
      <c r="XN6" s="38"/>
      <c r="XO6" s="38"/>
      <c r="XP6" s="38"/>
      <c r="XQ6" s="38"/>
      <c r="XR6" s="38"/>
      <c r="XS6" s="38"/>
      <c r="XT6" s="38"/>
      <c r="XU6" s="38"/>
      <c r="XV6" s="38"/>
      <c r="XW6" s="38"/>
      <c r="XX6" s="38"/>
      <c r="XY6" s="38"/>
      <c r="XZ6" s="38"/>
      <c r="YA6" s="38"/>
      <c r="YB6" s="38"/>
      <c r="YC6" s="38"/>
      <c r="YD6" s="38"/>
      <c r="YE6" s="38"/>
      <c r="YF6" s="38"/>
      <c r="YG6" s="38"/>
      <c r="YH6" s="38"/>
      <c r="YI6" s="38"/>
      <c r="YJ6" s="38"/>
      <c r="YK6" s="38"/>
      <c r="YL6" s="38"/>
      <c r="YM6" s="38"/>
      <c r="YN6" s="38"/>
      <c r="YO6" s="38"/>
      <c r="YP6" s="38"/>
      <c r="YQ6" s="38"/>
      <c r="YR6" s="38"/>
      <c r="YS6" s="38"/>
      <c r="YT6" s="38"/>
      <c r="YU6" s="38"/>
      <c r="YV6" s="38"/>
      <c r="YW6" s="38"/>
      <c r="YX6" s="38"/>
      <c r="YY6" s="38"/>
      <c r="YZ6" s="38"/>
      <c r="ZA6" s="38"/>
      <c r="ZB6" s="38"/>
      <c r="ZC6" s="38"/>
      <c r="ZD6" s="38"/>
      <c r="ZE6" s="38"/>
      <c r="ZF6" s="38"/>
      <c r="ZG6" s="38"/>
      <c r="ZH6" s="38"/>
      <c r="ZI6" s="38"/>
      <c r="ZJ6" s="38"/>
      <c r="ZK6" s="38"/>
      <c r="ZL6" s="38"/>
      <c r="ZM6" s="38"/>
      <c r="ZN6" s="38"/>
      <c r="ZO6" s="38"/>
      <c r="ZP6" s="38"/>
      <c r="ZQ6" s="38"/>
      <c r="ZR6" s="38"/>
      <c r="ZS6" s="38"/>
      <c r="ZT6" s="38"/>
      <c r="ZU6" s="38"/>
      <c r="ZV6" s="38"/>
      <c r="ZW6" s="38"/>
      <c r="ZX6" s="38"/>
      <c r="ZY6" s="38"/>
      <c r="ZZ6" s="38"/>
      <c r="AAA6" s="38"/>
      <c r="AAB6" s="38"/>
      <c r="AAC6" s="38"/>
      <c r="AAD6" s="38"/>
      <c r="AAE6" s="38"/>
      <c r="AAF6" s="38"/>
      <c r="AAG6" s="38"/>
      <c r="AAH6" s="38"/>
      <c r="AAI6" s="38"/>
      <c r="AAJ6" s="38"/>
      <c r="AAK6" s="38"/>
      <c r="AAL6" s="38"/>
      <c r="AAM6" s="38"/>
      <c r="AAN6" s="38"/>
      <c r="AAO6" s="38"/>
      <c r="AAP6" s="38"/>
      <c r="AAQ6" s="38"/>
      <c r="AAR6" s="38"/>
      <c r="AAS6" s="38"/>
      <c r="AAT6" s="38"/>
      <c r="AAU6" s="38"/>
      <c r="AAV6" s="38"/>
      <c r="AAW6" s="38"/>
      <c r="AAX6" s="38"/>
      <c r="AAY6" s="38"/>
      <c r="AAZ6" s="38"/>
      <c r="ABA6" s="38"/>
      <c r="ABB6" s="38"/>
      <c r="ABC6" s="38"/>
      <c r="ABD6" s="38"/>
      <c r="ABE6" s="38"/>
      <c r="ABF6" s="38"/>
      <c r="ABG6" s="38"/>
      <c r="ABH6" s="38"/>
      <c r="ABI6" s="38"/>
      <c r="ABJ6" s="38"/>
      <c r="ABK6" s="38"/>
      <c r="ABL6" s="38"/>
      <c r="ABM6" s="38"/>
      <c r="ABN6" s="38"/>
      <c r="ABO6" s="38"/>
      <c r="ABP6" s="38"/>
      <c r="ABQ6" s="38"/>
      <c r="ABR6" s="38"/>
      <c r="ABS6" s="38"/>
      <c r="ABT6" s="38"/>
      <c r="ABU6" s="38"/>
      <c r="ABV6" s="38"/>
      <c r="ABW6" s="38"/>
      <c r="ABX6" s="38"/>
      <c r="ABY6" s="38"/>
      <c r="ABZ6" s="38"/>
      <c r="ACA6" s="38"/>
      <c r="ACB6" s="38"/>
      <c r="ACC6" s="38"/>
      <c r="ACD6" s="38"/>
      <c r="ACE6" s="38"/>
      <c r="ACF6" s="38"/>
      <c r="ACG6" s="38"/>
      <c r="ACH6" s="38"/>
      <c r="ACI6" s="38"/>
      <c r="ACJ6" s="38"/>
      <c r="ACK6" s="38"/>
      <c r="ACL6" s="38"/>
      <c r="ACM6" s="38"/>
      <c r="ACN6" s="38"/>
      <c r="ACO6" s="38"/>
      <c r="ACP6" s="38"/>
      <c r="ACQ6" s="38"/>
      <c r="ACR6" s="38"/>
      <c r="ACS6" s="38"/>
      <c r="ACT6" s="38"/>
      <c r="ACU6" s="38"/>
      <c r="ACV6" s="38"/>
      <c r="ACW6" s="38"/>
      <c r="ACX6" s="38"/>
      <c r="ACY6" s="38"/>
      <c r="ACZ6" s="38"/>
      <c r="ADA6" s="38"/>
      <c r="ADB6" s="38"/>
      <c r="ADC6" s="38"/>
      <c r="ADD6" s="38"/>
      <c r="ADE6" s="38"/>
      <c r="ADF6" s="38"/>
      <c r="ADG6" s="38"/>
      <c r="ADH6" s="38"/>
      <c r="ADI6" s="38"/>
      <c r="ADJ6" s="38"/>
      <c r="ADK6" s="38"/>
      <c r="ADL6" s="38"/>
      <c r="ADM6" s="38"/>
      <c r="ADN6" s="38"/>
      <c r="ADO6" s="38"/>
      <c r="ADP6" s="38"/>
      <c r="ADQ6" s="38"/>
      <c r="ADR6" s="38"/>
      <c r="ADS6" s="38"/>
      <c r="ADT6" s="38"/>
      <c r="ADU6" s="38"/>
      <c r="ADV6" s="38"/>
      <c r="ADW6" s="38"/>
      <c r="ADX6" s="38"/>
      <c r="ADY6" s="38"/>
      <c r="ADZ6" s="38"/>
      <c r="AEA6" s="38"/>
      <c r="AEB6" s="38"/>
      <c r="AEC6" s="38"/>
      <c r="AED6" s="38"/>
      <c r="AEE6" s="38"/>
      <c r="AEF6" s="38"/>
      <c r="AEG6" s="38"/>
      <c r="AEH6" s="38"/>
      <c r="AEI6" s="38"/>
      <c r="AEJ6" s="38"/>
      <c r="AEK6" s="38"/>
      <c r="AEL6" s="38"/>
      <c r="AEM6" s="38"/>
      <c r="AEN6" s="38"/>
      <c r="AEO6" s="38"/>
      <c r="AEP6" s="38"/>
      <c r="AEQ6" s="38"/>
      <c r="AER6" s="38"/>
      <c r="AES6" s="38"/>
      <c r="AET6" s="38"/>
      <c r="AEU6" s="38"/>
      <c r="AEV6" s="38"/>
      <c r="AEW6" s="38"/>
      <c r="AEX6" s="38"/>
      <c r="AEY6" s="38"/>
      <c r="AEZ6" s="38"/>
      <c r="AFA6" s="38"/>
      <c r="AFB6" s="38"/>
      <c r="AFC6" s="38"/>
      <c r="AFD6" s="38"/>
      <c r="AFE6" s="38"/>
      <c r="AFF6" s="38"/>
      <c r="AFG6" s="38"/>
      <c r="AFH6" s="38"/>
      <c r="AFI6" s="38"/>
      <c r="AFJ6" s="38"/>
      <c r="AFK6" s="38"/>
      <c r="AFL6" s="38"/>
      <c r="AFM6" s="38"/>
      <c r="AFN6" s="38"/>
      <c r="AFO6" s="38"/>
      <c r="AFP6" s="38"/>
      <c r="AFQ6" s="38"/>
      <c r="AFR6" s="38"/>
      <c r="AFS6" s="38"/>
      <c r="AFT6" s="38"/>
      <c r="AFU6" s="38"/>
      <c r="AFV6" s="38"/>
      <c r="AFW6" s="38"/>
      <c r="AFX6" s="38"/>
      <c r="AFY6" s="38"/>
      <c r="AFZ6" s="38"/>
      <c r="AGA6" s="38"/>
      <c r="AGB6" s="38"/>
      <c r="AGC6" s="38"/>
      <c r="AGD6" s="38"/>
      <c r="AGE6" s="38"/>
      <c r="AGF6" s="38"/>
      <c r="AGG6" s="38"/>
      <c r="AGH6" s="38"/>
      <c r="AGI6" s="38"/>
      <c r="AGJ6" s="38"/>
      <c r="AGK6" s="38"/>
      <c r="AGL6" s="38"/>
      <c r="AGM6" s="38"/>
      <c r="AGN6" s="38"/>
      <c r="AGO6" s="38"/>
      <c r="AGP6" s="38"/>
      <c r="AGQ6" s="38"/>
      <c r="AGR6" s="38"/>
      <c r="AGS6" s="38"/>
      <c r="AGT6" s="38"/>
      <c r="AGU6" s="38"/>
      <c r="AGV6" s="38"/>
      <c r="AGW6" s="38"/>
      <c r="AGX6" s="38"/>
      <c r="AGY6" s="38"/>
      <c r="AGZ6" s="38"/>
      <c r="AHA6" s="38"/>
      <c r="AHB6" s="38"/>
      <c r="AHC6" s="38"/>
      <c r="AHD6" s="38"/>
      <c r="AHE6" s="38"/>
      <c r="AHF6" s="38"/>
      <c r="AHG6" s="38"/>
      <c r="AHH6" s="38"/>
      <c r="AHI6" s="38"/>
      <c r="AHJ6" s="38"/>
      <c r="AHK6" s="38"/>
      <c r="AHL6" s="38"/>
      <c r="AHM6" s="38"/>
      <c r="AHN6" s="38"/>
      <c r="AHO6" s="38"/>
      <c r="AHP6" s="38"/>
      <c r="AHQ6" s="38"/>
      <c r="AHR6" s="38"/>
      <c r="AHS6" s="38"/>
      <c r="AHT6" s="38"/>
      <c r="AHU6" s="38"/>
      <c r="AHV6" s="38"/>
      <c r="AHW6" s="38"/>
      <c r="AHX6" s="38"/>
      <c r="AHY6" s="38"/>
      <c r="AHZ6" s="38"/>
      <c r="AIA6" s="38"/>
      <c r="AIB6" s="38"/>
      <c r="AIC6" s="38"/>
      <c r="AID6" s="38"/>
      <c r="AIE6" s="38"/>
      <c r="AIF6" s="38"/>
      <c r="AIG6" s="38"/>
      <c r="AIH6" s="38"/>
      <c r="AII6" s="38"/>
      <c r="AIJ6" s="38"/>
      <c r="AIK6" s="38"/>
      <c r="AIL6" s="38"/>
      <c r="AIM6" s="38"/>
      <c r="AIN6" s="38"/>
      <c r="AIO6" s="38"/>
      <c r="AIP6" s="38"/>
      <c r="AIQ6" s="38"/>
      <c r="AIR6" s="38"/>
      <c r="AIS6" s="38"/>
      <c r="AIT6" s="38"/>
      <c r="AIU6" s="38"/>
      <c r="AIV6" s="38"/>
      <c r="AIW6" s="38"/>
      <c r="AIX6" s="38"/>
      <c r="AIY6" s="38"/>
      <c r="AIZ6" s="38"/>
      <c r="AJA6" s="38"/>
      <c r="AJB6" s="38"/>
      <c r="AJC6" s="38"/>
      <c r="AJD6" s="38"/>
      <c r="AJE6" s="38"/>
      <c r="AJF6" s="38"/>
      <c r="AJG6" s="38"/>
      <c r="AJH6" s="38"/>
      <c r="AJI6" s="38"/>
      <c r="AJJ6" s="38"/>
      <c r="AJK6" s="38"/>
      <c r="AJL6" s="38"/>
      <c r="AJM6" s="38"/>
      <c r="AJN6" s="38"/>
      <c r="AJO6" s="38"/>
      <c r="AJP6" s="38"/>
      <c r="AJQ6" s="38"/>
      <c r="AJR6" s="38"/>
      <c r="AJS6" s="38"/>
      <c r="AJT6" s="38"/>
      <c r="AJU6" s="38"/>
      <c r="AJV6" s="38"/>
      <c r="AJW6" s="38"/>
      <c r="AJX6" s="38"/>
      <c r="AJY6" s="38"/>
      <c r="AJZ6" s="38"/>
      <c r="AKA6" s="38"/>
      <c r="AKB6" s="38"/>
      <c r="AKC6" s="38"/>
      <c r="AKD6" s="38"/>
      <c r="AKE6" s="38"/>
      <c r="AKF6" s="38"/>
      <c r="AKG6" s="38"/>
      <c r="AKH6" s="38"/>
      <c r="AKI6" s="38"/>
      <c r="AKJ6" s="38"/>
      <c r="AKK6" s="38"/>
      <c r="AKL6" s="38"/>
      <c r="AKM6" s="38"/>
      <c r="AKN6" s="38"/>
      <c r="AKO6" s="38"/>
      <c r="AKP6" s="38"/>
      <c r="AKQ6" s="38"/>
      <c r="AKR6" s="38"/>
      <c r="AKS6" s="38"/>
      <c r="AKT6" s="38"/>
      <c r="AKU6" s="38"/>
      <c r="AKV6" s="38"/>
      <c r="AKW6" s="38"/>
      <c r="AKX6" s="38"/>
      <c r="AKY6" s="38"/>
      <c r="AKZ6" s="38"/>
      <c r="ALA6" s="38"/>
      <c r="ALB6" s="38"/>
      <c r="ALC6" s="38"/>
      <c r="ALD6" s="38"/>
      <c r="ALE6" s="38"/>
      <c r="ALF6" s="38"/>
      <c r="ALG6" s="38"/>
      <c r="ALH6" s="38"/>
      <c r="ALI6" s="38"/>
      <c r="ALJ6" s="38"/>
      <c r="ALK6" s="38"/>
      <c r="ALL6" s="38"/>
      <c r="ALM6" s="38"/>
      <c r="ALN6" s="38"/>
      <c r="ALO6" s="38"/>
      <c r="ALP6" s="38"/>
      <c r="ALQ6" s="38"/>
      <c r="ALR6" s="38"/>
      <c r="ALS6" s="38"/>
      <c r="ALT6" s="38"/>
      <c r="ALU6" s="38"/>
      <c r="ALV6" s="38"/>
      <c r="ALW6" s="38"/>
      <c r="ALX6" s="38"/>
      <c r="ALY6" s="38"/>
      <c r="ALZ6" s="38"/>
      <c r="AMA6" s="38"/>
      <c r="AMB6" s="38"/>
      <c r="AMC6" s="38"/>
      <c r="AMD6" s="38"/>
      <c r="AME6" s="38"/>
      <c r="AMF6" s="38"/>
      <c r="AMG6" s="38"/>
      <c r="AMH6" s="38"/>
      <c r="AMI6" s="38"/>
      <c r="AMJ6" s="38"/>
      <c r="AMK6" s="38"/>
      <c r="AML6" s="38"/>
      <c r="AMM6" s="38"/>
      <c r="AMN6" s="38"/>
      <c r="AMO6" s="38"/>
      <c r="AMP6" s="38"/>
      <c r="AMQ6" s="38"/>
      <c r="AMR6" s="38"/>
      <c r="AMS6" s="38"/>
      <c r="AMT6" s="38"/>
      <c r="AMU6" s="38"/>
      <c r="AMV6" s="38"/>
      <c r="AMW6" s="38"/>
      <c r="AMX6" s="38"/>
      <c r="AMY6" s="38"/>
      <c r="AMZ6" s="38"/>
      <c r="ANA6" s="38"/>
      <c r="ANB6" s="38"/>
      <c r="ANC6" s="38"/>
      <c r="AND6" s="38"/>
      <c r="ANE6" s="38"/>
      <c r="ANF6" s="38"/>
      <c r="ANG6" s="38"/>
      <c r="ANH6" s="38"/>
      <c r="ANI6" s="38"/>
      <c r="ANJ6" s="38"/>
      <c r="ANK6" s="38"/>
      <c r="ANL6" s="38"/>
      <c r="ANM6" s="38"/>
      <c r="ANN6" s="38"/>
      <c r="ANO6" s="38"/>
      <c r="ANP6" s="38"/>
      <c r="ANQ6" s="38"/>
      <c r="ANR6" s="38"/>
      <c r="ANS6" s="38"/>
      <c r="ANT6" s="38"/>
      <c r="ANU6" s="38"/>
      <c r="ANV6" s="38"/>
      <c r="ANW6" s="38"/>
      <c r="ANX6" s="38"/>
      <c r="ANY6" s="38"/>
      <c r="ANZ6" s="38"/>
      <c r="AOA6" s="38"/>
      <c r="AOB6" s="38"/>
      <c r="AOC6" s="38"/>
      <c r="AOD6" s="38"/>
      <c r="AOE6" s="38"/>
      <c r="AOF6" s="38"/>
      <c r="AOG6" s="38"/>
      <c r="AOH6" s="38"/>
      <c r="AOI6" s="38"/>
      <c r="AOJ6" s="38"/>
      <c r="AOK6" s="38"/>
      <c r="AOL6" s="38"/>
      <c r="AOM6" s="38"/>
      <c r="AON6" s="38"/>
      <c r="AOO6" s="38"/>
      <c r="AOP6" s="38"/>
      <c r="AOQ6" s="38"/>
      <c r="AOR6" s="38"/>
      <c r="AOS6" s="38"/>
      <c r="AOT6" s="38"/>
      <c r="AOU6" s="38"/>
      <c r="AOV6" s="38"/>
      <c r="AOW6" s="38"/>
      <c r="AOX6" s="38"/>
      <c r="AOY6" s="38"/>
      <c r="AOZ6" s="38"/>
      <c r="APA6" s="38"/>
      <c r="APB6" s="38"/>
      <c r="APC6" s="38"/>
      <c r="APD6" s="38"/>
      <c r="APE6" s="38"/>
      <c r="APF6" s="38"/>
      <c r="APG6" s="38"/>
      <c r="APH6" s="38"/>
      <c r="API6" s="38"/>
      <c r="APJ6" s="38"/>
      <c r="APK6" s="38"/>
      <c r="APL6" s="38"/>
      <c r="APM6" s="38"/>
      <c r="APN6" s="38"/>
      <c r="APO6" s="38"/>
      <c r="APP6" s="38"/>
      <c r="APQ6" s="38"/>
      <c r="APR6" s="38"/>
      <c r="APS6" s="38"/>
      <c r="APT6" s="38"/>
      <c r="APU6" s="38"/>
      <c r="APV6" s="38"/>
      <c r="APW6" s="38"/>
      <c r="APX6" s="38"/>
      <c r="APY6" s="38"/>
      <c r="APZ6" s="38"/>
      <c r="AQA6" s="38"/>
      <c r="AQB6" s="38"/>
      <c r="AQC6" s="38"/>
      <c r="AQD6" s="38"/>
      <c r="AQE6" s="38"/>
      <c r="AQF6" s="38"/>
      <c r="AQG6" s="38"/>
      <c r="AQH6" s="38"/>
      <c r="AQI6" s="38"/>
      <c r="AQJ6" s="38"/>
      <c r="AQK6" s="38"/>
      <c r="AQL6" s="38"/>
      <c r="AQM6" s="38"/>
      <c r="AQN6" s="38"/>
      <c r="AQO6" s="38"/>
      <c r="AQP6" s="38"/>
      <c r="AQQ6" s="38"/>
      <c r="AQR6" s="38"/>
      <c r="AQS6" s="38"/>
      <c r="AQT6" s="38"/>
      <c r="AQU6" s="38"/>
      <c r="AQV6" s="38"/>
      <c r="AQW6" s="38"/>
      <c r="AQX6" s="38"/>
      <c r="AQY6" s="38"/>
      <c r="AQZ6" s="38"/>
      <c r="ARA6" s="38"/>
      <c r="ARB6" s="38"/>
      <c r="ARC6" s="38"/>
      <c r="ARD6" s="38"/>
      <c r="ARE6" s="38"/>
      <c r="ARF6" s="38"/>
      <c r="ARG6" s="38"/>
      <c r="ARH6" s="38"/>
      <c r="ARI6" s="38"/>
      <c r="ARJ6" s="38"/>
      <c r="ARK6" s="38"/>
      <c r="ARL6" s="38"/>
      <c r="ARM6" s="38"/>
      <c r="ARN6" s="38"/>
      <c r="ARO6" s="38"/>
      <c r="ARP6" s="38"/>
      <c r="ARQ6" s="38"/>
      <c r="ARR6" s="38"/>
      <c r="ARS6" s="38"/>
      <c r="ART6" s="38"/>
      <c r="ARU6" s="38"/>
      <c r="ARV6" s="38"/>
      <c r="ARW6" s="38"/>
      <c r="ARX6" s="38"/>
      <c r="ARY6" s="38"/>
      <c r="ARZ6" s="38"/>
      <c r="ASA6" s="38"/>
      <c r="ASB6" s="38"/>
      <c r="ASC6" s="38"/>
      <c r="ASD6" s="38"/>
      <c r="ASE6" s="38"/>
      <c r="ASF6" s="38"/>
      <c r="ASG6" s="38"/>
      <c r="ASH6" s="38"/>
      <c r="ASI6" s="38"/>
      <c r="ASJ6" s="38"/>
      <c r="ASK6" s="38"/>
      <c r="ASL6" s="38"/>
      <c r="ASM6" s="38"/>
      <c r="ASN6" s="38"/>
      <c r="ASO6" s="38"/>
      <c r="ASP6" s="38"/>
      <c r="ASQ6" s="38"/>
      <c r="ASR6" s="38"/>
      <c r="ASS6" s="38"/>
      <c r="AST6" s="38"/>
      <c r="ASU6" s="38"/>
      <c r="ASV6" s="38"/>
      <c r="ASW6" s="38"/>
      <c r="ASX6" s="38"/>
      <c r="ASY6" s="38"/>
      <c r="ASZ6" s="38"/>
      <c r="ATA6" s="38"/>
      <c r="ATB6" s="38"/>
      <c r="ATC6" s="38"/>
      <c r="ATD6" s="38"/>
      <c r="ATE6" s="38"/>
      <c r="ATF6" s="38"/>
      <c r="ATG6" s="38"/>
      <c r="ATH6" s="38"/>
      <c r="ATI6" s="38"/>
      <c r="ATJ6" s="38"/>
      <c r="ATK6" s="38"/>
      <c r="ATL6" s="38"/>
      <c r="ATM6" s="38"/>
      <c r="ATN6" s="38"/>
      <c r="ATO6" s="38"/>
      <c r="ATP6" s="38"/>
      <c r="ATQ6" s="38"/>
      <c r="ATR6" s="38"/>
      <c r="ATS6" s="38"/>
      <c r="ATT6" s="38"/>
      <c r="ATU6" s="38"/>
      <c r="ATV6" s="38"/>
      <c r="ATW6" s="38"/>
      <c r="ATX6" s="38"/>
      <c r="ATY6" s="38"/>
      <c r="ATZ6" s="38"/>
      <c r="AUA6" s="38"/>
      <c r="AUB6" s="38"/>
      <c r="AUC6" s="38"/>
      <c r="AUD6" s="38"/>
      <c r="AUE6" s="38"/>
      <c r="AUF6" s="38"/>
      <c r="AUG6" s="38"/>
      <c r="AUH6" s="38"/>
      <c r="AUI6" s="38"/>
      <c r="AUJ6" s="38"/>
      <c r="AUK6" s="38"/>
      <c r="AUL6" s="38"/>
      <c r="AUM6" s="38"/>
      <c r="AUN6" s="38"/>
      <c r="AUO6" s="38"/>
      <c r="AUP6" s="38"/>
      <c r="AUQ6" s="38"/>
      <c r="AUR6" s="38"/>
      <c r="AUS6" s="38"/>
      <c r="AUT6" s="38"/>
      <c r="AUU6" s="38"/>
      <c r="AUV6" s="38"/>
      <c r="AUW6" s="38"/>
      <c r="AUX6" s="38"/>
      <c r="AUY6" s="38"/>
      <c r="AUZ6" s="38"/>
      <c r="AVA6" s="38"/>
      <c r="AVB6" s="38"/>
      <c r="AVC6" s="38"/>
      <c r="AVD6" s="38"/>
      <c r="AVE6" s="38"/>
      <c r="AVF6" s="38"/>
      <c r="AVG6" s="38"/>
      <c r="AVH6" s="38"/>
      <c r="AVI6" s="38"/>
      <c r="AVJ6" s="38"/>
      <c r="AVK6" s="38"/>
      <c r="AVL6" s="38"/>
      <c r="AVM6" s="38"/>
      <c r="AVN6" s="38"/>
      <c r="AVO6" s="38"/>
      <c r="AVP6" s="38"/>
      <c r="AVQ6" s="38"/>
      <c r="AVR6" s="38"/>
      <c r="AVS6" s="38"/>
      <c r="AVT6" s="38"/>
      <c r="AVU6" s="38"/>
      <c r="AVV6" s="38"/>
      <c r="AVW6" s="38"/>
      <c r="AVX6" s="38"/>
      <c r="AVY6" s="38"/>
      <c r="AVZ6" s="38"/>
      <c r="AWA6" s="38"/>
      <c r="AWB6" s="38"/>
      <c r="AWC6" s="38"/>
      <c r="AWD6" s="38"/>
      <c r="AWE6" s="38"/>
      <c r="AWF6" s="38"/>
      <c r="AWG6" s="38"/>
      <c r="AWH6" s="38"/>
      <c r="AWI6" s="38"/>
      <c r="AWJ6" s="38"/>
      <c r="AWK6" s="38"/>
      <c r="AWL6" s="38"/>
      <c r="AWM6" s="38"/>
      <c r="AWN6" s="38"/>
      <c r="AWO6" s="38"/>
      <c r="AWP6" s="38"/>
      <c r="AWQ6" s="38"/>
      <c r="AWR6" s="38"/>
      <c r="AWS6" s="38"/>
      <c r="AWT6" s="38"/>
      <c r="AWU6" s="38"/>
      <c r="AWV6" s="38"/>
      <c r="AWW6" s="38"/>
      <c r="AWX6" s="38"/>
      <c r="AWY6" s="38"/>
      <c r="AWZ6" s="38"/>
      <c r="AXA6" s="38"/>
      <c r="AXB6" s="38"/>
      <c r="AXC6" s="38"/>
      <c r="AXD6" s="38"/>
      <c r="AXE6" s="38"/>
      <c r="AXF6" s="38"/>
      <c r="AXG6" s="38"/>
      <c r="AXH6" s="38"/>
      <c r="AXI6" s="38"/>
      <c r="AXJ6" s="38"/>
      <c r="AXK6" s="38"/>
      <c r="AXL6" s="38"/>
      <c r="AXM6" s="38"/>
      <c r="AXN6" s="38"/>
      <c r="AXO6" s="38"/>
      <c r="AXP6" s="38"/>
      <c r="AXQ6" s="38"/>
      <c r="AXR6" s="38"/>
      <c r="AXS6" s="38"/>
      <c r="AXT6" s="38"/>
      <c r="AXU6" s="38"/>
      <c r="AXV6" s="38"/>
      <c r="AXW6" s="38"/>
      <c r="AXX6" s="38"/>
      <c r="AXY6" s="38"/>
      <c r="AXZ6" s="38"/>
      <c r="AYA6" s="38"/>
      <c r="AYB6" s="38"/>
      <c r="AYC6" s="38"/>
      <c r="AYD6" s="38"/>
      <c r="AYE6" s="38"/>
      <c r="AYF6" s="38"/>
      <c r="AYG6" s="38"/>
      <c r="AYH6" s="38"/>
      <c r="AYI6" s="38"/>
      <c r="AYJ6" s="38"/>
      <c r="AYK6" s="38"/>
      <c r="AYL6" s="38"/>
      <c r="AYM6" s="38"/>
      <c r="AYN6" s="38"/>
      <c r="AYO6" s="38"/>
      <c r="AYP6" s="38"/>
      <c r="AYQ6" s="38"/>
      <c r="AYR6" s="38"/>
      <c r="AYS6" s="38"/>
      <c r="AYT6" s="38"/>
      <c r="AYU6" s="38"/>
      <c r="AYV6" s="38"/>
      <c r="AYW6" s="38"/>
      <c r="AYX6" s="38"/>
      <c r="AYY6" s="38"/>
      <c r="AYZ6" s="38"/>
      <c r="AZA6" s="38"/>
      <c r="AZB6" s="38"/>
      <c r="AZC6" s="38"/>
      <c r="AZD6" s="38"/>
      <c r="AZE6" s="38"/>
      <c r="AZF6" s="38"/>
      <c r="AZG6" s="38"/>
      <c r="AZH6" s="38"/>
      <c r="AZI6" s="38"/>
      <c r="AZJ6" s="38"/>
      <c r="AZK6" s="38"/>
      <c r="AZL6" s="38"/>
      <c r="AZM6" s="38"/>
      <c r="AZN6" s="38"/>
      <c r="AZO6" s="38"/>
      <c r="AZP6" s="38"/>
      <c r="AZQ6" s="38"/>
      <c r="AZR6" s="38"/>
      <c r="AZS6" s="38"/>
      <c r="AZT6" s="38"/>
      <c r="AZU6" s="38"/>
      <c r="AZV6" s="38"/>
      <c r="AZW6" s="38"/>
      <c r="AZX6" s="38"/>
      <c r="AZY6" s="38"/>
      <c r="AZZ6" s="38"/>
      <c r="BAA6" s="38"/>
      <c r="BAB6" s="38"/>
      <c r="BAC6" s="38"/>
      <c r="BAD6" s="38"/>
      <c r="BAE6" s="38"/>
      <c r="BAF6" s="38"/>
      <c r="BAG6" s="38"/>
      <c r="BAH6" s="38"/>
      <c r="BAI6" s="38"/>
      <c r="BAJ6" s="38"/>
      <c r="BAK6" s="38"/>
      <c r="BAL6" s="38"/>
      <c r="BAM6" s="38"/>
      <c r="BAN6" s="38"/>
      <c r="BAO6" s="38"/>
      <c r="BAP6" s="38"/>
      <c r="BAQ6" s="38"/>
      <c r="BAR6" s="38"/>
      <c r="BAS6" s="38"/>
      <c r="BAT6" s="38"/>
      <c r="BAU6" s="38"/>
      <c r="BAV6" s="38"/>
      <c r="BAW6" s="38"/>
      <c r="BAX6" s="38"/>
      <c r="BAY6" s="38"/>
      <c r="BAZ6" s="38"/>
      <c r="BBA6" s="38"/>
      <c r="BBB6" s="38"/>
      <c r="BBC6" s="38"/>
      <c r="BBD6" s="38"/>
      <c r="BBE6" s="38"/>
      <c r="BBF6" s="38"/>
      <c r="BBG6" s="38"/>
      <c r="BBH6" s="38"/>
      <c r="BBI6" s="38"/>
      <c r="BBJ6" s="38"/>
      <c r="BBK6" s="38"/>
      <c r="BBL6" s="38"/>
      <c r="BBM6" s="38"/>
      <c r="BBN6" s="38"/>
      <c r="BBO6" s="38"/>
      <c r="BBP6" s="38"/>
      <c r="BBQ6" s="38"/>
      <c r="BBR6" s="38"/>
      <c r="BBS6" s="38"/>
      <c r="BBT6" s="38"/>
      <c r="BBU6" s="38"/>
      <c r="BBV6" s="38"/>
      <c r="BBW6" s="38"/>
      <c r="BBX6" s="38"/>
      <c r="BBY6" s="38"/>
      <c r="BBZ6" s="38"/>
      <c r="BCA6" s="38"/>
      <c r="BCB6" s="38"/>
      <c r="BCC6" s="38"/>
      <c r="BCD6" s="38"/>
      <c r="BCE6" s="38"/>
      <c r="BCF6" s="38"/>
      <c r="BCG6" s="38"/>
      <c r="BCH6" s="38"/>
      <c r="BCI6" s="38"/>
      <c r="BCJ6" s="38"/>
      <c r="BCK6" s="38"/>
      <c r="BCL6" s="38"/>
      <c r="BCM6" s="38"/>
      <c r="BCN6" s="38"/>
      <c r="BCO6" s="38"/>
      <c r="BCP6" s="38"/>
      <c r="BCQ6" s="38"/>
      <c r="BCR6" s="38"/>
      <c r="BCS6" s="38"/>
      <c r="BCT6" s="38"/>
      <c r="BCU6" s="38"/>
      <c r="BCV6" s="38"/>
      <c r="BCW6" s="38"/>
      <c r="BCX6" s="38"/>
      <c r="BCY6" s="38"/>
      <c r="BCZ6" s="38"/>
      <c r="BDA6" s="38"/>
      <c r="BDB6" s="38"/>
      <c r="BDC6" s="38"/>
      <c r="BDD6" s="38"/>
      <c r="BDE6" s="38"/>
      <c r="BDF6" s="38"/>
      <c r="BDG6" s="38"/>
      <c r="BDH6" s="38"/>
      <c r="BDI6" s="38"/>
      <c r="BDJ6" s="38"/>
      <c r="BDK6" s="38"/>
      <c r="BDL6" s="38"/>
      <c r="BDM6" s="38"/>
      <c r="BDN6" s="38"/>
      <c r="BDO6" s="38"/>
      <c r="BDP6" s="38"/>
      <c r="BDQ6" s="38"/>
      <c r="BDR6" s="38"/>
      <c r="BDS6" s="38"/>
      <c r="BDT6" s="38"/>
      <c r="BDU6" s="38"/>
      <c r="BDV6" s="38"/>
      <c r="BDW6" s="38"/>
      <c r="BDX6" s="38"/>
      <c r="BDY6" s="38"/>
      <c r="BDZ6" s="38"/>
      <c r="BEA6" s="38"/>
      <c r="BEB6" s="38"/>
      <c r="BEC6" s="38"/>
      <c r="BED6" s="38"/>
      <c r="BEE6" s="38"/>
      <c r="BEF6" s="38"/>
      <c r="BEG6" s="38"/>
      <c r="BEH6" s="38"/>
      <c r="BEI6" s="38"/>
      <c r="BEJ6" s="38"/>
      <c r="BEK6" s="38"/>
      <c r="BEL6" s="38"/>
      <c r="BEM6" s="38"/>
      <c r="BEN6" s="38"/>
      <c r="BEO6" s="38"/>
      <c r="BEP6" s="38"/>
      <c r="BEQ6" s="38"/>
      <c r="BER6" s="38"/>
      <c r="BES6" s="38"/>
      <c r="BET6" s="38"/>
      <c r="BEU6" s="38"/>
      <c r="BEV6" s="38"/>
      <c r="BEW6" s="38"/>
      <c r="BEX6" s="38"/>
      <c r="BEY6" s="38"/>
      <c r="BEZ6" s="38"/>
      <c r="BFA6" s="38"/>
      <c r="BFB6" s="38"/>
      <c r="BFC6" s="38"/>
      <c r="BFD6" s="38"/>
      <c r="BFE6" s="38"/>
      <c r="BFF6" s="38"/>
      <c r="BFG6" s="38"/>
      <c r="BFH6" s="38"/>
      <c r="BFI6" s="38"/>
      <c r="BFJ6" s="38"/>
      <c r="BFK6" s="38"/>
      <c r="BFL6" s="38"/>
      <c r="BFM6" s="38"/>
      <c r="BFN6" s="38"/>
      <c r="BFO6" s="38"/>
      <c r="BFP6" s="38"/>
      <c r="BFQ6" s="38"/>
      <c r="BFR6" s="38"/>
      <c r="BFS6" s="38"/>
      <c r="BFT6" s="38"/>
      <c r="BFU6" s="38"/>
      <c r="BFV6" s="38"/>
      <c r="BFW6" s="38"/>
      <c r="BFX6" s="38"/>
      <c r="BFY6" s="38"/>
      <c r="BFZ6" s="38"/>
      <c r="BGA6" s="38"/>
      <c r="BGB6" s="38"/>
      <c r="BGC6" s="38"/>
      <c r="BGD6" s="38"/>
      <c r="BGE6" s="38"/>
      <c r="BGF6" s="38"/>
      <c r="BGG6" s="38"/>
      <c r="BGH6" s="38"/>
      <c r="BGI6" s="38"/>
      <c r="BGJ6" s="38"/>
      <c r="BGK6" s="38"/>
      <c r="BGL6" s="38"/>
      <c r="BGM6" s="38"/>
      <c r="BGN6" s="38"/>
      <c r="BGO6" s="38"/>
      <c r="BGP6" s="38"/>
      <c r="BGQ6" s="38"/>
      <c r="BGR6" s="38"/>
      <c r="BGS6" s="38"/>
      <c r="BGT6" s="38"/>
      <c r="BGU6" s="38"/>
      <c r="BGV6" s="38"/>
      <c r="BGW6" s="38"/>
      <c r="BGX6" s="38"/>
      <c r="BGY6" s="38"/>
      <c r="BGZ6" s="38"/>
      <c r="BHA6" s="38"/>
      <c r="BHB6" s="38"/>
      <c r="BHC6" s="38"/>
      <c r="BHD6" s="38"/>
      <c r="BHE6" s="38"/>
      <c r="BHF6" s="38"/>
      <c r="BHG6" s="38"/>
      <c r="BHH6" s="38"/>
      <c r="BHI6" s="38"/>
      <c r="BHJ6" s="38"/>
      <c r="BHK6" s="38"/>
      <c r="BHL6" s="38"/>
      <c r="BHM6" s="38"/>
      <c r="BHN6" s="38"/>
      <c r="BHO6" s="38"/>
      <c r="BHP6" s="38"/>
      <c r="BHQ6" s="38"/>
      <c r="BHR6" s="38"/>
      <c r="BHS6" s="38"/>
      <c r="BHT6" s="38"/>
      <c r="BHU6" s="38"/>
      <c r="BHV6" s="38"/>
      <c r="BHW6" s="38"/>
      <c r="BHX6" s="38"/>
      <c r="BHY6" s="38"/>
      <c r="BHZ6" s="38"/>
      <c r="BIA6" s="38"/>
      <c r="BIB6" s="38"/>
      <c r="BIC6" s="38"/>
      <c r="BID6" s="38"/>
      <c r="BIE6" s="38"/>
      <c r="BIF6" s="38"/>
      <c r="BIG6" s="38"/>
      <c r="BIH6" s="38"/>
      <c r="BII6" s="38"/>
      <c r="BIJ6" s="38"/>
      <c r="BIK6" s="38"/>
      <c r="BIL6" s="38"/>
      <c r="BIM6" s="38"/>
      <c r="BIN6" s="38"/>
      <c r="BIO6" s="38"/>
      <c r="BIP6" s="38"/>
      <c r="BIQ6" s="38"/>
      <c r="BIR6" s="38"/>
      <c r="BIS6" s="38"/>
      <c r="BIT6" s="38"/>
      <c r="BIU6" s="38"/>
      <c r="BIV6" s="38"/>
      <c r="BIW6" s="38"/>
      <c r="BIX6" s="38"/>
      <c r="BIY6" s="38"/>
      <c r="BIZ6" s="38"/>
      <c r="BJA6" s="38"/>
      <c r="BJB6" s="38"/>
      <c r="BJC6" s="38"/>
      <c r="BJD6" s="38"/>
      <c r="BJE6" s="38"/>
      <c r="BJF6" s="38"/>
      <c r="BJG6" s="38"/>
      <c r="BJH6" s="38"/>
      <c r="BJI6" s="38"/>
      <c r="BJJ6" s="38"/>
      <c r="BJK6" s="38"/>
      <c r="BJL6" s="38"/>
      <c r="BJM6" s="38"/>
      <c r="BJN6" s="38"/>
      <c r="BJO6" s="38"/>
      <c r="BJP6" s="38"/>
      <c r="BJQ6" s="38"/>
      <c r="BJR6" s="38"/>
      <c r="BJS6" s="38"/>
      <c r="BJT6" s="38"/>
      <c r="BJU6" s="38"/>
      <c r="BJV6" s="38"/>
      <c r="BJW6" s="38"/>
      <c r="BJX6" s="38"/>
      <c r="BJY6" s="38"/>
      <c r="BJZ6" s="38"/>
      <c r="BKA6" s="38"/>
      <c r="BKB6" s="38"/>
      <c r="BKC6" s="38"/>
      <c r="BKD6" s="38"/>
      <c r="BKE6" s="38"/>
      <c r="BKF6" s="38"/>
      <c r="BKG6" s="38"/>
      <c r="BKH6" s="38"/>
      <c r="BKI6" s="38"/>
      <c r="BKJ6" s="38"/>
      <c r="BKK6" s="38"/>
      <c r="BKL6" s="38"/>
      <c r="BKM6" s="38"/>
      <c r="BKN6" s="38"/>
      <c r="BKO6" s="38"/>
      <c r="BKP6" s="38"/>
      <c r="BKQ6" s="38"/>
      <c r="BKR6" s="38"/>
      <c r="BKS6" s="38"/>
      <c r="BKT6" s="38"/>
      <c r="BKU6" s="38"/>
      <c r="BKV6" s="38"/>
      <c r="BKW6" s="38"/>
      <c r="BKX6" s="38"/>
      <c r="BKY6" s="38"/>
      <c r="BKZ6" s="38"/>
      <c r="BLA6" s="38"/>
      <c r="BLB6" s="38"/>
      <c r="BLC6" s="38"/>
      <c r="BLD6" s="38"/>
      <c r="BLE6" s="38"/>
      <c r="BLF6" s="38"/>
      <c r="BLG6" s="38"/>
      <c r="BLH6" s="38"/>
      <c r="BLI6" s="38"/>
      <c r="BLJ6" s="38"/>
      <c r="BLK6" s="38"/>
      <c r="BLL6" s="38"/>
      <c r="BLM6" s="38"/>
      <c r="BLN6" s="38"/>
      <c r="BLO6" s="38"/>
      <c r="BLP6" s="38"/>
      <c r="BLQ6" s="38"/>
      <c r="BLR6" s="38"/>
      <c r="BLS6" s="38"/>
      <c r="BLT6" s="38"/>
      <c r="BLU6" s="38"/>
      <c r="BLV6" s="38"/>
      <c r="BLW6" s="38"/>
      <c r="BLX6" s="38"/>
      <c r="BLY6" s="38"/>
      <c r="BLZ6" s="38"/>
      <c r="BMA6" s="38"/>
      <c r="BMB6" s="38"/>
      <c r="BMC6" s="38"/>
      <c r="BMD6" s="38"/>
      <c r="BME6" s="38"/>
      <c r="BMF6" s="38"/>
      <c r="BMG6" s="38"/>
      <c r="BMH6" s="38"/>
      <c r="BMI6" s="38"/>
      <c r="BMJ6" s="38"/>
      <c r="BMK6" s="38"/>
      <c r="BML6" s="38"/>
      <c r="BMM6" s="38"/>
      <c r="BMN6" s="38"/>
      <c r="BMO6" s="38"/>
      <c r="BMP6" s="38"/>
      <c r="BMQ6" s="38"/>
      <c r="BMR6" s="38"/>
      <c r="BMS6" s="38"/>
      <c r="BMT6" s="38"/>
      <c r="BMU6" s="38"/>
      <c r="BMV6" s="38"/>
      <c r="BMW6" s="38"/>
      <c r="BMX6" s="38"/>
      <c r="BMY6" s="38"/>
      <c r="BMZ6" s="38"/>
      <c r="BNA6" s="38"/>
      <c r="BNB6" s="38"/>
      <c r="BNC6" s="38"/>
      <c r="BND6" s="38"/>
      <c r="BNE6" s="38"/>
      <c r="BNF6" s="38"/>
      <c r="BNG6" s="38"/>
      <c r="BNH6" s="38"/>
      <c r="BNI6" s="38"/>
      <c r="BNJ6" s="38"/>
      <c r="BNK6" s="38"/>
      <c r="BNL6" s="38"/>
      <c r="BNM6" s="38"/>
      <c r="BNN6" s="38"/>
      <c r="BNO6" s="38"/>
      <c r="BNP6" s="38"/>
      <c r="BNQ6" s="38"/>
      <c r="BNR6" s="38"/>
      <c r="BNS6" s="38"/>
      <c r="BNT6" s="38"/>
      <c r="BNU6" s="38"/>
      <c r="BNV6" s="38"/>
      <c r="BNW6" s="38"/>
      <c r="BNX6" s="38"/>
      <c r="BNY6" s="38"/>
      <c r="BNZ6" s="38"/>
      <c r="BOA6" s="38"/>
      <c r="BOB6" s="38"/>
      <c r="BOC6" s="38"/>
      <c r="BOD6" s="38"/>
      <c r="BOE6" s="38"/>
      <c r="BOF6" s="38"/>
      <c r="BOG6" s="38"/>
      <c r="BOH6" s="38"/>
      <c r="BOI6" s="38"/>
      <c r="BOJ6" s="38"/>
      <c r="BOK6" s="38"/>
      <c r="BOL6" s="38"/>
      <c r="BOM6" s="38"/>
      <c r="BON6" s="38"/>
      <c r="BOO6" s="38"/>
      <c r="BOP6" s="38"/>
      <c r="BOQ6" s="38"/>
      <c r="BOR6" s="38"/>
      <c r="BOS6" s="38"/>
      <c r="BOT6" s="38"/>
      <c r="BOU6" s="38"/>
      <c r="BOV6" s="38"/>
      <c r="BOW6" s="38"/>
      <c r="BOX6" s="38"/>
      <c r="BOY6" s="38"/>
      <c r="BOZ6" s="38"/>
      <c r="BPA6" s="38"/>
      <c r="BPB6" s="38"/>
      <c r="BPC6" s="38"/>
      <c r="BPD6" s="38"/>
      <c r="BPE6" s="38"/>
      <c r="BPF6" s="38"/>
      <c r="BPG6" s="38"/>
      <c r="BPH6" s="38"/>
      <c r="BPI6" s="38"/>
      <c r="BPJ6" s="38"/>
      <c r="BPK6" s="38"/>
      <c r="BPL6" s="38"/>
      <c r="BPM6" s="38"/>
      <c r="BPN6" s="38"/>
      <c r="BPO6" s="38"/>
      <c r="BPP6" s="38"/>
      <c r="BPQ6" s="38"/>
      <c r="BPR6" s="38"/>
      <c r="BPS6" s="38"/>
      <c r="BPT6" s="38"/>
      <c r="BPU6" s="38"/>
      <c r="BPV6" s="38"/>
      <c r="BPW6" s="38"/>
      <c r="BPX6" s="38"/>
      <c r="BPY6" s="38"/>
      <c r="BPZ6" s="38"/>
      <c r="BQA6" s="38"/>
      <c r="BQB6" s="38"/>
      <c r="BQC6" s="38"/>
      <c r="BQD6" s="38"/>
      <c r="BQE6" s="38"/>
      <c r="BQF6" s="38"/>
      <c r="BQG6" s="38"/>
      <c r="BQH6" s="38"/>
      <c r="BQI6" s="38"/>
      <c r="BQJ6" s="38"/>
      <c r="BQK6" s="38"/>
      <c r="BQL6" s="38"/>
      <c r="BQM6" s="38"/>
      <c r="BQN6" s="38"/>
      <c r="BQO6" s="38"/>
      <c r="BQP6" s="38"/>
      <c r="BQQ6" s="38"/>
      <c r="BQR6" s="38"/>
      <c r="BQS6" s="38"/>
      <c r="BQT6" s="38"/>
      <c r="BQU6" s="38"/>
      <c r="BQV6" s="38"/>
      <c r="BQW6" s="38"/>
      <c r="BQX6" s="38"/>
      <c r="BQY6" s="38"/>
      <c r="BQZ6" s="38"/>
      <c r="BRA6" s="38"/>
      <c r="BRB6" s="38"/>
      <c r="BRC6" s="38"/>
      <c r="BRD6" s="38"/>
      <c r="BRE6" s="38"/>
      <c r="BRF6" s="38"/>
      <c r="BRG6" s="38"/>
      <c r="BRH6" s="38"/>
      <c r="BRI6" s="38"/>
      <c r="BRJ6" s="38"/>
      <c r="BRK6" s="38"/>
      <c r="BRL6" s="38"/>
      <c r="BRM6" s="38"/>
      <c r="BRN6" s="38"/>
      <c r="BRO6" s="38"/>
      <c r="BRP6" s="38"/>
      <c r="BRQ6" s="38"/>
      <c r="BRR6" s="38"/>
      <c r="BRS6" s="38"/>
      <c r="BRT6" s="38"/>
      <c r="BRU6" s="38"/>
      <c r="BRV6" s="38"/>
      <c r="BRW6" s="38"/>
      <c r="BRX6" s="38"/>
      <c r="BRY6" s="38"/>
      <c r="BRZ6" s="38"/>
      <c r="BSA6" s="38"/>
      <c r="BSB6" s="38"/>
      <c r="BSC6" s="38"/>
      <c r="BSD6" s="38"/>
      <c r="BSE6" s="38"/>
      <c r="BSF6" s="38"/>
      <c r="BSG6" s="38"/>
      <c r="BSH6" s="38"/>
      <c r="BSI6" s="38"/>
      <c r="BSJ6" s="38"/>
      <c r="BSK6" s="38"/>
      <c r="BSL6" s="38"/>
      <c r="BSM6" s="38"/>
      <c r="BSN6" s="38"/>
      <c r="BSO6" s="38"/>
      <c r="BSP6" s="38"/>
      <c r="BSQ6" s="38"/>
      <c r="BSR6" s="38"/>
      <c r="BSS6" s="38"/>
      <c r="BST6" s="38"/>
      <c r="BSU6" s="38"/>
      <c r="BSV6" s="38"/>
      <c r="BSW6" s="38"/>
      <c r="BSX6" s="38"/>
      <c r="BSY6" s="38"/>
      <c r="BSZ6" s="38"/>
      <c r="BTA6" s="38"/>
      <c r="BTB6" s="38"/>
      <c r="BTC6" s="38"/>
      <c r="BTD6" s="38"/>
      <c r="BTE6" s="38"/>
      <c r="BTF6" s="38"/>
      <c r="BTG6" s="38"/>
      <c r="BTH6" s="38"/>
      <c r="BTI6" s="38"/>
      <c r="BTJ6" s="38"/>
      <c r="BTK6" s="38"/>
      <c r="BTL6" s="38"/>
      <c r="BTM6" s="38"/>
      <c r="BTN6" s="38"/>
      <c r="BTO6" s="38"/>
      <c r="BTP6" s="38"/>
      <c r="BTQ6" s="38"/>
      <c r="BTR6" s="38"/>
      <c r="BTS6" s="38"/>
      <c r="BTT6" s="38"/>
      <c r="BTU6" s="38"/>
      <c r="BTV6" s="38"/>
      <c r="BTW6" s="38"/>
      <c r="BTX6" s="38"/>
      <c r="BTY6" s="38"/>
      <c r="BTZ6" s="38"/>
      <c r="BUA6" s="38"/>
      <c r="BUB6" s="38"/>
      <c r="BUC6" s="38"/>
      <c r="BUD6" s="38"/>
      <c r="BUE6" s="38"/>
      <c r="BUF6" s="38"/>
      <c r="BUG6" s="38"/>
      <c r="BUH6" s="38"/>
      <c r="BUI6" s="38"/>
      <c r="BUJ6" s="38"/>
      <c r="BUK6" s="38"/>
      <c r="BUL6" s="38"/>
      <c r="BUM6" s="38"/>
      <c r="BUN6" s="38"/>
      <c r="BUO6" s="38"/>
      <c r="BUP6" s="38"/>
      <c r="BUQ6" s="38"/>
      <c r="BUR6" s="38"/>
      <c r="BUS6" s="38"/>
      <c r="BUT6" s="38"/>
      <c r="BUU6" s="38"/>
      <c r="BUV6" s="38"/>
      <c r="BUW6" s="38"/>
      <c r="BUX6" s="38"/>
      <c r="BUY6" s="38"/>
      <c r="BUZ6" s="38"/>
      <c r="BVA6" s="38"/>
      <c r="BVB6" s="38"/>
      <c r="BVC6" s="38"/>
      <c r="BVD6" s="38"/>
      <c r="BVE6" s="38"/>
      <c r="BVF6" s="38"/>
      <c r="BVG6" s="38"/>
      <c r="BVH6" s="38"/>
      <c r="BVI6" s="38"/>
      <c r="BVJ6" s="38"/>
      <c r="BVK6" s="38"/>
      <c r="BVL6" s="38"/>
      <c r="BVM6" s="38"/>
      <c r="BVN6" s="38"/>
      <c r="BVO6" s="38"/>
      <c r="BVP6" s="38"/>
      <c r="BVQ6" s="38"/>
      <c r="BVR6" s="38"/>
      <c r="BVS6" s="38"/>
      <c r="BVT6" s="38"/>
      <c r="BVU6" s="38"/>
      <c r="BVV6" s="38"/>
      <c r="BVW6" s="38"/>
      <c r="BVX6" s="38"/>
      <c r="BVY6" s="38"/>
      <c r="BVZ6" s="38"/>
      <c r="BWA6" s="38"/>
      <c r="BWB6" s="38"/>
      <c r="BWC6" s="38"/>
      <c r="BWD6" s="38"/>
      <c r="BWE6" s="38"/>
      <c r="BWF6" s="38"/>
      <c r="BWG6" s="38"/>
      <c r="BWH6" s="38"/>
      <c r="BWI6" s="38"/>
      <c r="BWJ6" s="38"/>
      <c r="BWK6" s="38"/>
      <c r="BWL6" s="38"/>
      <c r="BWM6" s="38"/>
      <c r="BWN6" s="38"/>
      <c r="BWO6" s="38"/>
      <c r="BWP6" s="38"/>
      <c r="BWQ6" s="38"/>
      <c r="BWR6" s="38"/>
      <c r="BWS6" s="38"/>
      <c r="BWT6" s="38"/>
      <c r="BWU6" s="38"/>
      <c r="BWV6" s="38"/>
      <c r="BWW6" s="38"/>
      <c r="BWX6" s="38"/>
      <c r="BWY6" s="38"/>
      <c r="BWZ6" s="38"/>
      <c r="BXA6" s="38"/>
      <c r="BXB6" s="38"/>
      <c r="BXC6" s="38"/>
      <c r="BXD6" s="38"/>
      <c r="BXE6" s="38"/>
      <c r="BXF6" s="38"/>
      <c r="BXG6" s="38"/>
      <c r="BXH6" s="38"/>
      <c r="BXI6" s="38"/>
      <c r="BXJ6" s="38"/>
      <c r="BXK6" s="38"/>
      <c r="BXL6" s="38"/>
      <c r="BXM6" s="38"/>
      <c r="BXN6" s="38"/>
      <c r="BXO6" s="38"/>
      <c r="BXP6" s="38"/>
      <c r="BXQ6" s="38"/>
      <c r="BXR6" s="38"/>
      <c r="BXS6" s="38"/>
      <c r="BXT6" s="38"/>
      <c r="BXU6" s="38"/>
      <c r="BXV6" s="38"/>
      <c r="BXW6" s="38"/>
      <c r="BXX6" s="38"/>
      <c r="BXY6" s="38"/>
      <c r="BXZ6" s="38"/>
      <c r="BYA6" s="38"/>
      <c r="BYB6" s="38"/>
      <c r="BYC6" s="38"/>
      <c r="BYD6" s="38"/>
      <c r="BYE6" s="38"/>
      <c r="BYF6" s="38"/>
      <c r="BYG6" s="38"/>
      <c r="BYH6" s="38"/>
      <c r="BYI6" s="38"/>
      <c r="BYJ6" s="38"/>
      <c r="BYK6" s="38"/>
      <c r="BYL6" s="38"/>
      <c r="BYM6" s="38"/>
      <c r="BYN6" s="38"/>
      <c r="BYO6" s="38"/>
      <c r="BYP6" s="38"/>
      <c r="BYQ6" s="38"/>
      <c r="BYR6" s="38"/>
      <c r="BYS6" s="38"/>
      <c r="BYT6" s="38"/>
      <c r="BYU6" s="38"/>
      <c r="BYV6" s="38"/>
      <c r="BYW6" s="38"/>
      <c r="BYX6" s="38"/>
      <c r="BYY6" s="38"/>
      <c r="BYZ6" s="38"/>
      <c r="BZA6" s="38"/>
      <c r="BZB6" s="38"/>
      <c r="BZC6" s="38"/>
      <c r="BZD6" s="38"/>
      <c r="BZE6" s="38"/>
      <c r="BZF6" s="38"/>
      <c r="BZG6" s="38"/>
      <c r="BZH6" s="38"/>
      <c r="BZI6" s="38"/>
      <c r="BZJ6" s="38"/>
      <c r="BZK6" s="38"/>
      <c r="BZL6" s="38"/>
      <c r="BZM6" s="38"/>
      <c r="BZN6" s="38"/>
      <c r="BZO6" s="38"/>
      <c r="BZP6" s="38"/>
      <c r="BZQ6" s="38"/>
      <c r="BZR6" s="38"/>
      <c r="BZS6" s="38"/>
      <c r="BZT6" s="38"/>
      <c r="BZU6" s="38"/>
      <c r="BZV6" s="38"/>
      <c r="BZW6" s="38"/>
      <c r="BZX6" s="38"/>
      <c r="BZY6" s="38"/>
      <c r="BZZ6" s="38"/>
      <c r="CAA6" s="38"/>
      <c r="CAB6" s="38"/>
      <c r="CAC6" s="38"/>
      <c r="CAD6" s="38"/>
      <c r="CAE6" s="38"/>
      <c r="CAF6" s="38"/>
      <c r="CAG6" s="38"/>
      <c r="CAH6" s="38"/>
      <c r="CAI6" s="38"/>
      <c r="CAJ6" s="38"/>
      <c r="CAK6" s="38"/>
      <c r="CAL6" s="38"/>
      <c r="CAM6" s="38"/>
      <c r="CAN6" s="38"/>
      <c r="CAO6" s="38"/>
      <c r="CAP6" s="38"/>
      <c r="CAQ6" s="38"/>
      <c r="CAR6" s="38"/>
      <c r="CAS6" s="38"/>
      <c r="CAT6" s="38"/>
      <c r="CAU6" s="38"/>
      <c r="CAV6" s="38"/>
      <c r="CAW6" s="38"/>
      <c r="CAX6" s="38"/>
      <c r="CAY6" s="38"/>
      <c r="CAZ6" s="38"/>
      <c r="CBA6" s="38"/>
      <c r="CBB6" s="38"/>
      <c r="CBC6" s="38"/>
      <c r="CBD6" s="38"/>
      <c r="CBE6" s="38"/>
      <c r="CBF6" s="38"/>
      <c r="CBG6" s="38"/>
      <c r="CBH6" s="38"/>
      <c r="CBI6" s="38"/>
      <c r="CBJ6" s="38"/>
      <c r="CBK6" s="38"/>
      <c r="CBL6" s="38"/>
      <c r="CBM6" s="38"/>
      <c r="CBN6" s="38"/>
      <c r="CBO6" s="38"/>
      <c r="CBP6" s="38"/>
      <c r="CBQ6" s="38"/>
      <c r="CBR6" s="38"/>
      <c r="CBS6" s="38"/>
      <c r="CBT6" s="38"/>
      <c r="CBU6" s="38"/>
      <c r="CBV6" s="38"/>
      <c r="CBW6" s="38"/>
      <c r="CBX6" s="38"/>
      <c r="CBY6" s="38"/>
      <c r="CBZ6" s="38"/>
      <c r="CCA6" s="38"/>
      <c r="CCB6" s="38"/>
      <c r="CCC6" s="38"/>
      <c r="CCD6" s="38"/>
      <c r="CCE6" s="38"/>
      <c r="CCF6" s="38"/>
      <c r="CCG6" s="38"/>
      <c r="CCH6" s="38"/>
      <c r="CCI6" s="38"/>
      <c r="CCJ6" s="38"/>
      <c r="CCK6" s="38"/>
      <c r="CCL6" s="38"/>
      <c r="CCM6" s="38"/>
      <c r="CCN6" s="38"/>
      <c r="CCO6" s="38"/>
      <c r="CCP6" s="38"/>
      <c r="CCQ6" s="38"/>
      <c r="CCR6" s="38"/>
      <c r="CCS6" s="38"/>
      <c r="CCT6" s="38"/>
      <c r="CCU6" s="38"/>
      <c r="CCV6" s="38"/>
      <c r="CCW6" s="38"/>
      <c r="CCX6" s="38"/>
      <c r="CCY6" s="38"/>
      <c r="CCZ6" s="38"/>
      <c r="CDA6" s="38"/>
      <c r="CDB6" s="38"/>
      <c r="CDC6" s="38"/>
      <c r="CDD6" s="38"/>
      <c r="CDE6" s="38"/>
      <c r="CDF6" s="38"/>
      <c r="CDG6" s="38"/>
      <c r="CDH6" s="38"/>
      <c r="CDI6" s="38"/>
      <c r="CDJ6" s="38"/>
      <c r="CDK6" s="38"/>
      <c r="CDL6" s="38"/>
      <c r="CDM6" s="38"/>
      <c r="CDN6" s="38"/>
      <c r="CDO6" s="38"/>
      <c r="CDP6" s="38"/>
      <c r="CDQ6" s="38"/>
      <c r="CDR6" s="38"/>
      <c r="CDS6" s="38"/>
      <c r="CDT6" s="38"/>
      <c r="CDU6" s="38"/>
      <c r="CDV6" s="38"/>
      <c r="CDW6" s="38"/>
      <c r="CDX6" s="38"/>
      <c r="CDY6" s="38"/>
      <c r="CDZ6" s="38"/>
      <c r="CEA6" s="38"/>
      <c r="CEB6" s="38"/>
      <c r="CEC6" s="38"/>
      <c r="CED6" s="38"/>
      <c r="CEE6" s="38"/>
      <c r="CEF6" s="38"/>
      <c r="CEG6" s="38"/>
      <c r="CEH6" s="38"/>
      <c r="CEI6" s="38"/>
      <c r="CEJ6" s="38"/>
      <c r="CEK6" s="38"/>
      <c r="CEL6" s="38"/>
      <c r="CEM6" s="38"/>
      <c r="CEN6" s="38"/>
      <c r="CEO6" s="38"/>
      <c r="CEP6" s="38"/>
      <c r="CEQ6" s="38"/>
      <c r="CER6" s="38"/>
      <c r="CES6" s="38"/>
      <c r="CET6" s="38"/>
      <c r="CEU6" s="38"/>
      <c r="CEV6" s="38"/>
      <c r="CEW6" s="38"/>
      <c r="CEX6" s="38"/>
      <c r="CEY6" s="38"/>
      <c r="CEZ6" s="38"/>
      <c r="CFA6" s="38"/>
      <c r="CFB6" s="38"/>
      <c r="CFC6" s="38"/>
      <c r="CFD6" s="38"/>
      <c r="CFE6" s="38"/>
      <c r="CFF6" s="38"/>
      <c r="CFG6" s="38"/>
      <c r="CFH6" s="38"/>
      <c r="CFI6" s="38"/>
      <c r="CFJ6" s="38"/>
      <c r="CFK6" s="38"/>
      <c r="CFL6" s="38"/>
      <c r="CFM6" s="38"/>
      <c r="CFN6" s="38"/>
      <c r="CFO6" s="38"/>
      <c r="CFP6" s="38"/>
      <c r="CFQ6" s="38"/>
      <c r="CFR6" s="38"/>
      <c r="CFS6" s="38"/>
      <c r="CFT6" s="38"/>
      <c r="CFU6" s="38"/>
      <c r="CFV6" s="38"/>
      <c r="CFW6" s="38"/>
      <c r="CFX6" s="38"/>
      <c r="CFY6" s="38"/>
      <c r="CFZ6" s="38"/>
      <c r="CGA6" s="38"/>
      <c r="CGB6" s="38"/>
      <c r="CGC6" s="38"/>
      <c r="CGD6" s="38"/>
      <c r="CGE6" s="38"/>
      <c r="CGF6" s="38"/>
      <c r="CGG6" s="38"/>
      <c r="CGH6" s="38"/>
      <c r="CGI6" s="38"/>
      <c r="CGJ6" s="38"/>
      <c r="CGK6" s="38"/>
      <c r="CGL6" s="38"/>
      <c r="CGM6" s="38"/>
      <c r="CGN6" s="38"/>
      <c r="CGO6" s="38"/>
      <c r="CGP6" s="38"/>
      <c r="CGQ6" s="38"/>
      <c r="CGR6" s="38"/>
      <c r="CGS6" s="38"/>
      <c r="CGT6" s="38"/>
      <c r="CGU6" s="38"/>
      <c r="CGV6" s="38"/>
      <c r="CGW6" s="38"/>
      <c r="CGX6" s="38"/>
      <c r="CGY6" s="38"/>
      <c r="CGZ6" s="38"/>
      <c r="CHA6" s="38"/>
      <c r="CHB6" s="38"/>
      <c r="CHC6" s="38"/>
      <c r="CHD6" s="38"/>
      <c r="CHE6" s="38"/>
      <c r="CHF6" s="38"/>
      <c r="CHG6" s="38"/>
      <c r="CHH6" s="38"/>
      <c r="CHI6" s="38"/>
      <c r="CHJ6" s="38"/>
      <c r="CHK6" s="38"/>
      <c r="CHL6" s="38"/>
      <c r="CHM6" s="38"/>
      <c r="CHN6" s="38"/>
      <c r="CHO6" s="38"/>
      <c r="CHP6" s="38"/>
      <c r="CHQ6" s="38"/>
      <c r="CHR6" s="38"/>
      <c r="CHS6" s="38"/>
      <c r="CHT6" s="38"/>
      <c r="CHU6" s="38"/>
      <c r="CHV6" s="38"/>
      <c r="CHW6" s="38"/>
      <c r="CHX6" s="38"/>
      <c r="CHY6" s="38"/>
      <c r="CHZ6" s="38"/>
      <c r="CIA6" s="38"/>
      <c r="CIB6" s="38"/>
      <c r="CIC6" s="38"/>
      <c r="CID6" s="38"/>
      <c r="CIE6" s="38"/>
      <c r="CIF6" s="38"/>
      <c r="CIG6" s="38"/>
      <c r="CIH6" s="38"/>
      <c r="CII6" s="38"/>
      <c r="CIJ6" s="38"/>
      <c r="CIK6" s="38"/>
      <c r="CIL6" s="38"/>
      <c r="CIM6" s="38"/>
      <c r="CIN6" s="38"/>
      <c r="CIO6" s="38"/>
      <c r="CIP6" s="38"/>
      <c r="CIQ6" s="38"/>
      <c r="CIR6" s="38"/>
      <c r="CIS6" s="38"/>
      <c r="CIT6" s="38"/>
      <c r="CIU6" s="38"/>
      <c r="CIV6" s="38"/>
      <c r="CIW6" s="38"/>
      <c r="CIX6" s="38"/>
      <c r="CIY6" s="38"/>
      <c r="CIZ6" s="38"/>
      <c r="CJA6" s="38"/>
      <c r="CJB6" s="38"/>
      <c r="CJC6" s="38"/>
      <c r="CJD6" s="38"/>
      <c r="CJE6" s="38"/>
      <c r="CJF6" s="38"/>
      <c r="CJG6" s="38"/>
      <c r="CJH6" s="38"/>
      <c r="CJI6" s="38"/>
      <c r="CJJ6" s="38"/>
      <c r="CJK6" s="38"/>
      <c r="CJL6" s="38"/>
      <c r="CJM6" s="38"/>
      <c r="CJN6" s="38"/>
      <c r="CJO6" s="38"/>
      <c r="CJP6" s="38"/>
      <c r="CJQ6" s="38"/>
      <c r="CJR6" s="38"/>
      <c r="CJS6" s="38"/>
      <c r="CJT6" s="38"/>
      <c r="CJU6" s="38"/>
      <c r="CJV6" s="38"/>
      <c r="CJW6" s="38"/>
      <c r="CJX6" s="38"/>
      <c r="CJY6" s="38"/>
      <c r="CJZ6" s="38"/>
      <c r="CKA6" s="38"/>
      <c r="CKB6" s="38"/>
      <c r="CKC6" s="38"/>
      <c r="CKD6" s="38"/>
      <c r="CKE6" s="38"/>
      <c r="CKF6" s="38"/>
      <c r="CKG6" s="38"/>
      <c r="CKH6" s="38"/>
      <c r="CKI6" s="38"/>
      <c r="CKJ6" s="38"/>
      <c r="CKK6" s="38"/>
      <c r="CKL6" s="38"/>
      <c r="CKM6" s="38"/>
      <c r="CKN6" s="38"/>
      <c r="CKO6" s="38"/>
      <c r="CKP6" s="38"/>
      <c r="CKQ6" s="38"/>
      <c r="CKR6" s="38"/>
      <c r="CKS6" s="38"/>
      <c r="CKT6" s="38"/>
      <c r="CKU6" s="38"/>
      <c r="CKV6" s="38"/>
      <c r="CKW6" s="38"/>
      <c r="CKX6" s="38"/>
      <c r="CKY6" s="38"/>
      <c r="CKZ6" s="38"/>
      <c r="CLA6" s="38"/>
      <c r="CLB6" s="38"/>
      <c r="CLC6" s="38"/>
      <c r="CLD6" s="38"/>
      <c r="CLE6" s="38"/>
      <c r="CLF6" s="38"/>
      <c r="CLG6" s="38"/>
      <c r="CLH6" s="38"/>
      <c r="CLI6" s="38"/>
      <c r="CLJ6" s="38"/>
      <c r="CLK6" s="38"/>
      <c r="CLL6" s="38"/>
      <c r="CLM6" s="38"/>
      <c r="CLN6" s="38"/>
      <c r="CLO6" s="38"/>
      <c r="CLP6" s="38"/>
      <c r="CLQ6" s="38"/>
      <c r="CLR6" s="38"/>
      <c r="CLS6" s="38"/>
      <c r="CLT6" s="38"/>
      <c r="CLU6" s="38"/>
      <c r="CLV6" s="38"/>
      <c r="CLW6" s="38"/>
      <c r="CLX6" s="38"/>
      <c r="CLY6" s="38"/>
      <c r="CLZ6" s="38"/>
      <c r="CMA6" s="38"/>
      <c r="CMB6" s="38"/>
      <c r="CMC6" s="38"/>
      <c r="CMD6" s="38"/>
      <c r="CME6" s="38"/>
      <c r="CMF6" s="38"/>
      <c r="CMG6" s="38"/>
      <c r="CMH6" s="38"/>
      <c r="CMI6" s="38"/>
      <c r="CMJ6" s="38"/>
      <c r="CMK6" s="38"/>
      <c r="CML6" s="38"/>
      <c r="CMM6" s="38"/>
      <c r="CMN6" s="38"/>
      <c r="CMO6" s="38"/>
      <c r="CMP6" s="38"/>
      <c r="CMQ6" s="38"/>
      <c r="CMR6" s="38"/>
      <c r="CMS6" s="38"/>
      <c r="CMT6" s="38"/>
      <c r="CMU6" s="38"/>
      <c r="CMV6" s="38"/>
      <c r="CMW6" s="38"/>
      <c r="CMX6" s="38"/>
      <c r="CMY6" s="38"/>
      <c r="CMZ6" s="38"/>
      <c r="CNA6" s="38"/>
      <c r="CNB6" s="38"/>
      <c r="CNC6" s="38"/>
      <c r="CND6" s="38"/>
      <c r="CNE6" s="38"/>
      <c r="CNF6" s="38"/>
      <c r="CNG6" s="38"/>
      <c r="CNH6" s="38"/>
      <c r="CNI6" s="38"/>
      <c r="CNJ6" s="38"/>
      <c r="CNK6" s="38"/>
      <c r="CNL6" s="38"/>
      <c r="CNM6" s="38"/>
      <c r="CNN6" s="38"/>
      <c r="CNO6" s="38"/>
      <c r="CNP6" s="38"/>
      <c r="CNQ6" s="38"/>
      <c r="CNR6" s="38"/>
      <c r="CNS6" s="38"/>
      <c r="CNT6" s="38"/>
      <c r="CNU6" s="38"/>
      <c r="CNV6" s="38"/>
      <c r="CNW6" s="38"/>
      <c r="CNX6" s="38"/>
      <c r="CNY6" s="38"/>
      <c r="CNZ6" s="38"/>
      <c r="COA6" s="38"/>
      <c r="COB6" s="38"/>
      <c r="COC6" s="38"/>
      <c r="COD6" s="38"/>
      <c r="COE6" s="38"/>
      <c r="COF6" s="38"/>
      <c r="COG6" s="38"/>
      <c r="COH6" s="38"/>
      <c r="COI6" s="38"/>
      <c r="COJ6" s="38"/>
      <c r="COK6" s="38"/>
      <c r="COL6" s="38"/>
      <c r="COM6" s="38"/>
      <c r="CON6" s="38"/>
      <c r="COO6" s="38"/>
      <c r="COP6" s="38"/>
      <c r="COQ6" s="38"/>
      <c r="COR6" s="38"/>
      <c r="COS6" s="38"/>
      <c r="COT6" s="38"/>
      <c r="COU6" s="38"/>
      <c r="COV6" s="38"/>
      <c r="COW6" s="38"/>
      <c r="COX6" s="38"/>
      <c r="COY6" s="38"/>
      <c r="COZ6" s="38"/>
      <c r="CPA6" s="38"/>
      <c r="CPB6" s="38"/>
      <c r="CPC6" s="38"/>
      <c r="CPD6" s="38"/>
      <c r="CPE6" s="38"/>
      <c r="CPF6" s="38"/>
      <c r="CPG6" s="38"/>
      <c r="CPH6" s="38"/>
      <c r="CPI6" s="38"/>
      <c r="CPJ6" s="38"/>
      <c r="CPK6" s="38"/>
      <c r="CPL6" s="38"/>
      <c r="CPM6" s="38"/>
      <c r="CPN6" s="38"/>
      <c r="CPO6" s="38"/>
      <c r="CPP6" s="38"/>
      <c r="CPQ6" s="38"/>
      <c r="CPR6" s="38"/>
      <c r="CPS6" s="38"/>
      <c r="CPT6" s="38"/>
      <c r="CPU6" s="38"/>
      <c r="CPV6" s="38"/>
      <c r="CPW6" s="38"/>
      <c r="CPX6" s="38"/>
      <c r="CPY6" s="38"/>
      <c r="CPZ6" s="38"/>
      <c r="CQA6" s="38"/>
      <c r="CQB6" s="38"/>
      <c r="CQC6" s="38"/>
      <c r="CQD6" s="38"/>
      <c r="CQE6" s="38"/>
      <c r="CQF6" s="38"/>
      <c r="CQG6" s="38"/>
      <c r="CQH6" s="38"/>
      <c r="CQI6" s="38"/>
      <c r="CQJ6" s="38"/>
      <c r="CQK6" s="38"/>
      <c r="CQL6" s="38"/>
      <c r="CQM6" s="38"/>
      <c r="CQN6" s="38"/>
      <c r="CQO6" s="38"/>
      <c r="CQP6" s="38"/>
      <c r="CQQ6" s="38"/>
      <c r="CQR6" s="38"/>
      <c r="CQS6" s="38"/>
      <c r="CQT6" s="38"/>
      <c r="CQU6" s="38"/>
      <c r="CQV6" s="38"/>
      <c r="CQW6" s="38"/>
      <c r="CQX6" s="38"/>
      <c r="CQY6" s="38"/>
      <c r="CQZ6" s="38"/>
      <c r="CRA6" s="38"/>
      <c r="CRB6" s="38"/>
      <c r="CRC6" s="38"/>
      <c r="CRD6" s="38"/>
      <c r="CRE6" s="38"/>
      <c r="CRF6" s="38"/>
      <c r="CRG6" s="38"/>
      <c r="CRH6" s="38"/>
      <c r="CRI6" s="38"/>
      <c r="CRJ6" s="38"/>
      <c r="CRK6" s="38"/>
      <c r="CRL6" s="38"/>
      <c r="CRM6" s="38"/>
      <c r="CRN6" s="38"/>
      <c r="CRO6" s="38"/>
      <c r="CRP6" s="38"/>
      <c r="CRQ6" s="38"/>
      <c r="CRR6" s="38"/>
      <c r="CRS6" s="38"/>
      <c r="CRT6" s="38"/>
      <c r="CRU6" s="38"/>
      <c r="CRV6" s="38"/>
      <c r="CRW6" s="38"/>
      <c r="CRX6" s="38"/>
      <c r="CRY6" s="38"/>
      <c r="CRZ6" s="38"/>
      <c r="CSA6" s="38"/>
      <c r="CSB6" s="38"/>
      <c r="CSC6" s="38"/>
      <c r="CSD6" s="38"/>
      <c r="CSE6" s="38"/>
      <c r="CSF6" s="38"/>
      <c r="CSG6" s="38"/>
      <c r="CSH6" s="38"/>
      <c r="CSI6" s="38"/>
      <c r="CSJ6" s="38"/>
      <c r="CSK6" s="38"/>
      <c r="CSL6" s="38"/>
      <c r="CSM6" s="38"/>
      <c r="CSN6" s="38"/>
      <c r="CSO6" s="38"/>
      <c r="CSP6" s="38"/>
      <c r="CSQ6" s="38"/>
      <c r="CSR6" s="38"/>
      <c r="CSS6" s="38"/>
      <c r="CST6" s="38"/>
      <c r="CSU6" s="38"/>
      <c r="CSV6" s="38"/>
      <c r="CSW6" s="38"/>
      <c r="CSX6" s="38"/>
      <c r="CSY6" s="38"/>
      <c r="CSZ6" s="38"/>
      <c r="CTA6" s="38"/>
      <c r="CTB6" s="38"/>
      <c r="CTC6" s="38"/>
      <c r="CTD6" s="38"/>
      <c r="CTE6" s="38"/>
      <c r="CTF6" s="38"/>
      <c r="CTG6" s="38"/>
      <c r="CTH6" s="38"/>
      <c r="CTI6" s="38"/>
      <c r="CTJ6" s="38"/>
      <c r="CTK6" s="38"/>
      <c r="CTL6" s="38"/>
      <c r="CTM6" s="38"/>
      <c r="CTN6" s="38"/>
      <c r="CTO6" s="38"/>
      <c r="CTP6" s="38"/>
      <c r="CTQ6" s="38"/>
      <c r="CTR6" s="38"/>
      <c r="CTS6" s="38"/>
      <c r="CTT6" s="38"/>
      <c r="CTU6" s="38"/>
      <c r="CTV6" s="38"/>
      <c r="CTW6" s="38"/>
      <c r="CTX6" s="38"/>
      <c r="CTY6" s="38"/>
      <c r="CTZ6" s="38"/>
      <c r="CUA6" s="38"/>
      <c r="CUB6" s="38"/>
      <c r="CUC6" s="38"/>
      <c r="CUD6" s="38"/>
      <c r="CUE6" s="38"/>
      <c r="CUF6" s="38"/>
      <c r="CUG6" s="38"/>
      <c r="CUH6" s="38"/>
      <c r="CUI6" s="38"/>
      <c r="CUJ6" s="38"/>
      <c r="CUK6" s="38"/>
      <c r="CUL6" s="38"/>
      <c r="CUM6" s="38"/>
      <c r="CUN6" s="38"/>
      <c r="CUO6" s="38"/>
      <c r="CUP6" s="38"/>
      <c r="CUQ6" s="38"/>
      <c r="CUR6" s="38"/>
      <c r="CUS6" s="38"/>
      <c r="CUT6" s="38"/>
      <c r="CUU6" s="38"/>
      <c r="CUV6" s="38"/>
      <c r="CUW6" s="38"/>
      <c r="CUX6" s="38"/>
      <c r="CUY6" s="38"/>
      <c r="CUZ6" s="38"/>
      <c r="CVA6" s="38"/>
      <c r="CVB6" s="38"/>
      <c r="CVC6" s="38"/>
      <c r="CVD6" s="38"/>
      <c r="CVE6" s="38"/>
      <c r="CVF6" s="38"/>
      <c r="CVG6" s="38"/>
      <c r="CVH6" s="38"/>
      <c r="CVI6" s="38"/>
      <c r="CVJ6" s="38"/>
      <c r="CVK6" s="38"/>
      <c r="CVL6" s="38"/>
      <c r="CVM6" s="38"/>
      <c r="CVN6" s="38"/>
      <c r="CVO6" s="38"/>
      <c r="CVP6" s="38"/>
      <c r="CVQ6" s="38"/>
      <c r="CVR6" s="38"/>
      <c r="CVS6" s="38"/>
      <c r="CVT6" s="38"/>
      <c r="CVU6" s="38"/>
      <c r="CVV6" s="38"/>
      <c r="CVW6" s="38"/>
      <c r="CVX6" s="38"/>
      <c r="CVY6" s="38"/>
      <c r="CVZ6" s="38"/>
      <c r="CWA6" s="38"/>
      <c r="CWB6" s="38"/>
      <c r="CWC6" s="38"/>
      <c r="CWD6" s="38"/>
      <c r="CWE6" s="38"/>
      <c r="CWF6" s="38"/>
      <c r="CWG6" s="38"/>
      <c r="CWH6" s="38"/>
      <c r="CWI6" s="38"/>
      <c r="CWJ6" s="38"/>
      <c r="CWK6" s="38"/>
      <c r="CWL6" s="38"/>
      <c r="CWM6" s="38"/>
      <c r="CWN6" s="38"/>
      <c r="CWO6" s="38"/>
      <c r="CWP6" s="38"/>
      <c r="CWQ6" s="38"/>
      <c r="CWR6" s="38"/>
      <c r="CWS6" s="38"/>
      <c r="CWT6" s="38"/>
      <c r="CWU6" s="38"/>
      <c r="CWV6" s="38"/>
      <c r="CWW6" s="38"/>
      <c r="CWX6" s="38"/>
      <c r="CWY6" s="38"/>
      <c r="CWZ6" s="38"/>
      <c r="CXA6" s="38"/>
      <c r="CXB6" s="38"/>
      <c r="CXC6" s="38"/>
      <c r="CXD6" s="38"/>
      <c r="CXE6" s="38"/>
      <c r="CXF6" s="38"/>
      <c r="CXG6" s="38"/>
      <c r="CXH6" s="38"/>
      <c r="CXI6" s="38"/>
      <c r="CXJ6" s="38"/>
      <c r="CXK6" s="38"/>
      <c r="CXL6" s="38"/>
      <c r="CXM6" s="38"/>
      <c r="CXN6" s="38"/>
      <c r="CXO6" s="38"/>
      <c r="CXP6" s="38"/>
      <c r="CXQ6" s="38"/>
      <c r="CXR6" s="38"/>
      <c r="CXS6" s="38"/>
      <c r="CXT6" s="38"/>
      <c r="CXU6" s="38"/>
      <c r="CXV6" s="38"/>
      <c r="CXW6" s="38"/>
      <c r="CXX6" s="38"/>
      <c r="CXY6" s="38"/>
      <c r="CXZ6" s="38"/>
      <c r="CYA6" s="38"/>
      <c r="CYB6" s="38"/>
      <c r="CYC6" s="38"/>
      <c r="CYD6" s="38"/>
      <c r="CYE6" s="38"/>
      <c r="CYF6" s="38"/>
      <c r="CYG6" s="38"/>
      <c r="CYH6" s="38"/>
      <c r="CYI6" s="38"/>
      <c r="CYJ6" s="38"/>
      <c r="CYK6" s="38"/>
      <c r="CYL6" s="38"/>
      <c r="CYM6" s="38"/>
      <c r="CYN6" s="38"/>
      <c r="CYO6" s="38"/>
      <c r="CYP6" s="38"/>
      <c r="CYQ6" s="38"/>
      <c r="CYR6" s="38"/>
      <c r="CYS6" s="38"/>
      <c r="CYT6" s="38"/>
      <c r="CYU6" s="38"/>
      <c r="CYV6" s="38"/>
      <c r="CYW6" s="38"/>
      <c r="CYX6" s="38"/>
      <c r="CYY6" s="38"/>
      <c r="CYZ6" s="38"/>
      <c r="CZA6" s="38"/>
      <c r="CZB6" s="38"/>
      <c r="CZC6" s="38"/>
      <c r="CZD6" s="38"/>
      <c r="CZE6" s="38"/>
      <c r="CZF6" s="38"/>
      <c r="CZG6" s="38"/>
      <c r="CZH6" s="38"/>
      <c r="CZI6" s="38"/>
      <c r="CZJ6" s="38"/>
      <c r="CZK6" s="38"/>
      <c r="CZL6" s="38"/>
      <c r="CZM6" s="38"/>
      <c r="CZN6" s="38"/>
      <c r="CZO6" s="38"/>
      <c r="CZP6" s="38"/>
      <c r="CZQ6" s="38"/>
      <c r="CZR6" s="38"/>
      <c r="CZS6" s="38"/>
      <c r="CZT6" s="38"/>
      <c r="CZU6" s="38"/>
      <c r="CZV6" s="38"/>
      <c r="CZW6" s="38"/>
      <c r="CZX6" s="38"/>
      <c r="CZY6" s="38"/>
      <c r="CZZ6" s="38"/>
      <c r="DAA6" s="38"/>
      <c r="DAB6" s="38"/>
      <c r="DAC6" s="38"/>
      <c r="DAD6" s="38"/>
      <c r="DAE6" s="38"/>
      <c r="DAF6" s="38"/>
      <c r="DAG6" s="38"/>
      <c r="DAH6" s="38"/>
      <c r="DAI6" s="38"/>
      <c r="DAJ6" s="38"/>
      <c r="DAK6" s="38"/>
      <c r="DAL6" s="38"/>
      <c r="DAM6" s="38"/>
      <c r="DAN6" s="38"/>
      <c r="DAO6" s="38"/>
      <c r="DAP6" s="38"/>
      <c r="DAQ6" s="38"/>
      <c r="DAR6" s="38"/>
      <c r="DAS6" s="38"/>
      <c r="DAT6" s="38"/>
      <c r="DAU6" s="38"/>
      <c r="DAV6" s="38"/>
      <c r="DAW6" s="38"/>
      <c r="DAX6" s="38"/>
      <c r="DAY6" s="38"/>
      <c r="DAZ6" s="38"/>
      <c r="DBA6" s="38"/>
      <c r="DBB6" s="38"/>
      <c r="DBC6" s="38"/>
      <c r="DBD6" s="38"/>
      <c r="DBE6" s="38"/>
      <c r="DBF6" s="38"/>
      <c r="DBG6" s="38"/>
      <c r="DBH6" s="38"/>
      <c r="DBI6" s="38"/>
      <c r="DBJ6" s="38"/>
      <c r="DBK6" s="38"/>
      <c r="DBL6" s="38"/>
      <c r="DBM6" s="38"/>
      <c r="DBN6" s="38"/>
      <c r="DBO6" s="38"/>
      <c r="DBP6" s="38"/>
      <c r="DBQ6" s="38"/>
      <c r="DBR6" s="38"/>
      <c r="DBS6" s="38"/>
      <c r="DBT6" s="38"/>
      <c r="DBU6" s="38"/>
      <c r="DBV6" s="38"/>
      <c r="DBW6" s="38"/>
      <c r="DBX6" s="38"/>
      <c r="DBY6" s="38"/>
      <c r="DBZ6" s="38"/>
      <c r="DCA6" s="38"/>
      <c r="DCB6" s="38"/>
      <c r="DCC6" s="38"/>
      <c r="DCD6" s="38"/>
      <c r="DCE6" s="38"/>
      <c r="DCF6" s="38"/>
      <c r="DCG6" s="38"/>
      <c r="DCH6" s="38"/>
      <c r="DCI6" s="38"/>
      <c r="DCJ6" s="38"/>
      <c r="DCK6" s="38"/>
      <c r="DCL6" s="38"/>
      <c r="DCM6" s="38"/>
      <c r="DCN6" s="38"/>
      <c r="DCO6" s="38"/>
      <c r="DCP6" s="38"/>
      <c r="DCQ6" s="38"/>
      <c r="DCR6" s="38"/>
      <c r="DCS6" s="38"/>
      <c r="DCT6" s="38"/>
      <c r="DCU6" s="38"/>
      <c r="DCV6" s="38"/>
      <c r="DCW6" s="38"/>
      <c r="DCX6" s="38"/>
      <c r="DCY6" s="38"/>
      <c r="DCZ6" s="38"/>
      <c r="DDA6" s="38"/>
      <c r="DDB6" s="38"/>
      <c r="DDC6" s="38"/>
      <c r="DDD6" s="38"/>
      <c r="DDE6" s="38"/>
      <c r="DDF6" s="38"/>
      <c r="DDG6" s="38"/>
      <c r="DDH6" s="38"/>
      <c r="DDI6" s="38"/>
      <c r="DDJ6" s="38"/>
      <c r="DDK6" s="38"/>
      <c r="DDL6" s="38"/>
      <c r="DDM6" s="38"/>
      <c r="DDN6" s="38"/>
      <c r="DDO6" s="38"/>
      <c r="DDP6" s="38"/>
      <c r="DDQ6" s="38"/>
      <c r="DDR6" s="38"/>
      <c r="DDS6" s="38"/>
      <c r="DDT6" s="38"/>
      <c r="DDU6" s="38"/>
      <c r="DDV6" s="38"/>
      <c r="DDW6" s="38"/>
      <c r="DDX6" s="38"/>
      <c r="DDY6" s="38"/>
      <c r="DDZ6" s="38"/>
      <c r="DEA6" s="38"/>
      <c r="DEB6" s="38"/>
      <c r="DEC6" s="38"/>
      <c r="DED6" s="38"/>
      <c r="DEE6" s="38"/>
      <c r="DEF6" s="38"/>
      <c r="DEG6" s="38"/>
      <c r="DEH6" s="38"/>
      <c r="DEI6" s="38"/>
      <c r="DEJ6" s="38"/>
      <c r="DEK6" s="38"/>
      <c r="DEL6" s="38"/>
      <c r="DEM6" s="38"/>
      <c r="DEN6" s="38"/>
      <c r="DEO6" s="38"/>
      <c r="DEP6" s="38"/>
      <c r="DEQ6" s="38"/>
      <c r="DER6" s="38"/>
      <c r="DES6" s="38"/>
      <c r="DET6" s="38"/>
      <c r="DEU6" s="38"/>
      <c r="DEV6" s="38"/>
      <c r="DEW6" s="38"/>
      <c r="DEX6" s="38"/>
      <c r="DEY6" s="38"/>
      <c r="DEZ6" s="38"/>
      <c r="DFA6" s="38"/>
      <c r="DFB6" s="38"/>
      <c r="DFC6" s="38"/>
      <c r="DFD6" s="38"/>
      <c r="DFE6" s="38"/>
      <c r="DFF6" s="38"/>
      <c r="DFG6" s="38"/>
      <c r="DFH6" s="38"/>
      <c r="DFI6" s="38"/>
      <c r="DFJ6" s="38"/>
      <c r="DFK6" s="38"/>
      <c r="DFL6" s="38"/>
      <c r="DFM6" s="38"/>
      <c r="DFN6" s="38"/>
      <c r="DFO6" s="38"/>
      <c r="DFP6" s="38"/>
      <c r="DFQ6" s="38"/>
      <c r="DFR6" s="38"/>
      <c r="DFS6" s="38"/>
      <c r="DFT6" s="38"/>
      <c r="DFU6" s="38"/>
      <c r="DFV6" s="38"/>
      <c r="DFW6" s="38"/>
      <c r="DFX6" s="38"/>
      <c r="DFY6" s="38"/>
      <c r="DFZ6" s="38"/>
      <c r="DGA6" s="38"/>
      <c r="DGB6" s="38"/>
      <c r="DGC6" s="38"/>
      <c r="DGD6" s="38"/>
      <c r="DGE6" s="38"/>
      <c r="DGF6" s="38"/>
      <c r="DGG6" s="38"/>
      <c r="DGH6" s="38"/>
      <c r="DGI6" s="38"/>
      <c r="DGJ6" s="38"/>
      <c r="DGK6" s="38"/>
      <c r="DGL6" s="38"/>
      <c r="DGM6" s="38"/>
      <c r="DGN6" s="38"/>
      <c r="DGO6" s="38"/>
      <c r="DGP6" s="38"/>
      <c r="DGQ6" s="38"/>
      <c r="DGR6" s="38"/>
      <c r="DGS6" s="38"/>
      <c r="DGT6" s="38"/>
      <c r="DGU6" s="38"/>
      <c r="DGV6" s="38"/>
      <c r="DGW6" s="38"/>
      <c r="DGX6" s="38"/>
      <c r="DGY6" s="38"/>
      <c r="DGZ6" s="38"/>
      <c r="DHA6" s="38"/>
      <c r="DHB6" s="38"/>
      <c r="DHC6" s="38"/>
      <c r="DHD6" s="38"/>
      <c r="DHE6" s="38"/>
      <c r="DHF6" s="38"/>
      <c r="DHG6" s="38"/>
      <c r="DHH6" s="38"/>
      <c r="DHI6" s="38"/>
      <c r="DHJ6" s="38"/>
      <c r="DHK6" s="38"/>
      <c r="DHL6" s="38"/>
      <c r="DHM6" s="38"/>
      <c r="DHN6" s="38"/>
      <c r="DHO6" s="38"/>
      <c r="DHP6" s="38"/>
      <c r="DHQ6" s="38"/>
      <c r="DHR6" s="38"/>
      <c r="DHS6" s="38"/>
      <c r="DHT6" s="38"/>
      <c r="DHU6" s="38"/>
      <c r="DHV6" s="38"/>
      <c r="DHW6" s="38"/>
      <c r="DHX6" s="38"/>
      <c r="DHY6" s="38"/>
      <c r="DHZ6" s="38"/>
      <c r="DIA6" s="38"/>
      <c r="DIB6" s="38"/>
      <c r="DIC6" s="38"/>
      <c r="DID6" s="38"/>
      <c r="DIE6" s="38"/>
      <c r="DIF6" s="38"/>
      <c r="DIG6" s="38"/>
      <c r="DIH6" s="38"/>
      <c r="DII6" s="38"/>
      <c r="DIJ6" s="38"/>
      <c r="DIK6" s="38"/>
      <c r="DIL6" s="38"/>
      <c r="DIM6" s="38"/>
      <c r="DIN6" s="38"/>
      <c r="DIO6" s="38"/>
      <c r="DIP6" s="38"/>
      <c r="DIQ6" s="38"/>
      <c r="DIR6" s="38"/>
      <c r="DIS6" s="38"/>
      <c r="DIT6" s="38"/>
      <c r="DIU6" s="38"/>
      <c r="DIV6" s="38"/>
      <c r="DIW6" s="38"/>
      <c r="DIX6" s="38"/>
      <c r="DIY6" s="38"/>
      <c r="DIZ6" s="38"/>
      <c r="DJA6" s="38"/>
      <c r="DJB6" s="38"/>
      <c r="DJC6" s="38"/>
      <c r="DJD6" s="38"/>
      <c r="DJE6" s="38"/>
      <c r="DJF6" s="38"/>
      <c r="DJG6" s="38"/>
      <c r="DJH6" s="38"/>
      <c r="DJI6" s="38"/>
      <c r="DJJ6" s="38"/>
      <c r="DJK6" s="38"/>
      <c r="DJL6" s="38"/>
      <c r="DJM6" s="38"/>
      <c r="DJN6" s="38"/>
      <c r="DJO6" s="38"/>
      <c r="DJP6" s="38"/>
      <c r="DJQ6" s="38"/>
      <c r="DJR6" s="38"/>
      <c r="DJS6" s="38"/>
      <c r="DJT6" s="38"/>
      <c r="DJU6" s="38"/>
      <c r="DJV6" s="38"/>
      <c r="DJW6" s="38"/>
      <c r="DJX6" s="38"/>
      <c r="DJY6" s="38"/>
      <c r="DJZ6" s="38"/>
      <c r="DKA6" s="38"/>
      <c r="DKB6" s="38"/>
      <c r="DKC6" s="38"/>
      <c r="DKD6" s="38"/>
      <c r="DKE6" s="38"/>
      <c r="DKF6" s="38"/>
      <c r="DKG6" s="38"/>
      <c r="DKH6" s="38"/>
      <c r="DKI6" s="38"/>
      <c r="DKJ6" s="38"/>
      <c r="DKK6" s="38"/>
      <c r="DKL6" s="38"/>
      <c r="DKM6" s="38"/>
      <c r="DKN6" s="38"/>
      <c r="DKO6" s="38"/>
      <c r="DKP6" s="38"/>
      <c r="DKQ6" s="38"/>
      <c r="DKR6" s="38"/>
      <c r="DKS6" s="38"/>
      <c r="DKT6" s="38"/>
      <c r="DKU6" s="38"/>
      <c r="DKV6" s="38"/>
      <c r="DKW6" s="38"/>
      <c r="DKX6" s="38"/>
      <c r="DKY6" s="38"/>
      <c r="DKZ6" s="38"/>
      <c r="DLA6" s="38"/>
      <c r="DLB6" s="38"/>
      <c r="DLC6" s="38"/>
      <c r="DLD6" s="38"/>
      <c r="DLE6" s="38"/>
      <c r="DLF6" s="38"/>
      <c r="DLG6" s="38"/>
      <c r="DLH6" s="38"/>
      <c r="DLI6" s="38"/>
      <c r="DLJ6" s="38"/>
      <c r="DLK6" s="38"/>
      <c r="DLL6" s="38"/>
      <c r="DLM6" s="38"/>
      <c r="DLN6" s="38"/>
      <c r="DLO6" s="38"/>
      <c r="DLP6" s="38"/>
      <c r="DLQ6" s="38"/>
      <c r="DLR6" s="38"/>
      <c r="DLS6" s="38"/>
      <c r="DLT6" s="38"/>
      <c r="DLU6" s="38"/>
      <c r="DLV6" s="38"/>
      <c r="DLW6" s="38"/>
      <c r="DLX6" s="38"/>
      <c r="DLY6" s="38"/>
      <c r="DLZ6" s="38"/>
      <c r="DMA6" s="38"/>
      <c r="DMB6" s="38"/>
      <c r="DMC6" s="38"/>
      <c r="DMD6" s="38"/>
      <c r="DME6" s="38"/>
      <c r="DMF6" s="38"/>
      <c r="DMG6" s="38"/>
      <c r="DMH6" s="38"/>
      <c r="DMI6" s="38"/>
      <c r="DMJ6" s="38"/>
      <c r="DMK6" s="38"/>
      <c r="DML6" s="38"/>
      <c r="DMM6" s="38"/>
      <c r="DMN6" s="38"/>
      <c r="DMO6" s="38"/>
      <c r="DMP6" s="38"/>
      <c r="DMQ6" s="38"/>
      <c r="DMR6" s="38"/>
      <c r="DMS6" s="38"/>
      <c r="DMT6" s="38"/>
      <c r="DMU6" s="38"/>
      <c r="DMV6" s="38"/>
      <c r="DMW6" s="38"/>
      <c r="DMX6" s="38"/>
      <c r="DMY6" s="38"/>
      <c r="DMZ6" s="38"/>
      <c r="DNA6" s="38"/>
      <c r="DNB6" s="38"/>
      <c r="DNC6" s="38"/>
      <c r="DND6" s="38"/>
      <c r="DNE6" s="38"/>
      <c r="DNF6" s="38"/>
      <c r="DNG6" s="38"/>
      <c r="DNH6" s="38"/>
      <c r="DNI6" s="38"/>
      <c r="DNJ6" s="38"/>
      <c r="DNK6" s="38"/>
      <c r="DNL6" s="38"/>
      <c r="DNM6" s="38"/>
      <c r="DNN6" s="38"/>
      <c r="DNO6" s="38"/>
      <c r="DNP6" s="38"/>
      <c r="DNQ6" s="38"/>
      <c r="DNR6" s="38"/>
      <c r="DNS6" s="38"/>
      <c r="DNT6" s="38"/>
      <c r="DNU6" s="38"/>
      <c r="DNV6" s="38"/>
      <c r="DNW6" s="38"/>
      <c r="DNX6" s="38"/>
      <c r="DNY6" s="38"/>
      <c r="DNZ6" s="38"/>
      <c r="DOA6" s="38"/>
      <c r="DOB6" s="38"/>
      <c r="DOC6" s="38"/>
      <c r="DOD6" s="38"/>
      <c r="DOE6" s="38"/>
      <c r="DOF6" s="38"/>
      <c r="DOG6" s="38"/>
      <c r="DOH6" s="38"/>
      <c r="DOI6" s="38"/>
      <c r="DOJ6" s="38"/>
      <c r="DOK6" s="38"/>
      <c r="DOL6" s="38"/>
      <c r="DOM6" s="38"/>
      <c r="DON6" s="38"/>
      <c r="DOO6" s="38"/>
      <c r="DOP6" s="38"/>
      <c r="DOQ6" s="38"/>
      <c r="DOR6" s="38"/>
      <c r="DOS6" s="38"/>
      <c r="DOT6" s="38"/>
      <c r="DOU6" s="38"/>
      <c r="DOV6" s="38"/>
      <c r="DOW6" s="38"/>
      <c r="DOX6" s="38"/>
      <c r="DOY6" s="38"/>
      <c r="DOZ6" s="38"/>
      <c r="DPA6" s="38"/>
      <c r="DPB6" s="38"/>
      <c r="DPC6" s="38"/>
      <c r="DPD6" s="38"/>
      <c r="DPE6" s="38"/>
      <c r="DPF6" s="38"/>
      <c r="DPG6" s="38"/>
      <c r="DPH6" s="38"/>
      <c r="DPI6" s="38"/>
      <c r="DPJ6" s="38"/>
      <c r="DPK6" s="38"/>
      <c r="DPL6" s="38"/>
      <c r="DPM6" s="38"/>
      <c r="DPN6" s="38"/>
      <c r="DPO6" s="38"/>
      <c r="DPP6" s="38"/>
      <c r="DPQ6" s="38"/>
      <c r="DPR6" s="38"/>
      <c r="DPS6" s="38"/>
      <c r="DPT6" s="38"/>
      <c r="DPU6" s="38"/>
      <c r="DPV6" s="38"/>
      <c r="DPW6" s="38"/>
      <c r="DPX6" s="38"/>
      <c r="DPY6" s="38"/>
      <c r="DPZ6" s="38"/>
      <c r="DQA6" s="38"/>
      <c r="DQB6" s="38"/>
      <c r="DQC6" s="38"/>
      <c r="DQD6" s="38"/>
      <c r="DQE6" s="38"/>
      <c r="DQF6" s="38"/>
      <c r="DQG6" s="38"/>
      <c r="DQH6" s="38"/>
      <c r="DQI6" s="38"/>
      <c r="DQJ6" s="38"/>
      <c r="DQK6" s="38"/>
      <c r="DQL6" s="38"/>
      <c r="DQM6" s="38"/>
      <c r="DQN6" s="38"/>
      <c r="DQO6" s="38"/>
      <c r="DQP6" s="38"/>
      <c r="DQQ6" s="38"/>
      <c r="DQR6" s="38"/>
      <c r="DQS6" s="38"/>
      <c r="DQT6" s="38"/>
      <c r="DQU6" s="38"/>
      <c r="DQV6" s="38"/>
      <c r="DQW6" s="38"/>
      <c r="DQX6" s="38"/>
      <c r="DQY6" s="38"/>
      <c r="DQZ6" s="38"/>
      <c r="DRA6" s="38"/>
      <c r="DRB6" s="38"/>
      <c r="DRC6" s="38"/>
      <c r="DRD6" s="38"/>
      <c r="DRE6" s="38"/>
      <c r="DRF6" s="38"/>
      <c r="DRG6" s="38"/>
      <c r="DRH6" s="38"/>
      <c r="DRI6" s="38"/>
      <c r="DRJ6" s="38"/>
      <c r="DRK6" s="38"/>
      <c r="DRL6" s="38"/>
      <c r="DRM6" s="38"/>
      <c r="DRN6" s="38"/>
      <c r="DRO6" s="38"/>
      <c r="DRP6" s="38"/>
      <c r="DRQ6" s="38"/>
      <c r="DRR6" s="38"/>
      <c r="DRS6" s="38"/>
      <c r="DRT6" s="38"/>
      <c r="DRU6" s="38"/>
      <c r="DRV6" s="38"/>
      <c r="DRW6" s="38"/>
      <c r="DRX6" s="38"/>
      <c r="DRY6" s="38"/>
      <c r="DRZ6" s="38"/>
      <c r="DSA6" s="38"/>
      <c r="DSB6" s="38"/>
      <c r="DSC6" s="38"/>
      <c r="DSD6" s="38"/>
      <c r="DSE6" s="38"/>
      <c r="DSF6" s="38"/>
      <c r="DSG6" s="38"/>
      <c r="DSH6" s="38"/>
      <c r="DSI6" s="38"/>
      <c r="DSJ6" s="38"/>
      <c r="DSK6" s="38"/>
      <c r="DSL6" s="38"/>
      <c r="DSM6" s="38"/>
      <c r="DSN6" s="38"/>
      <c r="DSO6" s="38"/>
      <c r="DSP6" s="38"/>
      <c r="DSQ6" s="38"/>
      <c r="DSR6" s="38"/>
      <c r="DSS6" s="38"/>
      <c r="DST6" s="38"/>
      <c r="DSU6" s="38"/>
      <c r="DSV6" s="38"/>
      <c r="DSW6" s="38"/>
      <c r="DSX6" s="38"/>
      <c r="DSY6" s="38"/>
      <c r="DSZ6" s="38"/>
      <c r="DTA6" s="38"/>
      <c r="DTB6" s="38"/>
      <c r="DTC6" s="38"/>
      <c r="DTD6" s="38"/>
      <c r="DTE6" s="38"/>
      <c r="DTF6" s="38"/>
      <c r="DTG6" s="38"/>
      <c r="DTH6" s="38"/>
      <c r="DTI6" s="38"/>
      <c r="DTJ6" s="38"/>
      <c r="DTK6" s="38"/>
      <c r="DTL6" s="38"/>
      <c r="DTM6" s="38"/>
      <c r="DTN6" s="38"/>
      <c r="DTO6" s="38"/>
      <c r="DTP6" s="38"/>
      <c r="DTQ6" s="38"/>
      <c r="DTR6" s="38"/>
      <c r="DTS6" s="38"/>
      <c r="DTT6" s="38"/>
      <c r="DTU6" s="38"/>
      <c r="DTV6" s="38"/>
      <c r="DTW6" s="38"/>
      <c r="DTX6" s="38"/>
      <c r="DTY6" s="38"/>
      <c r="DTZ6" s="38"/>
      <c r="DUA6" s="38"/>
      <c r="DUB6" s="38"/>
      <c r="DUC6" s="38"/>
      <c r="DUD6" s="38"/>
      <c r="DUE6" s="38"/>
      <c r="DUF6" s="38"/>
      <c r="DUG6" s="38"/>
      <c r="DUH6" s="38"/>
      <c r="DUI6" s="38"/>
      <c r="DUJ6" s="38"/>
      <c r="DUK6" s="38"/>
      <c r="DUL6" s="38"/>
      <c r="DUM6" s="38"/>
      <c r="DUN6" s="38"/>
      <c r="DUO6" s="38"/>
      <c r="DUP6" s="38"/>
      <c r="DUQ6" s="38"/>
      <c r="DUR6" s="38"/>
      <c r="DUS6" s="38"/>
      <c r="DUT6" s="38"/>
      <c r="DUU6" s="38"/>
      <c r="DUV6" s="38"/>
      <c r="DUW6" s="38"/>
      <c r="DUX6" s="38"/>
      <c r="DUY6" s="38"/>
      <c r="DUZ6" s="38"/>
      <c r="DVA6" s="38"/>
      <c r="DVB6" s="38"/>
      <c r="DVC6" s="38"/>
      <c r="DVD6" s="38"/>
      <c r="DVE6" s="38"/>
      <c r="DVF6" s="38"/>
      <c r="DVG6" s="38"/>
      <c r="DVH6" s="38"/>
      <c r="DVI6" s="38"/>
      <c r="DVJ6" s="38"/>
      <c r="DVK6" s="38"/>
      <c r="DVL6" s="38"/>
      <c r="DVM6" s="38"/>
      <c r="DVN6" s="38"/>
      <c r="DVO6" s="38"/>
      <c r="DVP6" s="38"/>
      <c r="DVQ6" s="38"/>
      <c r="DVR6" s="38"/>
      <c r="DVS6" s="38"/>
      <c r="DVT6" s="38"/>
      <c r="DVU6" s="38"/>
      <c r="DVV6" s="38"/>
      <c r="DVW6" s="38"/>
      <c r="DVX6" s="38"/>
      <c r="DVY6" s="38"/>
      <c r="DVZ6" s="38"/>
      <c r="DWA6" s="38"/>
      <c r="DWB6" s="38"/>
      <c r="DWC6" s="38"/>
      <c r="DWD6" s="38"/>
      <c r="DWE6" s="38"/>
      <c r="DWF6" s="38"/>
      <c r="DWG6" s="38"/>
      <c r="DWH6" s="38"/>
      <c r="DWI6" s="38"/>
      <c r="DWJ6" s="38"/>
      <c r="DWK6" s="38"/>
      <c r="DWL6" s="38"/>
      <c r="DWM6" s="38"/>
      <c r="DWN6" s="38"/>
      <c r="DWO6" s="38"/>
      <c r="DWP6" s="38"/>
      <c r="DWQ6" s="38"/>
      <c r="DWR6" s="38"/>
      <c r="DWS6" s="38"/>
      <c r="DWT6" s="38"/>
      <c r="DWU6" s="38"/>
      <c r="DWV6" s="38"/>
      <c r="DWW6" s="38"/>
      <c r="DWX6" s="38"/>
      <c r="DWY6" s="38"/>
      <c r="DWZ6" s="38"/>
      <c r="DXA6" s="38"/>
      <c r="DXB6" s="38"/>
      <c r="DXC6" s="38"/>
      <c r="DXD6" s="38"/>
      <c r="DXE6" s="38"/>
      <c r="DXF6" s="38"/>
      <c r="DXG6" s="38"/>
      <c r="DXH6" s="38"/>
      <c r="DXI6" s="38"/>
      <c r="DXJ6" s="38"/>
      <c r="DXK6" s="38"/>
      <c r="DXL6" s="38"/>
      <c r="DXM6" s="38"/>
      <c r="DXN6" s="38"/>
      <c r="DXO6" s="38"/>
      <c r="DXP6" s="38"/>
      <c r="DXQ6" s="38"/>
      <c r="DXR6" s="38"/>
      <c r="DXS6" s="38"/>
      <c r="DXT6" s="38"/>
      <c r="DXU6" s="38"/>
      <c r="DXV6" s="38"/>
      <c r="DXW6" s="38"/>
      <c r="DXX6" s="38"/>
      <c r="DXY6" s="38"/>
      <c r="DXZ6" s="38"/>
      <c r="DYA6" s="38"/>
      <c r="DYB6" s="38"/>
      <c r="DYC6" s="38"/>
      <c r="DYD6" s="38"/>
      <c r="DYE6" s="38"/>
      <c r="DYF6" s="38"/>
      <c r="DYG6" s="38"/>
      <c r="DYH6" s="38"/>
      <c r="DYI6" s="38"/>
      <c r="DYJ6" s="38"/>
      <c r="DYK6" s="38"/>
      <c r="DYL6" s="38"/>
      <c r="DYM6" s="38"/>
      <c r="DYN6" s="38"/>
      <c r="DYO6" s="38"/>
      <c r="DYP6" s="38"/>
      <c r="DYQ6" s="38"/>
      <c r="DYR6" s="38"/>
      <c r="DYS6" s="38"/>
      <c r="DYT6" s="38"/>
      <c r="DYU6" s="38"/>
      <c r="DYV6" s="38"/>
      <c r="DYW6" s="38"/>
      <c r="DYX6" s="38"/>
      <c r="DYY6" s="38"/>
      <c r="DYZ6" s="38"/>
      <c r="DZA6" s="38"/>
      <c r="DZB6" s="38"/>
      <c r="DZC6" s="38"/>
      <c r="DZD6" s="38"/>
      <c r="DZE6" s="38"/>
      <c r="DZF6" s="38"/>
      <c r="DZG6" s="38"/>
      <c r="DZH6" s="38"/>
      <c r="DZI6" s="38"/>
      <c r="DZJ6" s="38"/>
      <c r="DZK6" s="38"/>
      <c r="DZL6" s="38"/>
      <c r="DZM6" s="38"/>
      <c r="DZN6" s="38"/>
      <c r="DZO6" s="38"/>
      <c r="DZP6" s="38"/>
      <c r="DZQ6" s="38"/>
      <c r="DZR6" s="38"/>
      <c r="DZS6" s="38"/>
      <c r="DZT6" s="38"/>
      <c r="DZU6" s="38"/>
      <c r="DZV6" s="38"/>
      <c r="DZW6" s="38"/>
      <c r="DZX6" s="38"/>
      <c r="DZY6" s="38"/>
      <c r="DZZ6" s="38"/>
      <c r="EAA6" s="38"/>
      <c r="EAB6" s="38"/>
      <c r="EAC6" s="38"/>
      <c r="EAD6" s="38"/>
      <c r="EAE6" s="38"/>
      <c r="EAF6" s="38"/>
      <c r="EAG6" s="38"/>
      <c r="EAH6" s="38"/>
      <c r="EAI6" s="38"/>
      <c r="EAJ6" s="38"/>
      <c r="EAK6" s="38"/>
      <c r="EAL6" s="38"/>
      <c r="EAM6" s="38"/>
      <c r="EAN6" s="38"/>
      <c r="EAO6" s="38"/>
      <c r="EAP6" s="38"/>
      <c r="EAQ6" s="38"/>
      <c r="EAR6" s="38"/>
      <c r="EAS6" s="38"/>
      <c r="EAT6" s="38"/>
      <c r="EAU6" s="38"/>
      <c r="EAV6" s="38"/>
      <c r="EAW6" s="38"/>
      <c r="EAX6" s="38"/>
      <c r="EAY6" s="38"/>
      <c r="EAZ6" s="38"/>
      <c r="EBA6" s="38"/>
      <c r="EBB6" s="38"/>
      <c r="EBC6" s="38"/>
      <c r="EBD6" s="38"/>
      <c r="EBE6" s="38"/>
      <c r="EBF6" s="38"/>
      <c r="EBG6" s="38"/>
      <c r="EBH6" s="38"/>
      <c r="EBI6" s="38"/>
      <c r="EBJ6" s="38"/>
      <c r="EBK6" s="38"/>
      <c r="EBL6" s="38"/>
      <c r="EBM6" s="38"/>
      <c r="EBN6" s="38"/>
      <c r="EBO6" s="38"/>
      <c r="EBP6" s="38"/>
      <c r="EBQ6" s="38"/>
      <c r="EBR6" s="38"/>
      <c r="EBS6" s="38"/>
      <c r="EBT6" s="38"/>
      <c r="EBU6" s="38"/>
      <c r="EBV6" s="38"/>
      <c r="EBW6" s="38"/>
      <c r="EBX6" s="38"/>
      <c r="EBY6" s="38"/>
      <c r="EBZ6" s="38"/>
      <c r="ECA6" s="38"/>
      <c r="ECB6" s="38"/>
      <c r="ECC6" s="38"/>
      <c r="ECD6" s="38"/>
      <c r="ECE6" s="38"/>
      <c r="ECF6" s="38"/>
      <c r="ECG6" s="38"/>
      <c r="ECH6" s="38"/>
      <c r="ECI6" s="38"/>
      <c r="ECJ6" s="38"/>
      <c r="ECK6" s="38"/>
      <c r="ECL6" s="38"/>
      <c r="ECM6" s="38"/>
      <c r="ECN6" s="38"/>
      <c r="ECO6" s="38"/>
      <c r="ECP6" s="38"/>
      <c r="ECQ6" s="38"/>
      <c r="ECR6" s="38"/>
      <c r="ECS6" s="38"/>
      <c r="ECT6" s="38"/>
      <c r="ECU6" s="38"/>
      <c r="ECV6" s="38"/>
      <c r="ECW6" s="38"/>
      <c r="ECX6" s="38"/>
      <c r="ECY6" s="38"/>
      <c r="ECZ6" s="38"/>
      <c r="EDA6" s="38"/>
      <c r="EDB6" s="38"/>
      <c r="EDC6" s="38"/>
      <c r="EDD6" s="38"/>
      <c r="EDE6" s="38"/>
      <c r="EDF6" s="38"/>
      <c r="EDG6" s="38"/>
      <c r="EDH6" s="38"/>
      <c r="EDI6" s="38"/>
      <c r="EDJ6" s="38"/>
      <c r="EDK6" s="38"/>
      <c r="EDL6" s="38"/>
      <c r="EDM6" s="38"/>
      <c r="EDN6" s="38"/>
      <c r="EDO6" s="38"/>
      <c r="EDP6" s="38"/>
      <c r="EDQ6" s="38"/>
      <c r="EDR6" s="38"/>
      <c r="EDS6" s="38"/>
      <c r="EDT6" s="38"/>
      <c r="EDU6" s="38"/>
      <c r="EDV6" s="38"/>
      <c r="EDW6" s="38"/>
      <c r="EDX6" s="38"/>
      <c r="EDY6" s="38"/>
      <c r="EDZ6" s="38"/>
      <c r="EEA6" s="38"/>
      <c r="EEB6" s="38"/>
      <c r="EEC6" s="38"/>
      <c r="EED6" s="38"/>
      <c r="EEE6" s="38"/>
      <c r="EEF6" s="38"/>
      <c r="EEG6" s="38"/>
      <c r="EEH6" s="38"/>
      <c r="EEI6" s="38"/>
      <c r="EEJ6" s="38"/>
      <c r="EEK6" s="38"/>
      <c r="EEL6" s="38"/>
      <c r="EEM6" s="38"/>
      <c r="EEN6" s="38"/>
      <c r="EEO6" s="38"/>
      <c r="EEP6" s="38"/>
      <c r="EEQ6" s="38"/>
      <c r="EER6" s="38"/>
      <c r="EES6" s="38"/>
      <c r="EET6" s="38"/>
      <c r="EEU6" s="38"/>
      <c r="EEV6" s="38"/>
      <c r="EEW6" s="38"/>
      <c r="EEX6" s="38"/>
      <c r="EEY6" s="38"/>
      <c r="EEZ6" s="38"/>
      <c r="EFA6" s="38"/>
      <c r="EFB6" s="38"/>
      <c r="EFC6" s="38"/>
      <c r="EFD6" s="38"/>
      <c r="EFE6" s="38"/>
      <c r="EFF6" s="38"/>
      <c r="EFG6" s="38"/>
      <c r="EFH6" s="38"/>
      <c r="EFI6" s="38"/>
      <c r="EFJ6" s="38"/>
      <c r="EFK6" s="38"/>
      <c r="EFL6" s="38"/>
      <c r="EFM6" s="38"/>
      <c r="EFN6" s="38"/>
      <c r="EFO6" s="38"/>
      <c r="EFP6" s="38"/>
      <c r="EFQ6" s="38"/>
      <c r="EFR6" s="38"/>
      <c r="EFS6" s="38"/>
      <c r="EFT6" s="38"/>
      <c r="EFU6" s="38"/>
      <c r="EFV6" s="38"/>
      <c r="EFW6" s="38"/>
      <c r="EFX6" s="38"/>
      <c r="EFY6" s="38"/>
      <c r="EFZ6" s="38"/>
      <c r="EGA6" s="38"/>
      <c r="EGB6" s="38"/>
      <c r="EGC6" s="38"/>
      <c r="EGD6" s="38"/>
      <c r="EGE6" s="38"/>
      <c r="EGF6" s="38"/>
      <c r="EGG6" s="38"/>
      <c r="EGH6" s="38"/>
      <c r="EGI6" s="38"/>
      <c r="EGJ6" s="38"/>
      <c r="EGK6" s="38"/>
      <c r="EGL6" s="38"/>
      <c r="EGM6" s="38"/>
      <c r="EGN6" s="38"/>
      <c r="EGO6" s="38"/>
      <c r="EGP6" s="38"/>
      <c r="EGQ6" s="38"/>
      <c r="EGR6" s="38"/>
      <c r="EGS6" s="38"/>
      <c r="EGT6" s="38"/>
      <c r="EGU6" s="38"/>
      <c r="EGV6" s="38"/>
      <c r="EGW6" s="38"/>
      <c r="EGX6" s="38"/>
      <c r="EGY6" s="38"/>
      <c r="EGZ6" s="38"/>
      <c r="EHA6" s="38"/>
      <c r="EHB6" s="38"/>
      <c r="EHC6" s="38"/>
      <c r="EHD6" s="38"/>
      <c r="EHE6" s="38"/>
      <c r="EHF6" s="38"/>
      <c r="EHG6" s="38"/>
      <c r="EHH6" s="38"/>
      <c r="EHI6" s="38"/>
      <c r="EHJ6" s="38"/>
      <c r="EHK6" s="38"/>
      <c r="EHL6" s="38"/>
      <c r="EHM6" s="38"/>
      <c r="EHN6" s="38"/>
      <c r="EHO6" s="38"/>
      <c r="EHP6" s="38"/>
      <c r="EHQ6" s="38"/>
      <c r="EHR6" s="38"/>
      <c r="EHS6" s="38"/>
      <c r="EHT6" s="38"/>
      <c r="EHU6" s="38"/>
      <c r="EHV6" s="38"/>
      <c r="EHW6" s="38"/>
      <c r="EHX6" s="38"/>
      <c r="EHY6" s="38"/>
      <c r="EHZ6" s="38"/>
      <c r="EIA6" s="38"/>
      <c r="EIB6" s="38"/>
      <c r="EIC6" s="38"/>
      <c r="EID6" s="38"/>
      <c r="EIE6" s="38"/>
      <c r="EIF6" s="38"/>
      <c r="EIG6" s="38"/>
      <c r="EIH6" s="38"/>
      <c r="EII6" s="38"/>
      <c r="EIJ6" s="38"/>
      <c r="EIK6" s="38"/>
      <c r="EIL6" s="38"/>
      <c r="EIM6" s="38"/>
      <c r="EIN6" s="38"/>
      <c r="EIO6" s="38"/>
      <c r="EIP6" s="38"/>
      <c r="EIQ6" s="38"/>
      <c r="EIR6" s="38"/>
      <c r="EIS6" s="38"/>
      <c r="EIT6" s="38"/>
      <c r="EIU6" s="38"/>
      <c r="EIV6" s="38"/>
      <c r="EIW6" s="38"/>
      <c r="EIX6" s="38"/>
      <c r="EIY6" s="38"/>
      <c r="EIZ6" s="38"/>
      <c r="EJA6" s="38"/>
      <c r="EJB6" s="38"/>
      <c r="EJC6" s="38"/>
      <c r="EJD6" s="38"/>
      <c r="EJE6" s="38"/>
      <c r="EJF6" s="38"/>
      <c r="EJG6" s="38"/>
      <c r="EJH6" s="38"/>
      <c r="EJI6" s="38"/>
      <c r="EJJ6" s="38"/>
      <c r="EJK6" s="38"/>
      <c r="EJL6" s="38"/>
      <c r="EJM6" s="38"/>
      <c r="EJN6" s="38"/>
      <c r="EJO6" s="38"/>
      <c r="EJP6" s="38"/>
      <c r="EJQ6" s="38"/>
      <c r="EJR6" s="38"/>
      <c r="EJS6" s="38"/>
      <c r="EJT6" s="38"/>
      <c r="EJU6" s="38"/>
      <c r="EJV6" s="38"/>
      <c r="EJW6" s="38"/>
      <c r="EJX6" s="38"/>
      <c r="EJY6" s="38"/>
      <c r="EJZ6" s="38"/>
      <c r="EKA6" s="38"/>
      <c r="EKB6" s="38"/>
      <c r="EKC6" s="38"/>
      <c r="EKD6" s="38"/>
      <c r="EKE6" s="38"/>
      <c r="EKF6" s="38"/>
      <c r="EKG6" s="38"/>
      <c r="EKH6" s="38"/>
      <c r="EKI6" s="38"/>
      <c r="EKJ6" s="38"/>
      <c r="EKK6" s="38"/>
      <c r="EKL6" s="38"/>
      <c r="EKM6" s="38"/>
      <c r="EKN6" s="38"/>
      <c r="EKO6" s="38"/>
      <c r="EKP6" s="38"/>
      <c r="EKQ6" s="38"/>
      <c r="EKR6" s="38"/>
      <c r="EKS6" s="38"/>
      <c r="EKT6" s="38"/>
      <c r="EKU6" s="38"/>
      <c r="EKV6" s="38"/>
      <c r="EKW6" s="38"/>
      <c r="EKX6" s="38"/>
      <c r="EKY6" s="38"/>
      <c r="EKZ6" s="38"/>
      <c r="ELA6" s="38"/>
      <c r="ELB6" s="38"/>
      <c r="ELC6" s="38"/>
      <c r="ELD6" s="38"/>
      <c r="ELE6" s="38"/>
      <c r="ELF6" s="38"/>
      <c r="ELG6" s="38"/>
      <c r="ELH6" s="38"/>
      <c r="ELI6" s="38"/>
      <c r="ELJ6" s="38"/>
      <c r="ELK6" s="38"/>
      <c r="ELL6" s="38"/>
      <c r="ELM6" s="38"/>
      <c r="ELN6" s="38"/>
      <c r="ELO6" s="38"/>
      <c r="ELP6" s="38"/>
      <c r="ELQ6" s="38"/>
      <c r="ELR6" s="38"/>
      <c r="ELS6" s="38"/>
      <c r="ELT6" s="38"/>
      <c r="ELU6" s="38"/>
      <c r="ELV6" s="38"/>
      <c r="ELW6" s="38"/>
      <c r="ELX6" s="38"/>
      <c r="ELY6" s="38"/>
      <c r="ELZ6" s="38"/>
      <c r="EMA6" s="38"/>
      <c r="EMB6" s="38"/>
      <c r="EMC6" s="38"/>
      <c r="EMD6" s="38"/>
      <c r="EME6" s="38"/>
      <c r="EMF6" s="38"/>
      <c r="EMG6" s="38"/>
      <c r="EMH6" s="38"/>
      <c r="EMI6" s="38"/>
      <c r="EMJ6" s="38"/>
      <c r="EMK6" s="38"/>
      <c r="EML6" s="38"/>
      <c r="EMM6" s="38"/>
      <c r="EMN6" s="38"/>
      <c r="EMO6" s="38"/>
      <c r="EMP6" s="38"/>
      <c r="EMQ6" s="38"/>
      <c r="EMR6" s="38"/>
      <c r="EMS6" s="38"/>
      <c r="EMT6" s="38"/>
      <c r="EMU6" s="38"/>
      <c r="EMV6" s="38"/>
      <c r="EMW6" s="38"/>
      <c r="EMX6" s="38"/>
      <c r="EMY6" s="38"/>
      <c r="EMZ6" s="38"/>
      <c r="ENA6" s="38"/>
      <c r="ENB6" s="38"/>
      <c r="ENC6" s="38"/>
      <c r="END6" s="38"/>
      <c r="ENE6" s="38"/>
      <c r="ENF6" s="38"/>
      <c r="ENG6" s="38"/>
      <c r="ENH6" s="38"/>
      <c r="ENI6" s="38"/>
      <c r="ENJ6" s="38"/>
      <c r="ENK6" s="38"/>
      <c r="ENL6" s="38"/>
      <c r="ENM6" s="38"/>
      <c r="ENN6" s="38"/>
      <c r="ENO6" s="38"/>
      <c r="ENP6" s="38"/>
      <c r="ENQ6" s="38"/>
      <c r="ENR6" s="38"/>
      <c r="ENS6" s="38"/>
      <c r="ENT6" s="38"/>
      <c r="ENU6" s="38"/>
      <c r="ENV6" s="38"/>
      <c r="ENW6" s="38"/>
      <c r="ENX6" s="38"/>
      <c r="ENY6" s="38"/>
      <c r="ENZ6" s="38"/>
      <c r="EOA6" s="38"/>
      <c r="EOB6" s="38"/>
      <c r="EOC6" s="38"/>
      <c r="EOD6" s="38"/>
      <c r="EOE6" s="38"/>
      <c r="EOF6" s="38"/>
      <c r="EOG6" s="38"/>
      <c r="EOH6" s="38"/>
      <c r="EOI6" s="38"/>
      <c r="EOJ6" s="38"/>
      <c r="EOK6" s="38"/>
      <c r="EOL6" s="38"/>
      <c r="EOM6" s="38"/>
      <c r="EON6" s="38"/>
      <c r="EOO6" s="38"/>
      <c r="EOP6" s="38"/>
      <c r="EOQ6" s="38"/>
      <c r="EOR6" s="38"/>
      <c r="EOS6" s="38"/>
      <c r="EOT6" s="38"/>
      <c r="EOU6" s="38"/>
      <c r="EOV6" s="38"/>
      <c r="EOW6" s="38"/>
      <c r="EOX6" s="38"/>
      <c r="EOY6" s="38"/>
      <c r="EOZ6" s="38"/>
      <c r="EPA6" s="38"/>
      <c r="EPB6" s="38"/>
      <c r="EPC6" s="38"/>
      <c r="EPD6" s="38"/>
      <c r="EPE6" s="38"/>
      <c r="EPF6" s="38"/>
      <c r="EPG6" s="38"/>
      <c r="EPH6" s="38"/>
      <c r="EPI6" s="38"/>
      <c r="EPJ6" s="38"/>
      <c r="EPK6" s="38"/>
      <c r="EPL6" s="38"/>
      <c r="EPM6" s="38"/>
      <c r="EPN6" s="38"/>
      <c r="EPO6" s="38"/>
      <c r="EPP6" s="38"/>
      <c r="EPQ6" s="38"/>
      <c r="EPR6" s="38"/>
      <c r="EPS6" s="38"/>
      <c r="EPT6" s="38"/>
      <c r="EPU6" s="38"/>
      <c r="EPV6" s="38"/>
      <c r="EPW6" s="38"/>
      <c r="EPX6" s="38"/>
      <c r="EPY6" s="38"/>
      <c r="EPZ6" s="38"/>
      <c r="EQA6" s="38"/>
      <c r="EQB6" s="38"/>
      <c r="EQC6" s="38"/>
      <c r="EQD6" s="38"/>
      <c r="EQE6" s="38"/>
      <c r="EQF6" s="38"/>
      <c r="EQG6" s="38"/>
      <c r="EQH6" s="38"/>
      <c r="EQI6" s="38"/>
      <c r="EQJ6" s="38"/>
      <c r="EQK6" s="38"/>
      <c r="EQL6" s="38"/>
      <c r="EQM6" s="38"/>
      <c r="EQN6" s="38"/>
      <c r="EQO6" s="38"/>
      <c r="EQP6" s="38"/>
      <c r="EQQ6" s="38"/>
      <c r="EQR6" s="38"/>
      <c r="EQS6" s="38"/>
      <c r="EQT6" s="38"/>
      <c r="EQU6" s="38"/>
      <c r="EQV6" s="38"/>
      <c r="EQW6" s="38"/>
      <c r="EQX6" s="38"/>
      <c r="EQY6" s="38"/>
      <c r="EQZ6" s="38"/>
      <c r="ERA6" s="38"/>
      <c r="ERB6" s="38"/>
      <c r="ERC6" s="38"/>
      <c r="ERD6" s="38"/>
      <c r="ERE6" s="38"/>
      <c r="ERF6" s="38"/>
      <c r="ERG6" s="38"/>
      <c r="ERH6" s="38"/>
      <c r="ERI6" s="38"/>
      <c r="ERJ6" s="38"/>
      <c r="ERK6" s="38"/>
      <c r="ERL6" s="38"/>
      <c r="ERM6" s="38"/>
      <c r="ERN6" s="38"/>
      <c r="ERO6" s="38"/>
      <c r="ERP6" s="38"/>
      <c r="ERQ6" s="38"/>
      <c r="ERR6" s="38"/>
      <c r="ERS6" s="38"/>
      <c r="ERT6" s="38"/>
      <c r="ERU6" s="38"/>
      <c r="ERV6" s="38"/>
      <c r="ERW6" s="38"/>
      <c r="ERX6" s="38"/>
      <c r="ERY6" s="38"/>
      <c r="ERZ6" s="38"/>
      <c r="ESA6" s="38"/>
      <c r="ESB6" s="38"/>
      <c r="ESC6" s="38"/>
      <c r="ESD6" s="38"/>
      <c r="ESE6" s="38"/>
      <c r="ESF6" s="38"/>
      <c r="ESG6" s="38"/>
      <c r="ESH6" s="38"/>
      <c r="ESI6" s="38"/>
      <c r="ESJ6" s="38"/>
      <c r="ESK6" s="38"/>
      <c r="ESL6" s="38"/>
      <c r="ESM6" s="38"/>
      <c r="ESN6" s="38"/>
      <c r="ESO6" s="38"/>
      <c r="ESP6" s="38"/>
      <c r="ESQ6" s="38"/>
      <c r="ESR6" s="38"/>
      <c r="ESS6" s="38"/>
      <c r="EST6" s="38"/>
      <c r="ESU6" s="38"/>
      <c r="ESV6" s="38"/>
      <c r="ESW6" s="38"/>
      <c r="ESX6" s="38"/>
      <c r="ESY6" s="38"/>
      <c r="ESZ6" s="38"/>
      <c r="ETA6" s="38"/>
      <c r="ETB6" s="38"/>
      <c r="ETC6" s="38"/>
      <c r="ETD6" s="38"/>
      <c r="ETE6" s="38"/>
      <c r="ETF6" s="38"/>
      <c r="ETG6" s="38"/>
      <c r="ETH6" s="38"/>
      <c r="ETI6" s="38"/>
      <c r="ETJ6" s="38"/>
      <c r="ETK6" s="38"/>
      <c r="ETL6" s="38"/>
      <c r="ETM6" s="38"/>
      <c r="ETN6" s="38"/>
      <c r="ETO6" s="38"/>
      <c r="ETP6" s="38"/>
      <c r="ETQ6" s="38"/>
      <c r="ETR6" s="38"/>
      <c r="ETS6" s="38"/>
      <c r="ETT6" s="38"/>
      <c r="ETU6" s="38"/>
      <c r="ETV6" s="38"/>
      <c r="ETW6" s="38"/>
      <c r="ETX6" s="38"/>
      <c r="ETY6" s="38"/>
      <c r="ETZ6" s="38"/>
      <c r="EUA6" s="38"/>
      <c r="EUB6" s="38"/>
      <c r="EUC6" s="38"/>
      <c r="EUD6" s="38"/>
      <c r="EUE6" s="38"/>
      <c r="EUF6" s="38"/>
      <c r="EUG6" s="38"/>
      <c r="EUH6" s="38"/>
      <c r="EUI6" s="38"/>
      <c r="EUJ6" s="38"/>
      <c r="EUK6" s="38"/>
      <c r="EUL6" s="38"/>
      <c r="EUM6" s="38"/>
      <c r="EUN6" s="38"/>
      <c r="EUO6" s="38"/>
      <c r="EUP6" s="38"/>
      <c r="EUQ6" s="38"/>
      <c r="EUR6" s="38"/>
      <c r="EUS6" s="38"/>
      <c r="EUT6" s="38"/>
      <c r="EUU6" s="38"/>
      <c r="EUV6" s="38"/>
      <c r="EUW6" s="38"/>
      <c r="EUX6" s="38"/>
      <c r="EUY6" s="38"/>
      <c r="EUZ6" s="38"/>
      <c r="EVA6" s="38"/>
      <c r="EVB6" s="38"/>
      <c r="EVC6" s="38"/>
      <c r="EVD6" s="38"/>
      <c r="EVE6" s="38"/>
      <c r="EVF6" s="38"/>
      <c r="EVG6" s="38"/>
      <c r="EVH6" s="38"/>
      <c r="EVI6" s="38"/>
      <c r="EVJ6" s="38"/>
      <c r="EVK6" s="38"/>
      <c r="EVL6" s="38"/>
      <c r="EVM6" s="38"/>
      <c r="EVN6" s="38"/>
      <c r="EVO6" s="38"/>
      <c r="EVP6" s="38"/>
      <c r="EVQ6" s="38"/>
      <c r="EVR6" s="38"/>
      <c r="EVS6" s="38"/>
      <c r="EVT6" s="38"/>
      <c r="EVU6" s="38"/>
      <c r="EVV6" s="38"/>
      <c r="EVW6" s="38"/>
      <c r="EVX6" s="38"/>
      <c r="EVY6" s="38"/>
      <c r="EVZ6" s="38"/>
      <c r="EWA6" s="38"/>
      <c r="EWB6" s="38"/>
      <c r="EWC6" s="38"/>
      <c r="EWD6" s="38"/>
      <c r="EWE6" s="38"/>
      <c r="EWF6" s="38"/>
      <c r="EWG6" s="38"/>
      <c r="EWH6" s="38"/>
      <c r="EWI6" s="38"/>
      <c r="EWJ6" s="38"/>
      <c r="EWK6" s="38"/>
      <c r="EWL6" s="38"/>
      <c r="EWM6" s="38"/>
      <c r="EWN6" s="38"/>
      <c r="EWO6" s="38"/>
      <c r="EWP6" s="38"/>
      <c r="EWQ6" s="38"/>
      <c r="EWR6" s="38"/>
      <c r="EWS6" s="38"/>
      <c r="EWT6" s="38"/>
      <c r="EWU6" s="38"/>
      <c r="EWV6" s="38"/>
      <c r="EWW6" s="38"/>
      <c r="EWX6" s="38"/>
      <c r="EWY6" s="38"/>
      <c r="EWZ6" s="38"/>
      <c r="EXA6" s="38"/>
      <c r="EXB6" s="38"/>
      <c r="EXC6" s="38"/>
      <c r="EXD6" s="38"/>
      <c r="EXE6" s="38"/>
      <c r="EXF6" s="38"/>
      <c r="EXG6" s="38"/>
      <c r="EXH6" s="38"/>
      <c r="EXI6" s="38"/>
      <c r="EXJ6" s="38"/>
      <c r="EXK6" s="38"/>
      <c r="EXL6" s="38"/>
      <c r="EXM6" s="38"/>
      <c r="EXN6" s="38"/>
      <c r="EXO6" s="38"/>
      <c r="EXP6" s="38"/>
      <c r="EXQ6" s="38"/>
      <c r="EXR6" s="38"/>
      <c r="EXS6" s="38"/>
      <c r="EXT6" s="38"/>
      <c r="EXU6" s="38"/>
      <c r="EXV6" s="38"/>
      <c r="EXW6" s="38"/>
      <c r="EXX6" s="38"/>
      <c r="EXY6" s="38"/>
      <c r="EXZ6" s="38"/>
      <c r="EYA6" s="38"/>
      <c r="EYB6" s="38"/>
      <c r="EYC6" s="38"/>
      <c r="EYD6" s="38"/>
      <c r="EYE6" s="38"/>
      <c r="EYF6" s="38"/>
      <c r="EYG6" s="38"/>
      <c r="EYH6" s="38"/>
      <c r="EYI6" s="38"/>
      <c r="EYJ6" s="38"/>
      <c r="EYK6" s="38"/>
      <c r="EYL6" s="38"/>
      <c r="EYM6" s="38"/>
      <c r="EYN6" s="38"/>
      <c r="EYO6" s="38"/>
      <c r="EYP6" s="38"/>
      <c r="EYQ6" s="38"/>
      <c r="EYR6" s="38"/>
      <c r="EYS6" s="38"/>
      <c r="EYT6" s="38"/>
      <c r="EYU6" s="38"/>
      <c r="EYV6" s="38"/>
      <c r="EYW6" s="38"/>
      <c r="EYX6" s="38"/>
      <c r="EYY6" s="38"/>
      <c r="EYZ6" s="38"/>
      <c r="EZA6" s="38"/>
      <c r="EZB6" s="38"/>
      <c r="EZC6" s="38"/>
      <c r="EZD6" s="38"/>
      <c r="EZE6" s="38"/>
      <c r="EZF6" s="38"/>
      <c r="EZG6" s="38"/>
      <c r="EZH6" s="38"/>
      <c r="EZI6" s="38"/>
      <c r="EZJ6" s="38"/>
      <c r="EZK6" s="38"/>
      <c r="EZL6" s="38"/>
      <c r="EZM6" s="38"/>
      <c r="EZN6" s="38"/>
      <c r="EZO6" s="38"/>
      <c r="EZP6" s="38"/>
      <c r="EZQ6" s="38"/>
      <c r="EZR6" s="38"/>
      <c r="EZS6" s="38"/>
      <c r="EZT6" s="38"/>
      <c r="EZU6" s="38"/>
      <c r="EZV6" s="38"/>
      <c r="EZW6" s="38"/>
      <c r="EZX6" s="38"/>
      <c r="EZY6" s="38"/>
      <c r="EZZ6" s="38"/>
      <c r="FAA6" s="38"/>
      <c r="FAB6" s="38"/>
      <c r="FAC6" s="38"/>
      <c r="FAD6" s="38"/>
      <c r="FAE6" s="38"/>
      <c r="FAF6" s="38"/>
      <c r="FAG6" s="38"/>
      <c r="FAH6" s="38"/>
      <c r="FAI6" s="38"/>
      <c r="FAJ6" s="38"/>
      <c r="FAK6" s="38"/>
      <c r="FAL6" s="38"/>
      <c r="FAM6" s="38"/>
      <c r="FAN6" s="38"/>
      <c r="FAO6" s="38"/>
      <c r="FAP6" s="38"/>
      <c r="FAQ6" s="38"/>
      <c r="FAR6" s="38"/>
      <c r="FAS6" s="38"/>
      <c r="FAT6" s="38"/>
      <c r="FAU6" s="38"/>
      <c r="FAV6" s="38"/>
      <c r="FAW6" s="38"/>
      <c r="FAX6" s="38"/>
      <c r="FAY6" s="38"/>
      <c r="FAZ6" s="38"/>
      <c r="FBA6" s="38"/>
      <c r="FBB6" s="38"/>
      <c r="FBC6" s="38"/>
      <c r="FBD6" s="38"/>
      <c r="FBE6" s="38"/>
      <c r="FBF6" s="38"/>
      <c r="FBG6" s="38"/>
      <c r="FBH6" s="38"/>
      <c r="FBI6" s="38"/>
      <c r="FBJ6" s="38"/>
      <c r="FBK6" s="38"/>
      <c r="FBL6" s="38"/>
      <c r="FBM6" s="38"/>
      <c r="FBN6" s="38"/>
      <c r="FBO6" s="38"/>
      <c r="FBP6" s="38"/>
      <c r="FBQ6" s="38"/>
      <c r="FBR6" s="38"/>
      <c r="FBS6" s="38"/>
      <c r="FBT6" s="38"/>
      <c r="FBU6" s="38"/>
      <c r="FBV6" s="38"/>
      <c r="FBW6" s="38"/>
      <c r="FBX6" s="38"/>
      <c r="FBY6" s="38"/>
      <c r="FBZ6" s="38"/>
      <c r="FCA6" s="38"/>
      <c r="FCB6" s="38"/>
      <c r="FCC6" s="38"/>
      <c r="FCD6" s="38"/>
      <c r="FCE6" s="38"/>
      <c r="FCF6" s="38"/>
      <c r="FCG6" s="38"/>
      <c r="FCH6" s="38"/>
      <c r="FCI6" s="38"/>
      <c r="FCJ6" s="38"/>
      <c r="FCK6" s="38"/>
      <c r="FCL6" s="38"/>
      <c r="FCM6" s="38"/>
      <c r="FCN6" s="38"/>
      <c r="FCO6" s="38"/>
      <c r="FCP6" s="38"/>
      <c r="FCQ6" s="38"/>
      <c r="FCR6" s="38"/>
      <c r="FCS6" s="38"/>
      <c r="FCT6" s="38"/>
      <c r="FCU6" s="38"/>
      <c r="FCV6" s="38"/>
      <c r="FCW6" s="38"/>
      <c r="FCX6" s="38"/>
      <c r="FCY6" s="38"/>
      <c r="FCZ6" s="38"/>
      <c r="FDA6" s="38"/>
      <c r="FDB6" s="38"/>
      <c r="FDC6" s="38"/>
      <c r="FDD6" s="38"/>
      <c r="FDE6" s="38"/>
      <c r="FDF6" s="38"/>
      <c r="FDG6" s="38"/>
      <c r="FDH6" s="38"/>
      <c r="FDI6" s="38"/>
      <c r="FDJ6" s="38"/>
      <c r="FDK6" s="38"/>
      <c r="FDL6" s="38"/>
      <c r="FDM6" s="38"/>
      <c r="FDN6" s="38"/>
      <c r="FDO6" s="38"/>
      <c r="FDP6" s="38"/>
      <c r="FDQ6" s="38"/>
      <c r="FDR6" s="38"/>
      <c r="FDS6" s="38"/>
      <c r="FDT6" s="38"/>
      <c r="FDU6" s="38"/>
      <c r="FDV6" s="38"/>
      <c r="FDW6" s="38"/>
      <c r="FDX6" s="38"/>
      <c r="FDY6" s="38"/>
      <c r="FDZ6" s="38"/>
      <c r="FEA6" s="38"/>
      <c r="FEB6" s="38"/>
      <c r="FEC6" s="38"/>
      <c r="FED6" s="38"/>
      <c r="FEE6" s="38"/>
      <c r="FEF6" s="38"/>
      <c r="FEG6" s="38"/>
      <c r="FEH6" s="38"/>
      <c r="FEI6" s="38"/>
      <c r="FEJ6" s="38"/>
      <c r="FEK6" s="38"/>
      <c r="FEL6" s="38"/>
      <c r="FEM6" s="38"/>
      <c r="FEN6" s="38"/>
      <c r="FEO6" s="38"/>
      <c r="FEP6" s="38"/>
      <c r="FEQ6" s="38"/>
      <c r="FER6" s="38"/>
      <c r="FES6" s="38"/>
      <c r="FET6" s="38"/>
      <c r="FEU6" s="38"/>
      <c r="FEV6" s="38"/>
      <c r="FEW6" s="38"/>
      <c r="FEX6" s="38"/>
      <c r="FEY6" s="38"/>
      <c r="FEZ6" s="38"/>
      <c r="FFA6" s="38"/>
      <c r="FFB6" s="38"/>
      <c r="FFC6" s="38"/>
      <c r="FFD6" s="38"/>
      <c r="FFE6" s="38"/>
      <c r="FFF6" s="38"/>
      <c r="FFG6" s="38"/>
      <c r="FFH6" s="38"/>
      <c r="FFI6" s="38"/>
      <c r="FFJ6" s="38"/>
      <c r="FFK6" s="38"/>
      <c r="FFL6" s="38"/>
      <c r="FFM6" s="38"/>
      <c r="FFN6" s="38"/>
      <c r="FFO6" s="38"/>
      <c r="FFP6" s="38"/>
      <c r="FFQ6" s="38"/>
      <c r="FFR6" s="38"/>
      <c r="FFS6" s="38"/>
      <c r="FFT6" s="38"/>
      <c r="FFU6" s="38"/>
      <c r="FFV6" s="38"/>
      <c r="FFW6" s="38"/>
      <c r="FFX6" s="38"/>
      <c r="FFY6" s="38"/>
      <c r="FFZ6" s="38"/>
      <c r="FGA6" s="38"/>
      <c r="FGB6" s="38"/>
      <c r="FGC6" s="38"/>
      <c r="FGD6" s="38"/>
      <c r="FGE6" s="38"/>
      <c r="FGF6" s="38"/>
      <c r="FGG6" s="38"/>
      <c r="FGH6" s="38"/>
      <c r="FGI6" s="38"/>
      <c r="FGJ6" s="38"/>
      <c r="FGK6" s="38"/>
      <c r="FGL6" s="38"/>
      <c r="FGM6" s="38"/>
      <c r="FGN6" s="38"/>
      <c r="FGO6" s="38"/>
      <c r="FGP6" s="38"/>
      <c r="FGQ6" s="38"/>
      <c r="FGR6" s="38"/>
      <c r="FGS6" s="38"/>
      <c r="FGT6" s="38"/>
      <c r="FGU6" s="38"/>
      <c r="FGV6" s="38"/>
      <c r="FGW6" s="38"/>
      <c r="FGX6" s="38"/>
      <c r="FGY6" s="38"/>
      <c r="FGZ6" s="38"/>
      <c r="FHA6" s="38"/>
      <c r="FHB6" s="38"/>
      <c r="FHC6" s="38"/>
      <c r="FHD6" s="38"/>
      <c r="FHE6" s="38"/>
      <c r="FHF6" s="38"/>
      <c r="FHG6" s="38"/>
      <c r="FHH6" s="38"/>
      <c r="FHI6" s="38"/>
      <c r="FHJ6" s="38"/>
      <c r="FHK6" s="38"/>
      <c r="FHL6" s="38"/>
      <c r="FHM6" s="38"/>
      <c r="FHN6" s="38"/>
      <c r="FHO6" s="38"/>
      <c r="FHP6" s="38"/>
      <c r="FHQ6" s="38"/>
      <c r="FHR6" s="38"/>
      <c r="FHS6" s="38"/>
      <c r="FHT6" s="38"/>
      <c r="FHU6" s="38"/>
      <c r="FHV6" s="38"/>
      <c r="FHW6" s="38"/>
      <c r="FHX6" s="38"/>
      <c r="FHY6" s="38"/>
      <c r="FHZ6" s="38"/>
      <c r="FIA6" s="38"/>
      <c r="FIB6" s="38"/>
      <c r="FIC6" s="38"/>
      <c r="FID6" s="38"/>
      <c r="FIE6" s="38"/>
      <c r="FIF6" s="38"/>
      <c r="FIG6" s="38"/>
      <c r="FIH6" s="38"/>
      <c r="FII6" s="38"/>
      <c r="FIJ6" s="38"/>
      <c r="FIK6" s="38"/>
      <c r="FIL6" s="38"/>
      <c r="FIM6" s="38"/>
      <c r="FIN6" s="38"/>
      <c r="FIO6" s="38"/>
      <c r="FIP6" s="38"/>
      <c r="FIQ6" s="38"/>
      <c r="FIR6" s="38"/>
      <c r="FIS6" s="38"/>
      <c r="FIT6" s="38"/>
      <c r="FIU6" s="38"/>
      <c r="FIV6" s="38"/>
      <c r="FIW6" s="38"/>
      <c r="FIX6" s="38"/>
      <c r="FIY6" s="38"/>
      <c r="FIZ6" s="38"/>
      <c r="FJA6" s="38"/>
      <c r="FJB6" s="38"/>
      <c r="FJC6" s="38"/>
      <c r="FJD6" s="38"/>
      <c r="FJE6" s="38"/>
      <c r="FJF6" s="38"/>
      <c r="FJG6" s="38"/>
      <c r="FJH6" s="38"/>
      <c r="FJI6" s="38"/>
      <c r="FJJ6" s="38"/>
      <c r="FJK6" s="38"/>
      <c r="FJL6" s="38"/>
      <c r="FJM6" s="38"/>
      <c r="FJN6" s="38"/>
      <c r="FJO6" s="38"/>
      <c r="FJP6" s="38"/>
      <c r="FJQ6" s="38"/>
      <c r="FJR6" s="38"/>
      <c r="FJS6" s="38"/>
      <c r="FJT6" s="38"/>
      <c r="FJU6" s="38"/>
      <c r="FJV6" s="38"/>
      <c r="FJW6" s="38"/>
      <c r="FJX6" s="38"/>
      <c r="FJY6" s="38"/>
      <c r="FJZ6" s="38"/>
      <c r="FKA6" s="38"/>
      <c r="FKB6" s="38"/>
      <c r="FKC6" s="38"/>
      <c r="FKD6" s="38"/>
      <c r="FKE6" s="38"/>
      <c r="FKF6" s="38"/>
      <c r="FKG6" s="38"/>
      <c r="FKH6" s="38"/>
      <c r="FKI6" s="38"/>
      <c r="FKJ6" s="38"/>
      <c r="FKK6" s="38"/>
      <c r="FKL6" s="38"/>
      <c r="FKM6" s="38"/>
      <c r="FKN6" s="38"/>
      <c r="FKO6" s="38"/>
      <c r="FKP6" s="38"/>
      <c r="FKQ6" s="38"/>
      <c r="FKR6" s="38"/>
      <c r="FKS6" s="38"/>
      <c r="FKT6" s="38"/>
      <c r="FKU6" s="38"/>
      <c r="FKV6" s="38"/>
      <c r="FKW6" s="38"/>
      <c r="FKX6" s="38"/>
      <c r="FKY6" s="38"/>
      <c r="FKZ6" s="38"/>
      <c r="FLA6" s="38"/>
      <c r="FLB6" s="38"/>
      <c r="FLC6" s="38"/>
      <c r="FLD6" s="38"/>
      <c r="FLE6" s="38"/>
      <c r="FLF6" s="38"/>
      <c r="FLG6" s="38"/>
      <c r="FLH6" s="38"/>
      <c r="FLI6" s="38"/>
      <c r="FLJ6" s="38"/>
      <c r="FLK6" s="38"/>
      <c r="FLL6" s="38"/>
      <c r="FLM6" s="38"/>
      <c r="FLN6" s="38"/>
      <c r="FLO6" s="38"/>
      <c r="FLP6" s="38"/>
      <c r="FLQ6" s="38"/>
      <c r="FLR6" s="38"/>
      <c r="FLS6" s="38"/>
      <c r="FLT6" s="38"/>
      <c r="FLU6" s="38"/>
      <c r="FLV6" s="38"/>
      <c r="FLW6" s="38"/>
      <c r="FLX6" s="38"/>
      <c r="FLY6" s="38"/>
      <c r="FLZ6" s="38"/>
      <c r="FMA6" s="38"/>
      <c r="FMB6" s="38"/>
      <c r="FMC6" s="38"/>
      <c r="FMD6" s="38"/>
      <c r="FME6" s="38"/>
      <c r="FMF6" s="38"/>
      <c r="FMG6" s="38"/>
      <c r="FMH6" s="38"/>
      <c r="FMI6" s="38"/>
      <c r="FMJ6" s="38"/>
      <c r="FMK6" s="38"/>
      <c r="FML6" s="38"/>
      <c r="FMM6" s="38"/>
      <c r="FMN6" s="38"/>
      <c r="FMO6" s="38"/>
      <c r="FMP6" s="38"/>
      <c r="FMQ6" s="38"/>
      <c r="FMR6" s="38"/>
      <c r="FMS6" s="38"/>
      <c r="FMT6" s="38"/>
      <c r="FMU6" s="38"/>
      <c r="FMV6" s="38"/>
      <c r="FMW6" s="38"/>
      <c r="FMX6" s="38"/>
      <c r="FMY6" s="38"/>
      <c r="FMZ6" s="38"/>
      <c r="FNA6" s="38"/>
      <c r="FNB6" s="38"/>
      <c r="FNC6" s="38"/>
      <c r="FND6" s="38"/>
      <c r="FNE6" s="38"/>
      <c r="FNF6" s="38"/>
      <c r="FNG6" s="38"/>
      <c r="FNH6" s="38"/>
      <c r="FNI6" s="38"/>
      <c r="FNJ6" s="38"/>
      <c r="FNK6" s="38"/>
      <c r="FNL6" s="38"/>
      <c r="FNM6" s="38"/>
      <c r="FNN6" s="38"/>
      <c r="FNO6" s="38"/>
      <c r="FNP6" s="38"/>
      <c r="FNQ6" s="38"/>
      <c r="FNR6" s="38"/>
      <c r="FNS6" s="38"/>
      <c r="FNT6" s="38"/>
      <c r="FNU6" s="38"/>
      <c r="FNV6" s="38"/>
      <c r="FNW6" s="38"/>
      <c r="FNX6" s="38"/>
      <c r="FNY6" s="38"/>
      <c r="FNZ6" s="38"/>
      <c r="FOA6" s="38"/>
      <c r="FOB6" s="38"/>
      <c r="FOC6" s="38"/>
      <c r="FOD6" s="38"/>
      <c r="FOE6" s="38"/>
      <c r="FOF6" s="38"/>
      <c r="FOG6" s="38"/>
      <c r="FOH6" s="38"/>
      <c r="FOI6" s="38"/>
      <c r="FOJ6" s="38"/>
      <c r="FOK6" s="38"/>
      <c r="FOL6" s="38"/>
      <c r="FOM6" s="38"/>
      <c r="FON6" s="38"/>
      <c r="FOO6" s="38"/>
      <c r="FOP6" s="38"/>
      <c r="FOQ6" s="38"/>
      <c r="FOR6" s="38"/>
      <c r="FOS6" s="38"/>
      <c r="FOT6" s="38"/>
      <c r="FOU6" s="38"/>
      <c r="FOV6" s="38"/>
      <c r="FOW6" s="38"/>
      <c r="FOX6" s="38"/>
      <c r="FOY6" s="38"/>
      <c r="FOZ6" s="38"/>
      <c r="FPA6" s="38"/>
      <c r="FPB6" s="38"/>
      <c r="FPC6" s="38"/>
      <c r="FPD6" s="38"/>
      <c r="FPE6" s="38"/>
      <c r="FPF6" s="38"/>
      <c r="FPG6" s="38"/>
      <c r="FPH6" s="38"/>
      <c r="FPI6" s="38"/>
      <c r="FPJ6" s="38"/>
      <c r="FPK6" s="38"/>
      <c r="FPL6" s="38"/>
      <c r="FPM6" s="38"/>
      <c r="FPN6" s="38"/>
      <c r="FPO6" s="38"/>
      <c r="FPP6" s="38"/>
      <c r="FPQ6" s="38"/>
      <c r="FPR6" s="38"/>
      <c r="FPS6" s="38"/>
      <c r="FPT6" s="38"/>
      <c r="FPU6" s="38"/>
      <c r="FPV6" s="38"/>
      <c r="FPW6" s="38"/>
      <c r="FPX6" s="38"/>
      <c r="FPY6" s="38"/>
      <c r="FPZ6" s="38"/>
      <c r="FQA6" s="38"/>
      <c r="FQB6" s="38"/>
      <c r="FQC6" s="38"/>
      <c r="FQD6" s="38"/>
      <c r="FQE6" s="38"/>
      <c r="FQF6" s="38"/>
      <c r="FQG6" s="38"/>
      <c r="FQH6" s="38"/>
      <c r="FQI6" s="38"/>
      <c r="FQJ6" s="38"/>
      <c r="FQK6" s="38"/>
      <c r="FQL6" s="38"/>
      <c r="FQM6" s="38"/>
      <c r="FQN6" s="38"/>
      <c r="FQO6" s="38"/>
      <c r="FQP6" s="38"/>
      <c r="FQQ6" s="38"/>
      <c r="FQR6" s="38"/>
      <c r="FQS6" s="38"/>
      <c r="FQT6" s="38"/>
      <c r="FQU6" s="38"/>
      <c r="FQV6" s="38"/>
      <c r="FQW6" s="38"/>
      <c r="FQX6" s="38"/>
      <c r="FQY6" s="38"/>
      <c r="FQZ6" s="38"/>
      <c r="FRA6" s="38"/>
      <c r="FRB6" s="38"/>
      <c r="FRC6" s="38"/>
      <c r="FRD6" s="38"/>
      <c r="FRE6" s="38"/>
      <c r="FRF6" s="38"/>
      <c r="FRG6" s="38"/>
      <c r="FRH6" s="38"/>
      <c r="FRI6" s="38"/>
      <c r="FRJ6" s="38"/>
      <c r="FRK6" s="38"/>
      <c r="FRL6" s="38"/>
      <c r="FRM6" s="38"/>
      <c r="FRN6" s="38"/>
      <c r="FRO6" s="38"/>
      <c r="FRP6" s="38"/>
      <c r="FRQ6" s="38"/>
      <c r="FRR6" s="38"/>
      <c r="FRS6" s="38"/>
      <c r="FRT6" s="38"/>
      <c r="FRU6" s="38"/>
      <c r="FRV6" s="38"/>
      <c r="FRW6" s="38"/>
      <c r="FRX6" s="38"/>
      <c r="FRY6" s="38"/>
      <c r="FRZ6" s="38"/>
      <c r="FSA6" s="38"/>
      <c r="FSB6" s="38"/>
      <c r="FSC6" s="38"/>
      <c r="FSD6" s="38"/>
      <c r="FSE6" s="38"/>
      <c r="FSF6" s="38"/>
      <c r="FSG6" s="38"/>
      <c r="FSH6" s="38"/>
      <c r="FSI6" s="38"/>
      <c r="FSJ6" s="38"/>
      <c r="FSK6" s="38"/>
      <c r="FSL6" s="38"/>
      <c r="FSM6" s="38"/>
      <c r="FSN6" s="38"/>
      <c r="FSO6" s="38"/>
      <c r="FSP6" s="38"/>
      <c r="FSQ6" s="38"/>
      <c r="FSR6" s="38"/>
      <c r="FSS6" s="38"/>
      <c r="FST6" s="38"/>
      <c r="FSU6" s="38"/>
      <c r="FSV6" s="38"/>
      <c r="FSW6" s="38"/>
      <c r="FSX6" s="38"/>
      <c r="FSY6" s="38"/>
      <c r="FSZ6" s="38"/>
      <c r="FTA6" s="38"/>
      <c r="FTB6" s="38"/>
      <c r="FTC6" s="38"/>
      <c r="FTD6" s="38"/>
      <c r="FTE6" s="38"/>
      <c r="FTF6" s="38"/>
      <c r="FTG6" s="38"/>
      <c r="FTH6" s="38"/>
      <c r="FTI6" s="38"/>
      <c r="FTJ6" s="38"/>
      <c r="FTK6" s="38"/>
      <c r="FTL6" s="38"/>
      <c r="FTM6" s="38"/>
      <c r="FTN6" s="38"/>
      <c r="FTO6" s="38"/>
      <c r="FTP6" s="38"/>
      <c r="FTQ6" s="38"/>
      <c r="FTR6" s="38"/>
      <c r="FTS6" s="38"/>
      <c r="FTT6" s="38"/>
      <c r="FTU6" s="38"/>
      <c r="FTV6" s="38"/>
      <c r="FTW6" s="38"/>
      <c r="FTX6" s="38"/>
      <c r="FTY6" s="38"/>
      <c r="FTZ6" s="38"/>
      <c r="FUA6" s="38"/>
      <c r="FUB6" s="38"/>
      <c r="FUC6" s="38"/>
      <c r="FUD6" s="38"/>
      <c r="FUE6" s="38"/>
      <c r="FUF6" s="38"/>
      <c r="FUG6" s="38"/>
      <c r="FUH6" s="38"/>
      <c r="FUI6" s="38"/>
      <c r="FUJ6" s="38"/>
      <c r="FUK6" s="38"/>
      <c r="FUL6" s="38"/>
      <c r="FUM6" s="38"/>
      <c r="FUN6" s="38"/>
      <c r="FUO6" s="38"/>
      <c r="FUP6" s="38"/>
      <c r="FUQ6" s="38"/>
      <c r="FUR6" s="38"/>
      <c r="FUS6" s="38"/>
      <c r="FUT6" s="38"/>
      <c r="FUU6" s="38"/>
      <c r="FUV6" s="38"/>
      <c r="FUW6" s="38"/>
      <c r="FUX6" s="38"/>
      <c r="FUY6" s="38"/>
      <c r="FUZ6" s="38"/>
      <c r="FVA6" s="38"/>
      <c r="FVB6" s="38"/>
      <c r="FVC6" s="38"/>
      <c r="FVD6" s="38"/>
      <c r="FVE6" s="38"/>
      <c r="FVF6" s="38"/>
      <c r="FVG6" s="38"/>
      <c r="FVH6" s="38"/>
      <c r="FVI6" s="38"/>
      <c r="FVJ6" s="38"/>
      <c r="FVK6" s="38"/>
      <c r="FVL6" s="38"/>
      <c r="FVM6" s="38"/>
      <c r="FVN6" s="38"/>
      <c r="FVO6" s="38"/>
      <c r="FVP6" s="38"/>
      <c r="FVQ6" s="38"/>
      <c r="FVR6" s="38"/>
      <c r="FVS6" s="38"/>
      <c r="FVT6" s="38"/>
      <c r="FVU6" s="38"/>
      <c r="FVV6" s="38"/>
      <c r="FVW6" s="38"/>
      <c r="FVX6" s="38"/>
      <c r="FVY6" s="38"/>
      <c r="FVZ6" s="38"/>
      <c r="FWA6" s="38"/>
      <c r="FWB6" s="38"/>
      <c r="FWC6" s="38"/>
      <c r="FWD6" s="38"/>
      <c r="FWE6" s="38"/>
      <c r="FWF6" s="38"/>
      <c r="FWG6" s="38"/>
      <c r="FWH6" s="38"/>
      <c r="FWI6" s="38"/>
      <c r="FWJ6" s="38"/>
      <c r="FWK6" s="38"/>
      <c r="FWL6" s="38"/>
      <c r="FWM6" s="38"/>
      <c r="FWN6" s="38"/>
      <c r="FWO6" s="38"/>
      <c r="FWP6" s="38"/>
      <c r="FWQ6" s="38"/>
      <c r="FWR6" s="38"/>
      <c r="FWS6" s="38"/>
      <c r="FWT6" s="38"/>
      <c r="FWU6" s="38"/>
      <c r="FWV6" s="38"/>
      <c r="FWW6" s="38"/>
      <c r="FWX6" s="38"/>
      <c r="FWY6" s="38"/>
      <c r="FWZ6" s="38"/>
      <c r="FXA6" s="38"/>
      <c r="FXB6" s="38"/>
      <c r="FXC6" s="38"/>
      <c r="FXD6" s="38"/>
      <c r="FXE6" s="38"/>
      <c r="FXF6" s="38"/>
      <c r="FXG6" s="38"/>
      <c r="FXH6" s="38"/>
      <c r="FXI6" s="38"/>
      <c r="FXJ6" s="38"/>
      <c r="FXK6" s="38"/>
      <c r="FXL6" s="38"/>
      <c r="FXM6" s="38"/>
      <c r="FXN6" s="38"/>
      <c r="FXO6" s="38"/>
      <c r="FXP6" s="38"/>
      <c r="FXQ6" s="38"/>
      <c r="FXR6" s="38"/>
      <c r="FXS6" s="38"/>
      <c r="FXT6" s="38"/>
      <c r="FXU6" s="38"/>
      <c r="FXV6" s="38"/>
      <c r="FXW6" s="38"/>
      <c r="FXX6" s="38"/>
      <c r="FXY6" s="38"/>
      <c r="FXZ6" s="38"/>
      <c r="FYA6" s="38"/>
      <c r="FYB6" s="38"/>
      <c r="FYC6" s="38"/>
      <c r="FYD6" s="38"/>
      <c r="FYE6" s="38"/>
      <c r="FYF6" s="38"/>
      <c r="FYG6" s="38"/>
      <c r="FYH6" s="38"/>
      <c r="FYI6" s="38"/>
      <c r="FYJ6" s="38"/>
      <c r="FYK6" s="38"/>
      <c r="FYL6" s="38"/>
      <c r="FYM6" s="38"/>
      <c r="FYN6" s="38"/>
      <c r="FYO6" s="38"/>
      <c r="FYP6" s="38"/>
      <c r="FYQ6" s="38"/>
      <c r="FYR6" s="38"/>
      <c r="FYS6" s="38"/>
      <c r="FYT6" s="38"/>
      <c r="FYU6" s="38"/>
      <c r="FYV6" s="38"/>
      <c r="FYW6" s="38"/>
      <c r="FYX6" s="38"/>
      <c r="FYY6" s="38"/>
      <c r="FYZ6" s="38"/>
      <c r="FZA6" s="38"/>
      <c r="FZB6" s="38"/>
      <c r="FZC6" s="38"/>
      <c r="FZD6" s="38"/>
      <c r="FZE6" s="38"/>
      <c r="FZF6" s="38"/>
      <c r="FZG6" s="38"/>
      <c r="FZH6" s="38"/>
      <c r="FZI6" s="38"/>
      <c r="FZJ6" s="38"/>
      <c r="FZK6" s="38"/>
      <c r="FZL6" s="38"/>
      <c r="FZM6" s="38"/>
      <c r="FZN6" s="38"/>
      <c r="FZO6" s="38"/>
      <c r="FZP6" s="38"/>
      <c r="FZQ6" s="38"/>
      <c r="FZR6" s="38"/>
      <c r="FZS6" s="38"/>
      <c r="FZT6" s="38"/>
      <c r="FZU6" s="38"/>
      <c r="FZV6" s="38"/>
      <c r="FZW6" s="38"/>
      <c r="FZX6" s="38"/>
      <c r="FZY6" s="38"/>
      <c r="FZZ6" s="38"/>
      <c r="GAA6" s="38"/>
      <c r="GAB6" s="38"/>
      <c r="GAC6" s="38"/>
      <c r="GAD6" s="38"/>
      <c r="GAE6" s="38"/>
      <c r="GAF6" s="38"/>
      <c r="GAG6" s="38"/>
      <c r="GAH6" s="38"/>
      <c r="GAI6" s="38"/>
      <c r="GAJ6" s="38"/>
      <c r="GAK6" s="38"/>
      <c r="GAL6" s="38"/>
      <c r="GAM6" s="38"/>
      <c r="GAN6" s="38"/>
      <c r="GAO6" s="38"/>
      <c r="GAP6" s="38"/>
      <c r="GAQ6" s="38"/>
      <c r="GAR6" s="38"/>
      <c r="GAS6" s="38"/>
      <c r="GAT6" s="38"/>
      <c r="GAU6" s="38"/>
      <c r="GAV6" s="38"/>
      <c r="GAW6" s="38"/>
      <c r="GAX6" s="38"/>
      <c r="GAY6" s="38"/>
      <c r="GAZ6" s="38"/>
      <c r="GBA6" s="38"/>
      <c r="GBB6" s="38"/>
      <c r="GBC6" s="38"/>
      <c r="GBD6" s="38"/>
      <c r="GBE6" s="38"/>
      <c r="GBF6" s="38"/>
      <c r="GBG6" s="38"/>
      <c r="GBH6" s="38"/>
      <c r="GBI6" s="38"/>
      <c r="GBJ6" s="38"/>
      <c r="GBK6" s="38"/>
      <c r="GBL6" s="38"/>
      <c r="GBM6" s="38"/>
      <c r="GBN6" s="38"/>
      <c r="GBO6" s="38"/>
      <c r="GBP6" s="38"/>
      <c r="GBQ6" s="38"/>
      <c r="GBR6" s="38"/>
      <c r="GBS6" s="38"/>
      <c r="GBT6" s="38"/>
      <c r="GBU6" s="38"/>
      <c r="GBV6" s="38"/>
      <c r="GBW6" s="38"/>
      <c r="GBX6" s="38"/>
      <c r="GBY6" s="38"/>
      <c r="GBZ6" s="38"/>
      <c r="GCA6" s="38"/>
      <c r="GCB6" s="38"/>
      <c r="GCC6" s="38"/>
      <c r="GCD6" s="38"/>
      <c r="GCE6" s="38"/>
      <c r="GCF6" s="38"/>
      <c r="GCG6" s="38"/>
      <c r="GCH6" s="38"/>
      <c r="GCI6" s="38"/>
      <c r="GCJ6" s="38"/>
      <c r="GCK6" s="38"/>
      <c r="GCL6" s="38"/>
      <c r="GCM6" s="38"/>
      <c r="GCN6" s="38"/>
      <c r="GCO6" s="38"/>
      <c r="GCP6" s="38"/>
      <c r="GCQ6" s="38"/>
      <c r="GCR6" s="38"/>
      <c r="GCS6" s="38"/>
      <c r="GCT6" s="38"/>
      <c r="GCU6" s="38"/>
      <c r="GCV6" s="38"/>
      <c r="GCW6" s="38"/>
      <c r="GCX6" s="38"/>
      <c r="GCY6" s="38"/>
      <c r="GCZ6" s="38"/>
      <c r="GDA6" s="38"/>
      <c r="GDB6" s="38"/>
      <c r="GDC6" s="38"/>
      <c r="GDD6" s="38"/>
      <c r="GDE6" s="38"/>
      <c r="GDF6" s="38"/>
      <c r="GDG6" s="38"/>
      <c r="GDH6" s="38"/>
      <c r="GDI6" s="38"/>
      <c r="GDJ6" s="38"/>
      <c r="GDK6" s="38"/>
      <c r="GDL6" s="38"/>
      <c r="GDM6" s="38"/>
      <c r="GDN6" s="38"/>
      <c r="GDO6" s="38"/>
      <c r="GDP6" s="38"/>
      <c r="GDQ6" s="38"/>
      <c r="GDR6" s="38"/>
      <c r="GDS6" s="38"/>
      <c r="GDT6" s="38"/>
      <c r="GDU6" s="38"/>
      <c r="GDV6" s="38"/>
      <c r="GDW6" s="38"/>
      <c r="GDX6" s="38"/>
      <c r="GDY6" s="38"/>
      <c r="GDZ6" s="38"/>
      <c r="GEA6" s="38"/>
      <c r="GEB6" s="38"/>
      <c r="GEC6" s="38"/>
      <c r="GED6" s="38"/>
      <c r="GEE6" s="38"/>
      <c r="GEF6" s="38"/>
      <c r="GEG6" s="38"/>
      <c r="GEH6" s="38"/>
      <c r="GEI6" s="38"/>
      <c r="GEJ6" s="38"/>
      <c r="GEK6" s="38"/>
      <c r="GEL6" s="38"/>
      <c r="GEM6" s="38"/>
      <c r="GEN6" s="38"/>
      <c r="GEO6" s="38"/>
      <c r="GEP6" s="38"/>
      <c r="GEQ6" s="38"/>
      <c r="GER6" s="38"/>
      <c r="GES6" s="38"/>
      <c r="GET6" s="38"/>
      <c r="GEU6" s="38"/>
      <c r="GEV6" s="38"/>
      <c r="GEW6" s="38"/>
      <c r="GEX6" s="38"/>
      <c r="GEY6" s="38"/>
      <c r="GEZ6" s="38"/>
      <c r="GFA6" s="38"/>
      <c r="GFB6" s="38"/>
      <c r="GFC6" s="38"/>
      <c r="GFD6" s="38"/>
      <c r="GFE6" s="38"/>
      <c r="GFF6" s="38"/>
      <c r="GFG6" s="38"/>
      <c r="GFH6" s="38"/>
      <c r="GFI6" s="38"/>
      <c r="GFJ6" s="38"/>
      <c r="GFK6" s="38"/>
      <c r="GFL6" s="38"/>
      <c r="GFM6" s="38"/>
      <c r="GFN6" s="38"/>
      <c r="GFO6" s="38"/>
      <c r="GFP6" s="38"/>
      <c r="GFQ6" s="38"/>
      <c r="GFR6" s="38"/>
      <c r="GFS6" s="38"/>
      <c r="GFT6" s="38"/>
      <c r="GFU6" s="38"/>
      <c r="GFV6" s="38"/>
      <c r="GFW6" s="38"/>
      <c r="GFX6" s="38"/>
      <c r="GFY6" s="38"/>
      <c r="GFZ6" s="38"/>
      <c r="GGA6" s="38"/>
      <c r="GGB6" s="38"/>
      <c r="GGC6" s="38"/>
      <c r="GGD6" s="38"/>
      <c r="GGE6" s="38"/>
      <c r="GGF6" s="38"/>
      <c r="GGG6" s="38"/>
      <c r="GGH6" s="38"/>
      <c r="GGI6" s="38"/>
      <c r="GGJ6" s="38"/>
      <c r="GGK6" s="38"/>
      <c r="GGL6" s="38"/>
      <c r="GGM6" s="38"/>
      <c r="GGN6" s="38"/>
      <c r="GGO6" s="38"/>
      <c r="GGP6" s="38"/>
      <c r="GGQ6" s="38"/>
      <c r="GGR6" s="38"/>
      <c r="GGS6" s="38"/>
      <c r="GGT6" s="38"/>
      <c r="GGU6" s="38"/>
      <c r="GGV6" s="38"/>
      <c r="GGW6" s="38"/>
      <c r="GGX6" s="38"/>
      <c r="GGY6" s="38"/>
      <c r="GGZ6" s="38"/>
      <c r="GHA6" s="38"/>
      <c r="GHB6" s="38"/>
      <c r="GHC6" s="38"/>
      <c r="GHD6" s="38"/>
      <c r="GHE6" s="38"/>
      <c r="GHF6" s="38"/>
      <c r="GHG6" s="38"/>
      <c r="GHH6" s="38"/>
      <c r="GHI6" s="38"/>
      <c r="GHJ6" s="38"/>
      <c r="GHK6" s="38"/>
      <c r="GHL6" s="38"/>
      <c r="GHM6" s="38"/>
      <c r="GHN6" s="38"/>
      <c r="GHO6" s="38"/>
      <c r="GHP6" s="38"/>
      <c r="GHQ6" s="38"/>
      <c r="GHR6" s="38"/>
      <c r="GHS6" s="38"/>
      <c r="GHT6" s="38"/>
      <c r="GHU6" s="38"/>
      <c r="GHV6" s="38"/>
      <c r="GHW6" s="38"/>
      <c r="GHX6" s="38"/>
      <c r="GHY6" s="38"/>
      <c r="GHZ6" s="38"/>
      <c r="GIA6" s="38"/>
      <c r="GIB6" s="38"/>
      <c r="GIC6" s="38"/>
      <c r="GID6" s="38"/>
      <c r="GIE6" s="38"/>
      <c r="GIF6" s="38"/>
      <c r="GIG6" s="38"/>
      <c r="GIH6" s="38"/>
      <c r="GII6" s="38"/>
      <c r="GIJ6" s="38"/>
      <c r="GIK6" s="38"/>
      <c r="GIL6" s="38"/>
      <c r="GIM6" s="38"/>
      <c r="GIN6" s="38"/>
      <c r="GIO6" s="38"/>
      <c r="GIP6" s="38"/>
      <c r="GIQ6" s="38"/>
      <c r="GIR6" s="38"/>
      <c r="GIS6" s="38"/>
      <c r="GIT6" s="38"/>
      <c r="GIU6" s="38"/>
      <c r="GIV6" s="38"/>
      <c r="GIW6" s="38"/>
      <c r="GIX6" s="38"/>
      <c r="GIY6" s="38"/>
      <c r="GIZ6" s="38"/>
      <c r="GJA6" s="38"/>
      <c r="GJB6" s="38"/>
      <c r="GJC6" s="38"/>
      <c r="GJD6" s="38"/>
      <c r="GJE6" s="38"/>
      <c r="GJF6" s="38"/>
      <c r="GJG6" s="38"/>
      <c r="GJH6" s="38"/>
      <c r="GJI6" s="38"/>
      <c r="GJJ6" s="38"/>
      <c r="GJK6" s="38"/>
      <c r="GJL6" s="38"/>
      <c r="GJM6" s="38"/>
      <c r="GJN6" s="38"/>
      <c r="GJO6" s="38"/>
      <c r="GJP6" s="38"/>
      <c r="GJQ6" s="38"/>
      <c r="GJR6" s="38"/>
      <c r="GJS6" s="38"/>
      <c r="GJT6" s="38"/>
      <c r="GJU6" s="38"/>
      <c r="GJV6" s="38"/>
      <c r="GJW6" s="38"/>
      <c r="GJX6" s="38"/>
      <c r="GJY6" s="38"/>
      <c r="GJZ6" s="38"/>
      <c r="GKA6" s="38"/>
      <c r="GKB6" s="38"/>
      <c r="GKC6" s="38"/>
      <c r="GKD6" s="38"/>
      <c r="GKE6" s="38"/>
      <c r="GKF6" s="38"/>
      <c r="GKG6" s="38"/>
      <c r="GKH6" s="38"/>
      <c r="GKI6" s="38"/>
      <c r="GKJ6" s="38"/>
      <c r="GKK6" s="38"/>
      <c r="GKL6" s="38"/>
      <c r="GKM6" s="38"/>
      <c r="GKN6" s="38"/>
      <c r="GKO6" s="38"/>
      <c r="GKP6" s="38"/>
      <c r="GKQ6" s="38"/>
      <c r="GKR6" s="38"/>
      <c r="GKS6" s="38"/>
      <c r="GKT6" s="38"/>
      <c r="GKU6" s="38"/>
      <c r="GKV6" s="38"/>
      <c r="GKW6" s="38"/>
      <c r="GKX6" s="38"/>
      <c r="GKY6" s="38"/>
      <c r="GKZ6" s="38"/>
      <c r="GLA6" s="38"/>
      <c r="GLB6" s="38"/>
      <c r="GLC6" s="38"/>
      <c r="GLD6" s="38"/>
      <c r="GLE6" s="38"/>
      <c r="GLF6" s="38"/>
      <c r="GLG6" s="38"/>
      <c r="GLH6" s="38"/>
      <c r="GLI6" s="38"/>
      <c r="GLJ6" s="38"/>
      <c r="GLK6" s="38"/>
      <c r="GLL6" s="38"/>
      <c r="GLM6" s="38"/>
      <c r="GLN6" s="38"/>
      <c r="GLO6" s="38"/>
      <c r="GLP6" s="38"/>
      <c r="GLQ6" s="38"/>
      <c r="GLR6" s="38"/>
      <c r="GLS6" s="38"/>
      <c r="GLT6" s="38"/>
      <c r="GLU6" s="38"/>
      <c r="GLV6" s="38"/>
      <c r="GLW6" s="38"/>
      <c r="GLX6" s="38"/>
      <c r="GLY6" s="38"/>
      <c r="GLZ6" s="38"/>
      <c r="GMA6" s="38"/>
      <c r="GMB6" s="38"/>
      <c r="GMC6" s="38"/>
      <c r="GMD6" s="38"/>
      <c r="GME6" s="38"/>
      <c r="GMF6" s="38"/>
      <c r="GMG6" s="38"/>
      <c r="GMH6" s="38"/>
      <c r="GMI6" s="38"/>
      <c r="GMJ6" s="38"/>
      <c r="GMK6" s="38"/>
      <c r="GML6" s="38"/>
      <c r="GMM6" s="38"/>
      <c r="GMN6" s="38"/>
      <c r="GMO6" s="38"/>
      <c r="GMP6" s="38"/>
      <c r="GMQ6" s="38"/>
      <c r="GMR6" s="38"/>
      <c r="GMS6" s="38"/>
      <c r="GMT6" s="38"/>
      <c r="GMU6" s="38"/>
      <c r="GMV6" s="38"/>
      <c r="GMW6" s="38"/>
      <c r="GMX6" s="38"/>
      <c r="GMY6" s="38"/>
      <c r="GMZ6" s="38"/>
      <c r="GNA6" s="38"/>
      <c r="GNB6" s="38"/>
      <c r="GNC6" s="38"/>
      <c r="GND6" s="38"/>
      <c r="GNE6" s="38"/>
      <c r="GNF6" s="38"/>
      <c r="GNG6" s="38"/>
      <c r="GNH6" s="38"/>
      <c r="GNI6" s="38"/>
      <c r="GNJ6" s="38"/>
      <c r="GNK6" s="38"/>
      <c r="GNL6" s="38"/>
      <c r="GNM6" s="38"/>
      <c r="GNN6" s="38"/>
      <c r="GNO6" s="38"/>
      <c r="GNP6" s="38"/>
      <c r="GNQ6" s="38"/>
      <c r="GNR6" s="38"/>
      <c r="GNS6" s="38"/>
      <c r="GNT6" s="38"/>
      <c r="GNU6" s="38"/>
      <c r="GNV6" s="38"/>
      <c r="GNW6" s="38"/>
      <c r="GNX6" s="38"/>
      <c r="GNY6" s="38"/>
      <c r="GNZ6" s="38"/>
      <c r="GOA6" s="38"/>
      <c r="GOB6" s="38"/>
      <c r="GOC6" s="38"/>
      <c r="GOD6" s="38"/>
      <c r="GOE6" s="38"/>
      <c r="GOF6" s="38"/>
      <c r="GOG6" s="38"/>
      <c r="GOH6" s="38"/>
      <c r="GOI6" s="38"/>
      <c r="GOJ6" s="38"/>
      <c r="GOK6" s="38"/>
      <c r="GOL6" s="38"/>
      <c r="GOM6" s="38"/>
      <c r="GON6" s="38"/>
      <c r="GOO6" s="38"/>
      <c r="GOP6" s="38"/>
      <c r="GOQ6" s="38"/>
      <c r="GOR6" s="38"/>
      <c r="GOS6" s="38"/>
      <c r="GOT6" s="38"/>
      <c r="GOU6" s="38"/>
      <c r="GOV6" s="38"/>
      <c r="GOW6" s="38"/>
      <c r="GOX6" s="38"/>
      <c r="GOY6" s="38"/>
      <c r="GOZ6" s="38"/>
      <c r="GPA6" s="38"/>
      <c r="GPB6" s="38"/>
      <c r="GPC6" s="38"/>
      <c r="GPD6" s="38"/>
      <c r="GPE6" s="38"/>
      <c r="GPF6" s="38"/>
      <c r="GPG6" s="38"/>
      <c r="GPH6" s="38"/>
      <c r="GPI6" s="38"/>
      <c r="GPJ6" s="38"/>
      <c r="GPK6" s="38"/>
      <c r="GPL6" s="38"/>
      <c r="GPM6" s="38"/>
      <c r="GPN6" s="38"/>
      <c r="GPO6" s="38"/>
      <c r="GPP6" s="38"/>
      <c r="GPQ6" s="38"/>
      <c r="GPR6" s="38"/>
      <c r="GPS6" s="38"/>
      <c r="GPT6" s="38"/>
      <c r="GPU6" s="38"/>
      <c r="GPV6" s="38"/>
      <c r="GPW6" s="38"/>
      <c r="GPX6" s="38"/>
      <c r="GPY6" s="38"/>
      <c r="GPZ6" s="38"/>
      <c r="GQA6" s="38"/>
      <c r="GQB6" s="38"/>
      <c r="GQC6" s="38"/>
      <c r="GQD6" s="38"/>
      <c r="GQE6" s="38"/>
      <c r="GQF6" s="38"/>
      <c r="GQG6" s="38"/>
      <c r="GQH6" s="38"/>
      <c r="GQI6" s="38"/>
      <c r="GQJ6" s="38"/>
      <c r="GQK6" s="38"/>
      <c r="GQL6" s="38"/>
      <c r="GQM6" s="38"/>
      <c r="GQN6" s="38"/>
      <c r="GQO6" s="38"/>
      <c r="GQP6" s="38"/>
      <c r="GQQ6" s="38"/>
      <c r="GQR6" s="38"/>
      <c r="GQS6" s="38"/>
      <c r="GQT6" s="38"/>
      <c r="GQU6" s="38"/>
      <c r="GQV6" s="38"/>
      <c r="GQW6" s="38"/>
      <c r="GQX6" s="38"/>
      <c r="GQY6" s="38"/>
      <c r="GQZ6" s="38"/>
      <c r="GRA6" s="38"/>
      <c r="GRB6" s="38"/>
      <c r="GRC6" s="38"/>
      <c r="GRD6" s="38"/>
      <c r="GRE6" s="38"/>
      <c r="GRF6" s="38"/>
      <c r="GRG6" s="38"/>
      <c r="GRH6" s="38"/>
      <c r="GRI6" s="38"/>
      <c r="GRJ6" s="38"/>
      <c r="GRK6" s="38"/>
      <c r="GRL6" s="38"/>
      <c r="GRM6" s="38"/>
      <c r="GRN6" s="38"/>
      <c r="GRO6" s="38"/>
      <c r="GRP6" s="38"/>
      <c r="GRQ6" s="38"/>
      <c r="GRR6" s="38"/>
      <c r="GRS6" s="38"/>
      <c r="GRT6" s="38"/>
      <c r="GRU6" s="38"/>
      <c r="GRV6" s="38"/>
      <c r="GRW6" s="38"/>
      <c r="GRX6" s="38"/>
      <c r="GRY6" s="38"/>
      <c r="GRZ6" s="38"/>
      <c r="GSA6" s="38"/>
      <c r="GSB6" s="38"/>
      <c r="GSC6" s="38"/>
      <c r="GSD6" s="38"/>
      <c r="GSE6" s="38"/>
      <c r="GSF6" s="38"/>
      <c r="GSG6" s="38"/>
      <c r="GSH6" s="38"/>
      <c r="GSI6" s="38"/>
      <c r="GSJ6" s="38"/>
      <c r="GSK6" s="38"/>
      <c r="GSL6" s="38"/>
      <c r="GSM6" s="38"/>
      <c r="GSN6" s="38"/>
      <c r="GSO6" s="38"/>
      <c r="GSP6" s="38"/>
      <c r="GSQ6" s="38"/>
      <c r="GSR6" s="38"/>
      <c r="GSS6" s="38"/>
      <c r="GST6" s="38"/>
      <c r="GSU6" s="38"/>
      <c r="GSV6" s="38"/>
      <c r="GSW6" s="38"/>
      <c r="GSX6" s="38"/>
      <c r="GSY6" s="38"/>
      <c r="GSZ6" s="38"/>
      <c r="GTA6" s="38"/>
      <c r="GTB6" s="38"/>
      <c r="GTC6" s="38"/>
      <c r="GTD6" s="38"/>
      <c r="GTE6" s="38"/>
      <c r="GTF6" s="38"/>
      <c r="GTG6" s="38"/>
      <c r="GTH6" s="38"/>
      <c r="GTI6" s="38"/>
      <c r="GTJ6" s="38"/>
      <c r="GTK6" s="38"/>
      <c r="GTL6" s="38"/>
      <c r="GTM6" s="38"/>
      <c r="GTN6" s="38"/>
      <c r="GTO6" s="38"/>
      <c r="GTP6" s="38"/>
      <c r="GTQ6" s="38"/>
      <c r="GTR6" s="38"/>
      <c r="GTS6" s="38"/>
      <c r="GTT6" s="38"/>
      <c r="GTU6" s="38"/>
      <c r="GTV6" s="38"/>
      <c r="GTW6" s="38"/>
      <c r="GTX6" s="38"/>
      <c r="GTY6" s="38"/>
      <c r="GTZ6" s="38"/>
      <c r="GUA6" s="38"/>
      <c r="GUB6" s="38"/>
      <c r="GUC6" s="38"/>
      <c r="GUD6" s="38"/>
      <c r="GUE6" s="38"/>
      <c r="GUF6" s="38"/>
      <c r="GUG6" s="38"/>
      <c r="GUH6" s="38"/>
      <c r="GUI6" s="38"/>
      <c r="GUJ6" s="38"/>
      <c r="GUK6" s="38"/>
      <c r="GUL6" s="38"/>
      <c r="GUM6" s="38"/>
      <c r="GUN6" s="38"/>
      <c r="GUO6" s="38"/>
      <c r="GUP6" s="38"/>
      <c r="GUQ6" s="38"/>
      <c r="GUR6" s="38"/>
      <c r="GUS6" s="38"/>
      <c r="GUT6" s="38"/>
      <c r="GUU6" s="38"/>
      <c r="GUV6" s="38"/>
      <c r="GUW6" s="38"/>
      <c r="GUX6" s="38"/>
      <c r="GUY6" s="38"/>
      <c r="GUZ6" s="38"/>
      <c r="GVA6" s="38"/>
      <c r="GVB6" s="38"/>
      <c r="GVC6" s="38"/>
      <c r="GVD6" s="38"/>
      <c r="GVE6" s="38"/>
      <c r="GVF6" s="38"/>
      <c r="GVG6" s="38"/>
      <c r="GVH6" s="38"/>
      <c r="GVI6" s="38"/>
      <c r="GVJ6" s="38"/>
      <c r="GVK6" s="38"/>
      <c r="GVL6" s="38"/>
      <c r="GVM6" s="38"/>
      <c r="GVN6" s="38"/>
      <c r="GVO6" s="38"/>
      <c r="GVP6" s="38"/>
      <c r="GVQ6" s="38"/>
      <c r="GVR6" s="38"/>
      <c r="GVS6" s="38"/>
      <c r="GVT6" s="38"/>
      <c r="GVU6" s="38"/>
      <c r="GVV6" s="38"/>
      <c r="GVW6" s="38"/>
      <c r="GVX6" s="38"/>
      <c r="GVY6" s="38"/>
      <c r="GVZ6" s="38"/>
      <c r="GWA6" s="38"/>
      <c r="GWB6" s="38"/>
      <c r="GWC6" s="38"/>
      <c r="GWD6" s="38"/>
      <c r="GWE6" s="38"/>
      <c r="GWF6" s="38"/>
      <c r="GWG6" s="38"/>
      <c r="GWH6" s="38"/>
      <c r="GWI6" s="38"/>
      <c r="GWJ6" s="38"/>
      <c r="GWK6" s="38"/>
      <c r="GWL6" s="38"/>
      <c r="GWM6" s="38"/>
      <c r="GWN6" s="38"/>
      <c r="GWO6" s="38"/>
      <c r="GWP6" s="38"/>
      <c r="GWQ6" s="38"/>
      <c r="GWR6" s="38"/>
      <c r="GWS6" s="38"/>
      <c r="GWT6" s="38"/>
      <c r="GWU6" s="38"/>
      <c r="GWV6" s="38"/>
      <c r="GWW6" s="38"/>
      <c r="GWX6" s="38"/>
      <c r="GWY6" s="38"/>
      <c r="GWZ6" s="38"/>
      <c r="GXA6" s="38"/>
      <c r="GXB6" s="38"/>
      <c r="GXC6" s="38"/>
      <c r="GXD6" s="38"/>
      <c r="GXE6" s="38"/>
      <c r="GXF6" s="38"/>
      <c r="GXG6" s="38"/>
      <c r="GXH6" s="38"/>
      <c r="GXI6" s="38"/>
      <c r="GXJ6" s="38"/>
      <c r="GXK6" s="38"/>
      <c r="GXL6" s="38"/>
      <c r="GXM6" s="38"/>
      <c r="GXN6" s="38"/>
      <c r="GXO6" s="38"/>
      <c r="GXP6" s="38"/>
      <c r="GXQ6" s="38"/>
      <c r="GXR6" s="38"/>
      <c r="GXS6" s="38"/>
      <c r="GXT6" s="38"/>
      <c r="GXU6" s="38"/>
      <c r="GXV6" s="38"/>
      <c r="GXW6" s="38"/>
      <c r="GXX6" s="38"/>
      <c r="GXY6" s="38"/>
      <c r="GXZ6" s="38"/>
      <c r="GYA6" s="38"/>
      <c r="GYB6" s="38"/>
      <c r="GYC6" s="38"/>
      <c r="GYD6" s="38"/>
      <c r="GYE6" s="38"/>
      <c r="GYF6" s="38"/>
      <c r="GYG6" s="38"/>
      <c r="GYH6" s="38"/>
      <c r="GYI6" s="38"/>
      <c r="GYJ6" s="38"/>
      <c r="GYK6" s="38"/>
      <c r="GYL6" s="38"/>
      <c r="GYM6" s="38"/>
      <c r="GYN6" s="38"/>
      <c r="GYO6" s="38"/>
      <c r="GYP6" s="38"/>
      <c r="GYQ6" s="38"/>
      <c r="GYR6" s="38"/>
      <c r="GYS6" s="38"/>
      <c r="GYT6" s="38"/>
      <c r="GYU6" s="38"/>
      <c r="GYV6" s="38"/>
      <c r="GYW6" s="38"/>
      <c r="GYX6" s="38"/>
      <c r="GYY6" s="38"/>
      <c r="GYZ6" s="38"/>
      <c r="GZA6" s="38"/>
      <c r="GZB6" s="38"/>
      <c r="GZC6" s="38"/>
      <c r="GZD6" s="38"/>
      <c r="GZE6" s="38"/>
      <c r="GZF6" s="38"/>
      <c r="GZG6" s="38"/>
      <c r="GZH6" s="38"/>
      <c r="GZI6" s="38"/>
      <c r="GZJ6" s="38"/>
      <c r="GZK6" s="38"/>
      <c r="GZL6" s="38"/>
      <c r="GZM6" s="38"/>
      <c r="GZN6" s="38"/>
      <c r="GZO6" s="38"/>
      <c r="GZP6" s="38"/>
      <c r="GZQ6" s="38"/>
      <c r="GZR6" s="38"/>
      <c r="GZS6" s="38"/>
      <c r="GZT6" s="38"/>
      <c r="GZU6" s="38"/>
      <c r="GZV6" s="38"/>
      <c r="GZW6" s="38"/>
      <c r="GZX6" s="38"/>
      <c r="GZY6" s="38"/>
      <c r="GZZ6" s="38"/>
      <c r="HAA6" s="38"/>
      <c r="HAB6" s="38"/>
      <c r="HAC6" s="38"/>
      <c r="HAD6" s="38"/>
      <c r="HAE6" s="38"/>
      <c r="HAF6" s="38"/>
      <c r="HAG6" s="38"/>
      <c r="HAH6" s="38"/>
      <c r="HAI6" s="38"/>
      <c r="HAJ6" s="38"/>
      <c r="HAK6" s="38"/>
      <c r="HAL6" s="38"/>
      <c r="HAM6" s="38"/>
      <c r="HAN6" s="38"/>
      <c r="HAO6" s="38"/>
      <c r="HAP6" s="38"/>
      <c r="HAQ6" s="38"/>
      <c r="HAR6" s="38"/>
      <c r="HAS6" s="38"/>
      <c r="HAT6" s="38"/>
      <c r="HAU6" s="38"/>
      <c r="HAV6" s="38"/>
      <c r="HAW6" s="38"/>
      <c r="HAX6" s="38"/>
      <c r="HAY6" s="38"/>
      <c r="HAZ6" s="38"/>
      <c r="HBA6" s="38"/>
      <c r="HBB6" s="38"/>
      <c r="HBC6" s="38"/>
      <c r="HBD6" s="38"/>
      <c r="HBE6" s="38"/>
      <c r="HBF6" s="38"/>
      <c r="HBG6" s="38"/>
      <c r="HBH6" s="38"/>
      <c r="HBI6" s="38"/>
      <c r="HBJ6" s="38"/>
      <c r="HBK6" s="38"/>
      <c r="HBL6" s="38"/>
      <c r="HBM6" s="38"/>
      <c r="HBN6" s="38"/>
      <c r="HBO6" s="38"/>
      <c r="HBP6" s="38"/>
      <c r="HBQ6" s="38"/>
      <c r="HBR6" s="38"/>
      <c r="HBS6" s="38"/>
      <c r="HBT6" s="38"/>
      <c r="HBU6" s="38"/>
      <c r="HBV6" s="38"/>
      <c r="HBW6" s="38"/>
      <c r="HBX6" s="38"/>
      <c r="HBY6" s="38"/>
      <c r="HBZ6" s="38"/>
      <c r="HCA6" s="38"/>
      <c r="HCB6" s="38"/>
      <c r="HCC6" s="38"/>
      <c r="HCD6" s="38"/>
      <c r="HCE6" s="38"/>
      <c r="HCF6" s="38"/>
      <c r="HCG6" s="38"/>
      <c r="HCH6" s="38"/>
      <c r="HCI6" s="38"/>
      <c r="HCJ6" s="38"/>
      <c r="HCK6" s="38"/>
      <c r="HCL6" s="38"/>
      <c r="HCM6" s="38"/>
      <c r="HCN6" s="38"/>
      <c r="HCO6" s="38"/>
      <c r="HCP6" s="38"/>
      <c r="HCQ6" s="38"/>
      <c r="HCR6" s="38"/>
      <c r="HCS6" s="38"/>
      <c r="HCT6" s="38"/>
      <c r="HCU6" s="38"/>
      <c r="HCV6" s="38"/>
      <c r="HCW6" s="38"/>
      <c r="HCX6" s="38"/>
      <c r="HCY6" s="38"/>
      <c r="HCZ6" s="38"/>
      <c r="HDA6" s="38"/>
      <c r="HDB6" s="38"/>
      <c r="HDC6" s="38"/>
      <c r="HDD6" s="38"/>
      <c r="HDE6" s="38"/>
      <c r="HDF6" s="38"/>
      <c r="HDG6" s="38"/>
      <c r="HDH6" s="38"/>
      <c r="HDI6" s="38"/>
      <c r="HDJ6" s="38"/>
      <c r="HDK6" s="38"/>
      <c r="HDL6" s="38"/>
      <c r="HDM6" s="38"/>
      <c r="HDN6" s="38"/>
      <c r="HDO6" s="38"/>
      <c r="HDP6" s="38"/>
      <c r="HDQ6" s="38"/>
      <c r="HDR6" s="38"/>
      <c r="HDS6" s="38"/>
      <c r="HDT6" s="38"/>
      <c r="HDU6" s="38"/>
      <c r="HDV6" s="38"/>
      <c r="HDW6" s="38"/>
      <c r="HDX6" s="38"/>
      <c r="HDY6" s="38"/>
      <c r="HDZ6" s="38"/>
      <c r="HEA6" s="38"/>
      <c r="HEB6" s="38"/>
      <c r="HEC6" s="38"/>
      <c r="HED6" s="38"/>
      <c r="HEE6" s="38"/>
      <c r="HEF6" s="38"/>
      <c r="HEG6" s="38"/>
      <c r="HEH6" s="38"/>
      <c r="HEI6" s="38"/>
      <c r="HEJ6" s="38"/>
      <c r="HEK6" s="38"/>
      <c r="HEL6" s="38"/>
      <c r="HEM6" s="38"/>
      <c r="HEN6" s="38"/>
      <c r="HEO6" s="38"/>
      <c r="HEP6" s="38"/>
      <c r="HEQ6" s="38"/>
      <c r="HER6" s="38"/>
      <c r="HES6" s="38"/>
      <c r="HET6" s="38"/>
      <c r="HEU6" s="38"/>
      <c r="HEV6" s="38"/>
      <c r="HEW6" s="38"/>
      <c r="HEX6" s="38"/>
      <c r="HEY6" s="38"/>
      <c r="HEZ6" s="38"/>
      <c r="HFA6" s="38"/>
      <c r="HFB6" s="38"/>
      <c r="HFC6" s="38"/>
      <c r="HFD6" s="38"/>
      <c r="HFE6" s="38"/>
      <c r="HFF6" s="38"/>
      <c r="HFG6" s="38"/>
      <c r="HFH6" s="38"/>
      <c r="HFI6" s="38"/>
      <c r="HFJ6" s="38"/>
      <c r="HFK6" s="38"/>
      <c r="HFL6" s="38"/>
      <c r="HFM6" s="38"/>
      <c r="HFN6" s="38"/>
      <c r="HFO6" s="38"/>
      <c r="HFP6" s="38"/>
      <c r="HFQ6" s="38"/>
      <c r="HFR6" s="38"/>
      <c r="HFS6" s="38"/>
      <c r="HFT6" s="38"/>
      <c r="HFU6" s="38"/>
      <c r="HFV6" s="38"/>
      <c r="HFW6" s="38"/>
      <c r="HFX6" s="38"/>
      <c r="HFY6" s="38"/>
      <c r="HFZ6" s="38"/>
      <c r="HGA6" s="38"/>
      <c r="HGB6" s="38"/>
      <c r="HGC6" s="38"/>
      <c r="HGD6" s="38"/>
      <c r="HGE6" s="38"/>
      <c r="HGF6" s="38"/>
      <c r="HGG6" s="38"/>
      <c r="HGH6" s="38"/>
      <c r="HGI6" s="38"/>
      <c r="HGJ6" s="38"/>
      <c r="HGK6" s="38"/>
      <c r="HGL6" s="38"/>
      <c r="HGM6" s="38"/>
      <c r="HGN6" s="38"/>
      <c r="HGO6" s="38"/>
      <c r="HGP6" s="38"/>
      <c r="HGQ6" s="38"/>
      <c r="HGR6" s="38"/>
      <c r="HGS6" s="38"/>
      <c r="HGT6" s="38"/>
      <c r="HGU6" s="38"/>
      <c r="HGV6" s="38"/>
      <c r="HGW6" s="38"/>
      <c r="HGX6" s="38"/>
      <c r="HGY6" s="38"/>
      <c r="HGZ6" s="38"/>
      <c r="HHA6" s="38"/>
      <c r="HHB6" s="38"/>
      <c r="HHC6" s="38"/>
      <c r="HHD6" s="38"/>
      <c r="HHE6" s="38"/>
      <c r="HHF6" s="38"/>
      <c r="HHG6" s="38"/>
      <c r="HHH6" s="38"/>
      <c r="HHI6" s="38"/>
      <c r="HHJ6" s="38"/>
      <c r="HHK6" s="38"/>
      <c r="HHL6" s="38"/>
      <c r="HHM6" s="38"/>
      <c r="HHN6" s="38"/>
      <c r="HHO6" s="38"/>
      <c r="HHP6" s="38"/>
      <c r="HHQ6" s="38"/>
      <c r="HHR6" s="38"/>
      <c r="HHS6" s="38"/>
      <c r="HHT6" s="38"/>
      <c r="HHU6" s="38"/>
      <c r="HHV6" s="38"/>
      <c r="HHW6" s="38"/>
      <c r="HHX6" s="38"/>
      <c r="HHY6" s="38"/>
      <c r="HHZ6" s="38"/>
      <c r="HIA6" s="38"/>
      <c r="HIB6" s="38"/>
      <c r="HIC6" s="38"/>
      <c r="HID6" s="38"/>
      <c r="HIE6" s="38"/>
      <c r="HIF6" s="38"/>
      <c r="HIG6" s="38"/>
      <c r="HIH6" s="38"/>
      <c r="HII6" s="38"/>
      <c r="HIJ6" s="38"/>
      <c r="HIK6" s="38"/>
      <c r="HIL6" s="38"/>
      <c r="HIM6" s="38"/>
      <c r="HIN6" s="38"/>
      <c r="HIO6" s="38"/>
      <c r="HIP6" s="38"/>
      <c r="HIQ6" s="38"/>
      <c r="HIR6" s="38"/>
      <c r="HIS6" s="38"/>
      <c r="HIT6" s="38"/>
      <c r="HIU6" s="38"/>
      <c r="HIV6" s="38"/>
      <c r="HIW6" s="38"/>
      <c r="HIX6" s="38"/>
      <c r="HIY6" s="38"/>
      <c r="HIZ6" s="38"/>
      <c r="HJA6" s="38"/>
      <c r="HJB6" s="38"/>
      <c r="HJC6" s="38"/>
      <c r="HJD6" s="38"/>
      <c r="HJE6" s="38"/>
      <c r="HJF6" s="38"/>
      <c r="HJG6" s="38"/>
      <c r="HJH6" s="38"/>
      <c r="HJI6" s="38"/>
      <c r="HJJ6" s="38"/>
      <c r="HJK6" s="38"/>
      <c r="HJL6" s="38"/>
      <c r="HJM6" s="38"/>
      <c r="HJN6" s="38"/>
      <c r="HJO6" s="38"/>
      <c r="HJP6" s="38"/>
      <c r="HJQ6" s="38"/>
      <c r="HJR6" s="38"/>
      <c r="HJS6" s="38"/>
      <c r="HJT6" s="38"/>
      <c r="HJU6" s="38"/>
      <c r="HJV6" s="38"/>
      <c r="HJW6" s="38"/>
      <c r="HJX6" s="38"/>
      <c r="HJY6" s="38"/>
      <c r="HJZ6" s="38"/>
      <c r="HKA6" s="38"/>
      <c r="HKB6" s="38"/>
      <c r="HKC6" s="38"/>
      <c r="HKD6" s="38"/>
      <c r="HKE6" s="38"/>
      <c r="HKF6" s="38"/>
      <c r="HKG6" s="38"/>
      <c r="HKH6" s="38"/>
      <c r="HKI6" s="38"/>
      <c r="HKJ6" s="38"/>
      <c r="HKK6" s="38"/>
      <c r="HKL6" s="38"/>
      <c r="HKM6" s="38"/>
      <c r="HKN6" s="38"/>
      <c r="HKO6" s="38"/>
      <c r="HKP6" s="38"/>
      <c r="HKQ6" s="38"/>
      <c r="HKR6" s="38"/>
      <c r="HKS6" s="38"/>
      <c r="HKT6" s="38"/>
      <c r="HKU6" s="38"/>
      <c r="HKV6" s="38"/>
      <c r="HKW6" s="38"/>
      <c r="HKX6" s="38"/>
      <c r="HKY6" s="38"/>
      <c r="HKZ6" s="38"/>
      <c r="HLA6" s="38"/>
      <c r="HLB6" s="38"/>
      <c r="HLC6" s="38"/>
      <c r="HLD6" s="38"/>
      <c r="HLE6" s="38"/>
      <c r="HLF6" s="38"/>
      <c r="HLG6" s="38"/>
      <c r="HLH6" s="38"/>
      <c r="HLI6" s="38"/>
      <c r="HLJ6" s="38"/>
      <c r="HLK6" s="38"/>
      <c r="HLL6" s="38"/>
      <c r="HLM6" s="38"/>
      <c r="HLN6" s="38"/>
      <c r="HLO6" s="38"/>
      <c r="HLP6" s="38"/>
      <c r="HLQ6" s="38"/>
      <c r="HLR6" s="38"/>
      <c r="HLS6" s="38"/>
      <c r="HLT6" s="38"/>
      <c r="HLU6" s="38"/>
      <c r="HLV6" s="38"/>
      <c r="HLW6" s="38"/>
      <c r="HLX6" s="38"/>
      <c r="HLY6" s="38"/>
      <c r="HLZ6" s="38"/>
      <c r="HMA6" s="38"/>
      <c r="HMB6" s="38"/>
      <c r="HMC6" s="38"/>
      <c r="HMD6" s="38"/>
      <c r="HME6" s="38"/>
      <c r="HMF6" s="38"/>
      <c r="HMG6" s="38"/>
      <c r="HMH6" s="38"/>
      <c r="HMI6" s="38"/>
      <c r="HMJ6" s="38"/>
      <c r="HMK6" s="38"/>
      <c r="HML6" s="38"/>
      <c r="HMM6" s="38"/>
      <c r="HMN6" s="38"/>
      <c r="HMO6" s="38"/>
      <c r="HMP6" s="38"/>
      <c r="HMQ6" s="38"/>
      <c r="HMR6" s="38"/>
      <c r="HMS6" s="38"/>
      <c r="HMT6" s="38"/>
      <c r="HMU6" s="38"/>
      <c r="HMV6" s="38"/>
      <c r="HMW6" s="38"/>
      <c r="HMX6" s="38"/>
      <c r="HMY6" s="38"/>
      <c r="HMZ6" s="38"/>
      <c r="HNA6" s="38"/>
      <c r="HNB6" s="38"/>
      <c r="HNC6" s="38"/>
      <c r="HND6" s="38"/>
      <c r="HNE6" s="38"/>
      <c r="HNF6" s="38"/>
      <c r="HNG6" s="38"/>
      <c r="HNH6" s="38"/>
      <c r="HNI6" s="38"/>
      <c r="HNJ6" s="38"/>
      <c r="HNK6" s="38"/>
      <c r="HNL6" s="38"/>
      <c r="HNM6" s="38"/>
      <c r="HNN6" s="38"/>
      <c r="HNO6" s="38"/>
      <c r="HNP6" s="38"/>
      <c r="HNQ6" s="38"/>
      <c r="HNR6" s="38"/>
      <c r="HNS6" s="38"/>
      <c r="HNT6" s="38"/>
      <c r="HNU6" s="38"/>
      <c r="HNV6" s="38"/>
      <c r="HNW6" s="38"/>
      <c r="HNX6" s="38"/>
      <c r="HNY6" s="38"/>
      <c r="HNZ6" s="38"/>
      <c r="HOA6" s="38"/>
      <c r="HOB6" s="38"/>
      <c r="HOC6" s="38"/>
      <c r="HOD6" s="38"/>
      <c r="HOE6" s="38"/>
      <c r="HOF6" s="38"/>
      <c r="HOG6" s="38"/>
      <c r="HOH6" s="38"/>
      <c r="HOI6" s="38"/>
      <c r="HOJ6" s="38"/>
      <c r="HOK6" s="38"/>
      <c r="HOL6" s="38"/>
      <c r="HOM6" s="38"/>
      <c r="HON6" s="38"/>
      <c r="HOO6" s="38"/>
      <c r="HOP6" s="38"/>
      <c r="HOQ6" s="38"/>
      <c r="HOR6" s="38"/>
      <c r="HOS6" s="38"/>
      <c r="HOT6" s="38"/>
      <c r="HOU6" s="38"/>
      <c r="HOV6" s="38"/>
      <c r="HOW6" s="38"/>
      <c r="HOX6" s="38"/>
      <c r="HOY6" s="38"/>
      <c r="HOZ6" s="38"/>
      <c r="HPA6" s="38"/>
      <c r="HPB6" s="38"/>
      <c r="HPC6" s="38"/>
      <c r="HPD6" s="38"/>
      <c r="HPE6" s="38"/>
      <c r="HPF6" s="38"/>
      <c r="HPG6" s="38"/>
      <c r="HPH6" s="38"/>
      <c r="HPI6" s="38"/>
      <c r="HPJ6" s="38"/>
      <c r="HPK6" s="38"/>
      <c r="HPL6" s="38"/>
      <c r="HPM6" s="38"/>
      <c r="HPN6" s="38"/>
      <c r="HPO6" s="38"/>
      <c r="HPP6" s="38"/>
      <c r="HPQ6" s="38"/>
      <c r="HPR6" s="38"/>
      <c r="HPS6" s="38"/>
      <c r="HPT6" s="38"/>
      <c r="HPU6" s="38"/>
      <c r="HPV6" s="38"/>
      <c r="HPW6" s="38"/>
      <c r="HPX6" s="38"/>
      <c r="HPY6" s="38"/>
      <c r="HPZ6" s="38"/>
      <c r="HQA6" s="38"/>
      <c r="HQB6" s="38"/>
      <c r="HQC6" s="38"/>
      <c r="HQD6" s="38"/>
      <c r="HQE6" s="38"/>
      <c r="HQF6" s="38"/>
      <c r="HQG6" s="38"/>
      <c r="HQH6" s="38"/>
      <c r="HQI6" s="38"/>
      <c r="HQJ6" s="38"/>
      <c r="HQK6" s="38"/>
      <c r="HQL6" s="38"/>
      <c r="HQM6" s="38"/>
      <c r="HQN6" s="38"/>
      <c r="HQO6" s="38"/>
      <c r="HQP6" s="38"/>
      <c r="HQQ6" s="38"/>
      <c r="HQR6" s="38"/>
      <c r="HQS6" s="38"/>
      <c r="HQT6" s="38"/>
      <c r="HQU6" s="38"/>
      <c r="HQV6" s="38"/>
      <c r="HQW6" s="38"/>
      <c r="HQX6" s="38"/>
      <c r="HQY6" s="38"/>
      <c r="HQZ6" s="38"/>
      <c r="HRA6" s="38"/>
      <c r="HRB6" s="38"/>
      <c r="HRC6" s="38"/>
      <c r="HRD6" s="38"/>
      <c r="HRE6" s="38"/>
      <c r="HRF6" s="38"/>
      <c r="HRG6" s="38"/>
      <c r="HRH6" s="38"/>
      <c r="HRI6" s="38"/>
      <c r="HRJ6" s="38"/>
      <c r="HRK6" s="38"/>
      <c r="HRL6" s="38"/>
      <c r="HRM6" s="38"/>
      <c r="HRN6" s="38"/>
      <c r="HRO6" s="38"/>
      <c r="HRP6" s="38"/>
      <c r="HRQ6" s="38"/>
      <c r="HRR6" s="38"/>
      <c r="HRS6" s="38"/>
      <c r="HRT6" s="38"/>
      <c r="HRU6" s="38"/>
      <c r="HRV6" s="38"/>
      <c r="HRW6" s="38"/>
      <c r="HRX6" s="38"/>
      <c r="HRY6" s="38"/>
      <c r="HRZ6" s="38"/>
      <c r="HSA6" s="38"/>
      <c r="HSB6" s="38"/>
      <c r="HSC6" s="38"/>
      <c r="HSD6" s="38"/>
      <c r="HSE6" s="38"/>
      <c r="HSF6" s="38"/>
      <c r="HSG6" s="38"/>
      <c r="HSH6" s="38"/>
      <c r="HSI6" s="38"/>
      <c r="HSJ6" s="38"/>
      <c r="HSK6" s="38"/>
      <c r="HSL6" s="38"/>
      <c r="HSM6" s="38"/>
      <c r="HSN6" s="38"/>
      <c r="HSO6" s="38"/>
      <c r="HSP6" s="38"/>
      <c r="HSQ6" s="38"/>
      <c r="HSR6" s="38"/>
      <c r="HSS6" s="38"/>
      <c r="HST6" s="38"/>
      <c r="HSU6" s="38"/>
      <c r="HSV6" s="38"/>
      <c r="HSW6" s="38"/>
      <c r="HSX6" s="38"/>
      <c r="HSY6" s="38"/>
      <c r="HSZ6" s="38"/>
      <c r="HTA6" s="38"/>
      <c r="HTB6" s="38"/>
      <c r="HTC6" s="38"/>
      <c r="HTD6" s="38"/>
      <c r="HTE6" s="38"/>
      <c r="HTF6" s="38"/>
      <c r="HTG6" s="38"/>
      <c r="HTH6" s="38"/>
      <c r="HTI6" s="38"/>
      <c r="HTJ6" s="38"/>
      <c r="HTK6" s="38"/>
      <c r="HTL6" s="38"/>
      <c r="HTM6" s="38"/>
      <c r="HTN6" s="38"/>
      <c r="HTO6" s="38"/>
      <c r="HTP6" s="38"/>
      <c r="HTQ6" s="38"/>
      <c r="HTR6" s="38"/>
      <c r="HTS6" s="38"/>
      <c r="HTT6" s="38"/>
      <c r="HTU6" s="38"/>
      <c r="HTV6" s="38"/>
      <c r="HTW6" s="38"/>
      <c r="HTX6" s="38"/>
      <c r="HTY6" s="38"/>
      <c r="HTZ6" s="38"/>
      <c r="HUA6" s="38"/>
      <c r="HUB6" s="38"/>
      <c r="HUC6" s="38"/>
      <c r="HUD6" s="38"/>
      <c r="HUE6" s="38"/>
      <c r="HUF6" s="38"/>
      <c r="HUG6" s="38"/>
      <c r="HUH6" s="38"/>
      <c r="HUI6" s="38"/>
      <c r="HUJ6" s="38"/>
      <c r="HUK6" s="38"/>
      <c r="HUL6" s="38"/>
      <c r="HUM6" s="38"/>
      <c r="HUN6" s="38"/>
      <c r="HUO6" s="38"/>
      <c r="HUP6" s="38"/>
      <c r="HUQ6" s="38"/>
      <c r="HUR6" s="38"/>
      <c r="HUS6" s="38"/>
      <c r="HUT6" s="38"/>
      <c r="HUU6" s="38"/>
      <c r="HUV6" s="38"/>
      <c r="HUW6" s="38"/>
      <c r="HUX6" s="38"/>
      <c r="HUY6" s="38"/>
      <c r="HUZ6" s="38"/>
      <c r="HVA6" s="38"/>
      <c r="HVB6" s="38"/>
      <c r="HVC6" s="38"/>
      <c r="HVD6" s="38"/>
      <c r="HVE6" s="38"/>
      <c r="HVF6" s="38"/>
      <c r="HVG6" s="38"/>
      <c r="HVH6" s="38"/>
      <c r="HVI6" s="38"/>
      <c r="HVJ6" s="38"/>
      <c r="HVK6" s="38"/>
      <c r="HVL6" s="38"/>
      <c r="HVM6" s="38"/>
      <c r="HVN6" s="38"/>
      <c r="HVO6" s="38"/>
      <c r="HVP6" s="38"/>
      <c r="HVQ6" s="38"/>
      <c r="HVR6" s="38"/>
      <c r="HVS6" s="38"/>
      <c r="HVT6" s="38"/>
      <c r="HVU6" s="38"/>
      <c r="HVV6" s="38"/>
      <c r="HVW6" s="38"/>
      <c r="HVX6" s="38"/>
      <c r="HVY6" s="38"/>
      <c r="HVZ6" s="38"/>
      <c r="HWA6" s="38"/>
      <c r="HWB6" s="38"/>
      <c r="HWC6" s="38"/>
      <c r="HWD6" s="38"/>
      <c r="HWE6" s="38"/>
      <c r="HWF6" s="38"/>
      <c r="HWG6" s="38"/>
      <c r="HWH6" s="38"/>
      <c r="HWI6" s="38"/>
      <c r="HWJ6" s="38"/>
      <c r="HWK6" s="38"/>
      <c r="HWL6" s="38"/>
      <c r="HWM6" s="38"/>
      <c r="HWN6" s="38"/>
      <c r="HWO6" s="38"/>
      <c r="HWP6" s="38"/>
      <c r="HWQ6" s="38"/>
      <c r="HWR6" s="38"/>
      <c r="HWS6" s="38"/>
      <c r="HWT6" s="38"/>
      <c r="HWU6" s="38"/>
      <c r="HWV6" s="38"/>
      <c r="HWW6" s="38"/>
      <c r="HWX6" s="38"/>
      <c r="HWY6" s="38"/>
      <c r="HWZ6" s="38"/>
      <c r="HXA6" s="38"/>
      <c r="HXB6" s="38"/>
      <c r="HXC6" s="38"/>
      <c r="HXD6" s="38"/>
      <c r="HXE6" s="38"/>
      <c r="HXF6" s="38"/>
      <c r="HXG6" s="38"/>
      <c r="HXH6" s="38"/>
      <c r="HXI6" s="38"/>
      <c r="HXJ6" s="38"/>
      <c r="HXK6" s="38"/>
      <c r="HXL6" s="38"/>
      <c r="HXM6" s="38"/>
      <c r="HXN6" s="38"/>
      <c r="HXO6" s="38"/>
      <c r="HXP6" s="38"/>
      <c r="HXQ6" s="38"/>
      <c r="HXR6" s="38"/>
      <c r="HXS6" s="38"/>
      <c r="HXT6" s="38"/>
      <c r="HXU6" s="38"/>
      <c r="HXV6" s="38"/>
      <c r="HXW6" s="38"/>
      <c r="HXX6" s="38"/>
      <c r="HXY6" s="38"/>
      <c r="HXZ6" s="38"/>
      <c r="HYA6" s="38"/>
      <c r="HYB6" s="38"/>
      <c r="HYC6" s="38"/>
      <c r="HYD6" s="38"/>
      <c r="HYE6" s="38"/>
      <c r="HYF6" s="38"/>
      <c r="HYG6" s="38"/>
      <c r="HYH6" s="38"/>
      <c r="HYI6" s="38"/>
      <c r="HYJ6" s="38"/>
      <c r="HYK6" s="38"/>
      <c r="HYL6" s="38"/>
      <c r="HYM6" s="38"/>
      <c r="HYN6" s="38"/>
      <c r="HYO6" s="38"/>
      <c r="HYP6" s="38"/>
      <c r="HYQ6" s="38"/>
      <c r="HYR6" s="38"/>
      <c r="HYS6" s="38"/>
      <c r="HYT6" s="38"/>
      <c r="HYU6" s="38"/>
      <c r="HYV6" s="38"/>
      <c r="HYW6" s="38"/>
      <c r="HYX6" s="38"/>
      <c r="HYY6" s="38"/>
      <c r="HYZ6" s="38"/>
      <c r="HZA6" s="38"/>
      <c r="HZB6" s="38"/>
      <c r="HZC6" s="38"/>
      <c r="HZD6" s="38"/>
      <c r="HZE6" s="38"/>
      <c r="HZF6" s="38"/>
      <c r="HZG6" s="38"/>
      <c r="HZH6" s="38"/>
      <c r="HZI6" s="38"/>
      <c r="HZJ6" s="38"/>
      <c r="HZK6" s="38"/>
      <c r="HZL6" s="38"/>
      <c r="HZM6" s="38"/>
      <c r="HZN6" s="38"/>
      <c r="HZO6" s="38"/>
      <c r="HZP6" s="38"/>
      <c r="HZQ6" s="38"/>
      <c r="HZR6" s="38"/>
      <c r="HZS6" s="38"/>
      <c r="HZT6" s="38"/>
      <c r="HZU6" s="38"/>
      <c r="HZV6" s="38"/>
      <c r="HZW6" s="38"/>
      <c r="HZX6" s="38"/>
      <c r="HZY6" s="38"/>
      <c r="HZZ6" s="38"/>
      <c r="IAA6" s="38"/>
      <c r="IAB6" s="38"/>
      <c r="IAC6" s="38"/>
      <c r="IAD6" s="38"/>
      <c r="IAE6" s="38"/>
      <c r="IAF6" s="38"/>
      <c r="IAG6" s="38"/>
      <c r="IAH6" s="38"/>
      <c r="IAI6" s="38"/>
      <c r="IAJ6" s="38"/>
      <c r="IAK6" s="38"/>
      <c r="IAL6" s="38"/>
      <c r="IAM6" s="38"/>
      <c r="IAN6" s="38"/>
      <c r="IAO6" s="38"/>
      <c r="IAP6" s="38"/>
      <c r="IAQ6" s="38"/>
      <c r="IAR6" s="38"/>
      <c r="IAS6" s="38"/>
      <c r="IAT6" s="38"/>
      <c r="IAU6" s="38"/>
      <c r="IAV6" s="38"/>
      <c r="IAW6" s="38"/>
      <c r="IAX6" s="38"/>
      <c r="IAY6" s="38"/>
      <c r="IAZ6" s="38"/>
      <c r="IBA6" s="38"/>
      <c r="IBB6" s="38"/>
      <c r="IBC6" s="38"/>
      <c r="IBD6" s="38"/>
      <c r="IBE6" s="38"/>
      <c r="IBF6" s="38"/>
      <c r="IBG6" s="38"/>
      <c r="IBH6" s="38"/>
      <c r="IBI6" s="38"/>
      <c r="IBJ6" s="38"/>
      <c r="IBK6" s="38"/>
      <c r="IBL6" s="38"/>
      <c r="IBM6" s="38"/>
      <c r="IBN6" s="38"/>
      <c r="IBO6" s="38"/>
      <c r="IBP6" s="38"/>
      <c r="IBQ6" s="38"/>
      <c r="IBR6" s="38"/>
      <c r="IBS6" s="38"/>
      <c r="IBT6" s="38"/>
      <c r="IBU6" s="38"/>
      <c r="IBV6" s="38"/>
      <c r="IBW6" s="38"/>
      <c r="IBX6" s="38"/>
      <c r="IBY6" s="38"/>
      <c r="IBZ6" s="38"/>
      <c r="ICA6" s="38"/>
      <c r="ICB6" s="38"/>
      <c r="ICC6" s="38"/>
      <c r="ICD6" s="38"/>
      <c r="ICE6" s="38"/>
      <c r="ICF6" s="38"/>
      <c r="ICG6" s="38"/>
      <c r="ICH6" s="38"/>
      <c r="ICI6" s="38"/>
      <c r="ICJ6" s="38"/>
      <c r="ICK6" s="38"/>
      <c r="ICL6" s="38"/>
      <c r="ICM6" s="38"/>
      <c r="ICN6" s="38"/>
      <c r="ICO6" s="38"/>
      <c r="ICP6" s="38"/>
      <c r="ICQ6" s="38"/>
      <c r="ICR6" s="38"/>
      <c r="ICS6" s="38"/>
      <c r="ICT6" s="38"/>
      <c r="ICU6" s="38"/>
      <c r="ICV6" s="38"/>
      <c r="ICW6" s="38"/>
      <c r="ICX6" s="38"/>
      <c r="ICY6" s="38"/>
      <c r="ICZ6" s="38"/>
      <c r="IDA6" s="38"/>
      <c r="IDB6" s="38"/>
      <c r="IDC6" s="38"/>
      <c r="IDD6" s="38"/>
      <c r="IDE6" s="38"/>
      <c r="IDF6" s="38"/>
      <c r="IDG6" s="38"/>
      <c r="IDH6" s="38"/>
      <c r="IDI6" s="38"/>
      <c r="IDJ6" s="38"/>
      <c r="IDK6" s="38"/>
      <c r="IDL6" s="38"/>
      <c r="IDM6" s="38"/>
      <c r="IDN6" s="38"/>
      <c r="IDO6" s="38"/>
      <c r="IDP6" s="38"/>
      <c r="IDQ6" s="38"/>
      <c r="IDR6" s="38"/>
      <c r="IDS6" s="38"/>
      <c r="IDT6" s="38"/>
      <c r="IDU6" s="38"/>
      <c r="IDV6" s="38"/>
      <c r="IDW6" s="38"/>
      <c r="IDX6" s="38"/>
      <c r="IDY6" s="38"/>
      <c r="IDZ6" s="38"/>
      <c r="IEA6" s="38"/>
      <c r="IEB6" s="38"/>
      <c r="IEC6" s="38"/>
      <c r="IED6" s="38"/>
      <c r="IEE6" s="38"/>
      <c r="IEF6" s="38"/>
      <c r="IEG6" s="38"/>
      <c r="IEH6" s="38"/>
      <c r="IEI6" s="38"/>
      <c r="IEJ6" s="38"/>
      <c r="IEK6" s="38"/>
      <c r="IEL6" s="38"/>
      <c r="IEM6" s="38"/>
      <c r="IEN6" s="38"/>
      <c r="IEO6" s="38"/>
      <c r="IEP6" s="38"/>
      <c r="IEQ6" s="38"/>
      <c r="IER6" s="38"/>
      <c r="IES6" s="38"/>
      <c r="IET6" s="38"/>
      <c r="IEU6" s="38"/>
      <c r="IEV6" s="38"/>
      <c r="IEW6" s="38"/>
      <c r="IEX6" s="38"/>
      <c r="IEY6" s="38"/>
      <c r="IEZ6" s="38"/>
      <c r="IFA6" s="38"/>
      <c r="IFB6" s="38"/>
      <c r="IFC6" s="38"/>
      <c r="IFD6" s="38"/>
      <c r="IFE6" s="38"/>
      <c r="IFF6" s="38"/>
      <c r="IFG6" s="38"/>
      <c r="IFH6" s="38"/>
      <c r="IFI6" s="38"/>
      <c r="IFJ6" s="38"/>
      <c r="IFK6" s="38"/>
      <c r="IFL6" s="38"/>
      <c r="IFM6" s="38"/>
      <c r="IFN6" s="38"/>
      <c r="IFO6" s="38"/>
      <c r="IFP6" s="38"/>
      <c r="IFQ6" s="38"/>
      <c r="IFR6" s="38"/>
      <c r="IFS6" s="38"/>
      <c r="IFT6" s="38"/>
      <c r="IFU6" s="38"/>
      <c r="IFV6" s="38"/>
      <c r="IFW6" s="38"/>
      <c r="IFX6" s="38"/>
      <c r="IFY6" s="38"/>
      <c r="IFZ6" s="38"/>
      <c r="IGA6" s="38"/>
      <c r="IGB6" s="38"/>
      <c r="IGC6" s="38"/>
      <c r="IGD6" s="38"/>
      <c r="IGE6" s="38"/>
      <c r="IGF6" s="38"/>
      <c r="IGG6" s="38"/>
      <c r="IGH6" s="38"/>
      <c r="IGI6" s="38"/>
      <c r="IGJ6" s="38"/>
      <c r="IGK6" s="38"/>
      <c r="IGL6" s="38"/>
      <c r="IGM6" s="38"/>
      <c r="IGN6" s="38"/>
      <c r="IGO6" s="38"/>
      <c r="IGP6" s="38"/>
      <c r="IGQ6" s="38"/>
      <c r="IGR6" s="38"/>
      <c r="IGS6" s="38"/>
      <c r="IGT6" s="38"/>
      <c r="IGU6" s="38"/>
      <c r="IGV6" s="38"/>
      <c r="IGW6" s="38"/>
      <c r="IGX6" s="38"/>
      <c r="IGY6" s="38"/>
      <c r="IGZ6" s="38"/>
      <c r="IHA6" s="38"/>
      <c r="IHB6" s="38"/>
      <c r="IHC6" s="38"/>
      <c r="IHD6" s="38"/>
      <c r="IHE6" s="38"/>
      <c r="IHF6" s="38"/>
      <c r="IHG6" s="38"/>
      <c r="IHH6" s="38"/>
      <c r="IHI6" s="38"/>
      <c r="IHJ6" s="38"/>
      <c r="IHK6" s="38"/>
      <c r="IHL6" s="38"/>
      <c r="IHM6" s="38"/>
      <c r="IHN6" s="38"/>
      <c r="IHO6" s="38"/>
      <c r="IHP6" s="38"/>
      <c r="IHQ6" s="38"/>
      <c r="IHR6" s="38"/>
      <c r="IHS6" s="38"/>
      <c r="IHT6" s="38"/>
      <c r="IHU6" s="38"/>
      <c r="IHV6" s="38"/>
      <c r="IHW6" s="38"/>
      <c r="IHX6" s="38"/>
      <c r="IHY6" s="38"/>
      <c r="IHZ6" s="38"/>
      <c r="IIA6" s="38"/>
      <c r="IIB6" s="38"/>
      <c r="IIC6" s="38"/>
      <c r="IID6" s="38"/>
      <c r="IIE6" s="38"/>
      <c r="IIF6" s="38"/>
      <c r="IIG6" s="38"/>
      <c r="IIH6" s="38"/>
      <c r="III6" s="38"/>
      <c r="IIJ6" s="38"/>
      <c r="IIK6" s="38"/>
      <c r="IIL6" s="38"/>
      <c r="IIM6" s="38"/>
      <c r="IIN6" s="38"/>
      <c r="IIO6" s="38"/>
      <c r="IIP6" s="38"/>
      <c r="IIQ6" s="38"/>
      <c r="IIR6" s="38"/>
      <c r="IIS6" s="38"/>
      <c r="IIT6" s="38"/>
      <c r="IIU6" s="38"/>
      <c r="IIV6" s="38"/>
      <c r="IIW6" s="38"/>
      <c r="IIX6" s="38"/>
      <c r="IIY6" s="38"/>
      <c r="IIZ6" s="38"/>
      <c r="IJA6" s="38"/>
      <c r="IJB6" s="38"/>
      <c r="IJC6" s="38"/>
      <c r="IJD6" s="38"/>
      <c r="IJE6" s="38"/>
      <c r="IJF6" s="38"/>
      <c r="IJG6" s="38"/>
      <c r="IJH6" s="38"/>
      <c r="IJI6" s="38"/>
      <c r="IJJ6" s="38"/>
      <c r="IJK6" s="38"/>
      <c r="IJL6" s="38"/>
      <c r="IJM6" s="38"/>
      <c r="IJN6" s="38"/>
      <c r="IJO6" s="38"/>
      <c r="IJP6" s="38"/>
      <c r="IJQ6" s="38"/>
      <c r="IJR6" s="38"/>
      <c r="IJS6" s="38"/>
      <c r="IJT6" s="38"/>
      <c r="IJU6" s="38"/>
      <c r="IJV6" s="38"/>
      <c r="IJW6" s="38"/>
      <c r="IJX6" s="38"/>
      <c r="IJY6" s="38"/>
      <c r="IJZ6" s="38"/>
      <c r="IKA6" s="38"/>
      <c r="IKB6" s="38"/>
      <c r="IKC6" s="38"/>
      <c r="IKD6" s="38"/>
      <c r="IKE6" s="38"/>
      <c r="IKF6" s="38"/>
      <c r="IKG6" s="38"/>
      <c r="IKH6" s="38"/>
      <c r="IKI6" s="38"/>
      <c r="IKJ6" s="38"/>
      <c r="IKK6" s="38"/>
      <c r="IKL6" s="38"/>
      <c r="IKM6" s="38"/>
      <c r="IKN6" s="38"/>
      <c r="IKO6" s="38"/>
      <c r="IKP6" s="38"/>
      <c r="IKQ6" s="38"/>
      <c r="IKR6" s="38"/>
      <c r="IKS6" s="38"/>
      <c r="IKT6" s="38"/>
      <c r="IKU6" s="38"/>
      <c r="IKV6" s="38"/>
      <c r="IKW6" s="38"/>
      <c r="IKX6" s="38"/>
      <c r="IKY6" s="38"/>
      <c r="IKZ6" s="38"/>
      <c r="ILA6" s="38"/>
      <c r="ILB6" s="38"/>
      <c r="ILC6" s="38"/>
      <c r="ILD6" s="38"/>
      <c r="ILE6" s="38"/>
      <c r="ILF6" s="38"/>
      <c r="ILG6" s="38"/>
      <c r="ILH6" s="38"/>
      <c r="ILI6" s="38"/>
      <c r="ILJ6" s="38"/>
      <c r="ILK6" s="38"/>
      <c r="ILL6" s="38"/>
      <c r="ILM6" s="38"/>
      <c r="ILN6" s="38"/>
      <c r="ILO6" s="38"/>
      <c r="ILP6" s="38"/>
      <c r="ILQ6" s="38"/>
      <c r="ILR6" s="38"/>
      <c r="ILS6" s="38"/>
      <c r="ILT6" s="38"/>
      <c r="ILU6" s="38"/>
      <c r="ILV6" s="38"/>
      <c r="ILW6" s="38"/>
      <c r="ILX6" s="38"/>
      <c r="ILY6" s="38"/>
      <c r="ILZ6" s="38"/>
      <c r="IMA6" s="38"/>
      <c r="IMB6" s="38"/>
      <c r="IMC6" s="38"/>
      <c r="IMD6" s="38"/>
      <c r="IME6" s="38"/>
      <c r="IMF6" s="38"/>
      <c r="IMG6" s="38"/>
      <c r="IMH6" s="38"/>
      <c r="IMI6" s="38"/>
      <c r="IMJ6" s="38"/>
      <c r="IMK6" s="38"/>
      <c r="IML6" s="38"/>
      <c r="IMM6" s="38"/>
      <c r="IMN6" s="38"/>
      <c r="IMO6" s="38"/>
      <c r="IMP6" s="38"/>
      <c r="IMQ6" s="38"/>
      <c r="IMR6" s="38"/>
      <c r="IMS6" s="38"/>
      <c r="IMT6" s="38"/>
      <c r="IMU6" s="38"/>
      <c r="IMV6" s="38"/>
      <c r="IMW6" s="38"/>
      <c r="IMX6" s="38"/>
      <c r="IMY6" s="38"/>
      <c r="IMZ6" s="38"/>
      <c r="INA6" s="38"/>
      <c r="INB6" s="38"/>
      <c r="INC6" s="38"/>
      <c r="IND6" s="38"/>
      <c r="INE6" s="38"/>
      <c r="INF6" s="38"/>
      <c r="ING6" s="38"/>
      <c r="INH6" s="38"/>
      <c r="INI6" s="38"/>
      <c r="INJ6" s="38"/>
      <c r="INK6" s="38"/>
      <c r="INL6" s="38"/>
      <c r="INM6" s="38"/>
      <c r="INN6" s="38"/>
      <c r="INO6" s="38"/>
      <c r="INP6" s="38"/>
      <c r="INQ6" s="38"/>
      <c r="INR6" s="38"/>
      <c r="INS6" s="38"/>
      <c r="INT6" s="38"/>
      <c r="INU6" s="38"/>
      <c r="INV6" s="38"/>
      <c r="INW6" s="38"/>
      <c r="INX6" s="38"/>
      <c r="INY6" s="38"/>
      <c r="INZ6" s="38"/>
      <c r="IOA6" s="38"/>
      <c r="IOB6" s="38"/>
      <c r="IOC6" s="38"/>
      <c r="IOD6" s="38"/>
      <c r="IOE6" s="38"/>
      <c r="IOF6" s="38"/>
      <c r="IOG6" s="38"/>
      <c r="IOH6" s="38"/>
      <c r="IOI6" s="38"/>
      <c r="IOJ6" s="38"/>
      <c r="IOK6" s="38"/>
      <c r="IOL6" s="38"/>
      <c r="IOM6" s="38"/>
      <c r="ION6" s="38"/>
      <c r="IOO6" s="38"/>
      <c r="IOP6" s="38"/>
      <c r="IOQ6" s="38"/>
      <c r="IOR6" s="38"/>
      <c r="IOS6" s="38"/>
      <c r="IOT6" s="38"/>
      <c r="IOU6" s="38"/>
      <c r="IOV6" s="38"/>
      <c r="IOW6" s="38"/>
      <c r="IOX6" s="38"/>
      <c r="IOY6" s="38"/>
      <c r="IOZ6" s="38"/>
      <c r="IPA6" s="38"/>
      <c r="IPB6" s="38"/>
      <c r="IPC6" s="38"/>
      <c r="IPD6" s="38"/>
      <c r="IPE6" s="38"/>
      <c r="IPF6" s="38"/>
      <c r="IPG6" s="38"/>
      <c r="IPH6" s="38"/>
      <c r="IPI6" s="38"/>
      <c r="IPJ6" s="38"/>
      <c r="IPK6" s="38"/>
      <c r="IPL6" s="38"/>
      <c r="IPM6" s="38"/>
      <c r="IPN6" s="38"/>
      <c r="IPO6" s="38"/>
      <c r="IPP6" s="38"/>
      <c r="IPQ6" s="38"/>
      <c r="IPR6" s="38"/>
      <c r="IPS6" s="38"/>
      <c r="IPT6" s="38"/>
      <c r="IPU6" s="38"/>
      <c r="IPV6" s="38"/>
      <c r="IPW6" s="38"/>
      <c r="IPX6" s="38"/>
      <c r="IPY6" s="38"/>
      <c r="IPZ6" s="38"/>
      <c r="IQA6" s="38"/>
      <c r="IQB6" s="38"/>
      <c r="IQC6" s="38"/>
      <c r="IQD6" s="38"/>
      <c r="IQE6" s="38"/>
      <c r="IQF6" s="38"/>
      <c r="IQG6" s="38"/>
      <c r="IQH6" s="38"/>
      <c r="IQI6" s="38"/>
      <c r="IQJ6" s="38"/>
      <c r="IQK6" s="38"/>
      <c r="IQL6" s="38"/>
      <c r="IQM6" s="38"/>
      <c r="IQN6" s="38"/>
      <c r="IQO6" s="38"/>
      <c r="IQP6" s="38"/>
      <c r="IQQ6" s="38"/>
      <c r="IQR6" s="38"/>
      <c r="IQS6" s="38"/>
      <c r="IQT6" s="38"/>
      <c r="IQU6" s="38"/>
      <c r="IQV6" s="38"/>
      <c r="IQW6" s="38"/>
      <c r="IQX6" s="38"/>
      <c r="IQY6" s="38"/>
      <c r="IQZ6" s="38"/>
      <c r="IRA6" s="38"/>
      <c r="IRB6" s="38"/>
      <c r="IRC6" s="38"/>
      <c r="IRD6" s="38"/>
      <c r="IRE6" s="38"/>
      <c r="IRF6" s="38"/>
      <c r="IRG6" s="38"/>
      <c r="IRH6" s="38"/>
      <c r="IRI6" s="38"/>
      <c r="IRJ6" s="38"/>
      <c r="IRK6" s="38"/>
      <c r="IRL6" s="38"/>
      <c r="IRM6" s="38"/>
      <c r="IRN6" s="38"/>
      <c r="IRO6" s="38"/>
      <c r="IRP6" s="38"/>
      <c r="IRQ6" s="38"/>
      <c r="IRR6" s="38"/>
      <c r="IRS6" s="38"/>
      <c r="IRT6" s="38"/>
      <c r="IRU6" s="38"/>
      <c r="IRV6" s="38"/>
      <c r="IRW6" s="38"/>
      <c r="IRX6" s="38"/>
      <c r="IRY6" s="38"/>
      <c r="IRZ6" s="38"/>
      <c r="ISA6" s="38"/>
      <c r="ISB6" s="38"/>
      <c r="ISC6" s="38"/>
      <c r="ISD6" s="38"/>
      <c r="ISE6" s="38"/>
      <c r="ISF6" s="38"/>
      <c r="ISG6" s="38"/>
      <c r="ISH6" s="38"/>
      <c r="ISI6" s="38"/>
      <c r="ISJ6" s="38"/>
      <c r="ISK6" s="38"/>
      <c r="ISL6" s="38"/>
      <c r="ISM6" s="38"/>
      <c r="ISN6" s="38"/>
      <c r="ISO6" s="38"/>
      <c r="ISP6" s="38"/>
      <c r="ISQ6" s="38"/>
      <c r="ISR6" s="38"/>
      <c r="ISS6" s="38"/>
      <c r="IST6" s="38"/>
      <c r="ISU6" s="38"/>
      <c r="ISV6" s="38"/>
      <c r="ISW6" s="38"/>
      <c r="ISX6" s="38"/>
      <c r="ISY6" s="38"/>
      <c r="ISZ6" s="38"/>
      <c r="ITA6" s="38"/>
      <c r="ITB6" s="38"/>
      <c r="ITC6" s="38"/>
      <c r="ITD6" s="38"/>
      <c r="ITE6" s="38"/>
      <c r="ITF6" s="38"/>
      <c r="ITG6" s="38"/>
      <c r="ITH6" s="38"/>
      <c r="ITI6" s="38"/>
      <c r="ITJ6" s="38"/>
      <c r="ITK6" s="38"/>
      <c r="ITL6" s="38"/>
      <c r="ITM6" s="38"/>
      <c r="ITN6" s="38"/>
      <c r="ITO6" s="38"/>
      <c r="ITP6" s="38"/>
      <c r="ITQ6" s="38"/>
      <c r="ITR6" s="38"/>
      <c r="ITS6" s="38"/>
      <c r="ITT6" s="38"/>
      <c r="ITU6" s="38"/>
      <c r="ITV6" s="38"/>
      <c r="ITW6" s="38"/>
      <c r="ITX6" s="38"/>
      <c r="ITY6" s="38"/>
      <c r="ITZ6" s="38"/>
      <c r="IUA6" s="38"/>
      <c r="IUB6" s="38"/>
      <c r="IUC6" s="38"/>
      <c r="IUD6" s="38"/>
      <c r="IUE6" s="38"/>
      <c r="IUF6" s="38"/>
      <c r="IUG6" s="38"/>
      <c r="IUH6" s="38"/>
      <c r="IUI6" s="38"/>
      <c r="IUJ6" s="38"/>
      <c r="IUK6" s="38"/>
      <c r="IUL6" s="38"/>
      <c r="IUM6" s="38"/>
      <c r="IUN6" s="38"/>
      <c r="IUO6" s="38"/>
      <c r="IUP6" s="38"/>
      <c r="IUQ6" s="38"/>
      <c r="IUR6" s="38"/>
      <c r="IUS6" s="38"/>
      <c r="IUT6" s="38"/>
      <c r="IUU6" s="38"/>
      <c r="IUV6" s="38"/>
      <c r="IUW6" s="38"/>
      <c r="IUX6" s="38"/>
      <c r="IUY6" s="38"/>
      <c r="IUZ6" s="38"/>
      <c r="IVA6" s="38"/>
      <c r="IVB6" s="38"/>
      <c r="IVC6" s="38"/>
      <c r="IVD6" s="38"/>
      <c r="IVE6" s="38"/>
      <c r="IVF6" s="38"/>
      <c r="IVG6" s="38"/>
      <c r="IVH6" s="38"/>
      <c r="IVI6" s="38"/>
      <c r="IVJ6" s="38"/>
      <c r="IVK6" s="38"/>
      <c r="IVL6" s="38"/>
      <c r="IVM6" s="38"/>
      <c r="IVN6" s="38"/>
      <c r="IVO6" s="38"/>
      <c r="IVP6" s="38"/>
      <c r="IVQ6" s="38"/>
      <c r="IVR6" s="38"/>
      <c r="IVS6" s="38"/>
      <c r="IVT6" s="38"/>
      <c r="IVU6" s="38"/>
      <c r="IVV6" s="38"/>
      <c r="IVW6" s="38"/>
      <c r="IVX6" s="38"/>
      <c r="IVY6" s="38"/>
      <c r="IVZ6" s="38"/>
      <c r="IWA6" s="38"/>
      <c r="IWB6" s="38"/>
      <c r="IWC6" s="38"/>
      <c r="IWD6" s="38"/>
      <c r="IWE6" s="38"/>
      <c r="IWF6" s="38"/>
      <c r="IWG6" s="38"/>
      <c r="IWH6" s="38"/>
      <c r="IWI6" s="38"/>
      <c r="IWJ6" s="38"/>
      <c r="IWK6" s="38"/>
      <c r="IWL6" s="38"/>
      <c r="IWM6" s="38"/>
      <c r="IWN6" s="38"/>
      <c r="IWO6" s="38"/>
      <c r="IWP6" s="38"/>
      <c r="IWQ6" s="38"/>
      <c r="IWR6" s="38"/>
      <c r="IWS6" s="38"/>
      <c r="IWT6" s="38"/>
      <c r="IWU6" s="38"/>
      <c r="IWV6" s="38"/>
      <c r="IWW6" s="38"/>
      <c r="IWX6" s="38"/>
      <c r="IWY6" s="38"/>
      <c r="IWZ6" s="38"/>
      <c r="IXA6" s="38"/>
      <c r="IXB6" s="38"/>
      <c r="IXC6" s="38"/>
      <c r="IXD6" s="38"/>
      <c r="IXE6" s="38"/>
      <c r="IXF6" s="38"/>
      <c r="IXG6" s="38"/>
      <c r="IXH6" s="38"/>
      <c r="IXI6" s="38"/>
      <c r="IXJ6" s="38"/>
      <c r="IXK6" s="38"/>
      <c r="IXL6" s="38"/>
      <c r="IXM6" s="38"/>
      <c r="IXN6" s="38"/>
      <c r="IXO6" s="38"/>
      <c r="IXP6" s="38"/>
      <c r="IXQ6" s="38"/>
      <c r="IXR6" s="38"/>
      <c r="IXS6" s="38"/>
      <c r="IXT6" s="38"/>
      <c r="IXU6" s="38"/>
      <c r="IXV6" s="38"/>
      <c r="IXW6" s="38"/>
      <c r="IXX6" s="38"/>
      <c r="IXY6" s="38"/>
      <c r="IXZ6" s="38"/>
      <c r="IYA6" s="38"/>
      <c r="IYB6" s="38"/>
      <c r="IYC6" s="38"/>
      <c r="IYD6" s="38"/>
      <c r="IYE6" s="38"/>
      <c r="IYF6" s="38"/>
      <c r="IYG6" s="38"/>
      <c r="IYH6" s="38"/>
      <c r="IYI6" s="38"/>
      <c r="IYJ6" s="38"/>
      <c r="IYK6" s="38"/>
      <c r="IYL6" s="38"/>
      <c r="IYM6" s="38"/>
      <c r="IYN6" s="38"/>
      <c r="IYO6" s="38"/>
      <c r="IYP6" s="38"/>
      <c r="IYQ6" s="38"/>
      <c r="IYR6" s="38"/>
      <c r="IYS6" s="38"/>
      <c r="IYT6" s="38"/>
      <c r="IYU6" s="38"/>
      <c r="IYV6" s="38"/>
      <c r="IYW6" s="38"/>
      <c r="IYX6" s="38"/>
      <c r="IYY6" s="38"/>
      <c r="IYZ6" s="38"/>
      <c r="IZA6" s="38"/>
      <c r="IZB6" s="38"/>
      <c r="IZC6" s="38"/>
      <c r="IZD6" s="38"/>
      <c r="IZE6" s="38"/>
      <c r="IZF6" s="38"/>
      <c r="IZG6" s="38"/>
      <c r="IZH6" s="38"/>
      <c r="IZI6" s="38"/>
      <c r="IZJ6" s="38"/>
      <c r="IZK6" s="38"/>
      <c r="IZL6" s="38"/>
      <c r="IZM6" s="38"/>
      <c r="IZN6" s="38"/>
      <c r="IZO6" s="38"/>
      <c r="IZP6" s="38"/>
      <c r="IZQ6" s="38"/>
      <c r="IZR6" s="38"/>
      <c r="IZS6" s="38"/>
      <c r="IZT6" s="38"/>
      <c r="IZU6" s="38"/>
      <c r="IZV6" s="38"/>
      <c r="IZW6" s="38"/>
      <c r="IZX6" s="38"/>
      <c r="IZY6" s="38"/>
      <c r="IZZ6" s="38"/>
      <c r="JAA6" s="38"/>
      <c r="JAB6" s="38"/>
      <c r="JAC6" s="38"/>
      <c r="JAD6" s="38"/>
      <c r="JAE6" s="38"/>
      <c r="JAF6" s="38"/>
      <c r="JAG6" s="38"/>
      <c r="JAH6" s="38"/>
      <c r="JAI6" s="38"/>
      <c r="JAJ6" s="38"/>
      <c r="JAK6" s="38"/>
      <c r="JAL6" s="38"/>
      <c r="JAM6" s="38"/>
      <c r="JAN6" s="38"/>
      <c r="JAO6" s="38"/>
      <c r="JAP6" s="38"/>
      <c r="JAQ6" s="38"/>
      <c r="JAR6" s="38"/>
      <c r="JAS6" s="38"/>
      <c r="JAT6" s="38"/>
      <c r="JAU6" s="38"/>
      <c r="JAV6" s="38"/>
      <c r="JAW6" s="38"/>
      <c r="JAX6" s="38"/>
      <c r="JAY6" s="38"/>
      <c r="JAZ6" s="38"/>
      <c r="JBA6" s="38"/>
      <c r="JBB6" s="38"/>
      <c r="JBC6" s="38"/>
      <c r="JBD6" s="38"/>
      <c r="JBE6" s="38"/>
      <c r="JBF6" s="38"/>
      <c r="JBG6" s="38"/>
      <c r="JBH6" s="38"/>
      <c r="JBI6" s="38"/>
      <c r="JBJ6" s="38"/>
      <c r="JBK6" s="38"/>
      <c r="JBL6" s="38"/>
      <c r="JBM6" s="38"/>
      <c r="JBN6" s="38"/>
      <c r="JBO6" s="38"/>
      <c r="JBP6" s="38"/>
      <c r="JBQ6" s="38"/>
      <c r="JBR6" s="38"/>
      <c r="JBS6" s="38"/>
      <c r="JBT6" s="38"/>
      <c r="JBU6" s="38"/>
      <c r="JBV6" s="38"/>
      <c r="JBW6" s="38"/>
      <c r="JBX6" s="38"/>
      <c r="JBY6" s="38"/>
      <c r="JBZ6" s="38"/>
      <c r="JCA6" s="38"/>
      <c r="JCB6" s="38"/>
      <c r="JCC6" s="38"/>
      <c r="JCD6" s="38"/>
      <c r="JCE6" s="38"/>
      <c r="JCF6" s="38"/>
      <c r="JCG6" s="38"/>
      <c r="JCH6" s="38"/>
      <c r="JCI6" s="38"/>
      <c r="JCJ6" s="38"/>
      <c r="JCK6" s="38"/>
      <c r="JCL6" s="38"/>
      <c r="JCM6" s="38"/>
      <c r="JCN6" s="38"/>
      <c r="JCO6" s="38"/>
      <c r="JCP6" s="38"/>
      <c r="JCQ6" s="38"/>
      <c r="JCR6" s="38"/>
      <c r="JCS6" s="38"/>
      <c r="JCT6" s="38"/>
      <c r="JCU6" s="38"/>
      <c r="JCV6" s="38"/>
      <c r="JCW6" s="38"/>
      <c r="JCX6" s="38"/>
      <c r="JCY6" s="38"/>
      <c r="JCZ6" s="38"/>
      <c r="JDA6" s="38"/>
      <c r="JDB6" s="38"/>
      <c r="JDC6" s="38"/>
      <c r="JDD6" s="38"/>
      <c r="JDE6" s="38"/>
      <c r="JDF6" s="38"/>
      <c r="JDG6" s="38"/>
      <c r="JDH6" s="38"/>
      <c r="JDI6" s="38"/>
      <c r="JDJ6" s="38"/>
      <c r="JDK6" s="38"/>
      <c r="JDL6" s="38"/>
      <c r="JDM6" s="38"/>
      <c r="JDN6" s="38"/>
      <c r="JDO6" s="38"/>
      <c r="JDP6" s="38"/>
      <c r="JDQ6" s="38"/>
      <c r="JDR6" s="38"/>
      <c r="JDS6" s="38"/>
      <c r="JDT6" s="38"/>
      <c r="JDU6" s="38"/>
      <c r="JDV6" s="38"/>
      <c r="JDW6" s="38"/>
      <c r="JDX6" s="38"/>
      <c r="JDY6" s="38"/>
      <c r="JDZ6" s="38"/>
      <c r="JEA6" s="38"/>
      <c r="JEB6" s="38"/>
      <c r="JEC6" s="38"/>
      <c r="JED6" s="38"/>
      <c r="JEE6" s="38"/>
      <c r="JEF6" s="38"/>
      <c r="JEG6" s="38"/>
      <c r="JEH6" s="38"/>
      <c r="JEI6" s="38"/>
      <c r="JEJ6" s="38"/>
      <c r="JEK6" s="38"/>
      <c r="JEL6" s="38"/>
      <c r="JEM6" s="38"/>
      <c r="JEN6" s="38"/>
      <c r="JEO6" s="38"/>
      <c r="JEP6" s="38"/>
      <c r="JEQ6" s="38"/>
      <c r="JER6" s="38"/>
      <c r="JES6" s="38"/>
      <c r="JET6" s="38"/>
      <c r="JEU6" s="38"/>
      <c r="JEV6" s="38"/>
      <c r="JEW6" s="38"/>
      <c r="JEX6" s="38"/>
      <c r="JEY6" s="38"/>
      <c r="JEZ6" s="38"/>
      <c r="JFA6" s="38"/>
      <c r="JFB6" s="38"/>
      <c r="JFC6" s="38"/>
      <c r="JFD6" s="38"/>
      <c r="JFE6" s="38"/>
      <c r="JFF6" s="38"/>
      <c r="JFG6" s="38"/>
      <c r="JFH6" s="38"/>
      <c r="JFI6" s="38"/>
      <c r="JFJ6" s="38"/>
      <c r="JFK6" s="38"/>
      <c r="JFL6" s="38"/>
      <c r="JFM6" s="38"/>
      <c r="JFN6" s="38"/>
      <c r="JFO6" s="38"/>
      <c r="JFP6" s="38"/>
      <c r="JFQ6" s="38"/>
      <c r="JFR6" s="38"/>
      <c r="JFS6" s="38"/>
      <c r="JFT6" s="38"/>
      <c r="JFU6" s="38"/>
      <c r="JFV6" s="38"/>
      <c r="JFW6" s="38"/>
      <c r="JFX6" s="38"/>
      <c r="JFY6" s="38"/>
      <c r="JFZ6" s="38"/>
      <c r="JGA6" s="38"/>
      <c r="JGB6" s="38"/>
      <c r="JGC6" s="38"/>
      <c r="JGD6" s="38"/>
      <c r="JGE6" s="38"/>
      <c r="JGF6" s="38"/>
      <c r="JGG6" s="38"/>
      <c r="JGH6" s="38"/>
      <c r="JGI6" s="38"/>
      <c r="JGJ6" s="38"/>
      <c r="JGK6" s="38"/>
      <c r="JGL6" s="38"/>
      <c r="JGM6" s="38"/>
      <c r="JGN6" s="38"/>
      <c r="JGO6" s="38"/>
      <c r="JGP6" s="38"/>
      <c r="JGQ6" s="38"/>
      <c r="JGR6" s="38"/>
      <c r="JGS6" s="38"/>
      <c r="JGT6" s="38"/>
      <c r="JGU6" s="38"/>
      <c r="JGV6" s="38"/>
      <c r="JGW6" s="38"/>
      <c r="JGX6" s="38"/>
      <c r="JGY6" s="38"/>
      <c r="JGZ6" s="38"/>
      <c r="JHA6" s="38"/>
      <c r="JHB6" s="38"/>
      <c r="JHC6" s="38"/>
      <c r="JHD6" s="38"/>
      <c r="JHE6" s="38"/>
      <c r="JHF6" s="38"/>
      <c r="JHG6" s="38"/>
      <c r="JHH6" s="38"/>
      <c r="JHI6" s="38"/>
      <c r="JHJ6" s="38"/>
      <c r="JHK6" s="38"/>
      <c r="JHL6" s="38"/>
      <c r="JHM6" s="38"/>
      <c r="JHN6" s="38"/>
      <c r="JHO6" s="38"/>
      <c r="JHP6" s="38"/>
      <c r="JHQ6" s="38"/>
      <c r="JHR6" s="38"/>
      <c r="JHS6" s="38"/>
      <c r="JHT6" s="38"/>
      <c r="JHU6" s="38"/>
      <c r="JHV6" s="38"/>
      <c r="JHW6" s="38"/>
      <c r="JHX6" s="38"/>
      <c r="JHY6" s="38"/>
      <c r="JHZ6" s="38"/>
      <c r="JIA6" s="38"/>
      <c r="JIB6" s="38"/>
      <c r="JIC6" s="38"/>
      <c r="JID6" s="38"/>
      <c r="JIE6" s="38"/>
      <c r="JIF6" s="38"/>
      <c r="JIG6" s="38"/>
      <c r="JIH6" s="38"/>
      <c r="JII6" s="38"/>
      <c r="JIJ6" s="38"/>
      <c r="JIK6" s="38"/>
      <c r="JIL6" s="38"/>
      <c r="JIM6" s="38"/>
      <c r="JIN6" s="38"/>
      <c r="JIO6" s="38"/>
      <c r="JIP6" s="38"/>
      <c r="JIQ6" s="38"/>
      <c r="JIR6" s="38"/>
      <c r="JIS6" s="38"/>
      <c r="JIT6" s="38"/>
      <c r="JIU6" s="38"/>
      <c r="JIV6" s="38"/>
      <c r="JIW6" s="38"/>
      <c r="JIX6" s="38"/>
      <c r="JIY6" s="38"/>
      <c r="JIZ6" s="38"/>
      <c r="JJA6" s="38"/>
      <c r="JJB6" s="38"/>
      <c r="JJC6" s="38"/>
      <c r="JJD6" s="38"/>
      <c r="JJE6" s="38"/>
      <c r="JJF6" s="38"/>
      <c r="JJG6" s="38"/>
      <c r="JJH6" s="38"/>
      <c r="JJI6" s="38"/>
      <c r="JJJ6" s="38"/>
      <c r="JJK6" s="38"/>
      <c r="JJL6" s="38"/>
      <c r="JJM6" s="38"/>
      <c r="JJN6" s="38"/>
      <c r="JJO6" s="38"/>
      <c r="JJP6" s="38"/>
      <c r="JJQ6" s="38"/>
      <c r="JJR6" s="38"/>
      <c r="JJS6" s="38"/>
      <c r="JJT6" s="38"/>
      <c r="JJU6" s="38"/>
      <c r="JJV6" s="38"/>
      <c r="JJW6" s="38"/>
      <c r="JJX6" s="38"/>
      <c r="JJY6" s="38"/>
      <c r="JJZ6" s="38"/>
      <c r="JKA6" s="38"/>
      <c r="JKB6" s="38"/>
      <c r="JKC6" s="38"/>
      <c r="JKD6" s="38"/>
      <c r="JKE6" s="38"/>
      <c r="JKF6" s="38"/>
      <c r="JKG6" s="38"/>
      <c r="JKH6" s="38"/>
      <c r="JKI6" s="38"/>
      <c r="JKJ6" s="38"/>
      <c r="JKK6" s="38"/>
      <c r="JKL6" s="38"/>
      <c r="JKM6" s="38"/>
      <c r="JKN6" s="38"/>
      <c r="JKO6" s="38"/>
      <c r="JKP6" s="38"/>
      <c r="JKQ6" s="38"/>
      <c r="JKR6" s="38"/>
      <c r="JKS6" s="38"/>
      <c r="JKT6" s="38"/>
      <c r="JKU6" s="38"/>
      <c r="JKV6" s="38"/>
      <c r="JKW6" s="38"/>
      <c r="JKX6" s="38"/>
      <c r="JKY6" s="38"/>
      <c r="JKZ6" s="38"/>
      <c r="JLA6" s="38"/>
      <c r="JLB6" s="38"/>
      <c r="JLC6" s="38"/>
      <c r="JLD6" s="38"/>
      <c r="JLE6" s="38"/>
      <c r="JLF6" s="38"/>
      <c r="JLG6" s="38"/>
      <c r="JLH6" s="38"/>
      <c r="JLI6" s="38"/>
      <c r="JLJ6" s="38"/>
      <c r="JLK6" s="38"/>
      <c r="JLL6" s="38"/>
      <c r="JLM6" s="38"/>
      <c r="JLN6" s="38"/>
      <c r="JLO6" s="38"/>
      <c r="JLP6" s="38"/>
      <c r="JLQ6" s="38"/>
      <c r="JLR6" s="38"/>
      <c r="JLS6" s="38"/>
      <c r="JLT6" s="38"/>
      <c r="JLU6" s="38"/>
      <c r="JLV6" s="38"/>
      <c r="JLW6" s="38"/>
      <c r="JLX6" s="38"/>
      <c r="JLY6" s="38"/>
      <c r="JLZ6" s="38"/>
      <c r="JMA6" s="38"/>
      <c r="JMB6" s="38"/>
      <c r="JMC6" s="38"/>
      <c r="JMD6" s="38"/>
      <c r="JME6" s="38"/>
      <c r="JMF6" s="38"/>
      <c r="JMG6" s="38"/>
      <c r="JMH6" s="38"/>
      <c r="JMI6" s="38"/>
      <c r="JMJ6" s="38"/>
      <c r="JMK6" s="38"/>
      <c r="JML6" s="38"/>
      <c r="JMM6" s="38"/>
      <c r="JMN6" s="38"/>
      <c r="JMO6" s="38"/>
      <c r="JMP6" s="38"/>
      <c r="JMQ6" s="38"/>
      <c r="JMR6" s="38"/>
      <c r="JMS6" s="38"/>
      <c r="JMT6" s="38"/>
      <c r="JMU6" s="38"/>
      <c r="JMV6" s="38"/>
      <c r="JMW6" s="38"/>
      <c r="JMX6" s="38"/>
      <c r="JMY6" s="38"/>
      <c r="JMZ6" s="38"/>
      <c r="JNA6" s="38"/>
      <c r="JNB6" s="38"/>
      <c r="JNC6" s="38"/>
      <c r="JND6" s="38"/>
      <c r="JNE6" s="38"/>
      <c r="JNF6" s="38"/>
      <c r="JNG6" s="38"/>
      <c r="JNH6" s="38"/>
      <c r="JNI6" s="38"/>
      <c r="JNJ6" s="38"/>
      <c r="JNK6" s="38"/>
      <c r="JNL6" s="38"/>
      <c r="JNM6" s="38"/>
      <c r="JNN6" s="38"/>
      <c r="JNO6" s="38"/>
      <c r="JNP6" s="38"/>
      <c r="JNQ6" s="38"/>
      <c r="JNR6" s="38"/>
      <c r="JNS6" s="38"/>
      <c r="JNT6" s="38"/>
      <c r="JNU6" s="38"/>
      <c r="JNV6" s="38"/>
      <c r="JNW6" s="38"/>
      <c r="JNX6" s="38"/>
      <c r="JNY6" s="38"/>
      <c r="JNZ6" s="38"/>
      <c r="JOA6" s="38"/>
      <c r="JOB6" s="38"/>
      <c r="JOC6" s="38"/>
      <c r="JOD6" s="38"/>
      <c r="JOE6" s="38"/>
      <c r="JOF6" s="38"/>
      <c r="JOG6" s="38"/>
      <c r="JOH6" s="38"/>
      <c r="JOI6" s="38"/>
      <c r="JOJ6" s="38"/>
      <c r="JOK6" s="38"/>
      <c r="JOL6" s="38"/>
      <c r="JOM6" s="38"/>
      <c r="JON6" s="38"/>
      <c r="JOO6" s="38"/>
      <c r="JOP6" s="38"/>
      <c r="JOQ6" s="38"/>
      <c r="JOR6" s="38"/>
      <c r="JOS6" s="38"/>
      <c r="JOT6" s="38"/>
      <c r="JOU6" s="38"/>
      <c r="JOV6" s="38"/>
      <c r="JOW6" s="38"/>
      <c r="JOX6" s="38"/>
      <c r="JOY6" s="38"/>
      <c r="JOZ6" s="38"/>
      <c r="JPA6" s="38"/>
      <c r="JPB6" s="38"/>
      <c r="JPC6" s="38"/>
      <c r="JPD6" s="38"/>
      <c r="JPE6" s="38"/>
      <c r="JPF6" s="38"/>
      <c r="JPG6" s="38"/>
      <c r="JPH6" s="38"/>
      <c r="JPI6" s="38"/>
      <c r="JPJ6" s="38"/>
      <c r="JPK6" s="38"/>
      <c r="JPL6" s="38"/>
      <c r="JPM6" s="38"/>
      <c r="JPN6" s="38"/>
      <c r="JPO6" s="38"/>
      <c r="JPP6" s="38"/>
      <c r="JPQ6" s="38"/>
      <c r="JPR6" s="38"/>
      <c r="JPS6" s="38"/>
      <c r="JPT6" s="38"/>
      <c r="JPU6" s="38"/>
      <c r="JPV6" s="38"/>
      <c r="JPW6" s="38"/>
      <c r="JPX6" s="38"/>
      <c r="JPY6" s="38"/>
      <c r="JPZ6" s="38"/>
      <c r="JQA6" s="38"/>
      <c r="JQB6" s="38"/>
      <c r="JQC6" s="38"/>
      <c r="JQD6" s="38"/>
      <c r="JQE6" s="38"/>
      <c r="JQF6" s="38"/>
      <c r="JQG6" s="38"/>
      <c r="JQH6" s="38"/>
      <c r="JQI6" s="38"/>
      <c r="JQJ6" s="38"/>
      <c r="JQK6" s="38"/>
      <c r="JQL6" s="38"/>
      <c r="JQM6" s="38"/>
      <c r="JQN6" s="38"/>
      <c r="JQO6" s="38"/>
      <c r="JQP6" s="38"/>
      <c r="JQQ6" s="38"/>
      <c r="JQR6" s="38"/>
      <c r="JQS6" s="38"/>
      <c r="JQT6" s="38"/>
      <c r="JQU6" s="38"/>
      <c r="JQV6" s="38"/>
      <c r="JQW6" s="38"/>
      <c r="JQX6" s="38"/>
      <c r="JQY6" s="38"/>
      <c r="JQZ6" s="38"/>
      <c r="JRA6" s="38"/>
      <c r="JRB6" s="38"/>
      <c r="JRC6" s="38"/>
      <c r="JRD6" s="38"/>
      <c r="JRE6" s="38"/>
      <c r="JRF6" s="38"/>
      <c r="JRG6" s="38"/>
      <c r="JRH6" s="38"/>
      <c r="JRI6" s="38"/>
      <c r="JRJ6" s="38"/>
      <c r="JRK6" s="38"/>
      <c r="JRL6" s="38"/>
      <c r="JRM6" s="38"/>
      <c r="JRN6" s="38"/>
      <c r="JRO6" s="38"/>
      <c r="JRP6" s="38"/>
      <c r="JRQ6" s="38"/>
      <c r="JRR6" s="38"/>
      <c r="JRS6" s="38"/>
      <c r="JRT6" s="38"/>
      <c r="JRU6" s="38"/>
      <c r="JRV6" s="38"/>
      <c r="JRW6" s="38"/>
      <c r="JRX6" s="38"/>
      <c r="JRY6" s="38"/>
      <c r="JRZ6" s="38"/>
      <c r="JSA6" s="38"/>
      <c r="JSB6" s="38"/>
      <c r="JSC6" s="38"/>
      <c r="JSD6" s="38"/>
      <c r="JSE6" s="38"/>
      <c r="JSF6" s="38"/>
      <c r="JSG6" s="38"/>
      <c r="JSH6" s="38"/>
      <c r="JSI6" s="38"/>
      <c r="JSJ6" s="38"/>
      <c r="JSK6" s="38"/>
      <c r="JSL6" s="38"/>
      <c r="JSM6" s="38"/>
      <c r="JSN6" s="38"/>
      <c r="JSO6" s="38"/>
      <c r="JSP6" s="38"/>
      <c r="JSQ6" s="38"/>
      <c r="JSR6" s="38"/>
      <c r="JSS6" s="38"/>
      <c r="JST6" s="38"/>
      <c r="JSU6" s="38"/>
      <c r="JSV6" s="38"/>
      <c r="JSW6" s="38"/>
      <c r="JSX6" s="38"/>
      <c r="JSY6" s="38"/>
      <c r="JSZ6" s="38"/>
      <c r="JTA6" s="38"/>
      <c r="JTB6" s="38"/>
      <c r="JTC6" s="38"/>
      <c r="JTD6" s="38"/>
      <c r="JTE6" s="38"/>
      <c r="JTF6" s="38"/>
      <c r="JTG6" s="38"/>
      <c r="JTH6" s="38"/>
      <c r="JTI6" s="38"/>
      <c r="JTJ6" s="38"/>
      <c r="JTK6" s="38"/>
      <c r="JTL6" s="38"/>
      <c r="JTM6" s="38"/>
      <c r="JTN6" s="38"/>
      <c r="JTO6" s="38"/>
      <c r="JTP6" s="38"/>
      <c r="JTQ6" s="38"/>
      <c r="JTR6" s="38"/>
      <c r="JTS6" s="38"/>
      <c r="JTT6" s="38"/>
      <c r="JTU6" s="38"/>
      <c r="JTV6" s="38"/>
      <c r="JTW6" s="38"/>
      <c r="JTX6" s="38"/>
      <c r="JTY6" s="38"/>
      <c r="JTZ6" s="38"/>
      <c r="JUA6" s="38"/>
      <c r="JUB6" s="38"/>
      <c r="JUC6" s="38"/>
      <c r="JUD6" s="38"/>
      <c r="JUE6" s="38"/>
      <c r="JUF6" s="38"/>
      <c r="JUG6" s="38"/>
      <c r="JUH6" s="38"/>
      <c r="JUI6" s="38"/>
      <c r="JUJ6" s="38"/>
      <c r="JUK6" s="38"/>
      <c r="JUL6" s="38"/>
      <c r="JUM6" s="38"/>
      <c r="JUN6" s="38"/>
      <c r="JUO6" s="38"/>
      <c r="JUP6" s="38"/>
      <c r="JUQ6" s="38"/>
      <c r="JUR6" s="38"/>
      <c r="JUS6" s="38"/>
      <c r="JUT6" s="38"/>
      <c r="JUU6" s="38"/>
      <c r="JUV6" s="38"/>
      <c r="JUW6" s="38"/>
      <c r="JUX6" s="38"/>
      <c r="JUY6" s="38"/>
      <c r="JUZ6" s="38"/>
      <c r="JVA6" s="38"/>
      <c r="JVB6" s="38"/>
      <c r="JVC6" s="38"/>
      <c r="JVD6" s="38"/>
      <c r="JVE6" s="38"/>
      <c r="JVF6" s="38"/>
      <c r="JVG6" s="38"/>
      <c r="JVH6" s="38"/>
      <c r="JVI6" s="38"/>
      <c r="JVJ6" s="38"/>
      <c r="JVK6" s="38"/>
      <c r="JVL6" s="38"/>
      <c r="JVM6" s="38"/>
      <c r="JVN6" s="38"/>
      <c r="JVO6" s="38"/>
      <c r="JVP6" s="38"/>
      <c r="JVQ6" s="38"/>
      <c r="JVR6" s="38"/>
      <c r="JVS6" s="38"/>
      <c r="JVT6" s="38"/>
      <c r="JVU6" s="38"/>
      <c r="JVV6" s="38"/>
      <c r="JVW6" s="38"/>
      <c r="JVX6" s="38"/>
      <c r="JVY6" s="38"/>
      <c r="JVZ6" s="38"/>
      <c r="JWA6" s="38"/>
      <c r="JWB6" s="38"/>
      <c r="JWC6" s="38"/>
      <c r="JWD6" s="38"/>
      <c r="JWE6" s="38"/>
      <c r="JWF6" s="38"/>
      <c r="JWG6" s="38"/>
      <c r="JWH6" s="38"/>
      <c r="JWI6" s="38"/>
      <c r="JWJ6" s="38"/>
      <c r="JWK6" s="38"/>
      <c r="JWL6" s="38"/>
      <c r="JWM6" s="38"/>
      <c r="JWN6" s="38"/>
      <c r="JWO6" s="38"/>
      <c r="JWP6" s="38"/>
      <c r="JWQ6" s="38"/>
      <c r="JWR6" s="38"/>
      <c r="JWS6" s="38"/>
      <c r="JWT6" s="38"/>
      <c r="JWU6" s="38"/>
      <c r="JWV6" s="38"/>
      <c r="JWW6" s="38"/>
      <c r="JWX6" s="38"/>
      <c r="JWY6" s="38"/>
      <c r="JWZ6" s="38"/>
      <c r="JXA6" s="38"/>
      <c r="JXB6" s="38"/>
      <c r="JXC6" s="38"/>
      <c r="JXD6" s="38"/>
      <c r="JXE6" s="38"/>
      <c r="JXF6" s="38"/>
      <c r="JXG6" s="38"/>
      <c r="JXH6" s="38"/>
      <c r="JXI6" s="38"/>
      <c r="JXJ6" s="38"/>
      <c r="JXK6" s="38"/>
      <c r="JXL6" s="38"/>
      <c r="JXM6" s="38"/>
      <c r="JXN6" s="38"/>
      <c r="JXO6" s="38"/>
      <c r="JXP6" s="38"/>
      <c r="JXQ6" s="38"/>
      <c r="JXR6" s="38"/>
      <c r="JXS6" s="38"/>
      <c r="JXT6" s="38"/>
      <c r="JXU6" s="38"/>
      <c r="JXV6" s="38"/>
      <c r="JXW6" s="38"/>
      <c r="JXX6" s="38"/>
      <c r="JXY6" s="38"/>
      <c r="JXZ6" s="38"/>
      <c r="JYA6" s="38"/>
      <c r="JYB6" s="38"/>
      <c r="JYC6" s="38"/>
      <c r="JYD6" s="38"/>
      <c r="JYE6" s="38"/>
      <c r="JYF6" s="38"/>
      <c r="JYG6" s="38"/>
      <c r="JYH6" s="38"/>
      <c r="JYI6" s="38"/>
      <c r="JYJ6" s="38"/>
      <c r="JYK6" s="38"/>
      <c r="JYL6" s="38"/>
      <c r="JYM6" s="38"/>
      <c r="JYN6" s="38"/>
      <c r="JYO6" s="38"/>
      <c r="JYP6" s="38"/>
      <c r="JYQ6" s="38"/>
      <c r="JYR6" s="38"/>
      <c r="JYS6" s="38"/>
      <c r="JYT6" s="38"/>
      <c r="JYU6" s="38"/>
      <c r="JYV6" s="38"/>
      <c r="JYW6" s="38"/>
      <c r="JYX6" s="38"/>
      <c r="JYY6" s="38"/>
      <c r="JYZ6" s="38"/>
      <c r="JZA6" s="38"/>
      <c r="JZB6" s="38"/>
      <c r="JZC6" s="38"/>
      <c r="JZD6" s="38"/>
      <c r="JZE6" s="38"/>
      <c r="JZF6" s="38"/>
      <c r="JZG6" s="38"/>
      <c r="JZH6" s="38"/>
      <c r="JZI6" s="38"/>
      <c r="JZJ6" s="38"/>
      <c r="JZK6" s="38"/>
      <c r="JZL6" s="38"/>
      <c r="JZM6" s="38"/>
      <c r="JZN6" s="38"/>
      <c r="JZO6" s="38"/>
      <c r="JZP6" s="38"/>
      <c r="JZQ6" s="38"/>
      <c r="JZR6" s="38"/>
      <c r="JZS6" s="38"/>
      <c r="JZT6" s="38"/>
      <c r="JZU6" s="38"/>
      <c r="JZV6" s="38"/>
      <c r="JZW6" s="38"/>
      <c r="JZX6" s="38"/>
      <c r="JZY6" s="38"/>
      <c r="JZZ6" s="38"/>
      <c r="KAA6" s="38"/>
      <c r="KAB6" s="38"/>
      <c r="KAC6" s="38"/>
      <c r="KAD6" s="38"/>
      <c r="KAE6" s="38"/>
      <c r="KAF6" s="38"/>
      <c r="KAG6" s="38"/>
      <c r="KAH6" s="38"/>
      <c r="KAI6" s="38"/>
      <c r="KAJ6" s="38"/>
      <c r="KAK6" s="38"/>
      <c r="KAL6" s="38"/>
      <c r="KAM6" s="38"/>
      <c r="KAN6" s="38"/>
      <c r="KAO6" s="38"/>
      <c r="KAP6" s="38"/>
      <c r="KAQ6" s="38"/>
      <c r="KAR6" s="38"/>
      <c r="KAS6" s="38"/>
      <c r="KAT6" s="38"/>
      <c r="KAU6" s="38"/>
      <c r="KAV6" s="38"/>
      <c r="KAW6" s="38"/>
      <c r="KAX6" s="38"/>
      <c r="KAY6" s="38"/>
      <c r="KAZ6" s="38"/>
      <c r="KBA6" s="38"/>
      <c r="KBB6" s="38"/>
      <c r="KBC6" s="38"/>
      <c r="KBD6" s="38"/>
      <c r="KBE6" s="38"/>
      <c r="KBF6" s="38"/>
      <c r="KBG6" s="38"/>
      <c r="KBH6" s="38"/>
      <c r="KBI6" s="38"/>
      <c r="KBJ6" s="38"/>
      <c r="KBK6" s="38"/>
      <c r="KBL6" s="38"/>
      <c r="KBM6" s="38"/>
      <c r="KBN6" s="38"/>
      <c r="KBO6" s="38"/>
      <c r="KBP6" s="38"/>
      <c r="KBQ6" s="38"/>
      <c r="KBR6" s="38"/>
      <c r="KBS6" s="38"/>
      <c r="KBT6" s="38"/>
      <c r="KBU6" s="38"/>
      <c r="KBV6" s="38"/>
      <c r="KBW6" s="38"/>
      <c r="KBX6" s="38"/>
      <c r="KBY6" s="38"/>
      <c r="KBZ6" s="38"/>
      <c r="KCA6" s="38"/>
      <c r="KCB6" s="38"/>
      <c r="KCC6" s="38"/>
      <c r="KCD6" s="38"/>
      <c r="KCE6" s="38"/>
      <c r="KCF6" s="38"/>
      <c r="KCG6" s="38"/>
      <c r="KCH6" s="38"/>
      <c r="KCI6" s="38"/>
      <c r="KCJ6" s="38"/>
      <c r="KCK6" s="38"/>
      <c r="KCL6" s="38"/>
      <c r="KCM6" s="38"/>
      <c r="KCN6" s="38"/>
      <c r="KCO6" s="38"/>
      <c r="KCP6" s="38"/>
      <c r="KCQ6" s="38"/>
      <c r="KCR6" s="38"/>
      <c r="KCS6" s="38"/>
      <c r="KCT6" s="38"/>
      <c r="KCU6" s="38"/>
      <c r="KCV6" s="38"/>
      <c r="KCW6" s="38"/>
      <c r="KCX6" s="38"/>
      <c r="KCY6" s="38"/>
      <c r="KCZ6" s="38"/>
      <c r="KDA6" s="38"/>
      <c r="KDB6" s="38"/>
      <c r="KDC6" s="38"/>
      <c r="KDD6" s="38"/>
      <c r="KDE6" s="38"/>
      <c r="KDF6" s="38"/>
      <c r="KDG6" s="38"/>
      <c r="KDH6" s="38"/>
      <c r="KDI6" s="38"/>
      <c r="KDJ6" s="38"/>
      <c r="KDK6" s="38"/>
      <c r="KDL6" s="38"/>
      <c r="KDM6" s="38"/>
      <c r="KDN6" s="38"/>
      <c r="KDO6" s="38"/>
      <c r="KDP6" s="38"/>
      <c r="KDQ6" s="38"/>
      <c r="KDR6" s="38"/>
      <c r="KDS6" s="38"/>
      <c r="KDT6" s="38"/>
      <c r="KDU6" s="38"/>
      <c r="KDV6" s="38"/>
      <c r="KDW6" s="38"/>
      <c r="KDX6" s="38"/>
      <c r="KDY6" s="38"/>
      <c r="KDZ6" s="38"/>
      <c r="KEA6" s="38"/>
      <c r="KEB6" s="38"/>
      <c r="KEC6" s="38"/>
      <c r="KED6" s="38"/>
      <c r="KEE6" s="38"/>
      <c r="KEF6" s="38"/>
      <c r="KEG6" s="38"/>
      <c r="KEH6" s="38"/>
      <c r="KEI6" s="38"/>
      <c r="KEJ6" s="38"/>
      <c r="KEK6" s="38"/>
      <c r="KEL6" s="38"/>
      <c r="KEM6" s="38"/>
      <c r="KEN6" s="38"/>
      <c r="KEO6" s="38"/>
      <c r="KEP6" s="38"/>
      <c r="KEQ6" s="38"/>
      <c r="KER6" s="38"/>
      <c r="KES6" s="38"/>
      <c r="KET6" s="38"/>
      <c r="KEU6" s="38"/>
      <c r="KEV6" s="38"/>
      <c r="KEW6" s="38"/>
      <c r="KEX6" s="38"/>
      <c r="KEY6" s="38"/>
      <c r="KEZ6" s="38"/>
      <c r="KFA6" s="38"/>
      <c r="KFB6" s="38"/>
      <c r="KFC6" s="38"/>
      <c r="KFD6" s="38"/>
      <c r="KFE6" s="38"/>
      <c r="KFF6" s="38"/>
      <c r="KFG6" s="38"/>
      <c r="KFH6" s="38"/>
      <c r="KFI6" s="38"/>
      <c r="KFJ6" s="38"/>
      <c r="KFK6" s="38"/>
      <c r="KFL6" s="38"/>
      <c r="KFM6" s="38"/>
      <c r="KFN6" s="38"/>
      <c r="KFO6" s="38"/>
      <c r="KFP6" s="38"/>
      <c r="KFQ6" s="38"/>
      <c r="KFR6" s="38"/>
      <c r="KFS6" s="38"/>
      <c r="KFT6" s="38"/>
      <c r="KFU6" s="38"/>
      <c r="KFV6" s="38"/>
      <c r="KFW6" s="38"/>
      <c r="KFX6" s="38"/>
      <c r="KFY6" s="38"/>
      <c r="KFZ6" s="38"/>
      <c r="KGA6" s="38"/>
      <c r="KGB6" s="38"/>
      <c r="KGC6" s="38"/>
      <c r="KGD6" s="38"/>
      <c r="KGE6" s="38"/>
      <c r="KGF6" s="38"/>
      <c r="KGG6" s="38"/>
      <c r="KGH6" s="38"/>
      <c r="KGI6" s="38"/>
      <c r="KGJ6" s="38"/>
      <c r="KGK6" s="38"/>
      <c r="KGL6" s="38"/>
      <c r="KGM6" s="38"/>
      <c r="KGN6" s="38"/>
      <c r="KGO6" s="38"/>
      <c r="KGP6" s="38"/>
      <c r="KGQ6" s="38"/>
      <c r="KGR6" s="38"/>
      <c r="KGS6" s="38"/>
      <c r="KGT6" s="38"/>
      <c r="KGU6" s="38"/>
      <c r="KGV6" s="38"/>
      <c r="KGW6" s="38"/>
      <c r="KGX6" s="38"/>
      <c r="KGY6" s="38"/>
      <c r="KGZ6" s="38"/>
      <c r="KHA6" s="38"/>
      <c r="KHB6" s="38"/>
      <c r="KHC6" s="38"/>
      <c r="KHD6" s="38"/>
      <c r="KHE6" s="38"/>
      <c r="KHF6" s="38"/>
      <c r="KHG6" s="38"/>
      <c r="KHH6" s="38"/>
      <c r="KHI6" s="38"/>
      <c r="KHJ6" s="38"/>
      <c r="KHK6" s="38"/>
      <c r="KHL6" s="38"/>
      <c r="KHM6" s="38"/>
      <c r="KHN6" s="38"/>
      <c r="KHO6" s="38"/>
      <c r="KHP6" s="38"/>
      <c r="KHQ6" s="38"/>
      <c r="KHR6" s="38"/>
      <c r="KHS6" s="38"/>
      <c r="KHT6" s="38"/>
      <c r="KHU6" s="38"/>
      <c r="KHV6" s="38"/>
      <c r="KHW6" s="38"/>
      <c r="KHX6" s="38"/>
      <c r="KHY6" s="38"/>
      <c r="KHZ6" s="38"/>
      <c r="KIA6" s="38"/>
      <c r="KIB6" s="38"/>
      <c r="KIC6" s="38"/>
      <c r="KID6" s="38"/>
      <c r="KIE6" s="38"/>
      <c r="KIF6" s="38"/>
      <c r="KIG6" s="38"/>
      <c r="KIH6" s="38"/>
      <c r="KII6" s="38"/>
      <c r="KIJ6" s="38"/>
      <c r="KIK6" s="38"/>
      <c r="KIL6" s="38"/>
      <c r="KIM6" s="38"/>
      <c r="KIN6" s="38"/>
      <c r="KIO6" s="38"/>
      <c r="KIP6" s="38"/>
      <c r="KIQ6" s="38"/>
      <c r="KIR6" s="38"/>
      <c r="KIS6" s="38"/>
      <c r="KIT6" s="38"/>
      <c r="KIU6" s="38"/>
      <c r="KIV6" s="38"/>
      <c r="KIW6" s="38"/>
      <c r="KIX6" s="38"/>
      <c r="KIY6" s="38"/>
      <c r="KIZ6" s="38"/>
      <c r="KJA6" s="38"/>
      <c r="KJB6" s="38"/>
      <c r="KJC6" s="38"/>
      <c r="KJD6" s="38"/>
      <c r="KJE6" s="38"/>
      <c r="KJF6" s="38"/>
      <c r="KJG6" s="38"/>
      <c r="KJH6" s="38"/>
      <c r="KJI6" s="38"/>
      <c r="KJJ6" s="38"/>
      <c r="KJK6" s="38"/>
      <c r="KJL6" s="38"/>
      <c r="KJM6" s="38"/>
      <c r="KJN6" s="38"/>
      <c r="KJO6" s="38"/>
      <c r="KJP6" s="38"/>
      <c r="KJQ6" s="38"/>
      <c r="KJR6" s="38"/>
      <c r="KJS6" s="38"/>
      <c r="KJT6" s="38"/>
      <c r="KJU6" s="38"/>
      <c r="KJV6" s="38"/>
      <c r="KJW6" s="38"/>
      <c r="KJX6" s="38"/>
      <c r="KJY6" s="38"/>
      <c r="KJZ6" s="38"/>
      <c r="KKA6" s="38"/>
      <c r="KKB6" s="38"/>
      <c r="KKC6" s="38"/>
      <c r="KKD6" s="38"/>
      <c r="KKE6" s="38"/>
      <c r="KKF6" s="38"/>
      <c r="KKG6" s="38"/>
      <c r="KKH6" s="38"/>
      <c r="KKI6" s="38"/>
      <c r="KKJ6" s="38"/>
      <c r="KKK6" s="38"/>
      <c r="KKL6" s="38"/>
      <c r="KKM6" s="38"/>
      <c r="KKN6" s="38"/>
      <c r="KKO6" s="38"/>
      <c r="KKP6" s="38"/>
      <c r="KKQ6" s="38"/>
      <c r="KKR6" s="38"/>
      <c r="KKS6" s="38"/>
      <c r="KKT6" s="38"/>
      <c r="KKU6" s="38"/>
      <c r="KKV6" s="38"/>
      <c r="KKW6" s="38"/>
      <c r="KKX6" s="38"/>
      <c r="KKY6" s="38"/>
      <c r="KKZ6" s="38"/>
      <c r="KLA6" s="38"/>
      <c r="KLB6" s="38"/>
      <c r="KLC6" s="38"/>
      <c r="KLD6" s="38"/>
      <c r="KLE6" s="38"/>
      <c r="KLF6" s="38"/>
      <c r="KLG6" s="38"/>
      <c r="KLH6" s="38"/>
      <c r="KLI6" s="38"/>
      <c r="KLJ6" s="38"/>
      <c r="KLK6" s="38"/>
      <c r="KLL6" s="38"/>
      <c r="KLM6" s="38"/>
      <c r="KLN6" s="38"/>
      <c r="KLO6" s="38"/>
      <c r="KLP6" s="38"/>
      <c r="KLQ6" s="38"/>
      <c r="KLR6" s="38"/>
      <c r="KLS6" s="38"/>
      <c r="KLT6" s="38"/>
      <c r="KLU6" s="38"/>
      <c r="KLV6" s="38"/>
      <c r="KLW6" s="38"/>
      <c r="KLX6" s="38"/>
      <c r="KLY6" s="38"/>
      <c r="KLZ6" s="38"/>
      <c r="KMA6" s="38"/>
      <c r="KMB6" s="38"/>
      <c r="KMC6" s="38"/>
      <c r="KMD6" s="38"/>
      <c r="KME6" s="38"/>
      <c r="KMF6" s="38"/>
      <c r="KMG6" s="38"/>
      <c r="KMH6" s="38"/>
      <c r="KMI6" s="38"/>
      <c r="KMJ6" s="38"/>
      <c r="KMK6" s="38"/>
      <c r="KML6" s="38"/>
      <c r="KMM6" s="38"/>
      <c r="KMN6" s="38"/>
      <c r="KMO6" s="38"/>
      <c r="KMP6" s="38"/>
      <c r="KMQ6" s="38"/>
      <c r="KMR6" s="38"/>
      <c r="KMS6" s="38"/>
      <c r="KMT6" s="38"/>
      <c r="KMU6" s="38"/>
      <c r="KMV6" s="38"/>
      <c r="KMW6" s="38"/>
      <c r="KMX6" s="38"/>
      <c r="KMY6" s="38"/>
      <c r="KMZ6" s="38"/>
      <c r="KNA6" s="38"/>
      <c r="KNB6" s="38"/>
      <c r="KNC6" s="38"/>
      <c r="KND6" s="38"/>
      <c r="KNE6" s="38"/>
      <c r="KNF6" s="38"/>
      <c r="KNG6" s="38"/>
      <c r="KNH6" s="38"/>
      <c r="KNI6" s="38"/>
      <c r="KNJ6" s="38"/>
      <c r="KNK6" s="38"/>
      <c r="KNL6" s="38"/>
      <c r="KNM6" s="38"/>
      <c r="KNN6" s="38"/>
      <c r="KNO6" s="38"/>
      <c r="KNP6" s="38"/>
      <c r="KNQ6" s="38"/>
      <c r="KNR6" s="38"/>
      <c r="KNS6" s="38"/>
      <c r="KNT6" s="38"/>
      <c r="KNU6" s="38"/>
      <c r="KNV6" s="38"/>
      <c r="KNW6" s="38"/>
      <c r="KNX6" s="38"/>
      <c r="KNY6" s="38"/>
      <c r="KNZ6" s="38"/>
      <c r="KOA6" s="38"/>
      <c r="KOB6" s="38"/>
      <c r="KOC6" s="38"/>
      <c r="KOD6" s="38"/>
      <c r="KOE6" s="38"/>
      <c r="KOF6" s="38"/>
      <c r="KOG6" s="38"/>
      <c r="KOH6" s="38"/>
      <c r="KOI6" s="38"/>
      <c r="KOJ6" s="38"/>
      <c r="KOK6" s="38"/>
      <c r="KOL6" s="38"/>
      <c r="KOM6" s="38"/>
      <c r="KON6" s="38"/>
      <c r="KOO6" s="38"/>
      <c r="KOP6" s="38"/>
      <c r="KOQ6" s="38"/>
      <c r="KOR6" s="38"/>
      <c r="KOS6" s="38"/>
      <c r="KOT6" s="38"/>
      <c r="KOU6" s="38"/>
      <c r="KOV6" s="38"/>
      <c r="KOW6" s="38"/>
      <c r="KOX6" s="38"/>
      <c r="KOY6" s="38"/>
      <c r="KOZ6" s="38"/>
      <c r="KPA6" s="38"/>
      <c r="KPB6" s="38"/>
      <c r="KPC6" s="38"/>
      <c r="KPD6" s="38"/>
      <c r="KPE6" s="38"/>
      <c r="KPF6" s="38"/>
      <c r="KPG6" s="38"/>
      <c r="KPH6" s="38"/>
      <c r="KPI6" s="38"/>
      <c r="KPJ6" s="38"/>
      <c r="KPK6" s="38"/>
      <c r="KPL6" s="38"/>
      <c r="KPM6" s="38"/>
      <c r="KPN6" s="38"/>
      <c r="KPO6" s="38"/>
      <c r="KPP6" s="38"/>
      <c r="KPQ6" s="38"/>
      <c r="KPR6" s="38"/>
      <c r="KPS6" s="38"/>
      <c r="KPT6" s="38"/>
      <c r="KPU6" s="38"/>
      <c r="KPV6" s="38"/>
      <c r="KPW6" s="38"/>
      <c r="KPX6" s="38"/>
      <c r="KPY6" s="38"/>
      <c r="KPZ6" s="38"/>
      <c r="KQA6" s="38"/>
      <c r="KQB6" s="38"/>
      <c r="KQC6" s="38"/>
      <c r="KQD6" s="38"/>
      <c r="KQE6" s="38"/>
      <c r="KQF6" s="38"/>
      <c r="KQG6" s="38"/>
      <c r="KQH6" s="38"/>
      <c r="KQI6" s="38"/>
      <c r="KQJ6" s="38"/>
      <c r="KQK6" s="38"/>
      <c r="KQL6" s="38"/>
      <c r="KQM6" s="38"/>
      <c r="KQN6" s="38"/>
      <c r="KQO6" s="38"/>
      <c r="KQP6" s="38"/>
      <c r="KQQ6" s="38"/>
      <c r="KQR6" s="38"/>
      <c r="KQS6" s="38"/>
      <c r="KQT6" s="38"/>
      <c r="KQU6" s="38"/>
      <c r="KQV6" s="38"/>
      <c r="KQW6" s="38"/>
      <c r="KQX6" s="38"/>
      <c r="KQY6" s="38"/>
      <c r="KQZ6" s="38"/>
      <c r="KRA6" s="38"/>
      <c r="KRB6" s="38"/>
      <c r="KRC6" s="38"/>
      <c r="KRD6" s="38"/>
      <c r="KRE6" s="38"/>
      <c r="KRF6" s="38"/>
      <c r="KRG6" s="38"/>
      <c r="KRH6" s="38"/>
      <c r="KRI6" s="38"/>
      <c r="KRJ6" s="38"/>
      <c r="KRK6" s="38"/>
      <c r="KRL6" s="38"/>
      <c r="KRM6" s="38"/>
      <c r="KRN6" s="38"/>
      <c r="KRO6" s="38"/>
      <c r="KRP6" s="38"/>
      <c r="KRQ6" s="38"/>
      <c r="KRR6" s="38"/>
      <c r="KRS6" s="38"/>
      <c r="KRT6" s="38"/>
      <c r="KRU6" s="38"/>
      <c r="KRV6" s="38"/>
      <c r="KRW6" s="38"/>
      <c r="KRX6" s="38"/>
      <c r="KRY6" s="38"/>
      <c r="KRZ6" s="38"/>
      <c r="KSA6" s="38"/>
      <c r="KSB6" s="38"/>
      <c r="KSC6" s="38"/>
      <c r="KSD6" s="38"/>
      <c r="KSE6" s="38"/>
      <c r="KSF6" s="38"/>
      <c r="KSG6" s="38"/>
      <c r="KSH6" s="38"/>
      <c r="KSI6" s="38"/>
      <c r="KSJ6" s="38"/>
      <c r="KSK6" s="38"/>
      <c r="KSL6" s="38"/>
      <c r="KSM6" s="38"/>
      <c r="KSN6" s="38"/>
      <c r="KSO6" s="38"/>
      <c r="KSP6" s="38"/>
      <c r="KSQ6" s="38"/>
      <c r="KSR6" s="38"/>
      <c r="KSS6" s="38"/>
      <c r="KST6" s="38"/>
      <c r="KSU6" s="38"/>
      <c r="KSV6" s="38"/>
      <c r="KSW6" s="38"/>
      <c r="KSX6" s="38"/>
      <c r="KSY6" s="38"/>
      <c r="KSZ6" s="38"/>
      <c r="KTA6" s="38"/>
      <c r="KTB6" s="38"/>
      <c r="KTC6" s="38"/>
      <c r="KTD6" s="38"/>
      <c r="KTE6" s="38"/>
      <c r="KTF6" s="38"/>
      <c r="KTG6" s="38"/>
      <c r="KTH6" s="38"/>
      <c r="KTI6" s="38"/>
      <c r="KTJ6" s="38"/>
      <c r="KTK6" s="38"/>
      <c r="KTL6" s="38"/>
      <c r="KTM6" s="38"/>
      <c r="KTN6" s="38"/>
      <c r="KTO6" s="38"/>
      <c r="KTP6" s="38"/>
      <c r="KTQ6" s="38"/>
      <c r="KTR6" s="38"/>
      <c r="KTS6" s="38"/>
      <c r="KTT6" s="38"/>
      <c r="KTU6" s="38"/>
      <c r="KTV6" s="38"/>
      <c r="KTW6" s="38"/>
      <c r="KTX6" s="38"/>
      <c r="KTY6" s="38"/>
      <c r="KTZ6" s="38"/>
      <c r="KUA6" s="38"/>
      <c r="KUB6" s="38"/>
      <c r="KUC6" s="38"/>
      <c r="KUD6" s="38"/>
      <c r="KUE6" s="38"/>
      <c r="KUF6" s="38"/>
      <c r="KUG6" s="38"/>
      <c r="KUH6" s="38"/>
      <c r="KUI6" s="38"/>
      <c r="KUJ6" s="38"/>
      <c r="KUK6" s="38"/>
      <c r="KUL6" s="38"/>
      <c r="KUM6" s="38"/>
      <c r="KUN6" s="38"/>
      <c r="KUO6" s="38"/>
      <c r="KUP6" s="38"/>
      <c r="KUQ6" s="38"/>
      <c r="KUR6" s="38"/>
      <c r="KUS6" s="38"/>
      <c r="KUT6" s="38"/>
      <c r="KUU6" s="38"/>
      <c r="KUV6" s="38"/>
      <c r="KUW6" s="38"/>
      <c r="KUX6" s="38"/>
      <c r="KUY6" s="38"/>
      <c r="KUZ6" s="38"/>
      <c r="KVA6" s="38"/>
      <c r="KVB6" s="38"/>
      <c r="KVC6" s="38"/>
      <c r="KVD6" s="38"/>
      <c r="KVE6" s="38"/>
      <c r="KVF6" s="38"/>
      <c r="KVG6" s="38"/>
      <c r="KVH6" s="38"/>
      <c r="KVI6" s="38"/>
      <c r="KVJ6" s="38"/>
      <c r="KVK6" s="38"/>
      <c r="KVL6" s="38"/>
      <c r="KVM6" s="38"/>
      <c r="KVN6" s="38"/>
      <c r="KVO6" s="38"/>
      <c r="KVP6" s="38"/>
      <c r="KVQ6" s="38"/>
      <c r="KVR6" s="38"/>
      <c r="KVS6" s="38"/>
      <c r="KVT6" s="38"/>
      <c r="KVU6" s="38"/>
      <c r="KVV6" s="38"/>
      <c r="KVW6" s="38"/>
      <c r="KVX6" s="38"/>
      <c r="KVY6" s="38"/>
      <c r="KVZ6" s="38"/>
      <c r="KWA6" s="38"/>
      <c r="KWB6" s="38"/>
      <c r="KWC6" s="38"/>
      <c r="KWD6" s="38"/>
      <c r="KWE6" s="38"/>
      <c r="KWF6" s="38"/>
      <c r="KWG6" s="38"/>
      <c r="KWH6" s="38"/>
      <c r="KWI6" s="38"/>
      <c r="KWJ6" s="38"/>
      <c r="KWK6" s="38"/>
      <c r="KWL6" s="38"/>
      <c r="KWM6" s="38"/>
      <c r="KWN6" s="38"/>
      <c r="KWO6" s="38"/>
      <c r="KWP6" s="38"/>
      <c r="KWQ6" s="38"/>
      <c r="KWR6" s="38"/>
      <c r="KWS6" s="38"/>
      <c r="KWT6" s="38"/>
      <c r="KWU6" s="38"/>
      <c r="KWV6" s="38"/>
      <c r="KWW6" s="38"/>
      <c r="KWX6" s="38"/>
      <c r="KWY6" s="38"/>
      <c r="KWZ6" s="38"/>
      <c r="KXA6" s="38"/>
      <c r="KXB6" s="38"/>
      <c r="KXC6" s="38"/>
      <c r="KXD6" s="38"/>
      <c r="KXE6" s="38"/>
      <c r="KXF6" s="38"/>
      <c r="KXG6" s="38"/>
      <c r="KXH6" s="38"/>
      <c r="KXI6" s="38"/>
      <c r="KXJ6" s="38"/>
      <c r="KXK6" s="38"/>
      <c r="KXL6" s="38"/>
      <c r="KXM6" s="38"/>
      <c r="KXN6" s="38"/>
      <c r="KXO6" s="38"/>
      <c r="KXP6" s="38"/>
      <c r="KXQ6" s="38"/>
      <c r="KXR6" s="38"/>
      <c r="KXS6" s="38"/>
      <c r="KXT6" s="38"/>
      <c r="KXU6" s="38"/>
      <c r="KXV6" s="38"/>
      <c r="KXW6" s="38"/>
      <c r="KXX6" s="38"/>
      <c r="KXY6" s="38"/>
      <c r="KXZ6" s="38"/>
      <c r="KYA6" s="38"/>
      <c r="KYB6" s="38"/>
      <c r="KYC6" s="38"/>
      <c r="KYD6" s="38"/>
      <c r="KYE6" s="38"/>
      <c r="KYF6" s="38"/>
      <c r="KYG6" s="38"/>
      <c r="KYH6" s="38"/>
      <c r="KYI6" s="38"/>
      <c r="KYJ6" s="38"/>
      <c r="KYK6" s="38"/>
      <c r="KYL6" s="38"/>
      <c r="KYM6" s="38"/>
      <c r="KYN6" s="38"/>
      <c r="KYO6" s="38"/>
      <c r="KYP6" s="38"/>
      <c r="KYQ6" s="38"/>
      <c r="KYR6" s="38"/>
      <c r="KYS6" s="38"/>
      <c r="KYT6" s="38"/>
      <c r="KYU6" s="38"/>
      <c r="KYV6" s="38"/>
      <c r="KYW6" s="38"/>
      <c r="KYX6" s="38"/>
      <c r="KYY6" s="38"/>
      <c r="KYZ6" s="38"/>
      <c r="KZA6" s="38"/>
      <c r="KZB6" s="38"/>
      <c r="KZC6" s="38"/>
      <c r="KZD6" s="38"/>
      <c r="KZE6" s="38"/>
      <c r="KZF6" s="38"/>
      <c r="KZG6" s="38"/>
      <c r="KZH6" s="38"/>
      <c r="KZI6" s="38"/>
      <c r="KZJ6" s="38"/>
      <c r="KZK6" s="38"/>
      <c r="KZL6" s="38"/>
      <c r="KZM6" s="38"/>
      <c r="KZN6" s="38"/>
      <c r="KZO6" s="38"/>
      <c r="KZP6" s="38"/>
      <c r="KZQ6" s="38"/>
      <c r="KZR6" s="38"/>
      <c r="KZS6" s="38"/>
      <c r="KZT6" s="38"/>
      <c r="KZU6" s="38"/>
      <c r="KZV6" s="38"/>
      <c r="KZW6" s="38"/>
      <c r="KZX6" s="38"/>
      <c r="KZY6" s="38"/>
      <c r="KZZ6" s="38"/>
      <c r="LAA6" s="38"/>
      <c r="LAB6" s="38"/>
      <c r="LAC6" s="38"/>
      <c r="LAD6" s="38"/>
      <c r="LAE6" s="38"/>
      <c r="LAF6" s="38"/>
      <c r="LAG6" s="38"/>
      <c r="LAH6" s="38"/>
      <c r="LAI6" s="38"/>
      <c r="LAJ6" s="38"/>
      <c r="LAK6" s="38"/>
      <c r="LAL6" s="38"/>
      <c r="LAM6" s="38"/>
      <c r="LAN6" s="38"/>
      <c r="LAO6" s="38"/>
      <c r="LAP6" s="38"/>
      <c r="LAQ6" s="38"/>
      <c r="LAR6" s="38"/>
      <c r="LAS6" s="38"/>
      <c r="LAT6" s="38"/>
      <c r="LAU6" s="38"/>
      <c r="LAV6" s="38"/>
      <c r="LAW6" s="38"/>
      <c r="LAX6" s="38"/>
      <c r="LAY6" s="38"/>
      <c r="LAZ6" s="38"/>
      <c r="LBA6" s="38"/>
      <c r="LBB6" s="38"/>
      <c r="LBC6" s="38"/>
      <c r="LBD6" s="38"/>
      <c r="LBE6" s="38"/>
      <c r="LBF6" s="38"/>
      <c r="LBG6" s="38"/>
      <c r="LBH6" s="38"/>
      <c r="LBI6" s="38"/>
      <c r="LBJ6" s="38"/>
      <c r="LBK6" s="38"/>
      <c r="LBL6" s="38"/>
      <c r="LBM6" s="38"/>
      <c r="LBN6" s="38"/>
      <c r="LBO6" s="38"/>
      <c r="LBP6" s="38"/>
      <c r="LBQ6" s="38"/>
      <c r="LBR6" s="38"/>
      <c r="LBS6" s="38"/>
      <c r="LBT6" s="38"/>
      <c r="LBU6" s="38"/>
      <c r="LBV6" s="38"/>
      <c r="LBW6" s="38"/>
      <c r="LBX6" s="38"/>
      <c r="LBY6" s="38"/>
      <c r="LBZ6" s="38"/>
      <c r="LCA6" s="38"/>
      <c r="LCB6" s="38"/>
      <c r="LCC6" s="38"/>
      <c r="LCD6" s="38"/>
      <c r="LCE6" s="38"/>
      <c r="LCF6" s="38"/>
      <c r="LCG6" s="38"/>
      <c r="LCH6" s="38"/>
      <c r="LCI6" s="38"/>
      <c r="LCJ6" s="38"/>
      <c r="LCK6" s="38"/>
      <c r="LCL6" s="38"/>
      <c r="LCM6" s="38"/>
      <c r="LCN6" s="38"/>
      <c r="LCO6" s="38"/>
      <c r="LCP6" s="38"/>
      <c r="LCQ6" s="38"/>
      <c r="LCR6" s="38"/>
      <c r="LCS6" s="38"/>
      <c r="LCT6" s="38"/>
      <c r="LCU6" s="38"/>
      <c r="LCV6" s="38"/>
      <c r="LCW6" s="38"/>
      <c r="LCX6" s="38"/>
      <c r="LCY6" s="38"/>
      <c r="LCZ6" s="38"/>
      <c r="LDA6" s="38"/>
      <c r="LDB6" s="38"/>
      <c r="LDC6" s="38"/>
      <c r="LDD6" s="38"/>
      <c r="LDE6" s="38"/>
      <c r="LDF6" s="38"/>
      <c r="LDG6" s="38"/>
      <c r="LDH6" s="38"/>
      <c r="LDI6" s="38"/>
      <c r="LDJ6" s="38"/>
      <c r="LDK6" s="38"/>
      <c r="LDL6" s="38"/>
      <c r="LDM6" s="38"/>
      <c r="LDN6" s="38"/>
      <c r="LDO6" s="38"/>
      <c r="LDP6" s="38"/>
      <c r="LDQ6" s="38"/>
      <c r="LDR6" s="38"/>
      <c r="LDS6" s="38"/>
      <c r="LDT6" s="38"/>
      <c r="LDU6" s="38"/>
      <c r="LDV6" s="38"/>
      <c r="LDW6" s="38"/>
      <c r="LDX6" s="38"/>
      <c r="LDY6" s="38"/>
      <c r="LDZ6" s="38"/>
      <c r="LEA6" s="38"/>
      <c r="LEB6" s="38"/>
      <c r="LEC6" s="38"/>
      <c r="LED6" s="38"/>
      <c r="LEE6" s="38"/>
      <c r="LEF6" s="38"/>
      <c r="LEG6" s="38"/>
      <c r="LEH6" s="38"/>
      <c r="LEI6" s="38"/>
      <c r="LEJ6" s="38"/>
      <c r="LEK6" s="38"/>
      <c r="LEL6" s="38"/>
      <c r="LEM6" s="38"/>
      <c r="LEN6" s="38"/>
      <c r="LEO6" s="38"/>
      <c r="LEP6" s="38"/>
      <c r="LEQ6" s="38"/>
      <c r="LER6" s="38"/>
      <c r="LES6" s="38"/>
      <c r="LET6" s="38"/>
      <c r="LEU6" s="38"/>
      <c r="LEV6" s="38"/>
      <c r="LEW6" s="38"/>
      <c r="LEX6" s="38"/>
      <c r="LEY6" s="38"/>
      <c r="LEZ6" s="38"/>
      <c r="LFA6" s="38"/>
      <c r="LFB6" s="38"/>
      <c r="LFC6" s="38"/>
      <c r="LFD6" s="38"/>
      <c r="LFE6" s="38"/>
      <c r="LFF6" s="38"/>
      <c r="LFG6" s="38"/>
      <c r="LFH6" s="38"/>
      <c r="LFI6" s="38"/>
      <c r="LFJ6" s="38"/>
      <c r="LFK6" s="38"/>
      <c r="LFL6" s="38"/>
      <c r="LFM6" s="38"/>
      <c r="LFN6" s="38"/>
      <c r="LFO6" s="38"/>
      <c r="LFP6" s="38"/>
      <c r="LFQ6" s="38"/>
      <c r="LFR6" s="38"/>
      <c r="LFS6" s="38"/>
      <c r="LFT6" s="38"/>
      <c r="LFU6" s="38"/>
      <c r="LFV6" s="38"/>
      <c r="LFW6" s="38"/>
      <c r="LFX6" s="38"/>
      <c r="LFY6" s="38"/>
      <c r="LFZ6" s="38"/>
      <c r="LGA6" s="38"/>
      <c r="LGB6" s="38"/>
      <c r="LGC6" s="38"/>
      <c r="LGD6" s="38"/>
      <c r="LGE6" s="38"/>
      <c r="LGF6" s="38"/>
      <c r="LGG6" s="38"/>
      <c r="LGH6" s="38"/>
      <c r="LGI6" s="38"/>
      <c r="LGJ6" s="38"/>
      <c r="LGK6" s="38"/>
      <c r="LGL6" s="38"/>
      <c r="LGM6" s="38"/>
      <c r="LGN6" s="38"/>
      <c r="LGO6" s="38"/>
      <c r="LGP6" s="38"/>
      <c r="LGQ6" s="38"/>
      <c r="LGR6" s="38"/>
      <c r="LGS6" s="38"/>
      <c r="LGT6" s="38"/>
      <c r="LGU6" s="38"/>
      <c r="LGV6" s="38"/>
      <c r="LGW6" s="38"/>
      <c r="LGX6" s="38"/>
      <c r="LGY6" s="38"/>
      <c r="LGZ6" s="38"/>
      <c r="LHA6" s="38"/>
      <c r="LHB6" s="38"/>
      <c r="LHC6" s="38"/>
      <c r="LHD6" s="38"/>
      <c r="LHE6" s="38"/>
      <c r="LHF6" s="38"/>
      <c r="LHG6" s="38"/>
      <c r="LHH6" s="38"/>
      <c r="LHI6" s="38"/>
      <c r="LHJ6" s="38"/>
      <c r="LHK6" s="38"/>
      <c r="LHL6" s="38"/>
      <c r="LHM6" s="38"/>
      <c r="LHN6" s="38"/>
      <c r="LHO6" s="38"/>
      <c r="LHP6" s="38"/>
      <c r="LHQ6" s="38"/>
      <c r="LHR6" s="38"/>
      <c r="LHS6" s="38"/>
      <c r="LHT6" s="38"/>
      <c r="LHU6" s="38"/>
      <c r="LHV6" s="38"/>
      <c r="LHW6" s="38"/>
      <c r="LHX6" s="38"/>
      <c r="LHY6" s="38"/>
      <c r="LHZ6" s="38"/>
      <c r="LIA6" s="38"/>
      <c r="LIB6" s="38"/>
      <c r="LIC6" s="38"/>
      <c r="LID6" s="38"/>
      <c r="LIE6" s="38"/>
      <c r="LIF6" s="38"/>
      <c r="LIG6" s="38"/>
      <c r="LIH6" s="38"/>
      <c r="LII6" s="38"/>
      <c r="LIJ6" s="38"/>
      <c r="LIK6" s="38"/>
      <c r="LIL6" s="38"/>
      <c r="LIM6" s="38"/>
      <c r="LIN6" s="38"/>
      <c r="LIO6" s="38"/>
      <c r="LIP6" s="38"/>
      <c r="LIQ6" s="38"/>
      <c r="LIR6" s="38"/>
      <c r="LIS6" s="38"/>
      <c r="LIT6" s="38"/>
      <c r="LIU6" s="38"/>
      <c r="LIV6" s="38"/>
      <c r="LIW6" s="38"/>
      <c r="LIX6" s="38"/>
      <c r="LIY6" s="38"/>
      <c r="LIZ6" s="38"/>
      <c r="LJA6" s="38"/>
      <c r="LJB6" s="38"/>
      <c r="LJC6" s="38"/>
      <c r="LJD6" s="38"/>
      <c r="LJE6" s="38"/>
      <c r="LJF6" s="38"/>
      <c r="LJG6" s="38"/>
      <c r="LJH6" s="38"/>
      <c r="LJI6" s="38"/>
      <c r="LJJ6" s="38"/>
      <c r="LJK6" s="38"/>
      <c r="LJL6" s="38"/>
      <c r="LJM6" s="38"/>
      <c r="LJN6" s="38"/>
      <c r="LJO6" s="38"/>
      <c r="LJP6" s="38"/>
      <c r="LJQ6" s="38"/>
      <c r="LJR6" s="38"/>
      <c r="LJS6" s="38"/>
      <c r="LJT6" s="38"/>
      <c r="LJU6" s="38"/>
      <c r="LJV6" s="38"/>
      <c r="LJW6" s="38"/>
      <c r="LJX6" s="38"/>
      <c r="LJY6" s="38"/>
      <c r="LJZ6" s="38"/>
      <c r="LKA6" s="38"/>
      <c r="LKB6" s="38"/>
      <c r="LKC6" s="38"/>
      <c r="LKD6" s="38"/>
      <c r="LKE6" s="38"/>
      <c r="LKF6" s="38"/>
      <c r="LKG6" s="38"/>
      <c r="LKH6" s="38"/>
      <c r="LKI6" s="38"/>
      <c r="LKJ6" s="38"/>
      <c r="LKK6" s="38"/>
      <c r="LKL6" s="38"/>
      <c r="LKM6" s="38"/>
      <c r="LKN6" s="38"/>
      <c r="LKO6" s="38"/>
      <c r="LKP6" s="38"/>
      <c r="LKQ6" s="38"/>
      <c r="LKR6" s="38"/>
      <c r="LKS6" s="38"/>
      <c r="LKT6" s="38"/>
      <c r="LKU6" s="38"/>
      <c r="LKV6" s="38"/>
      <c r="LKW6" s="38"/>
      <c r="LKX6" s="38"/>
      <c r="LKY6" s="38"/>
      <c r="LKZ6" s="38"/>
      <c r="LLA6" s="38"/>
      <c r="LLB6" s="38"/>
      <c r="LLC6" s="38"/>
      <c r="LLD6" s="38"/>
      <c r="LLE6" s="38"/>
      <c r="LLF6" s="38"/>
      <c r="LLG6" s="38"/>
      <c r="LLH6" s="38"/>
      <c r="LLI6" s="38"/>
      <c r="LLJ6" s="38"/>
      <c r="LLK6" s="38"/>
      <c r="LLL6" s="38"/>
      <c r="LLM6" s="38"/>
      <c r="LLN6" s="38"/>
      <c r="LLO6" s="38"/>
      <c r="LLP6" s="38"/>
      <c r="LLQ6" s="38"/>
      <c r="LLR6" s="38"/>
      <c r="LLS6" s="38"/>
      <c r="LLT6" s="38"/>
      <c r="LLU6" s="38"/>
      <c r="LLV6" s="38"/>
      <c r="LLW6" s="38"/>
      <c r="LLX6" s="38"/>
      <c r="LLY6" s="38"/>
      <c r="LLZ6" s="38"/>
      <c r="LMA6" s="38"/>
      <c r="LMB6" s="38"/>
      <c r="LMC6" s="38"/>
      <c r="LMD6" s="38"/>
      <c r="LME6" s="38"/>
      <c r="LMF6" s="38"/>
      <c r="LMG6" s="38"/>
      <c r="LMH6" s="38"/>
      <c r="LMI6" s="38"/>
      <c r="LMJ6" s="38"/>
      <c r="LMK6" s="38"/>
      <c r="LML6" s="38"/>
      <c r="LMM6" s="38"/>
      <c r="LMN6" s="38"/>
      <c r="LMO6" s="38"/>
      <c r="LMP6" s="38"/>
      <c r="LMQ6" s="38"/>
      <c r="LMR6" s="38"/>
      <c r="LMS6" s="38"/>
      <c r="LMT6" s="38"/>
      <c r="LMU6" s="38"/>
      <c r="LMV6" s="38"/>
      <c r="LMW6" s="38"/>
      <c r="LMX6" s="38"/>
      <c r="LMY6" s="38"/>
      <c r="LMZ6" s="38"/>
      <c r="LNA6" s="38"/>
      <c r="LNB6" s="38"/>
      <c r="LNC6" s="38"/>
      <c r="LND6" s="38"/>
      <c r="LNE6" s="38"/>
      <c r="LNF6" s="38"/>
      <c r="LNG6" s="38"/>
      <c r="LNH6" s="38"/>
      <c r="LNI6" s="38"/>
      <c r="LNJ6" s="38"/>
      <c r="LNK6" s="38"/>
      <c r="LNL6" s="38"/>
      <c r="LNM6" s="38"/>
      <c r="LNN6" s="38"/>
      <c r="LNO6" s="38"/>
      <c r="LNP6" s="38"/>
      <c r="LNQ6" s="38"/>
      <c r="LNR6" s="38"/>
      <c r="LNS6" s="38"/>
      <c r="LNT6" s="38"/>
      <c r="LNU6" s="38"/>
      <c r="LNV6" s="38"/>
      <c r="LNW6" s="38"/>
      <c r="LNX6" s="38"/>
      <c r="LNY6" s="38"/>
      <c r="LNZ6" s="38"/>
      <c r="LOA6" s="38"/>
      <c r="LOB6" s="38"/>
      <c r="LOC6" s="38"/>
      <c r="LOD6" s="38"/>
      <c r="LOE6" s="38"/>
      <c r="LOF6" s="38"/>
      <c r="LOG6" s="38"/>
      <c r="LOH6" s="38"/>
      <c r="LOI6" s="38"/>
      <c r="LOJ6" s="38"/>
      <c r="LOK6" s="38"/>
      <c r="LOL6" s="38"/>
      <c r="LOM6" s="38"/>
      <c r="LON6" s="38"/>
      <c r="LOO6" s="38"/>
      <c r="LOP6" s="38"/>
      <c r="LOQ6" s="38"/>
      <c r="LOR6" s="38"/>
      <c r="LOS6" s="38"/>
      <c r="LOT6" s="38"/>
      <c r="LOU6" s="38"/>
      <c r="LOV6" s="38"/>
      <c r="LOW6" s="38"/>
      <c r="LOX6" s="38"/>
      <c r="LOY6" s="38"/>
      <c r="LOZ6" s="38"/>
      <c r="LPA6" s="38"/>
      <c r="LPB6" s="38"/>
      <c r="LPC6" s="38"/>
      <c r="LPD6" s="38"/>
      <c r="LPE6" s="38"/>
      <c r="LPF6" s="38"/>
      <c r="LPG6" s="38"/>
      <c r="LPH6" s="38"/>
      <c r="LPI6" s="38"/>
      <c r="LPJ6" s="38"/>
      <c r="LPK6" s="38"/>
      <c r="LPL6" s="38"/>
      <c r="LPM6" s="38"/>
      <c r="LPN6" s="38"/>
      <c r="LPO6" s="38"/>
      <c r="LPP6" s="38"/>
      <c r="LPQ6" s="38"/>
      <c r="LPR6" s="38"/>
      <c r="LPS6" s="38"/>
      <c r="LPT6" s="38"/>
      <c r="LPU6" s="38"/>
      <c r="LPV6" s="38"/>
      <c r="LPW6" s="38"/>
      <c r="LPX6" s="38"/>
      <c r="LPY6" s="38"/>
      <c r="LPZ6" s="38"/>
      <c r="LQA6" s="38"/>
      <c r="LQB6" s="38"/>
      <c r="LQC6" s="38"/>
      <c r="LQD6" s="38"/>
      <c r="LQE6" s="38"/>
      <c r="LQF6" s="38"/>
      <c r="LQG6" s="38"/>
      <c r="LQH6" s="38"/>
      <c r="LQI6" s="38"/>
      <c r="LQJ6" s="38"/>
      <c r="LQK6" s="38"/>
      <c r="LQL6" s="38"/>
      <c r="LQM6" s="38"/>
      <c r="LQN6" s="38"/>
      <c r="LQO6" s="38"/>
      <c r="LQP6" s="38"/>
      <c r="LQQ6" s="38"/>
      <c r="LQR6" s="38"/>
      <c r="LQS6" s="38"/>
      <c r="LQT6" s="38"/>
      <c r="LQU6" s="38"/>
      <c r="LQV6" s="38"/>
      <c r="LQW6" s="38"/>
      <c r="LQX6" s="38"/>
      <c r="LQY6" s="38"/>
      <c r="LQZ6" s="38"/>
      <c r="LRA6" s="38"/>
      <c r="LRB6" s="38"/>
      <c r="LRC6" s="38"/>
      <c r="LRD6" s="38"/>
      <c r="LRE6" s="38"/>
      <c r="LRF6" s="38"/>
      <c r="LRG6" s="38"/>
      <c r="LRH6" s="38"/>
      <c r="LRI6" s="38"/>
      <c r="LRJ6" s="38"/>
      <c r="LRK6" s="38"/>
      <c r="LRL6" s="38"/>
      <c r="LRM6" s="38"/>
      <c r="LRN6" s="38"/>
      <c r="LRO6" s="38"/>
      <c r="LRP6" s="38"/>
      <c r="LRQ6" s="38"/>
      <c r="LRR6" s="38"/>
      <c r="LRS6" s="38"/>
      <c r="LRT6" s="38"/>
      <c r="LRU6" s="38"/>
      <c r="LRV6" s="38"/>
      <c r="LRW6" s="38"/>
      <c r="LRX6" s="38"/>
      <c r="LRY6" s="38"/>
      <c r="LRZ6" s="38"/>
      <c r="LSA6" s="38"/>
      <c r="LSB6" s="38"/>
      <c r="LSC6" s="38"/>
      <c r="LSD6" s="38"/>
      <c r="LSE6" s="38"/>
      <c r="LSF6" s="38"/>
      <c r="LSG6" s="38"/>
      <c r="LSH6" s="38"/>
      <c r="LSI6" s="38"/>
      <c r="LSJ6" s="38"/>
      <c r="LSK6" s="38"/>
      <c r="LSL6" s="38"/>
      <c r="LSM6" s="38"/>
      <c r="LSN6" s="38"/>
      <c r="LSO6" s="38"/>
      <c r="LSP6" s="38"/>
      <c r="LSQ6" s="38"/>
      <c r="LSR6" s="38"/>
      <c r="LSS6" s="38"/>
      <c r="LST6" s="38"/>
      <c r="LSU6" s="38"/>
      <c r="LSV6" s="38"/>
      <c r="LSW6" s="38"/>
      <c r="LSX6" s="38"/>
      <c r="LSY6" s="38"/>
      <c r="LSZ6" s="38"/>
      <c r="LTA6" s="38"/>
      <c r="LTB6" s="38"/>
      <c r="LTC6" s="38"/>
      <c r="LTD6" s="38"/>
      <c r="LTE6" s="38"/>
      <c r="LTF6" s="38"/>
      <c r="LTG6" s="38"/>
      <c r="LTH6" s="38"/>
      <c r="LTI6" s="38"/>
      <c r="LTJ6" s="38"/>
      <c r="LTK6" s="38"/>
      <c r="LTL6" s="38"/>
      <c r="LTM6" s="38"/>
      <c r="LTN6" s="38"/>
      <c r="LTO6" s="38"/>
      <c r="LTP6" s="38"/>
      <c r="LTQ6" s="38"/>
      <c r="LTR6" s="38"/>
      <c r="LTS6" s="38"/>
      <c r="LTT6" s="38"/>
      <c r="LTU6" s="38"/>
      <c r="LTV6" s="38"/>
      <c r="LTW6" s="38"/>
      <c r="LTX6" s="38"/>
      <c r="LTY6" s="38"/>
      <c r="LTZ6" s="38"/>
      <c r="LUA6" s="38"/>
      <c r="LUB6" s="38"/>
      <c r="LUC6" s="38"/>
      <c r="LUD6" s="38"/>
      <c r="LUE6" s="38"/>
      <c r="LUF6" s="38"/>
      <c r="LUG6" s="38"/>
      <c r="LUH6" s="38"/>
      <c r="LUI6" s="38"/>
      <c r="LUJ6" s="38"/>
      <c r="LUK6" s="38"/>
      <c r="LUL6" s="38"/>
      <c r="LUM6" s="38"/>
      <c r="LUN6" s="38"/>
      <c r="LUO6" s="38"/>
      <c r="LUP6" s="38"/>
      <c r="LUQ6" s="38"/>
      <c r="LUR6" s="38"/>
      <c r="LUS6" s="38"/>
      <c r="LUT6" s="38"/>
      <c r="LUU6" s="38"/>
      <c r="LUV6" s="38"/>
      <c r="LUW6" s="38"/>
      <c r="LUX6" s="38"/>
      <c r="LUY6" s="38"/>
      <c r="LUZ6" s="38"/>
      <c r="LVA6" s="38"/>
      <c r="LVB6" s="38"/>
      <c r="LVC6" s="38"/>
      <c r="LVD6" s="38"/>
      <c r="LVE6" s="38"/>
      <c r="LVF6" s="38"/>
      <c r="LVG6" s="38"/>
      <c r="LVH6" s="38"/>
      <c r="LVI6" s="38"/>
      <c r="LVJ6" s="38"/>
      <c r="LVK6" s="38"/>
      <c r="LVL6" s="38"/>
      <c r="LVM6" s="38"/>
      <c r="LVN6" s="38"/>
      <c r="LVO6" s="38"/>
      <c r="LVP6" s="38"/>
      <c r="LVQ6" s="38"/>
      <c r="LVR6" s="38"/>
      <c r="LVS6" s="38"/>
      <c r="LVT6" s="38"/>
      <c r="LVU6" s="38"/>
      <c r="LVV6" s="38"/>
      <c r="LVW6" s="38"/>
      <c r="LVX6" s="38"/>
      <c r="LVY6" s="38"/>
      <c r="LVZ6" s="38"/>
      <c r="LWA6" s="38"/>
      <c r="LWB6" s="38"/>
      <c r="LWC6" s="38"/>
      <c r="LWD6" s="38"/>
      <c r="LWE6" s="38"/>
      <c r="LWF6" s="38"/>
      <c r="LWG6" s="38"/>
      <c r="LWH6" s="38"/>
      <c r="LWI6" s="38"/>
      <c r="LWJ6" s="38"/>
      <c r="LWK6" s="38"/>
      <c r="LWL6" s="38"/>
      <c r="LWM6" s="38"/>
      <c r="LWN6" s="38"/>
      <c r="LWO6" s="38"/>
      <c r="LWP6" s="38"/>
      <c r="LWQ6" s="38"/>
      <c r="LWR6" s="38"/>
      <c r="LWS6" s="38"/>
      <c r="LWT6" s="38"/>
      <c r="LWU6" s="38"/>
      <c r="LWV6" s="38"/>
      <c r="LWW6" s="38"/>
      <c r="LWX6" s="38"/>
      <c r="LWY6" s="38"/>
      <c r="LWZ6" s="38"/>
      <c r="LXA6" s="38"/>
      <c r="LXB6" s="38"/>
      <c r="LXC6" s="38"/>
      <c r="LXD6" s="38"/>
      <c r="LXE6" s="38"/>
      <c r="LXF6" s="38"/>
      <c r="LXG6" s="38"/>
      <c r="LXH6" s="38"/>
      <c r="LXI6" s="38"/>
      <c r="LXJ6" s="38"/>
      <c r="LXK6" s="38"/>
      <c r="LXL6" s="38"/>
      <c r="LXM6" s="38"/>
      <c r="LXN6" s="38"/>
      <c r="LXO6" s="38"/>
      <c r="LXP6" s="38"/>
      <c r="LXQ6" s="38"/>
      <c r="LXR6" s="38"/>
      <c r="LXS6" s="38"/>
      <c r="LXT6" s="38"/>
      <c r="LXU6" s="38"/>
      <c r="LXV6" s="38"/>
      <c r="LXW6" s="38"/>
      <c r="LXX6" s="38"/>
      <c r="LXY6" s="38"/>
      <c r="LXZ6" s="38"/>
      <c r="LYA6" s="38"/>
      <c r="LYB6" s="38"/>
      <c r="LYC6" s="38"/>
      <c r="LYD6" s="38"/>
      <c r="LYE6" s="38"/>
      <c r="LYF6" s="38"/>
      <c r="LYG6" s="38"/>
      <c r="LYH6" s="38"/>
      <c r="LYI6" s="38"/>
      <c r="LYJ6" s="38"/>
      <c r="LYK6" s="38"/>
      <c r="LYL6" s="38"/>
      <c r="LYM6" s="38"/>
      <c r="LYN6" s="38"/>
      <c r="LYO6" s="38"/>
      <c r="LYP6" s="38"/>
      <c r="LYQ6" s="38"/>
      <c r="LYR6" s="38"/>
      <c r="LYS6" s="38"/>
      <c r="LYT6" s="38"/>
      <c r="LYU6" s="38"/>
      <c r="LYV6" s="38"/>
      <c r="LYW6" s="38"/>
      <c r="LYX6" s="38"/>
      <c r="LYY6" s="38"/>
      <c r="LYZ6" s="38"/>
      <c r="LZA6" s="38"/>
      <c r="LZB6" s="38"/>
      <c r="LZC6" s="38"/>
      <c r="LZD6" s="38"/>
      <c r="LZE6" s="38"/>
      <c r="LZF6" s="38"/>
      <c r="LZG6" s="38"/>
      <c r="LZH6" s="38"/>
      <c r="LZI6" s="38"/>
      <c r="LZJ6" s="38"/>
      <c r="LZK6" s="38"/>
      <c r="LZL6" s="38"/>
      <c r="LZM6" s="38"/>
      <c r="LZN6" s="38"/>
      <c r="LZO6" s="38"/>
      <c r="LZP6" s="38"/>
      <c r="LZQ6" s="38"/>
      <c r="LZR6" s="38"/>
      <c r="LZS6" s="38"/>
      <c r="LZT6" s="38"/>
      <c r="LZU6" s="38"/>
      <c r="LZV6" s="38"/>
      <c r="LZW6" s="38"/>
      <c r="LZX6" s="38"/>
      <c r="LZY6" s="38"/>
      <c r="LZZ6" s="38"/>
      <c r="MAA6" s="38"/>
      <c r="MAB6" s="38"/>
      <c r="MAC6" s="38"/>
      <c r="MAD6" s="38"/>
      <c r="MAE6" s="38"/>
      <c r="MAF6" s="38"/>
      <c r="MAG6" s="38"/>
      <c r="MAH6" s="38"/>
      <c r="MAI6" s="38"/>
      <c r="MAJ6" s="38"/>
      <c r="MAK6" s="38"/>
      <c r="MAL6" s="38"/>
      <c r="MAM6" s="38"/>
      <c r="MAN6" s="38"/>
      <c r="MAO6" s="38"/>
      <c r="MAP6" s="38"/>
      <c r="MAQ6" s="38"/>
      <c r="MAR6" s="38"/>
      <c r="MAS6" s="38"/>
      <c r="MAT6" s="38"/>
      <c r="MAU6" s="38"/>
      <c r="MAV6" s="38"/>
      <c r="MAW6" s="38"/>
      <c r="MAX6" s="38"/>
      <c r="MAY6" s="38"/>
      <c r="MAZ6" s="38"/>
      <c r="MBA6" s="38"/>
      <c r="MBB6" s="38"/>
      <c r="MBC6" s="38"/>
      <c r="MBD6" s="38"/>
      <c r="MBE6" s="38"/>
      <c r="MBF6" s="38"/>
      <c r="MBG6" s="38"/>
      <c r="MBH6" s="38"/>
      <c r="MBI6" s="38"/>
      <c r="MBJ6" s="38"/>
      <c r="MBK6" s="38"/>
      <c r="MBL6" s="38"/>
      <c r="MBM6" s="38"/>
      <c r="MBN6" s="38"/>
      <c r="MBO6" s="38"/>
      <c r="MBP6" s="38"/>
      <c r="MBQ6" s="38"/>
      <c r="MBR6" s="38"/>
      <c r="MBS6" s="38"/>
      <c r="MBT6" s="38"/>
      <c r="MBU6" s="38"/>
      <c r="MBV6" s="38"/>
      <c r="MBW6" s="38"/>
      <c r="MBX6" s="38"/>
      <c r="MBY6" s="38"/>
      <c r="MBZ6" s="38"/>
      <c r="MCA6" s="38"/>
      <c r="MCB6" s="38"/>
      <c r="MCC6" s="38"/>
      <c r="MCD6" s="38"/>
      <c r="MCE6" s="38"/>
      <c r="MCF6" s="38"/>
      <c r="MCG6" s="38"/>
      <c r="MCH6" s="38"/>
      <c r="MCI6" s="38"/>
      <c r="MCJ6" s="38"/>
      <c r="MCK6" s="38"/>
      <c r="MCL6" s="38"/>
      <c r="MCM6" s="38"/>
      <c r="MCN6" s="38"/>
      <c r="MCO6" s="38"/>
      <c r="MCP6" s="38"/>
      <c r="MCQ6" s="38"/>
      <c r="MCR6" s="38"/>
      <c r="MCS6" s="38"/>
      <c r="MCT6" s="38"/>
      <c r="MCU6" s="38"/>
      <c r="MCV6" s="38"/>
      <c r="MCW6" s="38"/>
      <c r="MCX6" s="38"/>
      <c r="MCY6" s="38"/>
      <c r="MCZ6" s="38"/>
      <c r="MDA6" s="38"/>
      <c r="MDB6" s="38"/>
      <c r="MDC6" s="38"/>
      <c r="MDD6" s="38"/>
      <c r="MDE6" s="38"/>
      <c r="MDF6" s="38"/>
      <c r="MDG6" s="38"/>
      <c r="MDH6" s="38"/>
      <c r="MDI6" s="38"/>
      <c r="MDJ6" s="38"/>
      <c r="MDK6" s="38"/>
      <c r="MDL6" s="38"/>
      <c r="MDM6" s="38"/>
      <c r="MDN6" s="38"/>
      <c r="MDO6" s="38"/>
      <c r="MDP6" s="38"/>
      <c r="MDQ6" s="38"/>
      <c r="MDR6" s="38"/>
      <c r="MDS6" s="38"/>
      <c r="MDT6" s="38"/>
      <c r="MDU6" s="38"/>
      <c r="MDV6" s="38"/>
      <c r="MDW6" s="38"/>
      <c r="MDX6" s="38"/>
      <c r="MDY6" s="38"/>
      <c r="MDZ6" s="38"/>
      <c r="MEA6" s="38"/>
      <c r="MEB6" s="38"/>
      <c r="MEC6" s="38"/>
      <c r="MED6" s="38"/>
      <c r="MEE6" s="38"/>
      <c r="MEF6" s="38"/>
      <c r="MEG6" s="38"/>
      <c r="MEH6" s="38"/>
      <c r="MEI6" s="38"/>
      <c r="MEJ6" s="38"/>
      <c r="MEK6" s="38"/>
      <c r="MEL6" s="38"/>
      <c r="MEM6" s="38"/>
      <c r="MEN6" s="38"/>
      <c r="MEO6" s="38"/>
      <c r="MEP6" s="38"/>
      <c r="MEQ6" s="38"/>
      <c r="MER6" s="38"/>
      <c r="MES6" s="38"/>
      <c r="MET6" s="38"/>
      <c r="MEU6" s="38"/>
      <c r="MEV6" s="38"/>
      <c r="MEW6" s="38"/>
      <c r="MEX6" s="38"/>
      <c r="MEY6" s="38"/>
      <c r="MEZ6" s="38"/>
      <c r="MFA6" s="38"/>
      <c r="MFB6" s="38"/>
      <c r="MFC6" s="38"/>
      <c r="MFD6" s="38"/>
      <c r="MFE6" s="38"/>
      <c r="MFF6" s="38"/>
      <c r="MFG6" s="38"/>
      <c r="MFH6" s="38"/>
      <c r="MFI6" s="38"/>
      <c r="MFJ6" s="38"/>
      <c r="MFK6" s="38"/>
      <c r="MFL6" s="38"/>
      <c r="MFM6" s="38"/>
      <c r="MFN6" s="38"/>
      <c r="MFO6" s="38"/>
      <c r="MFP6" s="38"/>
      <c r="MFQ6" s="38"/>
      <c r="MFR6" s="38"/>
      <c r="MFS6" s="38"/>
      <c r="MFT6" s="38"/>
      <c r="MFU6" s="38"/>
      <c r="MFV6" s="38"/>
      <c r="MFW6" s="38"/>
      <c r="MFX6" s="38"/>
      <c r="MFY6" s="38"/>
      <c r="MFZ6" s="38"/>
      <c r="MGA6" s="38"/>
      <c r="MGB6" s="38"/>
      <c r="MGC6" s="38"/>
      <c r="MGD6" s="38"/>
      <c r="MGE6" s="38"/>
      <c r="MGF6" s="38"/>
      <c r="MGG6" s="38"/>
      <c r="MGH6" s="38"/>
      <c r="MGI6" s="38"/>
      <c r="MGJ6" s="38"/>
      <c r="MGK6" s="38"/>
      <c r="MGL6" s="38"/>
      <c r="MGM6" s="38"/>
      <c r="MGN6" s="38"/>
      <c r="MGO6" s="38"/>
      <c r="MGP6" s="38"/>
      <c r="MGQ6" s="38"/>
      <c r="MGR6" s="38"/>
      <c r="MGS6" s="38"/>
      <c r="MGT6" s="38"/>
      <c r="MGU6" s="38"/>
      <c r="MGV6" s="38"/>
      <c r="MGW6" s="38"/>
      <c r="MGX6" s="38"/>
      <c r="MGY6" s="38"/>
      <c r="MGZ6" s="38"/>
      <c r="MHA6" s="38"/>
      <c r="MHB6" s="38"/>
      <c r="MHC6" s="38"/>
      <c r="MHD6" s="38"/>
      <c r="MHE6" s="38"/>
      <c r="MHF6" s="38"/>
      <c r="MHG6" s="38"/>
      <c r="MHH6" s="38"/>
      <c r="MHI6" s="38"/>
      <c r="MHJ6" s="38"/>
      <c r="MHK6" s="38"/>
      <c r="MHL6" s="38"/>
      <c r="MHM6" s="38"/>
      <c r="MHN6" s="38"/>
      <c r="MHO6" s="38"/>
      <c r="MHP6" s="38"/>
      <c r="MHQ6" s="38"/>
      <c r="MHR6" s="38"/>
      <c r="MHS6" s="38"/>
      <c r="MHT6" s="38"/>
      <c r="MHU6" s="38"/>
      <c r="MHV6" s="38"/>
      <c r="MHW6" s="38"/>
      <c r="MHX6" s="38"/>
      <c r="MHY6" s="38"/>
      <c r="MHZ6" s="38"/>
      <c r="MIA6" s="38"/>
      <c r="MIB6" s="38"/>
      <c r="MIC6" s="38"/>
      <c r="MID6" s="38"/>
      <c r="MIE6" s="38"/>
      <c r="MIF6" s="38"/>
      <c r="MIG6" s="38"/>
      <c r="MIH6" s="38"/>
      <c r="MII6" s="38"/>
      <c r="MIJ6" s="38"/>
      <c r="MIK6" s="38"/>
      <c r="MIL6" s="38"/>
      <c r="MIM6" s="38"/>
      <c r="MIN6" s="38"/>
      <c r="MIO6" s="38"/>
      <c r="MIP6" s="38"/>
      <c r="MIQ6" s="38"/>
      <c r="MIR6" s="38"/>
      <c r="MIS6" s="38"/>
      <c r="MIT6" s="38"/>
      <c r="MIU6" s="38"/>
      <c r="MIV6" s="38"/>
      <c r="MIW6" s="38"/>
      <c r="MIX6" s="38"/>
      <c r="MIY6" s="38"/>
      <c r="MIZ6" s="38"/>
      <c r="MJA6" s="38"/>
      <c r="MJB6" s="38"/>
      <c r="MJC6" s="38"/>
      <c r="MJD6" s="38"/>
      <c r="MJE6" s="38"/>
      <c r="MJF6" s="38"/>
      <c r="MJG6" s="38"/>
      <c r="MJH6" s="38"/>
      <c r="MJI6" s="38"/>
      <c r="MJJ6" s="38"/>
      <c r="MJK6" s="38"/>
      <c r="MJL6" s="38"/>
      <c r="MJM6" s="38"/>
      <c r="MJN6" s="38"/>
      <c r="MJO6" s="38"/>
      <c r="MJP6" s="38"/>
      <c r="MJQ6" s="38"/>
      <c r="MJR6" s="38"/>
      <c r="MJS6" s="38"/>
      <c r="MJT6" s="38"/>
      <c r="MJU6" s="38"/>
      <c r="MJV6" s="38"/>
      <c r="MJW6" s="38"/>
      <c r="MJX6" s="38"/>
      <c r="MJY6" s="38"/>
      <c r="MJZ6" s="38"/>
      <c r="MKA6" s="38"/>
      <c r="MKB6" s="38"/>
      <c r="MKC6" s="38"/>
      <c r="MKD6" s="38"/>
      <c r="MKE6" s="38"/>
      <c r="MKF6" s="38"/>
      <c r="MKG6" s="38"/>
      <c r="MKH6" s="38"/>
      <c r="MKI6" s="38"/>
      <c r="MKJ6" s="38"/>
      <c r="MKK6" s="38"/>
      <c r="MKL6" s="38"/>
      <c r="MKM6" s="38"/>
      <c r="MKN6" s="38"/>
      <c r="MKO6" s="38"/>
      <c r="MKP6" s="38"/>
      <c r="MKQ6" s="38"/>
      <c r="MKR6" s="38"/>
      <c r="MKS6" s="38"/>
      <c r="MKT6" s="38"/>
      <c r="MKU6" s="38"/>
      <c r="MKV6" s="38"/>
      <c r="MKW6" s="38"/>
      <c r="MKX6" s="38"/>
      <c r="MKY6" s="38"/>
      <c r="MKZ6" s="38"/>
      <c r="MLA6" s="38"/>
      <c r="MLB6" s="38"/>
      <c r="MLC6" s="38"/>
      <c r="MLD6" s="38"/>
      <c r="MLE6" s="38"/>
      <c r="MLF6" s="38"/>
      <c r="MLG6" s="38"/>
      <c r="MLH6" s="38"/>
      <c r="MLI6" s="38"/>
      <c r="MLJ6" s="38"/>
      <c r="MLK6" s="38"/>
      <c r="MLL6" s="38"/>
      <c r="MLM6" s="38"/>
      <c r="MLN6" s="38"/>
      <c r="MLO6" s="38"/>
      <c r="MLP6" s="38"/>
      <c r="MLQ6" s="38"/>
      <c r="MLR6" s="38"/>
      <c r="MLS6" s="38"/>
      <c r="MLT6" s="38"/>
      <c r="MLU6" s="38"/>
      <c r="MLV6" s="38"/>
      <c r="MLW6" s="38"/>
      <c r="MLX6" s="38"/>
      <c r="MLY6" s="38"/>
      <c r="MLZ6" s="38"/>
      <c r="MMA6" s="38"/>
      <c r="MMB6" s="38"/>
      <c r="MMC6" s="38"/>
      <c r="MMD6" s="38"/>
      <c r="MME6" s="38"/>
      <c r="MMF6" s="38"/>
      <c r="MMG6" s="38"/>
      <c r="MMH6" s="38"/>
      <c r="MMI6" s="38"/>
      <c r="MMJ6" s="38"/>
      <c r="MMK6" s="38"/>
      <c r="MML6" s="38"/>
      <c r="MMM6" s="38"/>
      <c r="MMN6" s="38"/>
      <c r="MMO6" s="38"/>
      <c r="MMP6" s="38"/>
      <c r="MMQ6" s="38"/>
      <c r="MMR6" s="38"/>
      <c r="MMS6" s="38"/>
      <c r="MMT6" s="38"/>
      <c r="MMU6" s="38"/>
      <c r="MMV6" s="38"/>
      <c r="MMW6" s="38"/>
      <c r="MMX6" s="38"/>
      <c r="MMY6" s="38"/>
      <c r="MMZ6" s="38"/>
      <c r="MNA6" s="38"/>
      <c r="MNB6" s="38"/>
      <c r="MNC6" s="38"/>
      <c r="MND6" s="38"/>
      <c r="MNE6" s="38"/>
      <c r="MNF6" s="38"/>
      <c r="MNG6" s="38"/>
      <c r="MNH6" s="38"/>
      <c r="MNI6" s="38"/>
      <c r="MNJ6" s="38"/>
      <c r="MNK6" s="38"/>
      <c r="MNL6" s="38"/>
      <c r="MNM6" s="38"/>
      <c r="MNN6" s="38"/>
      <c r="MNO6" s="38"/>
      <c r="MNP6" s="38"/>
      <c r="MNQ6" s="38"/>
      <c r="MNR6" s="38"/>
      <c r="MNS6" s="38"/>
      <c r="MNT6" s="38"/>
      <c r="MNU6" s="38"/>
      <c r="MNV6" s="38"/>
      <c r="MNW6" s="38"/>
      <c r="MNX6" s="38"/>
      <c r="MNY6" s="38"/>
      <c r="MNZ6" s="38"/>
      <c r="MOA6" s="38"/>
      <c r="MOB6" s="38"/>
      <c r="MOC6" s="38"/>
      <c r="MOD6" s="38"/>
      <c r="MOE6" s="38"/>
      <c r="MOF6" s="38"/>
      <c r="MOG6" s="38"/>
      <c r="MOH6" s="38"/>
      <c r="MOI6" s="38"/>
      <c r="MOJ6" s="38"/>
      <c r="MOK6" s="38"/>
      <c r="MOL6" s="38"/>
      <c r="MOM6" s="38"/>
      <c r="MON6" s="38"/>
      <c r="MOO6" s="38"/>
      <c r="MOP6" s="38"/>
      <c r="MOQ6" s="38"/>
      <c r="MOR6" s="38"/>
      <c r="MOS6" s="38"/>
      <c r="MOT6" s="38"/>
      <c r="MOU6" s="38"/>
      <c r="MOV6" s="38"/>
      <c r="MOW6" s="38"/>
      <c r="MOX6" s="38"/>
      <c r="MOY6" s="38"/>
      <c r="MOZ6" s="38"/>
      <c r="MPA6" s="38"/>
      <c r="MPB6" s="38"/>
      <c r="MPC6" s="38"/>
      <c r="MPD6" s="38"/>
      <c r="MPE6" s="38"/>
      <c r="MPF6" s="38"/>
      <c r="MPG6" s="38"/>
      <c r="MPH6" s="38"/>
      <c r="MPI6" s="38"/>
      <c r="MPJ6" s="38"/>
      <c r="MPK6" s="38"/>
      <c r="MPL6" s="38"/>
      <c r="MPM6" s="38"/>
      <c r="MPN6" s="38"/>
      <c r="MPO6" s="38"/>
      <c r="MPP6" s="38"/>
      <c r="MPQ6" s="38"/>
      <c r="MPR6" s="38"/>
      <c r="MPS6" s="38"/>
      <c r="MPT6" s="38"/>
      <c r="MPU6" s="38"/>
      <c r="MPV6" s="38"/>
      <c r="MPW6" s="38"/>
      <c r="MPX6" s="38"/>
      <c r="MPY6" s="38"/>
      <c r="MPZ6" s="38"/>
      <c r="MQA6" s="38"/>
      <c r="MQB6" s="38"/>
      <c r="MQC6" s="38"/>
      <c r="MQD6" s="38"/>
      <c r="MQE6" s="38"/>
      <c r="MQF6" s="38"/>
      <c r="MQG6" s="38"/>
      <c r="MQH6" s="38"/>
      <c r="MQI6" s="38"/>
      <c r="MQJ6" s="38"/>
      <c r="MQK6" s="38"/>
      <c r="MQL6" s="38"/>
      <c r="MQM6" s="38"/>
      <c r="MQN6" s="38"/>
      <c r="MQO6" s="38"/>
      <c r="MQP6" s="38"/>
      <c r="MQQ6" s="38"/>
      <c r="MQR6" s="38"/>
      <c r="MQS6" s="38"/>
      <c r="MQT6" s="38"/>
      <c r="MQU6" s="38"/>
      <c r="MQV6" s="38"/>
      <c r="MQW6" s="38"/>
      <c r="MQX6" s="38"/>
      <c r="MQY6" s="38"/>
      <c r="MQZ6" s="38"/>
      <c r="MRA6" s="38"/>
      <c r="MRB6" s="38"/>
      <c r="MRC6" s="38"/>
      <c r="MRD6" s="38"/>
      <c r="MRE6" s="38"/>
      <c r="MRF6" s="38"/>
      <c r="MRG6" s="38"/>
      <c r="MRH6" s="38"/>
      <c r="MRI6" s="38"/>
      <c r="MRJ6" s="38"/>
      <c r="MRK6" s="38"/>
      <c r="MRL6" s="38"/>
      <c r="MRM6" s="38"/>
      <c r="MRN6" s="38"/>
      <c r="MRO6" s="38"/>
      <c r="MRP6" s="38"/>
      <c r="MRQ6" s="38"/>
      <c r="MRR6" s="38"/>
      <c r="MRS6" s="38"/>
      <c r="MRT6" s="38"/>
      <c r="MRU6" s="38"/>
      <c r="MRV6" s="38"/>
      <c r="MRW6" s="38"/>
      <c r="MRX6" s="38"/>
      <c r="MRY6" s="38"/>
      <c r="MRZ6" s="38"/>
      <c r="MSA6" s="38"/>
      <c r="MSB6" s="38"/>
      <c r="MSC6" s="38"/>
      <c r="MSD6" s="38"/>
      <c r="MSE6" s="38"/>
      <c r="MSF6" s="38"/>
      <c r="MSG6" s="38"/>
      <c r="MSH6" s="38"/>
      <c r="MSI6" s="38"/>
      <c r="MSJ6" s="38"/>
      <c r="MSK6" s="38"/>
      <c r="MSL6" s="38"/>
      <c r="MSM6" s="38"/>
      <c r="MSN6" s="38"/>
      <c r="MSO6" s="38"/>
      <c r="MSP6" s="38"/>
      <c r="MSQ6" s="38"/>
      <c r="MSR6" s="38"/>
      <c r="MSS6" s="38"/>
      <c r="MST6" s="38"/>
      <c r="MSU6" s="38"/>
      <c r="MSV6" s="38"/>
      <c r="MSW6" s="38"/>
      <c r="MSX6" s="38"/>
      <c r="MSY6" s="38"/>
      <c r="MSZ6" s="38"/>
      <c r="MTA6" s="38"/>
      <c r="MTB6" s="38"/>
      <c r="MTC6" s="38"/>
      <c r="MTD6" s="38"/>
      <c r="MTE6" s="38"/>
      <c r="MTF6" s="38"/>
      <c r="MTG6" s="38"/>
      <c r="MTH6" s="38"/>
      <c r="MTI6" s="38"/>
      <c r="MTJ6" s="38"/>
      <c r="MTK6" s="38"/>
      <c r="MTL6" s="38"/>
      <c r="MTM6" s="38"/>
      <c r="MTN6" s="38"/>
      <c r="MTO6" s="38"/>
      <c r="MTP6" s="38"/>
      <c r="MTQ6" s="38"/>
      <c r="MTR6" s="38"/>
      <c r="MTS6" s="38"/>
      <c r="MTT6" s="38"/>
      <c r="MTU6" s="38"/>
      <c r="MTV6" s="38"/>
      <c r="MTW6" s="38"/>
      <c r="MTX6" s="38"/>
      <c r="MTY6" s="38"/>
      <c r="MTZ6" s="38"/>
      <c r="MUA6" s="38"/>
      <c r="MUB6" s="38"/>
      <c r="MUC6" s="38"/>
      <c r="MUD6" s="38"/>
      <c r="MUE6" s="38"/>
      <c r="MUF6" s="38"/>
      <c r="MUG6" s="38"/>
      <c r="MUH6" s="38"/>
      <c r="MUI6" s="38"/>
      <c r="MUJ6" s="38"/>
      <c r="MUK6" s="38"/>
      <c r="MUL6" s="38"/>
      <c r="MUM6" s="38"/>
      <c r="MUN6" s="38"/>
      <c r="MUO6" s="38"/>
      <c r="MUP6" s="38"/>
      <c r="MUQ6" s="38"/>
      <c r="MUR6" s="38"/>
      <c r="MUS6" s="38"/>
      <c r="MUT6" s="38"/>
      <c r="MUU6" s="38"/>
      <c r="MUV6" s="38"/>
      <c r="MUW6" s="38"/>
      <c r="MUX6" s="38"/>
      <c r="MUY6" s="38"/>
      <c r="MUZ6" s="38"/>
      <c r="MVA6" s="38"/>
      <c r="MVB6" s="38"/>
      <c r="MVC6" s="38"/>
      <c r="MVD6" s="38"/>
      <c r="MVE6" s="38"/>
      <c r="MVF6" s="38"/>
      <c r="MVG6" s="38"/>
      <c r="MVH6" s="38"/>
      <c r="MVI6" s="38"/>
      <c r="MVJ6" s="38"/>
      <c r="MVK6" s="38"/>
      <c r="MVL6" s="38"/>
      <c r="MVM6" s="38"/>
      <c r="MVN6" s="38"/>
      <c r="MVO6" s="38"/>
      <c r="MVP6" s="38"/>
      <c r="MVQ6" s="38"/>
      <c r="MVR6" s="38"/>
      <c r="MVS6" s="38"/>
      <c r="MVT6" s="38"/>
      <c r="MVU6" s="38"/>
      <c r="MVV6" s="38"/>
      <c r="MVW6" s="38"/>
      <c r="MVX6" s="38"/>
      <c r="MVY6" s="38"/>
      <c r="MVZ6" s="38"/>
      <c r="MWA6" s="38"/>
      <c r="MWB6" s="38"/>
      <c r="MWC6" s="38"/>
      <c r="MWD6" s="38"/>
      <c r="MWE6" s="38"/>
      <c r="MWF6" s="38"/>
      <c r="MWG6" s="38"/>
      <c r="MWH6" s="38"/>
      <c r="MWI6" s="38"/>
      <c r="MWJ6" s="38"/>
      <c r="MWK6" s="38"/>
      <c r="MWL6" s="38"/>
      <c r="MWM6" s="38"/>
      <c r="MWN6" s="38"/>
      <c r="MWO6" s="38"/>
      <c r="MWP6" s="38"/>
      <c r="MWQ6" s="38"/>
      <c r="MWR6" s="38"/>
      <c r="MWS6" s="38"/>
      <c r="MWT6" s="38"/>
      <c r="MWU6" s="38"/>
      <c r="MWV6" s="38"/>
      <c r="MWW6" s="38"/>
      <c r="MWX6" s="38"/>
      <c r="MWY6" s="38"/>
      <c r="MWZ6" s="38"/>
      <c r="MXA6" s="38"/>
      <c r="MXB6" s="38"/>
      <c r="MXC6" s="38"/>
      <c r="MXD6" s="38"/>
      <c r="MXE6" s="38"/>
      <c r="MXF6" s="38"/>
      <c r="MXG6" s="38"/>
      <c r="MXH6" s="38"/>
      <c r="MXI6" s="38"/>
      <c r="MXJ6" s="38"/>
      <c r="MXK6" s="38"/>
      <c r="MXL6" s="38"/>
      <c r="MXM6" s="38"/>
      <c r="MXN6" s="38"/>
      <c r="MXO6" s="38"/>
      <c r="MXP6" s="38"/>
      <c r="MXQ6" s="38"/>
      <c r="MXR6" s="38"/>
      <c r="MXS6" s="38"/>
      <c r="MXT6" s="38"/>
      <c r="MXU6" s="38"/>
      <c r="MXV6" s="38"/>
      <c r="MXW6" s="38"/>
      <c r="MXX6" s="38"/>
      <c r="MXY6" s="38"/>
      <c r="MXZ6" s="38"/>
      <c r="MYA6" s="38"/>
      <c r="MYB6" s="38"/>
      <c r="MYC6" s="38"/>
      <c r="MYD6" s="38"/>
      <c r="MYE6" s="38"/>
      <c r="MYF6" s="38"/>
      <c r="MYG6" s="38"/>
      <c r="MYH6" s="38"/>
      <c r="MYI6" s="38"/>
      <c r="MYJ6" s="38"/>
      <c r="MYK6" s="38"/>
      <c r="MYL6" s="38"/>
      <c r="MYM6" s="38"/>
      <c r="MYN6" s="38"/>
      <c r="MYO6" s="38"/>
      <c r="MYP6" s="38"/>
      <c r="MYQ6" s="38"/>
      <c r="MYR6" s="38"/>
      <c r="MYS6" s="38"/>
      <c r="MYT6" s="38"/>
      <c r="MYU6" s="38"/>
      <c r="MYV6" s="38"/>
      <c r="MYW6" s="38"/>
      <c r="MYX6" s="38"/>
      <c r="MYY6" s="38"/>
      <c r="MYZ6" s="38"/>
      <c r="MZA6" s="38"/>
      <c r="MZB6" s="38"/>
      <c r="MZC6" s="38"/>
      <c r="MZD6" s="38"/>
      <c r="MZE6" s="38"/>
      <c r="MZF6" s="38"/>
      <c r="MZG6" s="38"/>
      <c r="MZH6" s="38"/>
      <c r="MZI6" s="38"/>
      <c r="MZJ6" s="38"/>
      <c r="MZK6" s="38"/>
      <c r="MZL6" s="38"/>
      <c r="MZM6" s="38"/>
      <c r="MZN6" s="38"/>
      <c r="MZO6" s="38"/>
      <c r="MZP6" s="38"/>
      <c r="MZQ6" s="38"/>
      <c r="MZR6" s="38"/>
      <c r="MZS6" s="38"/>
      <c r="MZT6" s="38"/>
      <c r="MZU6" s="38"/>
      <c r="MZV6" s="38"/>
      <c r="MZW6" s="38"/>
      <c r="MZX6" s="38"/>
      <c r="MZY6" s="38"/>
      <c r="MZZ6" s="38"/>
      <c r="NAA6" s="38"/>
      <c r="NAB6" s="38"/>
      <c r="NAC6" s="38"/>
      <c r="NAD6" s="38"/>
      <c r="NAE6" s="38"/>
      <c r="NAF6" s="38"/>
      <c r="NAG6" s="38"/>
      <c r="NAH6" s="38"/>
      <c r="NAI6" s="38"/>
      <c r="NAJ6" s="38"/>
      <c r="NAK6" s="38"/>
      <c r="NAL6" s="38"/>
      <c r="NAM6" s="38"/>
      <c r="NAN6" s="38"/>
      <c r="NAO6" s="38"/>
      <c r="NAP6" s="38"/>
      <c r="NAQ6" s="38"/>
      <c r="NAR6" s="38"/>
      <c r="NAS6" s="38"/>
      <c r="NAT6" s="38"/>
      <c r="NAU6" s="38"/>
      <c r="NAV6" s="38"/>
      <c r="NAW6" s="38"/>
      <c r="NAX6" s="38"/>
      <c r="NAY6" s="38"/>
      <c r="NAZ6" s="38"/>
      <c r="NBA6" s="38"/>
      <c r="NBB6" s="38"/>
      <c r="NBC6" s="38"/>
      <c r="NBD6" s="38"/>
      <c r="NBE6" s="38"/>
      <c r="NBF6" s="38"/>
      <c r="NBG6" s="38"/>
      <c r="NBH6" s="38"/>
      <c r="NBI6" s="38"/>
      <c r="NBJ6" s="38"/>
      <c r="NBK6" s="38"/>
      <c r="NBL6" s="38"/>
      <c r="NBM6" s="38"/>
      <c r="NBN6" s="38"/>
      <c r="NBO6" s="38"/>
      <c r="NBP6" s="38"/>
      <c r="NBQ6" s="38"/>
      <c r="NBR6" s="38"/>
      <c r="NBS6" s="38"/>
      <c r="NBT6" s="38"/>
      <c r="NBU6" s="38"/>
      <c r="NBV6" s="38"/>
      <c r="NBW6" s="38"/>
      <c r="NBX6" s="38"/>
      <c r="NBY6" s="38"/>
      <c r="NBZ6" s="38"/>
      <c r="NCA6" s="38"/>
      <c r="NCB6" s="38"/>
      <c r="NCC6" s="38"/>
      <c r="NCD6" s="38"/>
      <c r="NCE6" s="38"/>
      <c r="NCF6" s="38"/>
      <c r="NCG6" s="38"/>
      <c r="NCH6" s="38"/>
      <c r="NCI6" s="38"/>
      <c r="NCJ6" s="38"/>
      <c r="NCK6" s="38"/>
      <c r="NCL6" s="38"/>
      <c r="NCM6" s="38"/>
      <c r="NCN6" s="38"/>
      <c r="NCO6" s="38"/>
      <c r="NCP6" s="38"/>
      <c r="NCQ6" s="38"/>
      <c r="NCR6" s="38"/>
      <c r="NCS6" s="38"/>
      <c r="NCT6" s="38"/>
      <c r="NCU6" s="38"/>
      <c r="NCV6" s="38"/>
      <c r="NCW6" s="38"/>
      <c r="NCX6" s="38"/>
      <c r="NCY6" s="38"/>
      <c r="NCZ6" s="38"/>
      <c r="NDA6" s="38"/>
      <c r="NDB6" s="38"/>
      <c r="NDC6" s="38"/>
      <c r="NDD6" s="38"/>
      <c r="NDE6" s="38"/>
      <c r="NDF6" s="38"/>
      <c r="NDG6" s="38"/>
      <c r="NDH6" s="38"/>
      <c r="NDI6" s="38"/>
      <c r="NDJ6" s="38"/>
      <c r="NDK6" s="38"/>
      <c r="NDL6" s="38"/>
      <c r="NDM6" s="38"/>
      <c r="NDN6" s="38"/>
      <c r="NDO6" s="38"/>
      <c r="NDP6" s="38"/>
      <c r="NDQ6" s="38"/>
      <c r="NDR6" s="38"/>
      <c r="NDS6" s="38"/>
      <c r="NDT6" s="38"/>
      <c r="NDU6" s="38"/>
      <c r="NDV6" s="38"/>
      <c r="NDW6" s="38"/>
      <c r="NDX6" s="38"/>
      <c r="NDY6" s="38"/>
      <c r="NDZ6" s="38"/>
      <c r="NEA6" s="38"/>
      <c r="NEB6" s="38"/>
      <c r="NEC6" s="38"/>
      <c r="NED6" s="38"/>
      <c r="NEE6" s="38"/>
      <c r="NEF6" s="38"/>
      <c r="NEG6" s="38"/>
      <c r="NEH6" s="38"/>
      <c r="NEI6" s="38"/>
      <c r="NEJ6" s="38"/>
      <c r="NEK6" s="38"/>
      <c r="NEL6" s="38"/>
      <c r="NEM6" s="38"/>
      <c r="NEN6" s="38"/>
      <c r="NEO6" s="38"/>
      <c r="NEP6" s="38"/>
      <c r="NEQ6" s="38"/>
      <c r="NER6" s="38"/>
      <c r="NES6" s="38"/>
      <c r="NET6" s="38"/>
      <c r="NEU6" s="38"/>
      <c r="NEV6" s="38"/>
      <c r="NEW6" s="38"/>
      <c r="NEX6" s="38"/>
      <c r="NEY6" s="38"/>
      <c r="NEZ6" s="38"/>
      <c r="NFA6" s="38"/>
      <c r="NFB6" s="38"/>
      <c r="NFC6" s="38"/>
      <c r="NFD6" s="38"/>
      <c r="NFE6" s="38"/>
      <c r="NFF6" s="38"/>
      <c r="NFG6" s="38"/>
      <c r="NFH6" s="38"/>
      <c r="NFI6" s="38"/>
      <c r="NFJ6" s="38"/>
      <c r="NFK6" s="38"/>
      <c r="NFL6" s="38"/>
      <c r="NFM6" s="38"/>
      <c r="NFN6" s="38"/>
      <c r="NFO6" s="38"/>
      <c r="NFP6" s="38"/>
      <c r="NFQ6" s="38"/>
      <c r="NFR6" s="38"/>
      <c r="NFS6" s="38"/>
      <c r="NFT6" s="38"/>
      <c r="NFU6" s="38"/>
      <c r="NFV6" s="38"/>
      <c r="NFW6" s="38"/>
      <c r="NFX6" s="38"/>
      <c r="NFY6" s="38"/>
      <c r="NFZ6" s="38"/>
      <c r="NGA6" s="38"/>
      <c r="NGB6" s="38"/>
      <c r="NGC6" s="38"/>
      <c r="NGD6" s="38"/>
      <c r="NGE6" s="38"/>
      <c r="NGF6" s="38"/>
      <c r="NGG6" s="38"/>
      <c r="NGH6" s="38"/>
      <c r="NGI6" s="38"/>
      <c r="NGJ6" s="38"/>
      <c r="NGK6" s="38"/>
      <c r="NGL6" s="38"/>
      <c r="NGM6" s="38"/>
      <c r="NGN6" s="38"/>
      <c r="NGO6" s="38"/>
      <c r="NGP6" s="38"/>
      <c r="NGQ6" s="38"/>
      <c r="NGR6" s="38"/>
      <c r="NGS6" s="38"/>
      <c r="NGT6" s="38"/>
      <c r="NGU6" s="38"/>
      <c r="NGV6" s="38"/>
      <c r="NGW6" s="38"/>
      <c r="NGX6" s="38"/>
      <c r="NGY6" s="38"/>
      <c r="NGZ6" s="38"/>
      <c r="NHA6" s="38"/>
      <c r="NHB6" s="38"/>
      <c r="NHC6" s="38"/>
      <c r="NHD6" s="38"/>
      <c r="NHE6" s="38"/>
      <c r="NHF6" s="38"/>
      <c r="NHG6" s="38"/>
      <c r="NHH6" s="38"/>
      <c r="NHI6" s="38"/>
      <c r="NHJ6" s="38"/>
      <c r="NHK6" s="38"/>
      <c r="NHL6" s="38"/>
      <c r="NHM6" s="38"/>
      <c r="NHN6" s="38"/>
      <c r="NHO6" s="38"/>
      <c r="NHP6" s="38"/>
      <c r="NHQ6" s="38"/>
      <c r="NHR6" s="38"/>
      <c r="NHS6" s="38"/>
      <c r="NHT6" s="38"/>
      <c r="NHU6" s="38"/>
      <c r="NHV6" s="38"/>
      <c r="NHW6" s="38"/>
      <c r="NHX6" s="38"/>
      <c r="NHY6" s="38"/>
      <c r="NHZ6" s="38"/>
      <c r="NIA6" s="38"/>
      <c r="NIB6" s="38"/>
      <c r="NIC6" s="38"/>
      <c r="NID6" s="38"/>
      <c r="NIE6" s="38"/>
      <c r="NIF6" s="38"/>
      <c r="NIG6" s="38"/>
      <c r="NIH6" s="38"/>
      <c r="NII6" s="38"/>
      <c r="NIJ6" s="38"/>
      <c r="NIK6" s="38"/>
      <c r="NIL6" s="38"/>
      <c r="NIM6" s="38"/>
      <c r="NIN6" s="38"/>
      <c r="NIO6" s="38"/>
      <c r="NIP6" s="38"/>
      <c r="NIQ6" s="38"/>
      <c r="NIR6" s="38"/>
      <c r="NIS6" s="38"/>
      <c r="NIT6" s="38"/>
      <c r="NIU6" s="38"/>
      <c r="NIV6" s="38"/>
      <c r="NIW6" s="38"/>
      <c r="NIX6" s="38"/>
      <c r="NIY6" s="38"/>
      <c r="NIZ6" s="38"/>
      <c r="NJA6" s="38"/>
      <c r="NJB6" s="38"/>
      <c r="NJC6" s="38"/>
      <c r="NJD6" s="38"/>
      <c r="NJE6" s="38"/>
      <c r="NJF6" s="38"/>
      <c r="NJG6" s="38"/>
      <c r="NJH6" s="38"/>
      <c r="NJI6" s="38"/>
      <c r="NJJ6" s="38"/>
      <c r="NJK6" s="38"/>
      <c r="NJL6" s="38"/>
      <c r="NJM6" s="38"/>
      <c r="NJN6" s="38"/>
      <c r="NJO6" s="38"/>
      <c r="NJP6" s="38"/>
      <c r="NJQ6" s="38"/>
      <c r="NJR6" s="38"/>
      <c r="NJS6" s="38"/>
      <c r="NJT6" s="38"/>
      <c r="NJU6" s="38"/>
      <c r="NJV6" s="38"/>
      <c r="NJW6" s="38"/>
      <c r="NJX6" s="38"/>
      <c r="NJY6" s="38"/>
      <c r="NJZ6" s="38"/>
      <c r="NKA6" s="38"/>
      <c r="NKB6" s="38"/>
      <c r="NKC6" s="38"/>
      <c r="NKD6" s="38"/>
      <c r="NKE6" s="38"/>
      <c r="NKF6" s="38"/>
      <c r="NKG6" s="38"/>
      <c r="NKH6" s="38"/>
      <c r="NKI6" s="38"/>
      <c r="NKJ6" s="38"/>
      <c r="NKK6" s="38"/>
      <c r="NKL6" s="38"/>
      <c r="NKM6" s="38"/>
      <c r="NKN6" s="38"/>
      <c r="NKO6" s="38"/>
      <c r="NKP6" s="38"/>
      <c r="NKQ6" s="38"/>
      <c r="NKR6" s="38"/>
      <c r="NKS6" s="38"/>
      <c r="NKT6" s="38"/>
      <c r="NKU6" s="38"/>
      <c r="NKV6" s="38"/>
      <c r="NKW6" s="38"/>
      <c r="NKX6" s="38"/>
      <c r="NKY6" s="38"/>
      <c r="NKZ6" s="38"/>
      <c r="NLA6" s="38"/>
      <c r="NLB6" s="38"/>
      <c r="NLC6" s="38"/>
      <c r="NLD6" s="38"/>
      <c r="NLE6" s="38"/>
      <c r="NLF6" s="38"/>
      <c r="NLG6" s="38"/>
      <c r="NLH6" s="38"/>
      <c r="NLI6" s="38"/>
      <c r="NLJ6" s="38"/>
      <c r="NLK6" s="38"/>
      <c r="NLL6" s="38"/>
      <c r="NLM6" s="38"/>
      <c r="NLN6" s="38"/>
      <c r="NLO6" s="38"/>
      <c r="NLP6" s="38"/>
      <c r="NLQ6" s="38"/>
      <c r="NLR6" s="38"/>
      <c r="NLS6" s="38"/>
      <c r="NLT6" s="38"/>
      <c r="NLU6" s="38"/>
      <c r="NLV6" s="38"/>
      <c r="NLW6" s="38"/>
      <c r="NLX6" s="38"/>
      <c r="NLY6" s="38"/>
      <c r="NLZ6" s="38"/>
      <c r="NMA6" s="38"/>
      <c r="NMB6" s="38"/>
      <c r="NMC6" s="38"/>
      <c r="NMD6" s="38"/>
      <c r="NME6" s="38"/>
      <c r="NMF6" s="38"/>
      <c r="NMG6" s="38"/>
      <c r="NMH6" s="38"/>
      <c r="NMI6" s="38"/>
      <c r="NMJ6" s="38"/>
      <c r="NMK6" s="38"/>
      <c r="NML6" s="38"/>
      <c r="NMM6" s="38"/>
      <c r="NMN6" s="38"/>
      <c r="NMO6" s="38"/>
      <c r="NMP6" s="38"/>
      <c r="NMQ6" s="38"/>
      <c r="NMR6" s="38"/>
      <c r="NMS6" s="38"/>
      <c r="NMT6" s="38"/>
      <c r="NMU6" s="38"/>
      <c r="NMV6" s="38"/>
      <c r="NMW6" s="38"/>
      <c r="NMX6" s="38"/>
      <c r="NMY6" s="38"/>
      <c r="NMZ6" s="38"/>
      <c r="NNA6" s="38"/>
      <c r="NNB6" s="38"/>
      <c r="NNC6" s="38"/>
      <c r="NND6" s="38"/>
      <c r="NNE6" s="38"/>
      <c r="NNF6" s="38"/>
      <c r="NNG6" s="38"/>
      <c r="NNH6" s="38"/>
      <c r="NNI6" s="38"/>
      <c r="NNJ6" s="38"/>
      <c r="NNK6" s="38"/>
      <c r="NNL6" s="38"/>
      <c r="NNM6" s="38"/>
      <c r="NNN6" s="38"/>
      <c r="NNO6" s="38"/>
      <c r="NNP6" s="38"/>
      <c r="NNQ6" s="38"/>
      <c r="NNR6" s="38"/>
      <c r="NNS6" s="38"/>
      <c r="NNT6" s="38"/>
      <c r="NNU6" s="38"/>
      <c r="NNV6" s="38"/>
      <c r="NNW6" s="38"/>
      <c r="NNX6" s="38"/>
      <c r="NNY6" s="38"/>
      <c r="NNZ6" s="38"/>
      <c r="NOA6" s="38"/>
      <c r="NOB6" s="38"/>
      <c r="NOC6" s="38"/>
      <c r="NOD6" s="38"/>
      <c r="NOE6" s="38"/>
      <c r="NOF6" s="38"/>
      <c r="NOG6" s="38"/>
      <c r="NOH6" s="38"/>
      <c r="NOI6" s="38"/>
      <c r="NOJ6" s="38"/>
      <c r="NOK6" s="38"/>
      <c r="NOL6" s="38"/>
      <c r="NOM6" s="38"/>
      <c r="NON6" s="38"/>
      <c r="NOO6" s="38"/>
      <c r="NOP6" s="38"/>
      <c r="NOQ6" s="38"/>
      <c r="NOR6" s="38"/>
      <c r="NOS6" s="38"/>
      <c r="NOT6" s="38"/>
      <c r="NOU6" s="38"/>
      <c r="NOV6" s="38"/>
      <c r="NOW6" s="38"/>
      <c r="NOX6" s="38"/>
      <c r="NOY6" s="38"/>
      <c r="NOZ6" s="38"/>
      <c r="NPA6" s="38"/>
      <c r="NPB6" s="38"/>
      <c r="NPC6" s="38"/>
      <c r="NPD6" s="38"/>
      <c r="NPE6" s="38"/>
      <c r="NPF6" s="38"/>
      <c r="NPG6" s="38"/>
      <c r="NPH6" s="38"/>
      <c r="NPI6" s="38"/>
      <c r="NPJ6" s="38"/>
      <c r="NPK6" s="38"/>
      <c r="NPL6" s="38"/>
      <c r="NPM6" s="38"/>
      <c r="NPN6" s="38"/>
      <c r="NPO6" s="38"/>
      <c r="NPP6" s="38"/>
      <c r="NPQ6" s="38"/>
      <c r="NPR6" s="38"/>
      <c r="NPS6" s="38"/>
      <c r="NPT6" s="38"/>
      <c r="NPU6" s="38"/>
      <c r="NPV6" s="38"/>
      <c r="NPW6" s="38"/>
      <c r="NPX6" s="38"/>
      <c r="NPY6" s="38"/>
      <c r="NPZ6" s="38"/>
      <c r="NQA6" s="38"/>
      <c r="NQB6" s="38"/>
      <c r="NQC6" s="38"/>
      <c r="NQD6" s="38"/>
      <c r="NQE6" s="38"/>
      <c r="NQF6" s="38"/>
      <c r="NQG6" s="38"/>
      <c r="NQH6" s="38"/>
      <c r="NQI6" s="38"/>
      <c r="NQJ6" s="38"/>
      <c r="NQK6" s="38"/>
      <c r="NQL6" s="38"/>
      <c r="NQM6" s="38"/>
      <c r="NQN6" s="38"/>
      <c r="NQO6" s="38"/>
      <c r="NQP6" s="38"/>
      <c r="NQQ6" s="38"/>
      <c r="NQR6" s="38"/>
      <c r="NQS6" s="38"/>
      <c r="NQT6" s="38"/>
      <c r="NQU6" s="38"/>
      <c r="NQV6" s="38"/>
      <c r="NQW6" s="38"/>
      <c r="NQX6" s="38"/>
      <c r="NQY6" s="38"/>
      <c r="NQZ6" s="38"/>
      <c r="NRA6" s="38"/>
      <c r="NRB6" s="38"/>
      <c r="NRC6" s="38"/>
      <c r="NRD6" s="38"/>
      <c r="NRE6" s="38"/>
      <c r="NRF6" s="38"/>
      <c r="NRG6" s="38"/>
      <c r="NRH6" s="38"/>
      <c r="NRI6" s="38"/>
      <c r="NRJ6" s="38"/>
      <c r="NRK6" s="38"/>
      <c r="NRL6" s="38"/>
      <c r="NRM6" s="38"/>
      <c r="NRN6" s="38"/>
      <c r="NRO6" s="38"/>
      <c r="NRP6" s="38"/>
      <c r="NRQ6" s="38"/>
      <c r="NRR6" s="38"/>
      <c r="NRS6" s="38"/>
      <c r="NRT6" s="38"/>
      <c r="NRU6" s="38"/>
      <c r="NRV6" s="38"/>
      <c r="NRW6" s="38"/>
      <c r="NRX6" s="38"/>
      <c r="NRY6" s="38"/>
      <c r="NRZ6" s="38"/>
      <c r="NSA6" s="38"/>
      <c r="NSB6" s="38"/>
      <c r="NSC6" s="38"/>
      <c r="NSD6" s="38"/>
      <c r="NSE6" s="38"/>
      <c r="NSF6" s="38"/>
      <c r="NSG6" s="38"/>
      <c r="NSH6" s="38"/>
      <c r="NSI6" s="38"/>
      <c r="NSJ6" s="38"/>
      <c r="NSK6" s="38"/>
      <c r="NSL6" s="38"/>
      <c r="NSM6" s="38"/>
      <c r="NSN6" s="38"/>
      <c r="NSO6" s="38"/>
      <c r="NSP6" s="38"/>
      <c r="NSQ6" s="38"/>
      <c r="NSR6" s="38"/>
      <c r="NSS6" s="38"/>
      <c r="NST6" s="38"/>
      <c r="NSU6" s="38"/>
      <c r="NSV6" s="38"/>
      <c r="NSW6" s="38"/>
      <c r="NSX6" s="38"/>
      <c r="NSY6" s="38"/>
      <c r="NSZ6" s="38"/>
      <c r="NTA6" s="38"/>
      <c r="NTB6" s="38"/>
      <c r="NTC6" s="38"/>
      <c r="NTD6" s="38"/>
      <c r="NTE6" s="38"/>
      <c r="NTF6" s="38"/>
      <c r="NTG6" s="38"/>
      <c r="NTH6" s="38"/>
      <c r="NTI6" s="38"/>
      <c r="NTJ6" s="38"/>
      <c r="NTK6" s="38"/>
      <c r="NTL6" s="38"/>
      <c r="NTM6" s="38"/>
      <c r="NTN6" s="38"/>
      <c r="NTO6" s="38"/>
      <c r="NTP6" s="38"/>
      <c r="NTQ6" s="38"/>
      <c r="NTR6" s="38"/>
      <c r="NTS6" s="38"/>
      <c r="NTT6" s="38"/>
      <c r="NTU6" s="38"/>
      <c r="NTV6" s="38"/>
      <c r="NTW6" s="38"/>
      <c r="NTX6" s="38"/>
      <c r="NTY6" s="38"/>
      <c r="NTZ6" s="38"/>
      <c r="NUA6" s="38"/>
      <c r="NUB6" s="38"/>
      <c r="NUC6" s="38"/>
      <c r="NUD6" s="38"/>
      <c r="NUE6" s="38"/>
      <c r="NUF6" s="38"/>
      <c r="NUG6" s="38"/>
      <c r="NUH6" s="38"/>
      <c r="NUI6" s="38"/>
      <c r="NUJ6" s="38"/>
      <c r="NUK6" s="38"/>
      <c r="NUL6" s="38"/>
      <c r="NUM6" s="38"/>
      <c r="NUN6" s="38"/>
      <c r="NUO6" s="38"/>
      <c r="NUP6" s="38"/>
      <c r="NUQ6" s="38"/>
      <c r="NUR6" s="38"/>
      <c r="NUS6" s="38"/>
      <c r="NUT6" s="38"/>
      <c r="NUU6" s="38"/>
      <c r="NUV6" s="38"/>
      <c r="NUW6" s="38"/>
      <c r="NUX6" s="38"/>
      <c r="NUY6" s="38"/>
      <c r="NUZ6" s="38"/>
      <c r="NVA6" s="38"/>
      <c r="NVB6" s="38"/>
      <c r="NVC6" s="38"/>
      <c r="NVD6" s="38"/>
      <c r="NVE6" s="38"/>
      <c r="NVF6" s="38"/>
      <c r="NVG6" s="38"/>
      <c r="NVH6" s="38"/>
      <c r="NVI6" s="38"/>
      <c r="NVJ6" s="38"/>
      <c r="NVK6" s="38"/>
      <c r="NVL6" s="38"/>
      <c r="NVM6" s="38"/>
      <c r="NVN6" s="38"/>
      <c r="NVO6" s="38"/>
      <c r="NVP6" s="38"/>
      <c r="NVQ6" s="38"/>
      <c r="NVR6" s="38"/>
      <c r="NVS6" s="38"/>
      <c r="NVT6" s="38"/>
      <c r="NVU6" s="38"/>
      <c r="NVV6" s="38"/>
      <c r="NVW6" s="38"/>
      <c r="NVX6" s="38"/>
      <c r="NVY6" s="38"/>
      <c r="NVZ6" s="38"/>
      <c r="NWA6" s="38"/>
      <c r="NWB6" s="38"/>
      <c r="NWC6" s="38"/>
      <c r="NWD6" s="38"/>
      <c r="NWE6" s="38"/>
      <c r="NWF6" s="38"/>
      <c r="NWG6" s="38"/>
      <c r="NWH6" s="38"/>
      <c r="NWI6" s="38"/>
      <c r="NWJ6" s="38"/>
      <c r="NWK6" s="38"/>
      <c r="NWL6" s="38"/>
      <c r="NWM6" s="38"/>
      <c r="NWN6" s="38"/>
      <c r="NWO6" s="38"/>
      <c r="NWP6" s="38"/>
      <c r="NWQ6" s="38"/>
      <c r="NWR6" s="38"/>
      <c r="NWS6" s="38"/>
      <c r="NWT6" s="38"/>
      <c r="NWU6" s="38"/>
      <c r="NWV6" s="38"/>
      <c r="NWW6" s="38"/>
      <c r="NWX6" s="38"/>
      <c r="NWY6" s="38"/>
      <c r="NWZ6" s="38"/>
      <c r="NXA6" s="38"/>
      <c r="NXB6" s="38"/>
      <c r="NXC6" s="38"/>
      <c r="NXD6" s="38"/>
      <c r="NXE6" s="38"/>
      <c r="NXF6" s="38"/>
      <c r="NXG6" s="38"/>
      <c r="NXH6" s="38"/>
      <c r="NXI6" s="38"/>
      <c r="NXJ6" s="38"/>
      <c r="NXK6" s="38"/>
      <c r="NXL6" s="38"/>
      <c r="NXM6" s="38"/>
      <c r="NXN6" s="38"/>
      <c r="NXO6" s="38"/>
      <c r="NXP6" s="38"/>
      <c r="NXQ6" s="38"/>
      <c r="NXR6" s="38"/>
      <c r="NXS6" s="38"/>
      <c r="NXT6" s="38"/>
      <c r="NXU6" s="38"/>
      <c r="NXV6" s="38"/>
      <c r="NXW6" s="38"/>
      <c r="NXX6" s="38"/>
      <c r="NXY6" s="38"/>
      <c r="NXZ6" s="38"/>
      <c r="NYA6" s="38"/>
      <c r="NYB6" s="38"/>
      <c r="NYC6" s="38"/>
      <c r="NYD6" s="38"/>
      <c r="NYE6" s="38"/>
      <c r="NYF6" s="38"/>
      <c r="NYG6" s="38"/>
      <c r="NYH6" s="38"/>
      <c r="NYI6" s="38"/>
      <c r="NYJ6" s="38"/>
      <c r="NYK6" s="38"/>
      <c r="NYL6" s="38"/>
      <c r="NYM6" s="38"/>
      <c r="NYN6" s="38"/>
      <c r="NYO6" s="38"/>
      <c r="NYP6" s="38"/>
      <c r="NYQ6" s="38"/>
      <c r="NYR6" s="38"/>
      <c r="NYS6" s="38"/>
      <c r="NYT6" s="38"/>
      <c r="NYU6" s="38"/>
      <c r="NYV6" s="38"/>
      <c r="NYW6" s="38"/>
      <c r="NYX6" s="38"/>
      <c r="NYY6" s="38"/>
      <c r="NYZ6" s="38"/>
      <c r="NZA6" s="38"/>
      <c r="NZB6" s="38"/>
      <c r="NZC6" s="38"/>
      <c r="NZD6" s="38"/>
      <c r="NZE6" s="38"/>
      <c r="NZF6" s="38"/>
      <c r="NZG6" s="38"/>
      <c r="NZH6" s="38"/>
      <c r="NZI6" s="38"/>
      <c r="NZJ6" s="38"/>
      <c r="NZK6" s="38"/>
      <c r="NZL6" s="38"/>
      <c r="NZM6" s="38"/>
      <c r="NZN6" s="38"/>
      <c r="NZO6" s="38"/>
      <c r="NZP6" s="38"/>
      <c r="NZQ6" s="38"/>
      <c r="NZR6" s="38"/>
      <c r="NZS6" s="38"/>
      <c r="NZT6" s="38"/>
      <c r="NZU6" s="38"/>
      <c r="NZV6" s="38"/>
      <c r="NZW6" s="38"/>
      <c r="NZX6" s="38"/>
      <c r="NZY6" s="38"/>
      <c r="NZZ6" s="38"/>
      <c r="OAA6" s="38"/>
      <c r="OAB6" s="38"/>
      <c r="OAC6" s="38"/>
      <c r="OAD6" s="38"/>
      <c r="OAE6" s="38"/>
      <c r="OAF6" s="38"/>
      <c r="OAG6" s="38"/>
      <c r="OAH6" s="38"/>
      <c r="OAI6" s="38"/>
      <c r="OAJ6" s="38"/>
      <c r="OAK6" s="38"/>
      <c r="OAL6" s="38"/>
      <c r="OAM6" s="38"/>
      <c r="OAN6" s="38"/>
      <c r="OAO6" s="38"/>
      <c r="OAP6" s="38"/>
      <c r="OAQ6" s="38"/>
      <c r="OAR6" s="38"/>
      <c r="OAS6" s="38"/>
      <c r="OAT6" s="38"/>
      <c r="OAU6" s="38"/>
      <c r="OAV6" s="38"/>
      <c r="OAW6" s="38"/>
      <c r="OAX6" s="38"/>
      <c r="OAY6" s="38"/>
      <c r="OAZ6" s="38"/>
      <c r="OBA6" s="38"/>
      <c r="OBB6" s="38"/>
      <c r="OBC6" s="38"/>
      <c r="OBD6" s="38"/>
      <c r="OBE6" s="38"/>
      <c r="OBF6" s="38"/>
      <c r="OBG6" s="38"/>
      <c r="OBH6" s="38"/>
      <c r="OBI6" s="38"/>
      <c r="OBJ6" s="38"/>
      <c r="OBK6" s="38"/>
      <c r="OBL6" s="38"/>
      <c r="OBM6" s="38"/>
      <c r="OBN6" s="38"/>
      <c r="OBO6" s="38"/>
      <c r="OBP6" s="38"/>
      <c r="OBQ6" s="38"/>
      <c r="OBR6" s="38"/>
      <c r="OBS6" s="38"/>
      <c r="OBT6" s="38"/>
      <c r="OBU6" s="38"/>
      <c r="OBV6" s="38"/>
      <c r="OBW6" s="38"/>
      <c r="OBX6" s="38"/>
      <c r="OBY6" s="38"/>
      <c r="OBZ6" s="38"/>
      <c r="OCA6" s="38"/>
      <c r="OCB6" s="38"/>
      <c r="OCC6" s="38"/>
      <c r="OCD6" s="38"/>
      <c r="OCE6" s="38"/>
      <c r="OCF6" s="38"/>
      <c r="OCG6" s="38"/>
      <c r="OCH6" s="38"/>
      <c r="OCI6" s="38"/>
      <c r="OCJ6" s="38"/>
      <c r="OCK6" s="38"/>
      <c r="OCL6" s="38"/>
      <c r="OCM6" s="38"/>
      <c r="OCN6" s="38"/>
      <c r="OCO6" s="38"/>
      <c r="OCP6" s="38"/>
      <c r="OCQ6" s="38"/>
      <c r="OCR6" s="38"/>
      <c r="OCS6" s="38"/>
      <c r="OCT6" s="38"/>
      <c r="OCU6" s="38"/>
      <c r="OCV6" s="38"/>
      <c r="OCW6" s="38"/>
      <c r="OCX6" s="38"/>
      <c r="OCY6" s="38"/>
      <c r="OCZ6" s="38"/>
      <c r="ODA6" s="38"/>
      <c r="ODB6" s="38"/>
      <c r="ODC6" s="38"/>
      <c r="ODD6" s="38"/>
      <c r="ODE6" s="38"/>
      <c r="ODF6" s="38"/>
      <c r="ODG6" s="38"/>
      <c r="ODH6" s="38"/>
      <c r="ODI6" s="38"/>
      <c r="ODJ6" s="38"/>
      <c r="ODK6" s="38"/>
      <c r="ODL6" s="38"/>
      <c r="ODM6" s="38"/>
      <c r="ODN6" s="38"/>
      <c r="ODO6" s="38"/>
      <c r="ODP6" s="38"/>
      <c r="ODQ6" s="38"/>
      <c r="ODR6" s="38"/>
      <c r="ODS6" s="38"/>
      <c r="ODT6" s="38"/>
      <c r="ODU6" s="38"/>
      <c r="ODV6" s="38"/>
      <c r="ODW6" s="38"/>
      <c r="ODX6" s="38"/>
      <c r="ODY6" s="38"/>
      <c r="ODZ6" s="38"/>
      <c r="OEA6" s="38"/>
      <c r="OEB6" s="38"/>
      <c r="OEC6" s="38"/>
      <c r="OED6" s="38"/>
      <c r="OEE6" s="38"/>
      <c r="OEF6" s="38"/>
      <c r="OEG6" s="38"/>
      <c r="OEH6" s="38"/>
      <c r="OEI6" s="38"/>
      <c r="OEJ6" s="38"/>
      <c r="OEK6" s="38"/>
      <c r="OEL6" s="38"/>
      <c r="OEM6" s="38"/>
      <c r="OEN6" s="38"/>
      <c r="OEO6" s="38"/>
      <c r="OEP6" s="38"/>
      <c r="OEQ6" s="38"/>
      <c r="OER6" s="38"/>
      <c r="OES6" s="38"/>
      <c r="OET6" s="38"/>
      <c r="OEU6" s="38"/>
      <c r="OEV6" s="38"/>
      <c r="OEW6" s="38"/>
      <c r="OEX6" s="38"/>
      <c r="OEY6" s="38"/>
      <c r="OEZ6" s="38"/>
      <c r="OFA6" s="38"/>
      <c r="OFB6" s="38"/>
      <c r="OFC6" s="38"/>
      <c r="OFD6" s="38"/>
      <c r="OFE6" s="38"/>
      <c r="OFF6" s="38"/>
      <c r="OFG6" s="38"/>
      <c r="OFH6" s="38"/>
      <c r="OFI6" s="38"/>
      <c r="OFJ6" s="38"/>
      <c r="OFK6" s="38"/>
      <c r="OFL6" s="38"/>
      <c r="OFM6" s="38"/>
      <c r="OFN6" s="38"/>
      <c r="OFO6" s="38"/>
      <c r="OFP6" s="38"/>
      <c r="OFQ6" s="38"/>
      <c r="OFR6" s="38"/>
      <c r="OFS6" s="38"/>
      <c r="OFT6" s="38"/>
      <c r="OFU6" s="38"/>
      <c r="OFV6" s="38"/>
      <c r="OFW6" s="38"/>
      <c r="OFX6" s="38"/>
      <c r="OFY6" s="38"/>
      <c r="OFZ6" s="38"/>
      <c r="OGA6" s="38"/>
      <c r="OGB6" s="38"/>
      <c r="OGC6" s="38"/>
      <c r="OGD6" s="38"/>
      <c r="OGE6" s="38"/>
      <c r="OGF6" s="38"/>
      <c r="OGG6" s="38"/>
      <c r="OGH6" s="38"/>
      <c r="OGI6" s="38"/>
      <c r="OGJ6" s="38"/>
      <c r="OGK6" s="38"/>
      <c r="OGL6" s="38"/>
      <c r="OGM6" s="38"/>
      <c r="OGN6" s="38"/>
      <c r="OGO6" s="38"/>
      <c r="OGP6" s="38"/>
      <c r="OGQ6" s="38"/>
      <c r="OGR6" s="38"/>
      <c r="OGS6" s="38"/>
      <c r="OGT6" s="38"/>
      <c r="OGU6" s="38"/>
      <c r="OGV6" s="38"/>
      <c r="OGW6" s="38"/>
      <c r="OGX6" s="38"/>
      <c r="OGY6" s="38"/>
      <c r="OGZ6" s="38"/>
      <c r="OHA6" s="38"/>
      <c r="OHB6" s="38"/>
      <c r="OHC6" s="38"/>
      <c r="OHD6" s="38"/>
      <c r="OHE6" s="38"/>
      <c r="OHF6" s="38"/>
      <c r="OHG6" s="38"/>
      <c r="OHH6" s="38"/>
      <c r="OHI6" s="38"/>
      <c r="OHJ6" s="38"/>
      <c r="OHK6" s="38"/>
      <c r="OHL6" s="38"/>
      <c r="OHM6" s="38"/>
      <c r="OHN6" s="38"/>
      <c r="OHO6" s="38"/>
      <c r="OHP6" s="38"/>
      <c r="OHQ6" s="38"/>
      <c r="OHR6" s="38"/>
      <c r="OHS6" s="38"/>
      <c r="OHT6" s="38"/>
      <c r="OHU6" s="38"/>
      <c r="OHV6" s="38"/>
      <c r="OHW6" s="38"/>
      <c r="OHX6" s="38"/>
      <c r="OHY6" s="38"/>
      <c r="OHZ6" s="38"/>
      <c r="OIA6" s="38"/>
      <c r="OIB6" s="38"/>
      <c r="OIC6" s="38"/>
      <c r="OID6" s="38"/>
      <c r="OIE6" s="38"/>
      <c r="OIF6" s="38"/>
      <c r="OIG6" s="38"/>
      <c r="OIH6" s="38"/>
      <c r="OII6" s="38"/>
      <c r="OIJ6" s="38"/>
      <c r="OIK6" s="38"/>
      <c r="OIL6" s="38"/>
      <c r="OIM6" s="38"/>
      <c r="OIN6" s="38"/>
      <c r="OIO6" s="38"/>
      <c r="OIP6" s="38"/>
      <c r="OIQ6" s="38"/>
      <c r="OIR6" s="38"/>
      <c r="OIS6" s="38"/>
      <c r="OIT6" s="38"/>
      <c r="OIU6" s="38"/>
      <c r="OIV6" s="38"/>
      <c r="OIW6" s="38"/>
      <c r="OIX6" s="38"/>
      <c r="OIY6" s="38"/>
      <c r="OIZ6" s="38"/>
      <c r="OJA6" s="38"/>
      <c r="OJB6" s="38"/>
      <c r="OJC6" s="38"/>
      <c r="OJD6" s="38"/>
      <c r="OJE6" s="38"/>
      <c r="OJF6" s="38"/>
      <c r="OJG6" s="38"/>
      <c r="OJH6" s="38"/>
      <c r="OJI6" s="38"/>
      <c r="OJJ6" s="38"/>
      <c r="OJK6" s="38"/>
      <c r="OJL6" s="38"/>
      <c r="OJM6" s="38"/>
      <c r="OJN6" s="38"/>
      <c r="OJO6" s="38"/>
      <c r="OJP6" s="38"/>
      <c r="OJQ6" s="38"/>
      <c r="OJR6" s="38"/>
      <c r="OJS6" s="38"/>
      <c r="OJT6" s="38"/>
      <c r="OJU6" s="38"/>
      <c r="OJV6" s="38"/>
      <c r="OJW6" s="38"/>
      <c r="OJX6" s="38"/>
      <c r="OJY6" s="38"/>
      <c r="OJZ6" s="38"/>
      <c r="OKA6" s="38"/>
      <c r="OKB6" s="38"/>
      <c r="OKC6" s="38"/>
      <c r="OKD6" s="38"/>
      <c r="OKE6" s="38"/>
      <c r="OKF6" s="38"/>
      <c r="OKG6" s="38"/>
      <c r="OKH6" s="38"/>
      <c r="OKI6" s="38"/>
      <c r="OKJ6" s="38"/>
      <c r="OKK6" s="38"/>
      <c r="OKL6" s="38"/>
      <c r="OKM6" s="38"/>
      <c r="OKN6" s="38"/>
      <c r="OKO6" s="38"/>
      <c r="OKP6" s="38"/>
      <c r="OKQ6" s="38"/>
      <c r="OKR6" s="38"/>
      <c r="OKS6" s="38"/>
      <c r="OKT6" s="38"/>
      <c r="OKU6" s="38"/>
      <c r="OKV6" s="38"/>
      <c r="OKW6" s="38"/>
      <c r="OKX6" s="38"/>
      <c r="OKY6" s="38"/>
      <c r="OKZ6" s="38"/>
      <c r="OLA6" s="38"/>
      <c r="OLB6" s="38"/>
      <c r="OLC6" s="38"/>
      <c r="OLD6" s="38"/>
      <c r="OLE6" s="38"/>
      <c r="OLF6" s="38"/>
      <c r="OLG6" s="38"/>
      <c r="OLH6" s="38"/>
      <c r="OLI6" s="38"/>
      <c r="OLJ6" s="38"/>
      <c r="OLK6" s="38"/>
      <c r="OLL6" s="38"/>
      <c r="OLM6" s="38"/>
      <c r="OLN6" s="38"/>
      <c r="OLO6" s="38"/>
      <c r="OLP6" s="38"/>
      <c r="OLQ6" s="38"/>
      <c r="OLR6" s="38"/>
      <c r="OLS6" s="38"/>
      <c r="OLT6" s="38"/>
      <c r="OLU6" s="38"/>
      <c r="OLV6" s="38"/>
      <c r="OLW6" s="38"/>
      <c r="OLX6" s="38"/>
      <c r="OLY6" s="38"/>
      <c r="OLZ6" s="38"/>
      <c r="OMA6" s="38"/>
      <c r="OMB6" s="38"/>
      <c r="OMC6" s="38"/>
      <c r="OMD6" s="38"/>
      <c r="OME6" s="38"/>
      <c r="OMF6" s="38"/>
      <c r="OMG6" s="38"/>
      <c r="OMH6" s="38"/>
      <c r="OMI6" s="38"/>
      <c r="OMJ6" s="38"/>
      <c r="OMK6" s="38"/>
      <c r="OML6" s="38"/>
      <c r="OMM6" s="38"/>
      <c r="OMN6" s="38"/>
      <c r="OMO6" s="38"/>
      <c r="OMP6" s="38"/>
      <c r="OMQ6" s="38"/>
      <c r="OMR6" s="38"/>
      <c r="OMS6" s="38"/>
      <c r="OMT6" s="38"/>
      <c r="OMU6" s="38"/>
      <c r="OMV6" s="38"/>
      <c r="OMW6" s="38"/>
      <c r="OMX6" s="38"/>
      <c r="OMY6" s="38"/>
      <c r="OMZ6" s="38"/>
      <c r="ONA6" s="38"/>
      <c r="ONB6" s="38"/>
      <c r="ONC6" s="38"/>
      <c r="OND6" s="38"/>
      <c r="ONE6" s="38"/>
      <c r="ONF6" s="38"/>
      <c r="ONG6" s="38"/>
      <c r="ONH6" s="38"/>
      <c r="ONI6" s="38"/>
      <c r="ONJ6" s="38"/>
      <c r="ONK6" s="38"/>
      <c r="ONL6" s="38"/>
      <c r="ONM6" s="38"/>
      <c r="ONN6" s="38"/>
      <c r="ONO6" s="38"/>
      <c r="ONP6" s="38"/>
      <c r="ONQ6" s="38"/>
      <c r="ONR6" s="38"/>
      <c r="ONS6" s="38"/>
      <c r="ONT6" s="38"/>
      <c r="ONU6" s="38"/>
      <c r="ONV6" s="38"/>
      <c r="ONW6" s="38"/>
      <c r="ONX6" s="38"/>
      <c r="ONY6" s="38"/>
      <c r="ONZ6" s="38"/>
      <c r="OOA6" s="38"/>
      <c r="OOB6" s="38"/>
      <c r="OOC6" s="38"/>
      <c r="OOD6" s="38"/>
      <c r="OOE6" s="38"/>
      <c r="OOF6" s="38"/>
      <c r="OOG6" s="38"/>
      <c r="OOH6" s="38"/>
      <c r="OOI6" s="38"/>
      <c r="OOJ6" s="38"/>
      <c r="OOK6" s="38"/>
      <c r="OOL6" s="38"/>
      <c r="OOM6" s="38"/>
      <c r="OON6" s="38"/>
      <c r="OOO6" s="38"/>
      <c r="OOP6" s="38"/>
      <c r="OOQ6" s="38"/>
      <c r="OOR6" s="38"/>
      <c r="OOS6" s="38"/>
      <c r="OOT6" s="38"/>
      <c r="OOU6" s="38"/>
      <c r="OOV6" s="38"/>
      <c r="OOW6" s="38"/>
      <c r="OOX6" s="38"/>
      <c r="OOY6" s="38"/>
      <c r="OOZ6" s="38"/>
      <c r="OPA6" s="38"/>
      <c r="OPB6" s="38"/>
      <c r="OPC6" s="38"/>
      <c r="OPD6" s="38"/>
      <c r="OPE6" s="38"/>
      <c r="OPF6" s="38"/>
      <c r="OPG6" s="38"/>
      <c r="OPH6" s="38"/>
      <c r="OPI6" s="38"/>
      <c r="OPJ6" s="38"/>
      <c r="OPK6" s="38"/>
      <c r="OPL6" s="38"/>
      <c r="OPM6" s="38"/>
      <c r="OPN6" s="38"/>
      <c r="OPO6" s="38"/>
      <c r="OPP6" s="38"/>
      <c r="OPQ6" s="38"/>
      <c r="OPR6" s="38"/>
      <c r="OPS6" s="38"/>
      <c r="OPT6" s="38"/>
      <c r="OPU6" s="38"/>
      <c r="OPV6" s="38"/>
      <c r="OPW6" s="38"/>
      <c r="OPX6" s="38"/>
      <c r="OPY6" s="38"/>
      <c r="OPZ6" s="38"/>
      <c r="OQA6" s="38"/>
      <c r="OQB6" s="38"/>
      <c r="OQC6" s="38"/>
      <c r="OQD6" s="38"/>
      <c r="OQE6" s="38"/>
      <c r="OQF6" s="38"/>
      <c r="OQG6" s="38"/>
      <c r="OQH6" s="38"/>
      <c r="OQI6" s="38"/>
      <c r="OQJ6" s="38"/>
      <c r="OQK6" s="38"/>
      <c r="OQL6" s="38"/>
      <c r="OQM6" s="38"/>
      <c r="OQN6" s="38"/>
      <c r="OQO6" s="38"/>
      <c r="OQP6" s="38"/>
      <c r="OQQ6" s="38"/>
      <c r="OQR6" s="38"/>
      <c r="OQS6" s="38"/>
      <c r="OQT6" s="38"/>
      <c r="OQU6" s="38"/>
      <c r="OQV6" s="38"/>
      <c r="OQW6" s="38"/>
      <c r="OQX6" s="38"/>
      <c r="OQY6" s="38"/>
      <c r="OQZ6" s="38"/>
      <c r="ORA6" s="38"/>
      <c r="ORB6" s="38"/>
      <c r="ORC6" s="38"/>
      <c r="ORD6" s="38"/>
      <c r="ORE6" s="38"/>
      <c r="ORF6" s="38"/>
      <c r="ORG6" s="38"/>
      <c r="ORH6" s="38"/>
      <c r="ORI6" s="38"/>
      <c r="ORJ6" s="38"/>
      <c r="ORK6" s="38"/>
      <c r="ORL6" s="38"/>
      <c r="ORM6" s="38"/>
      <c r="ORN6" s="38"/>
      <c r="ORO6" s="38"/>
      <c r="ORP6" s="38"/>
      <c r="ORQ6" s="38"/>
      <c r="ORR6" s="38"/>
      <c r="ORS6" s="38"/>
      <c r="ORT6" s="38"/>
      <c r="ORU6" s="38"/>
      <c r="ORV6" s="38"/>
      <c r="ORW6" s="38"/>
      <c r="ORX6" s="38"/>
      <c r="ORY6" s="38"/>
      <c r="ORZ6" s="38"/>
      <c r="OSA6" s="38"/>
      <c r="OSB6" s="38"/>
      <c r="OSC6" s="38"/>
      <c r="OSD6" s="38"/>
      <c r="OSE6" s="38"/>
      <c r="OSF6" s="38"/>
      <c r="OSG6" s="38"/>
      <c r="OSH6" s="38"/>
      <c r="OSI6" s="38"/>
      <c r="OSJ6" s="38"/>
      <c r="OSK6" s="38"/>
      <c r="OSL6" s="38"/>
      <c r="OSM6" s="38"/>
      <c r="OSN6" s="38"/>
      <c r="OSO6" s="38"/>
      <c r="OSP6" s="38"/>
      <c r="OSQ6" s="38"/>
      <c r="OSR6" s="38"/>
      <c r="OSS6" s="38"/>
      <c r="OST6" s="38"/>
      <c r="OSU6" s="38"/>
      <c r="OSV6" s="38"/>
      <c r="OSW6" s="38"/>
      <c r="OSX6" s="38"/>
      <c r="OSY6" s="38"/>
      <c r="OSZ6" s="38"/>
      <c r="OTA6" s="38"/>
      <c r="OTB6" s="38"/>
      <c r="OTC6" s="38"/>
      <c r="OTD6" s="38"/>
      <c r="OTE6" s="38"/>
      <c r="OTF6" s="38"/>
      <c r="OTG6" s="38"/>
      <c r="OTH6" s="38"/>
      <c r="OTI6" s="38"/>
      <c r="OTJ6" s="38"/>
      <c r="OTK6" s="38"/>
      <c r="OTL6" s="38"/>
      <c r="OTM6" s="38"/>
      <c r="OTN6" s="38"/>
      <c r="OTO6" s="38"/>
      <c r="OTP6" s="38"/>
      <c r="OTQ6" s="38"/>
      <c r="OTR6" s="38"/>
      <c r="OTS6" s="38"/>
      <c r="OTT6" s="38"/>
      <c r="OTU6" s="38"/>
      <c r="OTV6" s="38"/>
      <c r="OTW6" s="38"/>
      <c r="OTX6" s="38"/>
      <c r="OTY6" s="38"/>
      <c r="OTZ6" s="38"/>
      <c r="OUA6" s="38"/>
      <c r="OUB6" s="38"/>
      <c r="OUC6" s="38"/>
      <c r="OUD6" s="38"/>
      <c r="OUE6" s="38"/>
      <c r="OUF6" s="38"/>
      <c r="OUG6" s="38"/>
      <c r="OUH6" s="38"/>
      <c r="OUI6" s="38"/>
      <c r="OUJ6" s="38"/>
      <c r="OUK6" s="38"/>
      <c r="OUL6" s="38"/>
      <c r="OUM6" s="38"/>
      <c r="OUN6" s="38"/>
      <c r="OUO6" s="38"/>
      <c r="OUP6" s="38"/>
      <c r="OUQ6" s="38"/>
      <c r="OUR6" s="38"/>
      <c r="OUS6" s="38"/>
      <c r="OUT6" s="38"/>
      <c r="OUU6" s="38"/>
      <c r="OUV6" s="38"/>
      <c r="OUW6" s="38"/>
      <c r="OUX6" s="38"/>
      <c r="OUY6" s="38"/>
      <c r="OUZ6" s="38"/>
      <c r="OVA6" s="38"/>
      <c r="OVB6" s="38"/>
      <c r="OVC6" s="38"/>
      <c r="OVD6" s="38"/>
      <c r="OVE6" s="38"/>
      <c r="OVF6" s="38"/>
      <c r="OVG6" s="38"/>
      <c r="OVH6" s="38"/>
      <c r="OVI6" s="38"/>
      <c r="OVJ6" s="38"/>
      <c r="OVK6" s="38"/>
      <c r="OVL6" s="38"/>
      <c r="OVM6" s="38"/>
      <c r="OVN6" s="38"/>
      <c r="OVO6" s="38"/>
      <c r="OVP6" s="38"/>
      <c r="OVQ6" s="38"/>
      <c r="OVR6" s="38"/>
      <c r="OVS6" s="38"/>
      <c r="OVT6" s="38"/>
      <c r="OVU6" s="38"/>
      <c r="OVV6" s="38"/>
      <c r="OVW6" s="38"/>
      <c r="OVX6" s="38"/>
      <c r="OVY6" s="38"/>
      <c r="OVZ6" s="38"/>
      <c r="OWA6" s="38"/>
      <c r="OWB6" s="38"/>
      <c r="OWC6" s="38"/>
      <c r="OWD6" s="38"/>
      <c r="OWE6" s="38"/>
      <c r="OWF6" s="38"/>
      <c r="OWG6" s="38"/>
      <c r="OWH6" s="38"/>
      <c r="OWI6" s="38"/>
      <c r="OWJ6" s="38"/>
      <c r="OWK6" s="38"/>
      <c r="OWL6" s="38"/>
      <c r="OWM6" s="38"/>
      <c r="OWN6" s="38"/>
      <c r="OWO6" s="38"/>
      <c r="OWP6" s="38"/>
      <c r="OWQ6" s="38"/>
      <c r="OWR6" s="38"/>
      <c r="OWS6" s="38"/>
      <c r="OWT6" s="38"/>
      <c r="OWU6" s="38"/>
      <c r="OWV6" s="38"/>
      <c r="OWW6" s="38"/>
      <c r="OWX6" s="38"/>
      <c r="OWY6" s="38"/>
      <c r="OWZ6" s="38"/>
      <c r="OXA6" s="38"/>
      <c r="OXB6" s="38"/>
      <c r="OXC6" s="38"/>
      <c r="OXD6" s="38"/>
      <c r="OXE6" s="38"/>
      <c r="OXF6" s="38"/>
      <c r="OXG6" s="38"/>
      <c r="OXH6" s="38"/>
      <c r="OXI6" s="38"/>
      <c r="OXJ6" s="38"/>
      <c r="OXK6" s="38"/>
      <c r="OXL6" s="38"/>
      <c r="OXM6" s="38"/>
      <c r="OXN6" s="38"/>
      <c r="OXO6" s="38"/>
      <c r="OXP6" s="38"/>
      <c r="OXQ6" s="38"/>
      <c r="OXR6" s="38"/>
      <c r="OXS6" s="38"/>
      <c r="OXT6" s="38"/>
      <c r="OXU6" s="38"/>
      <c r="OXV6" s="38"/>
      <c r="OXW6" s="38"/>
      <c r="OXX6" s="38"/>
      <c r="OXY6" s="38"/>
      <c r="OXZ6" s="38"/>
      <c r="OYA6" s="38"/>
      <c r="OYB6" s="38"/>
      <c r="OYC6" s="38"/>
      <c r="OYD6" s="38"/>
      <c r="OYE6" s="38"/>
      <c r="OYF6" s="38"/>
      <c r="OYG6" s="38"/>
      <c r="OYH6" s="38"/>
      <c r="OYI6" s="38"/>
      <c r="OYJ6" s="38"/>
      <c r="OYK6" s="38"/>
      <c r="OYL6" s="38"/>
      <c r="OYM6" s="38"/>
      <c r="OYN6" s="38"/>
      <c r="OYO6" s="38"/>
      <c r="OYP6" s="38"/>
      <c r="OYQ6" s="38"/>
      <c r="OYR6" s="38"/>
      <c r="OYS6" s="38"/>
      <c r="OYT6" s="38"/>
      <c r="OYU6" s="38"/>
      <c r="OYV6" s="38"/>
      <c r="OYW6" s="38"/>
      <c r="OYX6" s="38"/>
      <c r="OYY6" s="38"/>
      <c r="OYZ6" s="38"/>
      <c r="OZA6" s="38"/>
      <c r="OZB6" s="38"/>
      <c r="OZC6" s="38"/>
      <c r="OZD6" s="38"/>
      <c r="OZE6" s="38"/>
      <c r="OZF6" s="38"/>
      <c r="OZG6" s="38"/>
      <c r="OZH6" s="38"/>
      <c r="OZI6" s="38"/>
      <c r="OZJ6" s="38"/>
      <c r="OZK6" s="38"/>
      <c r="OZL6" s="38"/>
      <c r="OZM6" s="38"/>
      <c r="OZN6" s="38"/>
      <c r="OZO6" s="38"/>
      <c r="OZP6" s="38"/>
      <c r="OZQ6" s="38"/>
      <c r="OZR6" s="38"/>
      <c r="OZS6" s="38"/>
      <c r="OZT6" s="38"/>
      <c r="OZU6" s="38"/>
      <c r="OZV6" s="38"/>
      <c r="OZW6" s="38"/>
      <c r="OZX6" s="38"/>
      <c r="OZY6" s="38"/>
      <c r="OZZ6" s="38"/>
      <c r="PAA6" s="38"/>
      <c r="PAB6" s="38"/>
      <c r="PAC6" s="38"/>
      <c r="PAD6" s="38"/>
      <c r="PAE6" s="38"/>
      <c r="PAF6" s="38"/>
      <c r="PAG6" s="38"/>
      <c r="PAH6" s="38"/>
      <c r="PAI6" s="38"/>
      <c r="PAJ6" s="38"/>
      <c r="PAK6" s="38"/>
      <c r="PAL6" s="38"/>
      <c r="PAM6" s="38"/>
      <c r="PAN6" s="38"/>
      <c r="PAO6" s="38"/>
      <c r="PAP6" s="38"/>
      <c r="PAQ6" s="38"/>
      <c r="PAR6" s="38"/>
      <c r="PAS6" s="38"/>
      <c r="PAT6" s="38"/>
      <c r="PAU6" s="38"/>
      <c r="PAV6" s="38"/>
      <c r="PAW6" s="38"/>
      <c r="PAX6" s="38"/>
      <c r="PAY6" s="38"/>
      <c r="PAZ6" s="38"/>
      <c r="PBA6" s="38"/>
      <c r="PBB6" s="38"/>
      <c r="PBC6" s="38"/>
      <c r="PBD6" s="38"/>
      <c r="PBE6" s="38"/>
      <c r="PBF6" s="38"/>
      <c r="PBG6" s="38"/>
      <c r="PBH6" s="38"/>
      <c r="PBI6" s="38"/>
      <c r="PBJ6" s="38"/>
      <c r="PBK6" s="38"/>
      <c r="PBL6" s="38"/>
      <c r="PBM6" s="38"/>
      <c r="PBN6" s="38"/>
      <c r="PBO6" s="38"/>
      <c r="PBP6" s="38"/>
      <c r="PBQ6" s="38"/>
      <c r="PBR6" s="38"/>
      <c r="PBS6" s="38"/>
      <c r="PBT6" s="38"/>
      <c r="PBU6" s="38"/>
      <c r="PBV6" s="38"/>
      <c r="PBW6" s="38"/>
      <c r="PBX6" s="38"/>
      <c r="PBY6" s="38"/>
      <c r="PBZ6" s="38"/>
      <c r="PCA6" s="38"/>
      <c r="PCB6" s="38"/>
      <c r="PCC6" s="38"/>
      <c r="PCD6" s="38"/>
      <c r="PCE6" s="38"/>
      <c r="PCF6" s="38"/>
      <c r="PCG6" s="38"/>
      <c r="PCH6" s="38"/>
      <c r="PCI6" s="38"/>
      <c r="PCJ6" s="38"/>
      <c r="PCK6" s="38"/>
      <c r="PCL6" s="38"/>
      <c r="PCM6" s="38"/>
      <c r="PCN6" s="38"/>
      <c r="PCO6" s="38"/>
      <c r="PCP6" s="38"/>
      <c r="PCQ6" s="38"/>
      <c r="PCR6" s="38"/>
      <c r="PCS6" s="38"/>
      <c r="PCT6" s="38"/>
      <c r="PCU6" s="38"/>
      <c r="PCV6" s="38"/>
      <c r="PCW6" s="38"/>
      <c r="PCX6" s="38"/>
      <c r="PCY6" s="38"/>
      <c r="PCZ6" s="38"/>
      <c r="PDA6" s="38"/>
      <c r="PDB6" s="38"/>
      <c r="PDC6" s="38"/>
      <c r="PDD6" s="38"/>
      <c r="PDE6" s="38"/>
      <c r="PDF6" s="38"/>
      <c r="PDG6" s="38"/>
      <c r="PDH6" s="38"/>
      <c r="PDI6" s="38"/>
      <c r="PDJ6" s="38"/>
      <c r="PDK6" s="38"/>
      <c r="PDL6" s="38"/>
      <c r="PDM6" s="38"/>
      <c r="PDN6" s="38"/>
      <c r="PDO6" s="38"/>
      <c r="PDP6" s="38"/>
      <c r="PDQ6" s="38"/>
      <c r="PDR6" s="38"/>
      <c r="PDS6" s="38"/>
      <c r="PDT6" s="38"/>
      <c r="PDU6" s="38"/>
      <c r="PDV6" s="38"/>
      <c r="PDW6" s="38"/>
      <c r="PDX6" s="38"/>
      <c r="PDY6" s="38"/>
      <c r="PDZ6" s="38"/>
      <c r="PEA6" s="38"/>
      <c r="PEB6" s="38"/>
      <c r="PEC6" s="38"/>
      <c r="PED6" s="38"/>
      <c r="PEE6" s="38"/>
      <c r="PEF6" s="38"/>
      <c r="PEG6" s="38"/>
      <c r="PEH6" s="38"/>
      <c r="PEI6" s="38"/>
      <c r="PEJ6" s="38"/>
      <c r="PEK6" s="38"/>
      <c r="PEL6" s="38"/>
      <c r="PEM6" s="38"/>
      <c r="PEN6" s="38"/>
      <c r="PEO6" s="38"/>
      <c r="PEP6" s="38"/>
      <c r="PEQ6" s="38"/>
      <c r="PER6" s="38"/>
      <c r="PES6" s="38"/>
      <c r="PET6" s="38"/>
      <c r="PEU6" s="38"/>
      <c r="PEV6" s="38"/>
      <c r="PEW6" s="38"/>
      <c r="PEX6" s="38"/>
      <c r="PEY6" s="38"/>
      <c r="PEZ6" s="38"/>
      <c r="PFA6" s="38"/>
      <c r="PFB6" s="38"/>
      <c r="PFC6" s="38"/>
      <c r="PFD6" s="38"/>
      <c r="PFE6" s="38"/>
      <c r="PFF6" s="38"/>
      <c r="PFG6" s="38"/>
      <c r="PFH6" s="38"/>
      <c r="PFI6" s="38"/>
      <c r="PFJ6" s="38"/>
      <c r="PFK6" s="38"/>
      <c r="PFL6" s="38"/>
      <c r="PFM6" s="38"/>
      <c r="PFN6" s="38"/>
      <c r="PFO6" s="38"/>
      <c r="PFP6" s="38"/>
      <c r="PFQ6" s="38"/>
      <c r="PFR6" s="38"/>
      <c r="PFS6" s="38"/>
      <c r="PFT6" s="38"/>
      <c r="PFU6" s="38"/>
      <c r="PFV6" s="38"/>
      <c r="PFW6" s="38"/>
      <c r="PFX6" s="38"/>
      <c r="PFY6" s="38"/>
      <c r="PFZ6" s="38"/>
      <c r="PGA6" s="38"/>
      <c r="PGB6" s="38"/>
      <c r="PGC6" s="38"/>
      <c r="PGD6" s="38"/>
      <c r="PGE6" s="38"/>
      <c r="PGF6" s="38"/>
      <c r="PGG6" s="38"/>
      <c r="PGH6" s="38"/>
      <c r="PGI6" s="38"/>
      <c r="PGJ6" s="38"/>
      <c r="PGK6" s="38"/>
      <c r="PGL6" s="38"/>
      <c r="PGM6" s="38"/>
      <c r="PGN6" s="38"/>
      <c r="PGO6" s="38"/>
      <c r="PGP6" s="38"/>
      <c r="PGQ6" s="38"/>
      <c r="PGR6" s="38"/>
      <c r="PGS6" s="38"/>
      <c r="PGT6" s="38"/>
      <c r="PGU6" s="38"/>
      <c r="PGV6" s="38"/>
      <c r="PGW6" s="38"/>
      <c r="PGX6" s="38"/>
      <c r="PGY6" s="38"/>
      <c r="PGZ6" s="38"/>
      <c r="PHA6" s="38"/>
      <c r="PHB6" s="38"/>
      <c r="PHC6" s="38"/>
      <c r="PHD6" s="38"/>
      <c r="PHE6" s="38"/>
      <c r="PHF6" s="38"/>
      <c r="PHG6" s="38"/>
      <c r="PHH6" s="38"/>
      <c r="PHI6" s="38"/>
      <c r="PHJ6" s="38"/>
      <c r="PHK6" s="38"/>
      <c r="PHL6" s="38"/>
      <c r="PHM6" s="38"/>
      <c r="PHN6" s="38"/>
      <c r="PHO6" s="38"/>
      <c r="PHP6" s="38"/>
      <c r="PHQ6" s="38"/>
      <c r="PHR6" s="38"/>
      <c r="PHS6" s="38"/>
      <c r="PHT6" s="38"/>
      <c r="PHU6" s="38"/>
      <c r="PHV6" s="38"/>
      <c r="PHW6" s="38"/>
      <c r="PHX6" s="38"/>
      <c r="PHY6" s="38"/>
      <c r="PHZ6" s="38"/>
      <c r="PIA6" s="38"/>
      <c r="PIB6" s="38"/>
      <c r="PIC6" s="38"/>
      <c r="PID6" s="38"/>
      <c r="PIE6" s="38"/>
      <c r="PIF6" s="38"/>
      <c r="PIG6" s="38"/>
      <c r="PIH6" s="38"/>
      <c r="PII6" s="38"/>
      <c r="PIJ6" s="38"/>
      <c r="PIK6" s="38"/>
      <c r="PIL6" s="38"/>
      <c r="PIM6" s="38"/>
      <c r="PIN6" s="38"/>
      <c r="PIO6" s="38"/>
      <c r="PIP6" s="38"/>
      <c r="PIQ6" s="38"/>
      <c r="PIR6" s="38"/>
      <c r="PIS6" s="38"/>
      <c r="PIT6" s="38"/>
      <c r="PIU6" s="38"/>
      <c r="PIV6" s="38"/>
      <c r="PIW6" s="38"/>
      <c r="PIX6" s="38"/>
      <c r="PIY6" s="38"/>
      <c r="PIZ6" s="38"/>
      <c r="PJA6" s="38"/>
      <c r="PJB6" s="38"/>
      <c r="PJC6" s="38"/>
      <c r="PJD6" s="38"/>
      <c r="PJE6" s="38"/>
      <c r="PJF6" s="38"/>
      <c r="PJG6" s="38"/>
      <c r="PJH6" s="38"/>
      <c r="PJI6" s="38"/>
      <c r="PJJ6" s="38"/>
      <c r="PJK6" s="38"/>
      <c r="PJL6" s="38"/>
      <c r="PJM6" s="38"/>
      <c r="PJN6" s="38"/>
      <c r="PJO6" s="38"/>
      <c r="PJP6" s="38"/>
      <c r="PJQ6" s="38"/>
      <c r="PJR6" s="38"/>
      <c r="PJS6" s="38"/>
      <c r="PJT6" s="38"/>
      <c r="PJU6" s="38"/>
      <c r="PJV6" s="38"/>
      <c r="PJW6" s="38"/>
      <c r="PJX6" s="38"/>
      <c r="PJY6" s="38"/>
      <c r="PJZ6" s="38"/>
      <c r="PKA6" s="38"/>
      <c r="PKB6" s="38"/>
      <c r="PKC6" s="38"/>
      <c r="PKD6" s="38"/>
      <c r="PKE6" s="38"/>
      <c r="PKF6" s="38"/>
      <c r="PKG6" s="38"/>
      <c r="PKH6" s="38"/>
      <c r="PKI6" s="38"/>
      <c r="PKJ6" s="38"/>
      <c r="PKK6" s="38"/>
      <c r="PKL6" s="38"/>
      <c r="PKM6" s="38"/>
      <c r="PKN6" s="38"/>
      <c r="PKO6" s="38"/>
      <c r="PKP6" s="38"/>
      <c r="PKQ6" s="38"/>
      <c r="PKR6" s="38"/>
      <c r="PKS6" s="38"/>
      <c r="PKT6" s="38"/>
      <c r="PKU6" s="38"/>
      <c r="PKV6" s="38"/>
      <c r="PKW6" s="38"/>
      <c r="PKX6" s="38"/>
      <c r="PKY6" s="38"/>
      <c r="PKZ6" s="38"/>
      <c r="PLA6" s="38"/>
      <c r="PLB6" s="38"/>
      <c r="PLC6" s="38"/>
      <c r="PLD6" s="38"/>
      <c r="PLE6" s="38"/>
      <c r="PLF6" s="38"/>
      <c r="PLG6" s="38"/>
      <c r="PLH6" s="38"/>
      <c r="PLI6" s="38"/>
      <c r="PLJ6" s="38"/>
      <c r="PLK6" s="38"/>
      <c r="PLL6" s="38"/>
      <c r="PLM6" s="38"/>
      <c r="PLN6" s="38"/>
      <c r="PLO6" s="38"/>
      <c r="PLP6" s="38"/>
      <c r="PLQ6" s="38"/>
      <c r="PLR6" s="38"/>
      <c r="PLS6" s="38"/>
      <c r="PLT6" s="38"/>
      <c r="PLU6" s="38"/>
      <c r="PLV6" s="38"/>
      <c r="PLW6" s="38"/>
      <c r="PLX6" s="38"/>
      <c r="PLY6" s="38"/>
      <c r="PLZ6" s="38"/>
      <c r="PMA6" s="38"/>
      <c r="PMB6" s="38"/>
      <c r="PMC6" s="38"/>
      <c r="PMD6" s="38"/>
      <c r="PME6" s="38"/>
      <c r="PMF6" s="38"/>
      <c r="PMG6" s="38"/>
      <c r="PMH6" s="38"/>
      <c r="PMI6" s="38"/>
      <c r="PMJ6" s="38"/>
      <c r="PMK6" s="38"/>
      <c r="PML6" s="38"/>
      <c r="PMM6" s="38"/>
      <c r="PMN6" s="38"/>
      <c r="PMO6" s="38"/>
      <c r="PMP6" s="38"/>
      <c r="PMQ6" s="38"/>
      <c r="PMR6" s="38"/>
      <c r="PMS6" s="38"/>
      <c r="PMT6" s="38"/>
      <c r="PMU6" s="38"/>
      <c r="PMV6" s="38"/>
      <c r="PMW6" s="38"/>
      <c r="PMX6" s="38"/>
      <c r="PMY6" s="38"/>
      <c r="PMZ6" s="38"/>
      <c r="PNA6" s="38"/>
      <c r="PNB6" s="38"/>
      <c r="PNC6" s="38"/>
      <c r="PND6" s="38"/>
      <c r="PNE6" s="38"/>
      <c r="PNF6" s="38"/>
      <c r="PNG6" s="38"/>
      <c r="PNH6" s="38"/>
      <c r="PNI6" s="38"/>
      <c r="PNJ6" s="38"/>
      <c r="PNK6" s="38"/>
      <c r="PNL6" s="38"/>
      <c r="PNM6" s="38"/>
      <c r="PNN6" s="38"/>
      <c r="PNO6" s="38"/>
      <c r="PNP6" s="38"/>
      <c r="PNQ6" s="38"/>
      <c r="PNR6" s="38"/>
      <c r="PNS6" s="38"/>
      <c r="PNT6" s="38"/>
      <c r="PNU6" s="38"/>
      <c r="PNV6" s="38"/>
      <c r="PNW6" s="38"/>
      <c r="PNX6" s="38"/>
      <c r="PNY6" s="38"/>
      <c r="PNZ6" s="38"/>
      <c r="POA6" s="38"/>
      <c r="POB6" s="38"/>
      <c r="POC6" s="38"/>
      <c r="POD6" s="38"/>
      <c r="POE6" s="38"/>
      <c r="POF6" s="38"/>
      <c r="POG6" s="38"/>
      <c r="POH6" s="38"/>
      <c r="POI6" s="38"/>
      <c r="POJ6" s="38"/>
      <c r="POK6" s="38"/>
      <c r="POL6" s="38"/>
      <c r="POM6" s="38"/>
      <c r="PON6" s="38"/>
      <c r="POO6" s="38"/>
      <c r="POP6" s="38"/>
      <c r="POQ6" s="38"/>
      <c r="POR6" s="38"/>
      <c r="POS6" s="38"/>
      <c r="POT6" s="38"/>
      <c r="POU6" s="38"/>
      <c r="POV6" s="38"/>
      <c r="POW6" s="38"/>
      <c r="POX6" s="38"/>
      <c r="POY6" s="38"/>
      <c r="POZ6" s="38"/>
      <c r="PPA6" s="38"/>
      <c r="PPB6" s="38"/>
      <c r="PPC6" s="38"/>
      <c r="PPD6" s="38"/>
      <c r="PPE6" s="38"/>
      <c r="PPF6" s="38"/>
      <c r="PPG6" s="38"/>
      <c r="PPH6" s="38"/>
      <c r="PPI6" s="38"/>
      <c r="PPJ6" s="38"/>
      <c r="PPK6" s="38"/>
      <c r="PPL6" s="38"/>
      <c r="PPM6" s="38"/>
      <c r="PPN6" s="38"/>
      <c r="PPO6" s="38"/>
      <c r="PPP6" s="38"/>
      <c r="PPQ6" s="38"/>
      <c r="PPR6" s="38"/>
      <c r="PPS6" s="38"/>
      <c r="PPT6" s="38"/>
      <c r="PPU6" s="38"/>
      <c r="PPV6" s="38"/>
      <c r="PPW6" s="38"/>
      <c r="PPX6" s="38"/>
      <c r="PPY6" s="38"/>
      <c r="PPZ6" s="38"/>
      <c r="PQA6" s="38"/>
      <c r="PQB6" s="38"/>
      <c r="PQC6" s="38"/>
      <c r="PQD6" s="38"/>
      <c r="PQE6" s="38"/>
      <c r="PQF6" s="38"/>
      <c r="PQG6" s="38"/>
      <c r="PQH6" s="38"/>
      <c r="PQI6" s="38"/>
      <c r="PQJ6" s="38"/>
      <c r="PQK6" s="38"/>
      <c r="PQL6" s="38"/>
      <c r="PQM6" s="38"/>
      <c r="PQN6" s="38"/>
      <c r="PQO6" s="38"/>
      <c r="PQP6" s="38"/>
      <c r="PQQ6" s="38"/>
      <c r="PQR6" s="38"/>
      <c r="PQS6" s="38"/>
      <c r="PQT6" s="38"/>
      <c r="PQU6" s="38"/>
      <c r="PQV6" s="38"/>
      <c r="PQW6" s="38"/>
      <c r="PQX6" s="38"/>
      <c r="PQY6" s="38"/>
      <c r="PQZ6" s="38"/>
      <c r="PRA6" s="38"/>
      <c r="PRB6" s="38"/>
      <c r="PRC6" s="38"/>
      <c r="PRD6" s="38"/>
      <c r="PRE6" s="38"/>
      <c r="PRF6" s="38"/>
      <c r="PRG6" s="38"/>
      <c r="PRH6" s="38"/>
      <c r="PRI6" s="38"/>
      <c r="PRJ6" s="38"/>
      <c r="PRK6" s="38"/>
      <c r="PRL6" s="38"/>
      <c r="PRM6" s="38"/>
      <c r="PRN6" s="38"/>
      <c r="PRO6" s="38"/>
      <c r="PRP6" s="38"/>
      <c r="PRQ6" s="38"/>
      <c r="PRR6" s="38"/>
      <c r="PRS6" s="38"/>
      <c r="PRT6" s="38"/>
      <c r="PRU6" s="38"/>
      <c r="PRV6" s="38"/>
      <c r="PRW6" s="38"/>
      <c r="PRX6" s="38"/>
      <c r="PRY6" s="38"/>
      <c r="PRZ6" s="38"/>
      <c r="PSA6" s="38"/>
      <c r="PSB6" s="38"/>
      <c r="PSC6" s="38"/>
      <c r="PSD6" s="38"/>
      <c r="PSE6" s="38"/>
      <c r="PSF6" s="38"/>
      <c r="PSG6" s="38"/>
      <c r="PSH6" s="38"/>
      <c r="PSI6" s="38"/>
      <c r="PSJ6" s="38"/>
      <c r="PSK6" s="38"/>
      <c r="PSL6" s="38"/>
      <c r="PSM6" s="38"/>
      <c r="PSN6" s="38"/>
      <c r="PSO6" s="38"/>
      <c r="PSP6" s="38"/>
      <c r="PSQ6" s="38"/>
      <c r="PSR6" s="38"/>
      <c r="PSS6" s="38"/>
      <c r="PST6" s="38"/>
      <c r="PSU6" s="38"/>
      <c r="PSV6" s="38"/>
      <c r="PSW6" s="38"/>
      <c r="PSX6" s="38"/>
      <c r="PSY6" s="38"/>
      <c r="PSZ6" s="38"/>
      <c r="PTA6" s="38"/>
      <c r="PTB6" s="38"/>
      <c r="PTC6" s="38"/>
      <c r="PTD6" s="38"/>
      <c r="PTE6" s="38"/>
      <c r="PTF6" s="38"/>
      <c r="PTG6" s="38"/>
      <c r="PTH6" s="38"/>
      <c r="PTI6" s="38"/>
      <c r="PTJ6" s="38"/>
      <c r="PTK6" s="38"/>
      <c r="PTL6" s="38"/>
      <c r="PTM6" s="38"/>
      <c r="PTN6" s="38"/>
      <c r="PTO6" s="38"/>
      <c r="PTP6" s="38"/>
      <c r="PTQ6" s="38"/>
      <c r="PTR6" s="38"/>
      <c r="PTS6" s="38"/>
      <c r="PTT6" s="38"/>
      <c r="PTU6" s="38"/>
      <c r="PTV6" s="38"/>
      <c r="PTW6" s="38"/>
      <c r="PTX6" s="38"/>
      <c r="PTY6" s="38"/>
      <c r="PTZ6" s="38"/>
      <c r="PUA6" s="38"/>
      <c r="PUB6" s="38"/>
      <c r="PUC6" s="38"/>
      <c r="PUD6" s="38"/>
      <c r="PUE6" s="38"/>
      <c r="PUF6" s="38"/>
      <c r="PUG6" s="38"/>
      <c r="PUH6" s="38"/>
      <c r="PUI6" s="38"/>
      <c r="PUJ6" s="38"/>
      <c r="PUK6" s="38"/>
      <c r="PUL6" s="38"/>
      <c r="PUM6" s="38"/>
      <c r="PUN6" s="38"/>
      <c r="PUO6" s="38"/>
      <c r="PUP6" s="38"/>
      <c r="PUQ6" s="38"/>
      <c r="PUR6" s="38"/>
      <c r="PUS6" s="38"/>
      <c r="PUT6" s="38"/>
      <c r="PUU6" s="38"/>
      <c r="PUV6" s="38"/>
      <c r="PUW6" s="38"/>
      <c r="PUX6" s="38"/>
      <c r="PUY6" s="38"/>
      <c r="PUZ6" s="38"/>
      <c r="PVA6" s="38"/>
      <c r="PVB6" s="38"/>
      <c r="PVC6" s="38"/>
      <c r="PVD6" s="38"/>
      <c r="PVE6" s="38"/>
      <c r="PVF6" s="38"/>
      <c r="PVG6" s="38"/>
      <c r="PVH6" s="38"/>
      <c r="PVI6" s="38"/>
      <c r="PVJ6" s="38"/>
      <c r="PVK6" s="38"/>
      <c r="PVL6" s="38"/>
      <c r="PVM6" s="38"/>
      <c r="PVN6" s="38"/>
      <c r="PVO6" s="38"/>
      <c r="PVP6" s="38"/>
      <c r="PVQ6" s="38"/>
      <c r="PVR6" s="38"/>
      <c r="PVS6" s="38"/>
      <c r="PVT6" s="38"/>
      <c r="PVU6" s="38"/>
      <c r="PVV6" s="38"/>
      <c r="PVW6" s="38"/>
      <c r="PVX6" s="38"/>
      <c r="PVY6" s="38"/>
      <c r="PVZ6" s="38"/>
      <c r="PWA6" s="38"/>
      <c r="PWB6" s="38"/>
      <c r="PWC6" s="38"/>
      <c r="PWD6" s="38"/>
      <c r="PWE6" s="38"/>
      <c r="PWF6" s="38"/>
      <c r="PWG6" s="38"/>
      <c r="PWH6" s="38"/>
      <c r="PWI6" s="38"/>
      <c r="PWJ6" s="38"/>
      <c r="PWK6" s="38"/>
      <c r="PWL6" s="38"/>
      <c r="PWM6" s="38"/>
      <c r="PWN6" s="38"/>
      <c r="PWO6" s="38"/>
      <c r="PWP6" s="38"/>
      <c r="PWQ6" s="38"/>
      <c r="PWR6" s="38"/>
      <c r="PWS6" s="38"/>
      <c r="PWT6" s="38"/>
      <c r="PWU6" s="38"/>
      <c r="PWV6" s="38"/>
      <c r="PWW6" s="38"/>
      <c r="PWX6" s="38"/>
      <c r="PWY6" s="38"/>
      <c r="PWZ6" s="38"/>
      <c r="PXA6" s="38"/>
      <c r="PXB6" s="38"/>
      <c r="PXC6" s="38"/>
      <c r="PXD6" s="38"/>
      <c r="PXE6" s="38"/>
      <c r="PXF6" s="38"/>
      <c r="PXG6" s="38"/>
      <c r="PXH6" s="38"/>
      <c r="PXI6" s="38"/>
      <c r="PXJ6" s="38"/>
      <c r="PXK6" s="38"/>
      <c r="PXL6" s="38"/>
      <c r="PXM6" s="38"/>
      <c r="PXN6" s="38"/>
      <c r="PXO6" s="38"/>
      <c r="PXP6" s="38"/>
      <c r="PXQ6" s="38"/>
      <c r="PXR6" s="38"/>
      <c r="PXS6" s="38"/>
      <c r="PXT6" s="38"/>
      <c r="PXU6" s="38"/>
      <c r="PXV6" s="38"/>
      <c r="PXW6" s="38"/>
      <c r="PXX6" s="38"/>
      <c r="PXY6" s="38"/>
      <c r="PXZ6" s="38"/>
      <c r="PYA6" s="38"/>
      <c r="PYB6" s="38"/>
      <c r="PYC6" s="38"/>
      <c r="PYD6" s="38"/>
      <c r="PYE6" s="38"/>
      <c r="PYF6" s="38"/>
      <c r="PYG6" s="38"/>
      <c r="PYH6" s="38"/>
      <c r="PYI6" s="38"/>
      <c r="PYJ6" s="38"/>
      <c r="PYK6" s="38"/>
      <c r="PYL6" s="38"/>
      <c r="PYM6" s="38"/>
      <c r="PYN6" s="38"/>
      <c r="PYO6" s="38"/>
      <c r="PYP6" s="38"/>
      <c r="PYQ6" s="38"/>
      <c r="PYR6" s="38"/>
      <c r="PYS6" s="38"/>
      <c r="PYT6" s="38"/>
      <c r="PYU6" s="38"/>
      <c r="PYV6" s="38"/>
      <c r="PYW6" s="38"/>
      <c r="PYX6" s="38"/>
      <c r="PYY6" s="38"/>
      <c r="PYZ6" s="38"/>
      <c r="PZA6" s="38"/>
      <c r="PZB6" s="38"/>
      <c r="PZC6" s="38"/>
      <c r="PZD6" s="38"/>
      <c r="PZE6" s="38"/>
      <c r="PZF6" s="38"/>
      <c r="PZG6" s="38"/>
      <c r="PZH6" s="38"/>
      <c r="PZI6" s="38"/>
      <c r="PZJ6" s="38"/>
      <c r="PZK6" s="38"/>
      <c r="PZL6" s="38"/>
      <c r="PZM6" s="38"/>
      <c r="PZN6" s="38"/>
      <c r="PZO6" s="38"/>
      <c r="PZP6" s="38"/>
      <c r="PZQ6" s="38"/>
      <c r="PZR6" s="38"/>
      <c r="PZS6" s="38"/>
      <c r="PZT6" s="38"/>
      <c r="PZU6" s="38"/>
      <c r="PZV6" s="38"/>
      <c r="PZW6" s="38"/>
      <c r="PZX6" s="38"/>
      <c r="PZY6" s="38"/>
      <c r="PZZ6" s="38"/>
      <c r="QAA6" s="38"/>
      <c r="QAB6" s="38"/>
      <c r="QAC6" s="38"/>
      <c r="QAD6" s="38"/>
      <c r="QAE6" s="38"/>
      <c r="QAF6" s="38"/>
      <c r="QAG6" s="38"/>
      <c r="QAH6" s="38"/>
      <c r="QAI6" s="38"/>
      <c r="QAJ6" s="38"/>
      <c r="QAK6" s="38"/>
      <c r="QAL6" s="38"/>
      <c r="QAM6" s="38"/>
      <c r="QAN6" s="38"/>
      <c r="QAO6" s="38"/>
      <c r="QAP6" s="38"/>
      <c r="QAQ6" s="38"/>
      <c r="QAR6" s="38"/>
      <c r="QAS6" s="38"/>
      <c r="QAT6" s="38"/>
      <c r="QAU6" s="38"/>
      <c r="QAV6" s="38"/>
      <c r="QAW6" s="38"/>
      <c r="QAX6" s="38"/>
      <c r="QAY6" s="38"/>
      <c r="QAZ6" s="38"/>
      <c r="QBA6" s="38"/>
      <c r="QBB6" s="38"/>
      <c r="QBC6" s="38"/>
      <c r="QBD6" s="38"/>
      <c r="QBE6" s="38"/>
      <c r="QBF6" s="38"/>
      <c r="QBG6" s="38"/>
      <c r="QBH6" s="38"/>
      <c r="QBI6" s="38"/>
      <c r="QBJ6" s="38"/>
      <c r="QBK6" s="38"/>
      <c r="QBL6" s="38"/>
      <c r="QBM6" s="38"/>
      <c r="QBN6" s="38"/>
      <c r="QBO6" s="38"/>
      <c r="QBP6" s="38"/>
      <c r="QBQ6" s="38"/>
      <c r="QBR6" s="38"/>
      <c r="QBS6" s="38"/>
      <c r="QBT6" s="38"/>
      <c r="QBU6" s="38"/>
      <c r="QBV6" s="38"/>
      <c r="QBW6" s="38"/>
      <c r="QBX6" s="38"/>
      <c r="QBY6" s="38"/>
      <c r="QBZ6" s="38"/>
      <c r="QCA6" s="38"/>
      <c r="QCB6" s="38"/>
      <c r="QCC6" s="38"/>
      <c r="QCD6" s="38"/>
      <c r="QCE6" s="38"/>
      <c r="QCF6" s="38"/>
      <c r="QCG6" s="38"/>
      <c r="QCH6" s="38"/>
      <c r="QCI6" s="38"/>
      <c r="QCJ6" s="38"/>
      <c r="QCK6" s="38"/>
      <c r="QCL6" s="38"/>
      <c r="QCM6" s="38"/>
      <c r="QCN6" s="38"/>
      <c r="QCO6" s="38"/>
      <c r="QCP6" s="38"/>
      <c r="QCQ6" s="38"/>
      <c r="QCR6" s="38"/>
      <c r="QCS6" s="38"/>
      <c r="QCT6" s="38"/>
      <c r="QCU6" s="38"/>
      <c r="QCV6" s="38"/>
      <c r="QCW6" s="38"/>
      <c r="QCX6" s="38"/>
      <c r="QCY6" s="38"/>
      <c r="QCZ6" s="38"/>
      <c r="QDA6" s="38"/>
      <c r="QDB6" s="38"/>
      <c r="QDC6" s="38"/>
      <c r="QDD6" s="38"/>
      <c r="QDE6" s="38"/>
      <c r="QDF6" s="38"/>
      <c r="QDG6" s="38"/>
      <c r="QDH6" s="38"/>
      <c r="QDI6" s="38"/>
      <c r="QDJ6" s="38"/>
      <c r="QDK6" s="38"/>
      <c r="QDL6" s="38"/>
      <c r="QDM6" s="38"/>
      <c r="QDN6" s="38"/>
      <c r="QDO6" s="38"/>
      <c r="QDP6" s="38"/>
      <c r="QDQ6" s="38"/>
      <c r="QDR6" s="38"/>
      <c r="QDS6" s="38"/>
      <c r="QDT6" s="38"/>
      <c r="QDU6" s="38"/>
      <c r="QDV6" s="38"/>
      <c r="QDW6" s="38"/>
      <c r="QDX6" s="38"/>
      <c r="QDY6" s="38"/>
      <c r="QDZ6" s="38"/>
      <c r="QEA6" s="38"/>
      <c r="QEB6" s="38"/>
      <c r="QEC6" s="38"/>
      <c r="QED6" s="38"/>
      <c r="QEE6" s="38"/>
      <c r="QEF6" s="38"/>
      <c r="QEG6" s="38"/>
      <c r="QEH6" s="38"/>
      <c r="QEI6" s="38"/>
      <c r="QEJ6" s="38"/>
      <c r="QEK6" s="38"/>
      <c r="QEL6" s="38"/>
      <c r="QEM6" s="38"/>
      <c r="QEN6" s="38"/>
      <c r="QEO6" s="38"/>
      <c r="QEP6" s="38"/>
      <c r="QEQ6" s="38"/>
      <c r="QER6" s="38"/>
      <c r="QES6" s="38"/>
      <c r="QET6" s="38"/>
      <c r="QEU6" s="38"/>
      <c r="QEV6" s="38"/>
      <c r="QEW6" s="38"/>
      <c r="QEX6" s="38"/>
      <c r="QEY6" s="38"/>
      <c r="QEZ6" s="38"/>
      <c r="QFA6" s="38"/>
      <c r="QFB6" s="38"/>
      <c r="QFC6" s="38"/>
      <c r="QFD6" s="38"/>
      <c r="QFE6" s="38"/>
      <c r="QFF6" s="38"/>
      <c r="QFG6" s="38"/>
      <c r="QFH6" s="38"/>
      <c r="QFI6" s="38"/>
      <c r="QFJ6" s="38"/>
      <c r="QFK6" s="38"/>
      <c r="QFL6" s="38"/>
      <c r="QFM6" s="38"/>
      <c r="QFN6" s="38"/>
      <c r="QFO6" s="38"/>
      <c r="QFP6" s="38"/>
      <c r="QFQ6" s="38"/>
      <c r="QFR6" s="38"/>
      <c r="QFS6" s="38"/>
      <c r="QFT6" s="38"/>
      <c r="QFU6" s="38"/>
      <c r="QFV6" s="38"/>
      <c r="QFW6" s="38"/>
      <c r="QFX6" s="38"/>
      <c r="QFY6" s="38"/>
      <c r="QFZ6" s="38"/>
      <c r="QGA6" s="38"/>
      <c r="QGB6" s="38"/>
      <c r="QGC6" s="38"/>
      <c r="QGD6" s="38"/>
      <c r="QGE6" s="38"/>
      <c r="QGF6" s="38"/>
      <c r="QGG6" s="38"/>
      <c r="QGH6" s="38"/>
      <c r="QGI6" s="38"/>
      <c r="QGJ6" s="38"/>
      <c r="QGK6" s="38"/>
      <c r="QGL6" s="38"/>
      <c r="QGM6" s="38"/>
      <c r="QGN6" s="38"/>
      <c r="QGO6" s="38"/>
      <c r="QGP6" s="38"/>
      <c r="QGQ6" s="38"/>
      <c r="QGR6" s="38"/>
      <c r="QGS6" s="38"/>
      <c r="QGT6" s="38"/>
      <c r="QGU6" s="38"/>
      <c r="QGV6" s="38"/>
      <c r="QGW6" s="38"/>
      <c r="QGX6" s="38"/>
      <c r="QGY6" s="38"/>
      <c r="QGZ6" s="38"/>
      <c r="QHA6" s="38"/>
      <c r="QHB6" s="38"/>
      <c r="QHC6" s="38"/>
      <c r="QHD6" s="38"/>
      <c r="QHE6" s="38"/>
      <c r="QHF6" s="38"/>
      <c r="QHG6" s="38"/>
      <c r="QHH6" s="38"/>
      <c r="QHI6" s="38"/>
      <c r="QHJ6" s="38"/>
      <c r="QHK6" s="38"/>
      <c r="QHL6" s="38"/>
      <c r="QHM6" s="38"/>
      <c r="QHN6" s="38"/>
      <c r="QHO6" s="38"/>
      <c r="QHP6" s="38"/>
      <c r="QHQ6" s="38"/>
      <c r="QHR6" s="38"/>
      <c r="QHS6" s="38"/>
      <c r="QHT6" s="38"/>
      <c r="QHU6" s="38"/>
      <c r="QHV6" s="38"/>
      <c r="QHW6" s="38"/>
      <c r="QHX6" s="38"/>
      <c r="QHY6" s="38"/>
      <c r="QHZ6" s="38"/>
      <c r="QIA6" s="38"/>
      <c r="QIB6" s="38"/>
      <c r="QIC6" s="38"/>
      <c r="QID6" s="38"/>
      <c r="QIE6" s="38"/>
      <c r="QIF6" s="38"/>
      <c r="QIG6" s="38"/>
      <c r="QIH6" s="38"/>
      <c r="QII6" s="38"/>
      <c r="QIJ6" s="38"/>
      <c r="QIK6" s="38"/>
      <c r="QIL6" s="38"/>
      <c r="QIM6" s="38"/>
      <c r="QIN6" s="38"/>
      <c r="QIO6" s="38"/>
      <c r="QIP6" s="38"/>
      <c r="QIQ6" s="38"/>
      <c r="QIR6" s="38"/>
      <c r="QIS6" s="38"/>
      <c r="QIT6" s="38"/>
      <c r="QIU6" s="38"/>
      <c r="QIV6" s="38"/>
      <c r="QIW6" s="38"/>
      <c r="QIX6" s="38"/>
      <c r="QIY6" s="38"/>
      <c r="QIZ6" s="38"/>
      <c r="QJA6" s="38"/>
      <c r="QJB6" s="38"/>
      <c r="QJC6" s="38"/>
      <c r="QJD6" s="38"/>
      <c r="QJE6" s="38"/>
      <c r="QJF6" s="38"/>
      <c r="QJG6" s="38"/>
      <c r="QJH6" s="38"/>
      <c r="QJI6" s="38"/>
      <c r="QJJ6" s="38"/>
      <c r="QJK6" s="38"/>
      <c r="QJL6" s="38"/>
      <c r="QJM6" s="38"/>
      <c r="QJN6" s="38"/>
      <c r="QJO6" s="38"/>
      <c r="QJP6" s="38"/>
      <c r="QJQ6" s="38"/>
      <c r="QJR6" s="38"/>
      <c r="QJS6" s="38"/>
      <c r="QJT6" s="38"/>
      <c r="QJU6" s="38"/>
      <c r="QJV6" s="38"/>
      <c r="QJW6" s="38"/>
      <c r="QJX6" s="38"/>
      <c r="QJY6" s="38"/>
      <c r="QJZ6" s="38"/>
      <c r="QKA6" s="38"/>
      <c r="QKB6" s="38"/>
      <c r="QKC6" s="38"/>
      <c r="QKD6" s="38"/>
      <c r="QKE6" s="38"/>
      <c r="QKF6" s="38"/>
      <c r="QKG6" s="38"/>
      <c r="QKH6" s="38"/>
      <c r="QKI6" s="38"/>
      <c r="QKJ6" s="38"/>
      <c r="QKK6" s="38"/>
      <c r="QKL6" s="38"/>
      <c r="QKM6" s="38"/>
      <c r="QKN6" s="38"/>
      <c r="QKO6" s="38"/>
      <c r="QKP6" s="38"/>
      <c r="QKQ6" s="38"/>
      <c r="QKR6" s="38"/>
      <c r="QKS6" s="38"/>
      <c r="QKT6" s="38"/>
      <c r="QKU6" s="38"/>
      <c r="QKV6" s="38"/>
      <c r="QKW6" s="38"/>
      <c r="QKX6" s="38"/>
      <c r="QKY6" s="38"/>
      <c r="QKZ6" s="38"/>
      <c r="QLA6" s="38"/>
      <c r="QLB6" s="38"/>
      <c r="QLC6" s="38"/>
      <c r="QLD6" s="38"/>
      <c r="QLE6" s="38"/>
      <c r="QLF6" s="38"/>
      <c r="QLG6" s="38"/>
      <c r="QLH6" s="38"/>
      <c r="QLI6" s="38"/>
      <c r="QLJ6" s="38"/>
      <c r="QLK6" s="38"/>
      <c r="QLL6" s="38"/>
      <c r="QLM6" s="38"/>
      <c r="QLN6" s="38"/>
      <c r="QLO6" s="38"/>
      <c r="QLP6" s="38"/>
      <c r="QLQ6" s="38"/>
      <c r="QLR6" s="38"/>
      <c r="QLS6" s="38"/>
      <c r="QLT6" s="38"/>
      <c r="QLU6" s="38"/>
      <c r="QLV6" s="38"/>
      <c r="QLW6" s="38"/>
      <c r="QLX6" s="38"/>
      <c r="QLY6" s="38"/>
      <c r="QLZ6" s="38"/>
      <c r="QMA6" s="38"/>
      <c r="QMB6" s="38"/>
      <c r="QMC6" s="38"/>
      <c r="QMD6" s="38"/>
      <c r="QME6" s="38"/>
      <c r="QMF6" s="38"/>
      <c r="QMG6" s="38"/>
      <c r="QMH6" s="38"/>
      <c r="QMI6" s="38"/>
      <c r="QMJ6" s="38"/>
      <c r="QMK6" s="38"/>
      <c r="QML6" s="38"/>
      <c r="QMM6" s="38"/>
      <c r="QMN6" s="38"/>
      <c r="QMO6" s="38"/>
      <c r="QMP6" s="38"/>
      <c r="QMQ6" s="38"/>
      <c r="QMR6" s="38"/>
      <c r="QMS6" s="38"/>
      <c r="QMT6" s="38"/>
      <c r="QMU6" s="38"/>
      <c r="QMV6" s="38"/>
      <c r="QMW6" s="38"/>
      <c r="QMX6" s="38"/>
      <c r="QMY6" s="38"/>
      <c r="QMZ6" s="38"/>
      <c r="QNA6" s="38"/>
      <c r="QNB6" s="38"/>
      <c r="QNC6" s="38"/>
      <c r="QND6" s="38"/>
      <c r="QNE6" s="38"/>
      <c r="QNF6" s="38"/>
      <c r="QNG6" s="38"/>
      <c r="QNH6" s="38"/>
      <c r="QNI6" s="38"/>
      <c r="QNJ6" s="38"/>
      <c r="QNK6" s="38"/>
      <c r="QNL6" s="38"/>
      <c r="QNM6" s="38"/>
      <c r="QNN6" s="38"/>
      <c r="QNO6" s="38"/>
      <c r="QNP6" s="38"/>
      <c r="QNQ6" s="38"/>
      <c r="QNR6" s="38"/>
      <c r="QNS6" s="38"/>
      <c r="QNT6" s="38"/>
      <c r="QNU6" s="38"/>
      <c r="QNV6" s="38"/>
      <c r="QNW6" s="38"/>
      <c r="QNX6" s="38"/>
      <c r="QNY6" s="38"/>
      <c r="QNZ6" s="38"/>
      <c r="QOA6" s="38"/>
      <c r="QOB6" s="38"/>
      <c r="QOC6" s="38"/>
      <c r="QOD6" s="38"/>
      <c r="QOE6" s="38"/>
      <c r="QOF6" s="38"/>
      <c r="QOG6" s="38"/>
      <c r="QOH6" s="38"/>
      <c r="QOI6" s="38"/>
      <c r="QOJ6" s="38"/>
      <c r="QOK6" s="38"/>
      <c r="QOL6" s="38"/>
      <c r="QOM6" s="38"/>
      <c r="QON6" s="38"/>
      <c r="QOO6" s="38"/>
      <c r="QOP6" s="38"/>
      <c r="QOQ6" s="38"/>
      <c r="QOR6" s="38"/>
      <c r="QOS6" s="38"/>
      <c r="QOT6" s="38"/>
      <c r="QOU6" s="38"/>
      <c r="QOV6" s="38"/>
      <c r="QOW6" s="38"/>
      <c r="QOX6" s="38"/>
      <c r="QOY6" s="38"/>
      <c r="QOZ6" s="38"/>
      <c r="QPA6" s="38"/>
      <c r="QPB6" s="38"/>
      <c r="QPC6" s="38"/>
      <c r="QPD6" s="38"/>
      <c r="QPE6" s="38"/>
      <c r="QPF6" s="38"/>
      <c r="QPG6" s="38"/>
      <c r="QPH6" s="38"/>
      <c r="QPI6" s="38"/>
      <c r="QPJ6" s="38"/>
      <c r="QPK6" s="38"/>
      <c r="QPL6" s="38"/>
      <c r="QPM6" s="38"/>
      <c r="QPN6" s="38"/>
      <c r="QPO6" s="38"/>
      <c r="QPP6" s="38"/>
      <c r="QPQ6" s="38"/>
      <c r="QPR6" s="38"/>
      <c r="QPS6" s="38"/>
      <c r="QPT6" s="38"/>
      <c r="QPU6" s="38"/>
      <c r="QPV6" s="38"/>
      <c r="QPW6" s="38"/>
      <c r="QPX6" s="38"/>
      <c r="QPY6" s="38"/>
      <c r="QPZ6" s="38"/>
      <c r="QQA6" s="38"/>
      <c r="QQB6" s="38"/>
      <c r="QQC6" s="38"/>
      <c r="QQD6" s="38"/>
      <c r="QQE6" s="38"/>
      <c r="QQF6" s="38"/>
      <c r="QQG6" s="38"/>
      <c r="QQH6" s="38"/>
      <c r="QQI6" s="38"/>
      <c r="QQJ6" s="38"/>
      <c r="QQK6" s="38"/>
      <c r="QQL6" s="38"/>
      <c r="QQM6" s="38"/>
      <c r="QQN6" s="38"/>
      <c r="QQO6" s="38"/>
      <c r="QQP6" s="38"/>
      <c r="QQQ6" s="38"/>
      <c r="QQR6" s="38"/>
      <c r="QQS6" s="38"/>
      <c r="QQT6" s="38"/>
      <c r="QQU6" s="38"/>
      <c r="QQV6" s="38"/>
      <c r="QQW6" s="38"/>
      <c r="QQX6" s="38"/>
      <c r="QQY6" s="38"/>
      <c r="QQZ6" s="38"/>
      <c r="QRA6" s="38"/>
      <c r="QRB6" s="38"/>
      <c r="QRC6" s="38"/>
      <c r="QRD6" s="38"/>
      <c r="QRE6" s="38"/>
      <c r="QRF6" s="38"/>
      <c r="QRG6" s="38"/>
      <c r="QRH6" s="38"/>
      <c r="QRI6" s="38"/>
      <c r="QRJ6" s="38"/>
      <c r="QRK6" s="38"/>
      <c r="QRL6" s="38"/>
      <c r="QRM6" s="38"/>
      <c r="QRN6" s="38"/>
      <c r="QRO6" s="38"/>
      <c r="QRP6" s="38"/>
      <c r="QRQ6" s="38"/>
      <c r="QRR6" s="38"/>
      <c r="QRS6" s="38"/>
      <c r="QRT6" s="38"/>
      <c r="QRU6" s="38"/>
      <c r="QRV6" s="38"/>
      <c r="QRW6" s="38"/>
      <c r="QRX6" s="38"/>
      <c r="QRY6" s="38"/>
      <c r="QRZ6" s="38"/>
      <c r="QSA6" s="38"/>
      <c r="QSB6" s="38"/>
      <c r="QSC6" s="38"/>
      <c r="QSD6" s="38"/>
      <c r="QSE6" s="38"/>
      <c r="QSF6" s="38"/>
      <c r="QSG6" s="38"/>
      <c r="QSH6" s="38"/>
      <c r="QSI6" s="38"/>
      <c r="QSJ6" s="38"/>
      <c r="QSK6" s="38"/>
      <c r="QSL6" s="38"/>
      <c r="QSM6" s="38"/>
      <c r="QSN6" s="38"/>
      <c r="QSO6" s="38"/>
      <c r="QSP6" s="38"/>
      <c r="QSQ6" s="38"/>
      <c r="QSR6" s="38"/>
      <c r="QSS6" s="38"/>
      <c r="QST6" s="38"/>
      <c r="QSU6" s="38"/>
      <c r="QSV6" s="38"/>
      <c r="QSW6" s="38"/>
      <c r="QSX6" s="38"/>
      <c r="QSY6" s="38"/>
      <c r="QSZ6" s="38"/>
      <c r="QTA6" s="38"/>
      <c r="QTB6" s="38"/>
      <c r="QTC6" s="38"/>
      <c r="QTD6" s="38"/>
      <c r="QTE6" s="38"/>
      <c r="QTF6" s="38"/>
      <c r="QTG6" s="38"/>
      <c r="QTH6" s="38"/>
      <c r="QTI6" s="38"/>
      <c r="QTJ6" s="38"/>
      <c r="QTK6" s="38"/>
      <c r="QTL6" s="38"/>
      <c r="QTM6" s="38"/>
      <c r="QTN6" s="38"/>
      <c r="QTO6" s="38"/>
      <c r="QTP6" s="38"/>
      <c r="QTQ6" s="38"/>
      <c r="QTR6" s="38"/>
      <c r="QTS6" s="38"/>
      <c r="QTT6" s="38"/>
      <c r="QTU6" s="38"/>
      <c r="QTV6" s="38"/>
      <c r="QTW6" s="38"/>
      <c r="QTX6" s="38"/>
      <c r="QTY6" s="38"/>
      <c r="QTZ6" s="38"/>
      <c r="QUA6" s="38"/>
      <c r="QUB6" s="38"/>
      <c r="QUC6" s="38"/>
      <c r="QUD6" s="38"/>
      <c r="QUE6" s="38"/>
      <c r="QUF6" s="38"/>
      <c r="QUG6" s="38"/>
      <c r="QUH6" s="38"/>
      <c r="QUI6" s="38"/>
      <c r="QUJ6" s="38"/>
      <c r="QUK6" s="38"/>
      <c r="QUL6" s="38"/>
      <c r="QUM6" s="38"/>
      <c r="QUN6" s="38"/>
      <c r="QUO6" s="38"/>
      <c r="QUP6" s="38"/>
      <c r="QUQ6" s="38"/>
      <c r="QUR6" s="38"/>
      <c r="QUS6" s="38"/>
      <c r="QUT6" s="38"/>
      <c r="QUU6" s="38"/>
      <c r="QUV6" s="38"/>
      <c r="QUW6" s="38"/>
      <c r="QUX6" s="38"/>
      <c r="QUY6" s="38"/>
      <c r="QUZ6" s="38"/>
      <c r="QVA6" s="38"/>
      <c r="QVB6" s="38"/>
      <c r="QVC6" s="38"/>
      <c r="QVD6" s="38"/>
      <c r="QVE6" s="38"/>
      <c r="QVF6" s="38"/>
      <c r="QVG6" s="38"/>
      <c r="QVH6" s="38"/>
      <c r="QVI6" s="38"/>
      <c r="QVJ6" s="38"/>
      <c r="QVK6" s="38"/>
      <c r="QVL6" s="38"/>
      <c r="QVM6" s="38"/>
      <c r="QVN6" s="38"/>
      <c r="QVO6" s="38"/>
      <c r="QVP6" s="38"/>
      <c r="QVQ6" s="38"/>
      <c r="QVR6" s="38"/>
      <c r="QVS6" s="38"/>
      <c r="QVT6" s="38"/>
      <c r="QVU6" s="38"/>
      <c r="QVV6" s="38"/>
      <c r="QVW6" s="38"/>
      <c r="QVX6" s="38"/>
      <c r="QVY6" s="38"/>
      <c r="QVZ6" s="38"/>
      <c r="QWA6" s="38"/>
      <c r="QWB6" s="38"/>
      <c r="QWC6" s="38"/>
      <c r="QWD6" s="38"/>
      <c r="QWE6" s="38"/>
      <c r="QWF6" s="38"/>
      <c r="QWG6" s="38"/>
      <c r="QWH6" s="38"/>
      <c r="QWI6" s="38"/>
      <c r="QWJ6" s="38"/>
      <c r="QWK6" s="38"/>
      <c r="QWL6" s="38"/>
      <c r="QWM6" s="38"/>
      <c r="QWN6" s="38"/>
      <c r="QWO6" s="38"/>
      <c r="QWP6" s="38"/>
      <c r="QWQ6" s="38"/>
      <c r="QWR6" s="38"/>
      <c r="QWS6" s="38"/>
      <c r="QWT6" s="38"/>
      <c r="QWU6" s="38"/>
      <c r="QWV6" s="38"/>
      <c r="QWW6" s="38"/>
      <c r="QWX6" s="38"/>
      <c r="QWY6" s="38"/>
      <c r="QWZ6" s="38"/>
      <c r="QXA6" s="38"/>
      <c r="QXB6" s="38"/>
      <c r="QXC6" s="38"/>
      <c r="QXD6" s="38"/>
      <c r="QXE6" s="38"/>
      <c r="QXF6" s="38"/>
      <c r="QXG6" s="38"/>
      <c r="QXH6" s="38"/>
      <c r="QXI6" s="38"/>
      <c r="QXJ6" s="38"/>
      <c r="QXK6" s="38"/>
      <c r="QXL6" s="38"/>
      <c r="QXM6" s="38"/>
      <c r="QXN6" s="38"/>
      <c r="QXO6" s="38"/>
      <c r="QXP6" s="38"/>
      <c r="QXQ6" s="38"/>
      <c r="QXR6" s="38"/>
      <c r="QXS6" s="38"/>
      <c r="QXT6" s="38"/>
      <c r="QXU6" s="38"/>
      <c r="QXV6" s="38"/>
      <c r="QXW6" s="38"/>
      <c r="QXX6" s="38"/>
      <c r="QXY6" s="38"/>
      <c r="QXZ6" s="38"/>
      <c r="QYA6" s="38"/>
      <c r="QYB6" s="38"/>
      <c r="QYC6" s="38"/>
      <c r="QYD6" s="38"/>
      <c r="QYE6" s="38"/>
      <c r="QYF6" s="38"/>
      <c r="QYG6" s="38"/>
      <c r="QYH6" s="38"/>
      <c r="QYI6" s="38"/>
      <c r="QYJ6" s="38"/>
      <c r="QYK6" s="38"/>
      <c r="QYL6" s="38"/>
      <c r="QYM6" s="38"/>
      <c r="QYN6" s="38"/>
      <c r="QYO6" s="38"/>
      <c r="QYP6" s="38"/>
      <c r="QYQ6" s="38"/>
      <c r="QYR6" s="38"/>
      <c r="QYS6" s="38"/>
      <c r="QYT6" s="38"/>
      <c r="QYU6" s="38"/>
      <c r="QYV6" s="38"/>
      <c r="QYW6" s="38"/>
      <c r="QYX6" s="38"/>
      <c r="QYY6" s="38"/>
      <c r="QYZ6" s="38"/>
      <c r="QZA6" s="38"/>
      <c r="QZB6" s="38"/>
      <c r="QZC6" s="38"/>
      <c r="QZD6" s="38"/>
      <c r="QZE6" s="38"/>
      <c r="QZF6" s="38"/>
      <c r="QZG6" s="38"/>
      <c r="QZH6" s="38"/>
      <c r="QZI6" s="38"/>
      <c r="QZJ6" s="38"/>
      <c r="QZK6" s="38"/>
      <c r="QZL6" s="38"/>
      <c r="QZM6" s="38"/>
      <c r="QZN6" s="38"/>
      <c r="QZO6" s="38"/>
      <c r="QZP6" s="38"/>
      <c r="QZQ6" s="38"/>
      <c r="QZR6" s="38"/>
      <c r="QZS6" s="38"/>
      <c r="QZT6" s="38"/>
      <c r="QZU6" s="38"/>
      <c r="QZV6" s="38"/>
      <c r="QZW6" s="38"/>
      <c r="QZX6" s="38"/>
      <c r="QZY6" s="38"/>
      <c r="QZZ6" s="38"/>
      <c r="RAA6" s="38"/>
      <c r="RAB6" s="38"/>
      <c r="RAC6" s="38"/>
      <c r="RAD6" s="38"/>
      <c r="RAE6" s="38"/>
      <c r="RAF6" s="38"/>
      <c r="RAG6" s="38"/>
      <c r="RAH6" s="38"/>
      <c r="RAI6" s="38"/>
      <c r="RAJ6" s="38"/>
      <c r="RAK6" s="38"/>
      <c r="RAL6" s="38"/>
      <c r="RAM6" s="38"/>
      <c r="RAN6" s="38"/>
      <c r="RAO6" s="38"/>
      <c r="RAP6" s="38"/>
      <c r="RAQ6" s="38"/>
      <c r="RAR6" s="38"/>
      <c r="RAS6" s="38"/>
      <c r="RAT6" s="38"/>
      <c r="RAU6" s="38"/>
      <c r="RAV6" s="38"/>
      <c r="RAW6" s="38"/>
      <c r="RAX6" s="38"/>
      <c r="RAY6" s="38"/>
      <c r="RAZ6" s="38"/>
      <c r="RBA6" s="38"/>
      <c r="RBB6" s="38"/>
      <c r="RBC6" s="38"/>
      <c r="RBD6" s="38"/>
      <c r="RBE6" s="38"/>
      <c r="RBF6" s="38"/>
      <c r="RBG6" s="38"/>
      <c r="RBH6" s="38"/>
      <c r="RBI6" s="38"/>
      <c r="RBJ6" s="38"/>
      <c r="RBK6" s="38"/>
      <c r="RBL6" s="38"/>
      <c r="RBM6" s="38"/>
      <c r="RBN6" s="38"/>
      <c r="RBO6" s="38"/>
      <c r="RBP6" s="38"/>
      <c r="RBQ6" s="38"/>
      <c r="RBR6" s="38"/>
      <c r="RBS6" s="38"/>
      <c r="RBT6" s="38"/>
      <c r="RBU6" s="38"/>
      <c r="RBV6" s="38"/>
      <c r="RBW6" s="38"/>
      <c r="RBX6" s="38"/>
      <c r="RBY6" s="38"/>
      <c r="RBZ6" s="38"/>
      <c r="RCA6" s="38"/>
      <c r="RCB6" s="38"/>
      <c r="RCC6" s="38"/>
      <c r="RCD6" s="38"/>
      <c r="RCE6" s="38"/>
      <c r="RCF6" s="38"/>
      <c r="RCG6" s="38"/>
      <c r="RCH6" s="38"/>
      <c r="RCI6" s="38"/>
      <c r="RCJ6" s="38"/>
      <c r="RCK6" s="38"/>
      <c r="RCL6" s="38"/>
      <c r="RCM6" s="38"/>
      <c r="RCN6" s="38"/>
      <c r="RCO6" s="38"/>
      <c r="RCP6" s="38"/>
      <c r="RCQ6" s="38"/>
      <c r="RCR6" s="38"/>
      <c r="RCS6" s="38"/>
      <c r="RCT6" s="38"/>
      <c r="RCU6" s="38"/>
      <c r="RCV6" s="38"/>
      <c r="RCW6" s="38"/>
      <c r="RCX6" s="38"/>
      <c r="RCY6" s="38"/>
      <c r="RCZ6" s="38"/>
      <c r="RDA6" s="38"/>
      <c r="RDB6" s="38"/>
      <c r="RDC6" s="38"/>
      <c r="RDD6" s="38"/>
      <c r="RDE6" s="38"/>
      <c r="RDF6" s="38"/>
      <c r="RDG6" s="38"/>
      <c r="RDH6" s="38"/>
      <c r="RDI6" s="38"/>
      <c r="RDJ6" s="38"/>
      <c r="RDK6" s="38"/>
      <c r="RDL6" s="38"/>
      <c r="RDM6" s="38"/>
      <c r="RDN6" s="38"/>
      <c r="RDO6" s="38"/>
      <c r="RDP6" s="38"/>
      <c r="RDQ6" s="38"/>
      <c r="RDR6" s="38"/>
      <c r="RDS6" s="38"/>
      <c r="RDT6" s="38"/>
      <c r="RDU6" s="38"/>
      <c r="RDV6" s="38"/>
      <c r="RDW6" s="38"/>
      <c r="RDX6" s="38"/>
      <c r="RDY6" s="38"/>
      <c r="RDZ6" s="38"/>
      <c r="REA6" s="38"/>
      <c r="REB6" s="38"/>
      <c r="REC6" s="38"/>
      <c r="RED6" s="38"/>
      <c r="REE6" s="38"/>
      <c r="REF6" s="38"/>
      <c r="REG6" s="38"/>
      <c r="REH6" s="38"/>
      <c r="REI6" s="38"/>
      <c r="REJ6" s="38"/>
      <c r="REK6" s="38"/>
      <c r="REL6" s="38"/>
      <c r="REM6" s="38"/>
      <c r="REN6" s="38"/>
      <c r="REO6" s="38"/>
      <c r="REP6" s="38"/>
      <c r="REQ6" s="38"/>
      <c r="RER6" s="38"/>
      <c r="RES6" s="38"/>
      <c r="RET6" s="38"/>
      <c r="REU6" s="38"/>
      <c r="REV6" s="38"/>
      <c r="REW6" s="38"/>
      <c r="REX6" s="38"/>
      <c r="REY6" s="38"/>
      <c r="REZ6" s="38"/>
      <c r="RFA6" s="38"/>
      <c r="RFB6" s="38"/>
      <c r="RFC6" s="38"/>
      <c r="RFD6" s="38"/>
      <c r="RFE6" s="38"/>
      <c r="RFF6" s="38"/>
      <c r="RFG6" s="38"/>
      <c r="RFH6" s="38"/>
      <c r="RFI6" s="38"/>
      <c r="RFJ6" s="38"/>
      <c r="RFK6" s="38"/>
      <c r="RFL6" s="38"/>
      <c r="RFM6" s="38"/>
      <c r="RFN6" s="38"/>
      <c r="RFO6" s="38"/>
      <c r="RFP6" s="38"/>
      <c r="RFQ6" s="38"/>
      <c r="RFR6" s="38"/>
      <c r="RFS6" s="38"/>
      <c r="RFT6" s="38"/>
      <c r="RFU6" s="38"/>
      <c r="RFV6" s="38"/>
      <c r="RFW6" s="38"/>
      <c r="RFX6" s="38"/>
      <c r="RFY6" s="38"/>
      <c r="RFZ6" s="38"/>
      <c r="RGA6" s="38"/>
      <c r="RGB6" s="38"/>
      <c r="RGC6" s="38"/>
      <c r="RGD6" s="38"/>
      <c r="RGE6" s="38"/>
      <c r="RGF6" s="38"/>
      <c r="RGG6" s="38"/>
      <c r="RGH6" s="38"/>
      <c r="RGI6" s="38"/>
      <c r="RGJ6" s="38"/>
      <c r="RGK6" s="38"/>
      <c r="RGL6" s="38"/>
      <c r="RGM6" s="38"/>
      <c r="RGN6" s="38"/>
      <c r="RGO6" s="38"/>
      <c r="RGP6" s="38"/>
      <c r="RGQ6" s="38"/>
      <c r="RGR6" s="38"/>
      <c r="RGS6" s="38"/>
      <c r="RGT6" s="38"/>
      <c r="RGU6" s="38"/>
      <c r="RGV6" s="38"/>
      <c r="RGW6" s="38"/>
      <c r="RGX6" s="38"/>
      <c r="RGY6" s="38"/>
      <c r="RGZ6" s="38"/>
      <c r="RHA6" s="38"/>
      <c r="RHB6" s="38"/>
      <c r="RHC6" s="38"/>
      <c r="RHD6" s="38"/>
      <c r="RHE6" s="38"/>
      <c r="RHF6" s="38"/>
      <c r="RHG6" s="38"/>
      <c r="RHH6" s="38"/>
      <c r="RHI6" s="38"/>
      <c r="RHJ6" s="38"/>
      <c r="RHK6" s="38"/>
      <c r="RHL6" s="38"/>
      <c r="RHM6" s="38"/>
      <c r="RHN6" s="38"/>
      <c r="RHO6" s="38"/>
      <c r="RHP6" s="38"/>
      <c r="RHQ6" s="38"/>
      <c r="RHR6" s="38"/>
      <c r="RHS6" s="38"/>
      <c r="RHT6" s="38"/>
      <c r="RHU6" s="38"/>
      <c r="RHV6" s="38"/>
      <c r="RHW6" s="38"/>
      <c r="RHX6" s="38"/>
      <c r="RHY6" s="38"/>
      <c r="RHZ6" s="38"/>
      <c r="RIA6" s="38"/>
      <c r="RIB6" s="38"/>
      <c r="RIC6" s="38"/>
      <c r="RID6" s="38"/>
      <c r="RIE6" s="38"/>
      <c r="RIF6" s="38"/>
      <c r="RIG6" s="38"/>
      <c r="RIH6" s="38"/>
      <c r="RII6" s="38"/>
      <c r="RIJ6" s="38"/>
      <c r="RIK6" s="38"/>
      <c r="RIL6" s="38"/>
      <c r="RIM6" s="38"/>
      <c r="RIN6" s="38"/>
      <c r="RIO6" s="38"/>
      <c r="RIP6" s="38"/>
      <c r="RIQ6" s="38"/>
      <c r="RIR6" s="38"/>
      <c r="RIS6" s="38"/>
      <c r="RIT6" s="38"/>
      <c r="RIU6" s="38"/>
      <c r="RIV6" s="38"/>
      <c r="RIW6" s="38"/>
      <c r="RIX6" s="38"/>
      <c r="RIY6" s="38"/>
      <c r="RIZ6" s="38"/>
      <c r="RJA6" s="38"/>
      <c r="RJB6" s="38"/>
      <c r="RJC6" s="38"/>
      <c r="RJD6" s="38"/>
      <c r="RJE6" s="38"/>
      <c r="RJF6" s="38"/>
      <c r="RJG6" s="38"/>
      <c r="RJH6" s="38"/>
      <c r="RJI6" s="38"/>
      <c r="RJJ6" s="38"/>
      <c r="RJK6" s="38"/>
      <c r="RJL6" s="38"/>
      <c r="RJM6" s="38"/>
      <c r="RJN6" s="38"/>
      <c r="RJO6" s="38"/>
      <c r="RJP6" s="38"/>
      <c r="RJQ6" s="38"/>
      <c r="RJR6" s="38"/>
      <c r="RJS6" s="38"/>
      <c r="RJT6" s="38"/>
      <c r="RJU6" s="38"/>
      <c r="RJV6" s="38"/>
      <c r="RJW6" s="38"/>
      <c r="RJX6" s="38"/>
      <c r="RJY6" s="38"/>
      <c r="RJZ6" s="38"/>
      <c r="RKA6" s="38"/>
      <c r="RKB6" s="38"/>
      <c r="RKC6" s="38"/>
      <c r="RKD6" s="38"/>
      <c r="RKE6" s="38"/>
      <c r="RKF6" s="38"/>
      <c r="RKG6" s="38"/>
      <c r="RKH6" s="38"/>
      <c r="RKI6" s="38"/>
      <c r="RKJ6" s="38"/>
      <c r="RKK6" s="38"/>
      <c r="RKL6" s="38"/>
      <c r="RKM6" s="38"/>
      <c r="RKN6" s="38"/>
      <c r="RKO6" s="38"/>
      <c r="RKP6" s="38"/>
      <c r="RKQ6" s="38"/>
      <c r="RKR6" s="38"/>
      <c r="RKS6" s="38"/>
      <c r="RKT6" s="38"/>
      <c r="RKU6" s="38"/>
      <c r="RKV6" s="38"/>
      <c r="RKW6" s="38"/>
      <c r="RKX6" s="38"/>
      <c r="RKY6" s="38"/>
      <c r="RKZ6" s="38"/>
      <c r="RLA6" s="38"/>
      <c r="RLB6" s="38"/>
      <c r="RLC6" s="38"/>
      <c r="RLD6" s="38"/>
      <c r="RLE6" s="38"/>
      <c r="RLF6" s="38"/>
      <c r="RLG6" s="38"/>
      <c r="RLH6" s="38"/>
      <c r="RLI6" s="38"/>
      <c r="RLJ6" s="38"/>
      <c r="RLK6" s="38"/>
      <c r="RLL6" s="38"/>
      <c r="RLM6" s="38"/>
      <c r="RLN6" s="38"/>
      <c r="RLO6" s="38"/>
      <c r="RLP6" s="38"/>
      <c r="RLQ6" s="38"/>
      <c r="RLR6" s="38"/>
      <c r="RLS6" s="38"/>
      <c r="RLT6" s="38"/>
      <c r="RLU6" s="38"/>
      <c r="RLV6" s="38"/>
      <c r="RLW6" s="38"/>
      <c r="RLX6" s="38"/>
      <c r="RLY6" s="38"/>
      <c r="RLZ6" s="38"/>
      <c r="RMA6" s="38"/>
      <c r="RMB6" s="38"/>
      <c r="RMC6" s="38"/>
      <c r="RMD6" s="38"/>
      <c r="RME6" s="38"/>
      <c r="RMF6" s="38"/>
      <c r="RMG6" s="38"/>
      <c r="RMH6" s="38"/>
      <c r="RMI6" s="38"/>
      <c r="RMJ6" s="38"/>
      <c r="RMK6" s="38"/>
      <c r="RML6" s="38"/>
      <c r="RMM6" s="38"/>
      <c r="RMN6" s="38"/>
      <c r="RMO6" s="38"/>
      <c r="RMP6" s="38"/>
      <c r="RMQ6" s="38"/>
      <c r="RMR6" s="38"/>
      <c r="RMS6" s="38"/>
      <c r="RMT6" s="38"/>
      <c r="RMU6" s="38"/>
      <c r="RMV6" s="38"/>
      <c r="RMW6" s="38"/>
      <c r="RMX6" s="38"/>
      <c r="RMY6" s="38"/>
      <c r="RMZ6" s="38"/>
      <c r="RNA6" s="38"/>
      <c r="RNB6" s="38"/>
      <c r="RNC6" s="38"/>
      <c r="RND6" s="38"/>
      <c r="RNE6" s="38"/>
      <c r="RNF6" s="38"/>
      <c r="RNG6" s="38"/>
      <c r="RNH6" s="38"/>
      <c r="RNI6" s="38"/>
      <c r="RNJ6" s="38"/>
      <c r="RNK6" s="38"/>
      <c r="RNL6" s="38"/>
      <c r="RNM6" s="38"/>
      <c r="RNN6" s="38"/>
      <c r="RNO6" s="38"/>
      <c r="RNP6" s="38"/>
      <c r="RNQ6" s="38"/>
      <c r="RNR6" s="38"/>
      <c r="RNS6" s="38"/>
      <c r="RNT6" s="38"/>
      <c r="RNU6" s="38"/>
      <c r="RNV6" s="38"/>
      <c r="RNW6" s="38"/>
      <c r="RNX6" s="38"/>
      <c r="RNY6" s="38"/>
      <c r="RNZ6" s="38"/>
      <c r="ROA6" s="38"/>
      <c r="ROB6" s="38"/>
      <c r="ROC6" s="38"/>
      <c r="ROD6" s="38"/>
      <c r="ROE6" s="38"/>
      <c r="ROF6" s="38"/>
      <c r="ROG6" s="38"/>
      <c r="ROH6" s="38"/>
      <c r="ROI6" s="38"/>
      <c r="ROJ6" s="38"/>
      <c r="ROK6" s="38"/>
      <c r="ROL6" s="38"/>
      <c r="ROM6" s="38"/>
      <c r="RON6" s="38"/>
      <c r="ROO6" s="38"/>
      <c r="ROP6" s="38"/>
      <c r="ROQ6" s="38"/>
      <c r="ROR6" s="38"/>
      <c r="ROS6" s="38"/>
      <c r="ROT6" s="38"/>
      <c r="ROU6" s="38"/>
      <c r="ROV6" s="38"/>
      <c r="ROW6" s="38"/>
      <c r="ROX6" s="38"/>
      <c r="ROY6" s="38"/>
      <c r="ROZ6" s="38"/>
      <c r="RPA6" s="38"/>
      <c r="RPB6" s="38"/>
      <c r="RPC6" s="38"/>
      <c r="RPD6" s="38"/>
      <c r="RPE6" s="38"/>
      <c r="RPF6" s="38"/>
      <c r="RPG6" s="38"/>
      <c r="RPH6" s="38"/>
      <c r="RPI6" s="38"/>
      <c r="RPJ6" s="38"/>
      <c r="RPK6" s="38"/>
      <c r="RPL6" s="38"/>
      <c r="RPM6" s="38"/>
      <c r="RPN6" s="38"/>
      <c r="RPO6" s="38"/>
      <c r="RPP6" s="38"/>
      <c r="RPQ6" s="38"/>
      <c r="RPR6" s="38"/>
      <c r="RPS6" s="38"/>
      <c r="RPT6" s="38"/>
      <c r="RPU6" s="38"/>
      <c r="RPV6" s="38"/>
      <c r="RPW6" s="38"/>
      <c r="RPX6" s="38"/>
      <c r="RPY6" s="38"/>
      <c r="RPZ6" s="38"/>
      <c r="RQA6" s="38"/>
      <c r="RQB6" s="38"/>
      <c r="RQC6" s="38"/>
      <c r="RQD6" s="38"/>
      <c r="RQE6" s="38"/>
      <c r="RQF6" s="38"/>
      <c r="RQG6" s="38"/>
      <c r="RQH6" s="38"/>
      <c r="RQI6" s="38"/>
      <c r="RQJ6" s="38"/>
      <c r="RQK6" s="38"/>
      <c r="RQL6" s="38"/>
      <c r="RQM6" s="38"/>
      <c r="RQN6" s="38"/>
      <c r="RQO6" s="38"/>
      <c r="RQP6" s="38"/>
      <c r="RQQ6" s="38"/>
      <c r="RQR6" s="38"/>
      <c r="RQS6" s="38"/>
      <c r="RQT6" s="38"/>
      <c r="RQU6" s="38"/>
      <c r="RQV6" s="38"/>
      <c r="RQW6" s="38"/>
      <c r="RQX6" s="38"/>
      <c r="RQY6" s="38"/>
      <c r="RQZ6" s="38"/>
      <c r="RRA6" s="38"/>
      <c r="RRB6" s="38"/>
      <c r="RRC6" s="38"/>
      <c r="RRD6" s="38"/>
      <c r="RRE6" s="38"/>
      <c r="RRF6" s="38"/>
      <c r="RRG6" s="38"/>
      <c r="RRH6" s="38"/>
      <c r="RRI6" s="38"/>
      <c r="RRJ6" s="38"/>
      <c r="RRK6" s="38"/>
      <c r="RRL6" s="38"/>
      <c r="RRM6" s="38"/>
      <c r="RRN6" s="38"/>
      <c r="RRO6" s="38"/>
      <c r="RRP6" s="38"/>
      <c r="RRQ6" s="38"/>
      <c r="RRR6" s="38"/>
      <c r="RRS6" s="38"/>
      <c r="RRT6" s="38"/>
      <c r="RRU6" s="38"/>
      <c r="RRV6" s="38"/>
      <c r="RRW6" s="38"/>
      <c r="RRX6" s="38"/>
      <c r="RRY6" s="38"/>
      <c r="RRZ6" s="38"/>
      <c r="RSA6" s="38"/>
      <c r="RSB6" s="38"/>
      <c r="RSC6" s="38"/>
      <c r="RSD6" s="38"/>
      <c r="RSE6" s="38"/>
      <c r="RSF6" s="38"/>
      <c r="RSG6" s="38"/>
      <c r="RSH6" s="38"/>
      <c r="RSI6" s="38"/>
      <c r="RSJ6" s="38"/>
      <c r="RSK6" s="38"/>
      <c r="RSL6" s="38"/>
      <c r="RSM6" s="38"/>
      <c r="RSN6" s="38"/>
      <c r="RSO6" s="38"/>
      <c r="RSP6" s="38"/>
      <c r="RSQ6" s="38"/>
      <c r="RSR6" s="38"/>
      <c r="RSS6" s="38"/>
      <c r="RST6" s="38"/>
      <c r="RSU6" s="38"/>
      <c r="RSV6" s="38"/>
      <c r="RSW6" s="38"/>
      <c r="RSX6" s="38"/>
      <c r="RSY6" s="38"/>
      <c r="RSZ6" s="38"/>
      <c r="RTA6" s="38"/>
      <c r="RTB6" s="38"/>
      <c r="RTC6" s="38"/>
      <c r="RTD6" s="38"/>
      <c r="RTE6" s="38"/>
      <c r="RTF6" s="38"/>
      <c r="RTG6" s="38"/>
      <c r="RTH6" s="38"/>
      <c r="RTI6" s="38"/>
      <c r="RTJ6" s="38"/>
      <c r="RTK6" s="38"/>
      <c r="RTL6" s="38"/>
      <c r="RTM6" s="38"/>
      <c r="RTN6" s="38"/>
      <c r="RTO6" s="38"/>
      <c r="RTP6" s="38"/>
      <c r="RTQ6" s="38"/>
      <c r="RTR6" s="38"/>
      <c r="RTS6" s="38"/>
      <c r="RTT6" s="38"/>
      <c r="RTU6" s="38"/>
      <c r="RTV6" s="38"/>
      <c r="RTW6" s="38"/>
      <c r="RTX6" s="38"/>
      <c r="RTY6" s="38"/>
      <c r="RTZ6" s="38"/>
      <c r="RUA6" s="38"/>
      <c r="RUB6" s="38"/>
      <c r="RUC6" s="38"/>
      <c r="RUD6" s="38"/>
      <c r="RUE6" s="38"/>
      <c r="RUF6" s="38"/>
      <c r="RUG6" s="38"/>
      <c r="RUH6" s="38"/>
      <c r="RUI6" s="38"/>
      <c r="RUJ6" s="38"/>
      <c r="RUK6" s="38"/>
      <c r="RUL6" s="38"/>
      <c r="RUM6" s="38"/>
      <c r="RUN6" s="38"/>
      <c r="RUO6" s="38"/>
      <c r="RUP6" s="38"/>
      <c r="RUQ6" s="38"/>
      <c r="RUR6" s="38"/>
      <c r="RUS6" s="38"/>
      <c r="RUT6" s="38"/>
      <c r="RUU6" s="38"/>
      <c r="RUV6" s="38"/>
      <c r="RUW6" s="38"/>
      <c r="RUX6" s="38"/>
      <c r="RUY6" s="38"/>
      <c r="RUZ6" s="38"/>
      <c r="RVA6" s="38"/>
      <c r="RVB6" s="38"/>
      <c r="RVC6" s="38"/>
      <c r="RVD6" s="38"/>
      <c r="RVE6" s="38"/>
      <c r="RVF6" s="38"/>
      <c r="RVG6" s="38"/>
      <c r="RVH6" s="38"/>
      <c r="RVI6" s="38"/>
      <c r="RVJ6" s="38"/>
      <c r="RVK6" s="38"/>
      <c r="RVL6" s="38"/>
      <c r="RVM6" s="38"/>
      <c r="RVN6" s="38"/>
      <c r="RVO6" s="38"/>
      <c r="RVP6" s="38"/>
      <c r="RVQ6" s="38"/>
      <c r="RVR6" s="38"/>
      <c r="RVS6" s="38"/>
      <c r="RVT6" s="38"/>
      <c r="RVU6" s="38"/>
      <c r="RVV6" s="38"/>
      <c r="RVW6" s="38"/>
      <c r="RVX6" s="38"/>
      <c r="RVY6" s="38"/>
      <c r="RVZ6" s="38"/>
      <c r="RWA6" s="38"/>
      <c r="RWB6" s="38"/>
      <c r="RWC6" s="38"/>
      <c r="RWD6" s="38"/>
      <c r="RWE6" s="38"/>
      <c r="RWF6" s="38"/>
      <c r="RWG6" s="38"/>
      <c r="RWH6" s="38"/>
      <c r="RWI6" s="38"/>
      <c r="RWJ6" s="38"/>
      <c r="RWK6" s="38"/>
      <c r="RWL6" s="38"/>
      <c r="RWM6" s="38"/>
      <c r="RWN6" s="38"/>
      <c r="RWO6" s="38"/>
      <c r="RWP6" s="38"/>
      <c r="RWQ6" s="38"/>
      <c r="RWR6" s="38"/>
      <c r="RWS6" s="38"/>
      <c r="RWT6" s="38"/>
      <c r="RWU6" s="38"/>
      <c r="RWV6" s="38"/>
      <c r="RWW6" s="38"/>
      <c r="RWX6" s="38"/>
      <c r="RWY6" s="38"/>
      <c r="RWZ6" s="38"/>
      <c r="RXA6" s="38"/>
      <c r="RXB6" s="38"/>
      <c r="RXC6" s="38"/>
      <c r="RXD6" s="38"/>
      <c r="RXE6" s="38"/>
      <c r="RXF6" s="38"/>
      <c r="RXG6" s="38"/>
      <c r="RXH6" s="38"/>
      <c r="RXI6" s="38"/>
      <c r="RXJ6" s="38"/>
      <c r="RXK6" s="38"/>
      <c r="RXL6" s="38"/>
      <c r="RXM6" s="38"/>
      <c r="RXN6" s="38"/>
      <c r="RXO6" s="38"/>
      <c r="RXP6" s="38"/>
      <c r="RXQ6" s="38"/>
      <c r="RXR6" s="38"/>
      <c r="RXS6" s="38"/>
      <c r="RXT6" s="38"/>
      <c r="RXU6" s="38"/>
      <c r="RXV6" s="38"/>
      <c r="RXW6" s="38"/>
      <c r="RXX6" s="38"/>
      <c r="RXY6" s="38"/>
      <c r="RXZ6" s="38"/>
      <c r="RYA6" s="38"/>
      <c r="RYB6" s="38"/>
      <c r="RYC6" s="38"/>
      <c r="RYD6" s="38"/>
      <c r="RYE6" s="38"/>
      <c r="RYF6" s="38"/>
      <c r="RYG6" s="38"/>
      <c r="RYH6" s="38"/>
      <c r="RYI6" s="38"/>
      <c r="RYJ6" s="38"/>
      <c r="RYK6" s="38"/>
      <c r="RYL6" s="38"/>
      <c r="RYM6" s="38"/>
      <c r="RYN6" s="38"/>
      <c r="RYO6" s="38"/>
      <c r="RYP6" s="38"/>
      <c r="RYQ6" s="38"/>
      <c r="RYR6" s="38"/>
      <c r="RYS6" s="38"/>
      <c r="RYT6" s="38"/>
      <c r="RYU6" s="38"/>
      <c r="RYV6" s="38"/>
      <c r="RYW6" s="38"/>
      <c r="RYX6" s="38"/>
      <c r="RYY6" s="38"/>
      <c r="RYZ6" s="38"/>
      <c r="RZA6" s="38"/>
      <c r="RZB6" s="38"/>
      <c r="RZC6" s="38"/>
      <c r="RZD6" s="38"/>
      <c r="RZE6" s="38"/>
      <c r="RZF6" s="38"/>
      <c r="RZG6" s="38"/>
      <c r="RZH6" s="38"/>
      <c r="RZI6" s="38"/>
      <c r="RZJ6" s="38"/>
      <c r="RZK6" s="38"/>
      <c r="RZL6" s="38"/>
      <c r="RZM6" s="38"/>
      <c r="RZN6" s="38"/>
      <c r="RZO6" s="38"/>
      <c r="RZP6" s="38"/>
      <c r="RZQ6" s="38"/>
      <c r="RZR6" s="38"/>
      <c r="RZS6" s="38"/>
      <c r="RZT6" s="38"/>
      <c r="RZU6" s="38"/>
      <c r="RZV6" s="38"/>
      <c r="RZW6" s="38"/>
      <c r="RZX6" s="38"/>
      <c r="RZY6" s="38"/>
      <c r="RZZ6" s="38"/>
      <c r="SAA6" s="38"/>
      <c r="SAB6" s="38"/>
      <c r="SAC6" s="38"/>
      <c r="SAD6" s="38"/>
      <c r="SAE6" s="38"/>
      <c r="SAF6" s="38"/>
      <c r="SAG6" s="38"/>
      <c r="SAH6" s="38"/>
      <c r="SAI6" s="38"/>
      <c r="SAJ6" s="38"/>
      <c r="SAK6" s="38"/>
      <c r="SAL6" s="38"/>
      <c r="SAM6" s="38"/>
      <c r="SAN6" s="38"/>
      <c r="SAO6" s="38"/>
      <c r="SAP6" s="38"/>
      <c r="SAQ6" s="38"/>
      <c r="SAR6" s="38"/>
      <c r="SAS6" s="38"/>
      <c r="SAT6" s="38"/>
      <c r="SAU6" s="38"/>
      <c r="SAV6" s="38"/>
      <c r="SAW6" s="38"/>
      <c r="SAX6" s="38"/>
      <c r="SAY6" s="38"/>
      <c r="SAZ6" s="38"/>
      <c r="SBA6" s="38"/>
      <c r="SBB6" s="38"/>
      <c r="SBC6" s="38"/>
      <c r="SBD6" s="38"/>
      <c r="SBE6" s="38"/>
      <c r="SBF6" s="38"/>
      <c r="SBG6" s="38"/>
      <c r="SBH6" s="38"/>
      <c r="SBI6" s="38"/>
      <c r="SBJ6" s="38"/>
      <c r="SBK6" s="38"/>
      <c r="SBL6" s="38"/>
      <c r="SBM6" s="38"/>
      <c r="SBN6" s="38"/>
      <c r="SBO6" s="38"/>
      <c r="SBP6" s="38"/>
      <c r="SBQ6" s="38"/>
      <c r="SBR6" s="38"/>
      <c r="SBS6" s="38"/>
      <c r="SBT6" s="38"/>
      <c r="SBU6" s="38"/>
      <c r="SBV6" s="38"/>
      <c r="SBW6" s="38"/>
      <c r="SBX6" s="38"/>
      <c r="SBY6" s="38"/>
      <c r="SBZ6" s="38"/>
      <c r="SCA6" s="38"/>
      <c r="SCB6" s="38"/>
      <c r="SCC6" s="38"/>
      <c r="SCD6" s="38"/>
      <c r="SCE6" s="38"/>
      <c r="SCF6" s="38"/>
      <c r="SCG6" s="38"/>
      <c r="SCH6" s="38"/>
      <c r="SCI6" s="38"/>
      <c r="SCJ6" s="38"/>
      <c r="SCK6" s="38"/>
      <c r="SCL6" s="38"/>
      <c r="SCM6" s="38"/>
      <c r="SCN6" s="38"/>
      <c r="SCO6" s="38"/>
      <c r="SCP6" s="38"/>
      <c r="SCQ6" s="38"/>
      <c r="SCR6" s="38"/>
      <c r="SCS6" s="38"/>
      <c r="SCT6" s="38"/>
      <c r="SCU6" s="38"/>
      <c r="SCV6" s="38"/>
      <c r="SCW6" s="38"/>
      <c r="SCX6" s="38"/>
      <c r="SCY6" s="38"/>
      <c r="SCZ6" s="38"/>
      <c r="SDA6" s="38"/>
      <c r="SDB6" s="38"/>
      <c r="SDC6" s="38"/>
      <c r="SDD6" s="38"/>
      <c r="SDE6" s="38"/>
      <c r="SDF6" s="38"/>
      <c r="SDG6" s="38"/>
      <c r="SDH6" s="38"/>
      <c r="SDI6" s="38"/>
      <c r="SDJ6" s="38"/>
      <c r="SDK6" s="38"/>
      <c r="SDL6" s="38"/>
      <c r="SDM6" s="38"/>
      <c r="SDN6" s="38"/>
      <c r="SDO6" s="38"/>
      <c r="SDP6" s="38"/>
      <c r="SDQ6" s="38"/>
      <c r="SDR6" s="38"/>
      <c r="SDS6" s="38"/>
      <c r="SDT6" s="38"/>
      <c r="SDU6" s="38"/>
      <c r="SDV6" s="38"/>
      <c r="SDW6" s="38"/>
      <c r="SDX6" s="38"/>
      <c r="SDY6" s="38"/>
      <c r="SDZ6" s="38"/>
      <c r="SEA6" s="38"/>
      <c r="SEB6" s="38"/>
      <c r="SEC6" s="38"/>
      <c r="SED6" s="38"/>
      <c r="SEE6" s="38"/>
      <c r="SEF6" s="38"/>
      <c r="SEG6" s="38"/>
      <c r="SEH6" s="38"/>
      <c r="SEI6" s="38"/>
      <c r="SEJ6" s="38"/>
      <c r="SEK6" s="38"/>
      <c r="SEL6" s="38"/>
      <c r="SEM6" s="38"/>
      <c r="SEN6" s="38"/>
      <c r="SEO6" s="38"/>
      <c r="SEP6" s="38"/>
      <c r="SEQ6" s="38"/>
      <c r="SER6" s="38"/>
      <c r="SES6" s="38"/>
      <c r="SET6" s="38"/>
      <c r="SEU6" s="38"/>
      <c r="SEV6" s="38"/>
      <c r="SEW6" s="38"/>
      <c r="SEX6" s="38"/>
      <c r="SEY6" s="38"/>
      <c r="SEZ6" s="38"/>
      <c r="SFA6" s="38"/>
      <c r="SFB6" s="38"/>
      <c r="SFC6" s="38"/>
      <c r="SFD6" s="38"/>
      <c r="SFE6" s="38"/>
      <c r="SFF6" s="38"/>
      <c r="SFG6" s="38"/>
      <c r="SFH6" s="38"/>
      <c r="SFI6" s="38"/>
      <c r="SFJ6" s="38"/>
      <c r="SFK6" s="38"/>
      <c r="SFL6" s="38"/>
      <c r="SFM6" s="38"/>
      <c r="SFN6" s="38"/>
      <c r="SFO6" s="38"/>
      <c r="SFP6" s="38"/>
      <c r="SFQ6" s="38"/>
      <c r="SFR6" s="38"/>
      <c r="SFS6" s="38"/>
      <c r="SFT6" s="38"/>
      <c r="SFU6" s="38"/>
      <c r="SFV6" s="38"/>
      <c r="SFW6" s="38"/>
      <c r="SFX6" s="38"/>
      <c r="SFY6" s="38"/>
      <c r="SFZ6" s="38"/>
      <c r="SGA6" s="38"/>
      <c r="SGB6" s="38"/>
      <c r="SGC6" s="38"/>
      <c r="SGD6" s="38"/>
      <c r="SGE6" s="38"/>
      <c r="SGF6" s="38"/>
      <c r="SGG6" s="38"/>
      <c r="SGH6" s="38"/>
      <c r="SGI6" s="38"/>
      <c r="SGJ6" s="38"/>
      <c r="SGK6" s="38"/>
      <c r="SGL6" s="38"/>
      <c r="SGM6" s="38"/>
      <c r="SGN6" s="38"/>
      <c r="SGO6" s="38"/>
      <c r="SGP6" s="38"/>
      <c r="SGQ6" s="38"/>
      <c r="SGR6" s="38"/>
      <c r="SGS6" s="38"/>
      <c r="SGT6" s="38"/>
      <c r="SGU6" s="38"/>
      <c r="SGV6" s="38"/>
      <c r="SGW6" s="38"/>
      <c r="SGX6" s="38"/>
      <c r="SGY6" s="38"/>
      <c r="SGZ6" s="38"/>
      <c r="SHA6" s="38"/>
      <c r="SHB6" s="38"/>
      <c r="SHC6" s="38"/>
      <c r="SHD6" s="38"/>
      <c r="SHE6" s="38"/>
      <c r="SHF6" s="38"/>
      <c r="SHG6" s="38"/>
      <c r="SHH6" s="38"/>
      <c r="SHI6" s="38"/>
      <c r="SHJ6" s="38"/>
      <c r="SHK6" s="38"/>
      <c r="SHL6" s="38"/>
      <c r="SHM6" s="38"/>
      <c r="SHN6" s="38"/>
      <c r="SHO6" s="38"/>
      <c r="SHP6" s="38"/>
      <c r="SHQ6" s="38"/>
      <c r="SHR6" s="38"/>
      <c r="SHS6" s="38"/>
      <c r="SHT6" s="38"/>
      <c r="SHU6" s="38"/>
      <c r="SHV6" s="38"/>
      <c r="SHW6" s="38"/>
      <c r="SHX6" s="38"/>
      <c r="SHY6" s="38"/>
      <c r="SHZ6" s="38"/>
      <c r="SIA6" s="38"/>
      <c r="SIB6" s="38"/>
      <c r="SIC6" s="38"/>
      <c r="SID6" s="38"/>
      <c r="SIE6" s="38"/>
      <c r="SIF6" s="38"/>
      <c r="SIG6" s="38"/>
      <c r="SIH6" s="38"/>
      <c r="SII6" s="38"/>
      <c r="SIJ6" s="38"/>
      <c r="SIK6" s="38"/>
      <c r="SIL6" s="38"/>
      <c r="SIM6" s="38"/>
      <c r="SIN6" s="38"/>
      <c r="SIO6" s="38"/>
      <c r="SIP6" s="38"/>
      <c r="SIQ6" s="38"/>
      <c r="SIR6" s="38"/>
      <c r="SIS6" s="38"/>
      <c r="SIT6" s="38"/>
      <c r="SIU6" s="38"/>
      <c r="SIV6" s="38"/>
      <c r="SIW6" s="38"/>
      <c r="SIX6" s="38"/>
      <c r="SIY6" s="38"/>
      <c r="SIZ6" s="38"/>
      <c r="SJA6" s="38"/>
      <c r="SJB6" s="38"/>
      <c r="SJC6" s="38"/>
      <c r="SJD6" s="38"/>
      <c r="SJE6" s="38"/>
      <c r="SJF6" s="38"/>
      <c r="SJG6" s="38"/>
      <c r="SJH6" s="38"/>
      <c r="SJI6" s="38"/>
      <c r="SJJ6" s="38"/>
      <c r="SJK6" s="38"/>
      <c r="SJL6" s="38"/>
      <c r="SJM6" s="38"/>
      <c r="SJN6" s="38"/>
      <c r="SJO6" s="38"/>
      <c r="SJP6" s="38"/>
      <c r="SJQ6" s="38"/>
      <c r="SJR6" s="38"/>
      <c r="SJS6" s="38"/>
      <c r="SJT6" s="38"/>
      <c r="SJU6" s="38"/>
      <c r="SJV6" s="38"/>
      <c r="SJW6" s="38"/>
      <c r="SJX6" s="38"/>
      <c r="SJY6" s="38"/>
      <c r="SJZ6" s="38"/>
      <c r="SKA6" s="38"/>
      <c r="SKB6" s="38"/>
      <c r="SKC6" s="38"/>
      <c r="SKD6" s="38"/>
      <c r="SKE6" s="38"/>
      <c r="SKF6" s="38"/>
      <c r="SKG6" s="38"/>
      <c r="SKH6" s="38"/>
      <c r="SKI6" s="38"/>
      <c r="SKJ6" s="38"/>
      <c r="SKK6" s="38"/>
      <c r="SKL6" s="38"/>
      <c r="SKM6" s="38"/>
      <c r="SKN6" s="38"/>
      <c r="SKO6" s="38"/>
      <c r="SKP6" s="38"/>
      <c r="SKQ6" s="38"/>
      <c r="SKR6" s="38"/>
      <c r="SKS6" s="38"/>
      <c r="SKT6" s="38"/>
      <c r="SKU6" s="38"/>
      <c r="SKV6" s="38"/>
      <c r="SKW6" s="38"/>
      <c r="SKX6" s="38"/>
      <c r="SKY6" s="38"/>
      <c r="SKZ6" s="38"/>
      <c r="SLA6" s="38"/>
      <c r="SLB6" s="38"/>
      <c r="SLC6" s="38"/>
      <c r="SLD6" s="38"/>
      <c r="SLE6" s="38"/>
      <c r="SLF6" s="38"/>
      <c r="SLG6" s="38"/>
      <c r="SLH6" s="38"/>
      <c r="SLI6" s="38"/>
      <c r="SLJ6" s="38"/>
      <c r="SLK6" s="38"/>
      <c r="SLL6" s="38"/>
      <c r="SLM6" s="38"/>
      <c r="SLN6" s="38"/>
      <c r="SLO6" s="38"/>
      <c r="SLP6" s="38"/>
      <c r="SLQ6" s="38"/>
      <c r="SLR6" s="38"/>
      <c r="SLS6" s="38"/>
      <c r="SLT6" s="38"/>
      <c r="SLU6" s="38"/>
      <c r="SLV6" s="38"/>
      <c r="SLW6" s="38"/>
      <c r="SLX6" s="38"/>
      <c r="SLY6" s="38"/>
      <c r="SLZ6" s="38"/>
      <c r="SMA6" s="38"/>
      <c r="SMB6" s="38"/>
      <c r="SMC6" s="38"/>
      <c r="SMD6" s="38"/>
      <c r="SME6" s="38"/>
      <c r="SMF6" s="38"/>
      <c r="SMG6" s="38"/>
      <c r="SMH6" s="38"/>
      <c r="SMI6" s="38"/>
      <c r="SMJ6" s="38"/>
      <c r="SMK6" s="38"/>
      <c r="SML6" s="38"/>
      <c r="SMM6" s="38"/>
      <c r="SMN6" s="38"/>
      <c r="SMO6" s="38"/>
      <c r="SMP6" s="38"/>
      <c r="SMQ6" s="38"/>
      <c r="SMR6" s="38"/>
      <c r="SMS6" s="38"/>
      <c r="SMT6" s="38"/>
      <c r="SMU6" s="38"/>
      <c r="SMV6" s="38"/>
      <c r="SMW6" s="38"/>
      <c r="SMX6" s="38"/>
      <c r="SMY6" s="38"/>
      <c r="SMZ6" s="38"/>
      <c r="SNA6" s="38"/>
      <c r="SNB6" s="38"/>
      <c r="SNC6" s="38"/>
      <c r="SND6" s="38"/>
      <c r="SNE6" s="38"/>
      <c r="SNF6" s="38"/>
      <c r="SNG6" s="38"/>
      <c r="SNH6" s="38"/>
      <c r="SNI6" s="38"/>
      <c r="SNJ6" s="38"/>
      <c r="SNK6" s="38"/>
      <c r="SNL6" s="38"/>
      <c r="SNM6" s="38"/>
      <c r="SNN6" s="38"/>
      <c r="SNO6" s="38"/>
      <c r="SNP6" s="38"/>
      <c r="SNQ6" s="38"/>
      <c r="SNR6" s="38"/>
      <c r="SNS6" s="38"/>
      <c r="SNT6" s="38"/>
      <c r="SNU6" s="38"/>
      <c r="SNV6" s="38"/>
      <c r="SNW6" s="38"/>
      <c r="SNX6" s="38"/>
      <c r="SNY6" s="38"/>
      <c r="SNZ6" s="38"/>
      <c r="SOA6" s="38"/>
      <c r="SOB6" s="38"/>
      <c r="SOC6" s="38"/>
      <c r="SOD6" s="38"/>
      <c r="SOE6" s="38"/>
      <c r="SOF6" s="38"/>
      <c r="SOG6" s="38"/>
      <c r="SOH6" s="38"/>
      <c r="SOI6" s="38"/>
      <c r="SOJ6" s="38"/>
      <c r="SOK6" s="38"/>
      <c r="SOL6" s="38"/>
      <c r="SOM6" s="38"/>
      <c r="SON6" s="38"/>
      <c r="SOO6" s="38"/>
      <c r="SOP6" s="38"/>
      <c r="SOQ6" s="38"/>
      <c r="SOR6" s="38"/>
      <c r="SOS6" s="38"/>
      <c r="SOT6" s="38"/>
      <c r="SOU6" s="38"/>
      <c r="SOV6" s="38"/>
      <c r="SOW6" s="38"/>
      <c r="SOX6" s="38"/>
      <c r="SOY6" s="38"/>
      <c r="SOZ6" s="38"/>
      <c r="SPA6" s="38"/>
      <c r="SPB6" s="38"/>
      <c r="SPC6" s="38"/>
      <c r="SPD6" s="38"/>
      <c r="SPE6" s="38"/>
      <c r="SPF6" s="38"/>
      <c r="SPG6" s="38"/>
      <c r="SPH6" s="38"/>
      <c r="SPI6" s="38"/>
      <c r="SPJ6" s="38"/>
      <c r="SPK6" s="38"/>
      <c r="SPL6" s="38"/>
      <c r="SPM6" s="38"/>
      <c r="SPN6" s="38"/>
      <c r="SPO6" s="38"/>
      <c r="SPP6" s="38"/>
      <c r="SPQ6" s="38"/>
      <c r="SPR6" s="38"/>
      <c r="SPS6" s="38"/>
      <c r="SPT6" s="38"/>
      <c r="SPU6" s="38"/>
      <c r="SPV6" s="38"/>
      <c r="SPW6" s="38"/>
      <c r="SPX6" s="38"/>
      <c r="SPY6" s="38"/>
      <c r="SPZ6" s="38"/>
      <c r="SQA6" s="38"/>
      <c r="SQB6" s="38"/>
      <c r="SQC6" s="38"/>
      <c r="SQD6" s="38"/>
      <c r="SQE6" s="38"/>
      <c r="SQF6" s="38"/>
      <c r="SQG6" s="38"/>
      <c r="SQH6" s="38"/>
      <c r="SQI6" s="38"/>
      <c r="SQJ6" s="38"/>
      <c r="SQK6" s="38"/>
      <c r="SQL6" s="38"/>
      <c r="SQM6" s="38"/>
      <c r="SQN6" s="38"/>
      <c r="SQO6" s="38"/>
      <c r="SQP6" s="38"/>
      <c r="SQQ6" s="38"/>
      <c r="SQR6" s="38"/>
      <c r="SQS6" s="38"/>
      <c r="SQT6" s="38"/>
      <c r="SQU6" s="38"/>
      <c r="SQV6" s="38"/>
      <c r="SQW6" s="38"/>
      <c r="SQX6" s="38"/>
      <c r="SQY6" s="38"/>
      <c r="SQZ6" s="38"/>
      <c r="SRA6" s="38"/>
      <c r="SRB6" s="38"/>
      <c r="SRC6" s="38"/>
      <c r="SRD6" s="38"/>
      <c r="SRE6" s="38"/>
      <c r="SRF6" s="38"/>
      <c r="SRG6" s="38"/>
      <c r="SRH6" s="38"/>
      <c r="SRI6" s="38"/>
      <c r="SRJ6" s="38"/>
      <c r="SRK6" s="38"/>
      <c r="SRL6" s="38"/>
      <c r="SRM6" s="38"/>
      <c r="SRN6" s="38"/>
      <c r="SRO6" s="38"/>
      <c r="SRP6" s="38"/>
      <c r="SRQ6" s="38"/>
      <c r="SRR6" s="38"/>
      <c r="SRS6" s="38"/>
      <c r="SRT6" s="38"/>
      <c r="SRU6" s="38"/>
      <c r="SRV6" s="38"/>
      <c r="SRW6" s="38"/>
      <c r="SRX6" s="38"/>
      <c r="SRY6" s="38"/>
      <c r="SRZ6" s="38"/>
      <c r="SSA6" s="38"/>
      <c r="SSB6" s="38"/>
      <c r="SSC6" s="38"/>
      <c r="SSD6" s="38"/>
      <c r="SSE6" s="38"/>
      <c r="SSF6" s="38"/>
      <c r="SSG6" s="38"/>
      <c r="SSH6" s="38"/>
      <c r="SSI6" s="38"/>
      <c r="SSJ6" s="38"/>
      <c r="SSK6" s="38"/>
      <c r="SSL6" s="38"/>
      <c r="SSM6" s="38"/>
      <c r="SSN6" s="38"/>
      <c r="SSO6" s="38"/>
      <c r="SSP6" s="38"/>
      <c r="SSQ6" s="38"/>
      <c r="SSR6" s="38"/>
      <c r="SSS6" s="38"/>
      <c r="SST6" s="38"/>
      <c r="SSU6" s="38"/>
      <c r="SSV6" s="38"/>
      <c r="SSW6" s="38"/>
      <c r="SSX6" s="38"/>
      <c r="SSY6" s="38"/>
      <c r="SSZ6" s="38"/>
      <c r="STA6" s="38"/>
      <c r="STB6" s="38"/>
      <c r="STC6" s="38"/>
      <c r="STD6" s="38"/>
      <c r="STE6" s="38"/>
      <c r="STF6" s="38"/>
      <c r="STG6" s="38"/>
      <c r="STH6" s="38"/>
      <c r="STI6" s="38"/>
      <c r="STJ6" s="38"/>
      <c r="STK6" s="38"/>
      <c r="STL6" s="38"/>
      <c r="STM6" s="38"/>
      <c r="STN6" s="38"/>
      <c r="STO6" s="38"/>
      <c r="STP6" s="38"/>
      <c r="STQ6" s="38"/>
      <c r="STR6" s="38"/>
      <c r="STS6" s="38"/>
      <c r="STT6" s="38"/>
      <c r="STU6" s="38"/>
      <c r="STV6" s="38"/>
      <c r="STW6" s="38"/>
      <c r="STX6" s="38"/>
      <c r="STY6" s="38"/>
      <c r="STZ6" s="38"/>
      <c r="SUA6" s="38"/>
      <c r="SUB6" s="38"/>
      <c r="SUC6" s="38"/>
      <c r="SUD6" s="38"/>
      <c r="SUE6" s="38"/>
      <c r="SUF6" s="38"/>
      <c r="SUG6" s="38"/>
      <c r="SUH6" s="38"/>
      <c r="SUI6" s="38"/>
      <c r="SUJ6" s="38"/>
      <c r="SUK6" s="38"/>
      <c r="SUL6" s="38"/>
      <c r="SUM6" s="38"/>
      <c r="SUN6" s="38"/>
      <c r="SUO6" s="38"/>
      <c r="SUP6" s="38"/>
      <c r="SUQ6" s="38"/>
      <c r="SUR6" s="38"/>
      <c r="SUS6" s="38"/>
      <c r="SUT6" s="38"/>
      <c r="SUU6" s="38"/>
      <c r="SUV6" s="38"/>
      <c r="SUW6" s="38"/>
      <c r="SUX6" s="38"/>
      <c r="SUY6" s="38"/>
      <c r="SUZ6" s="38"/>
      <c r="SVA6" s="38"/>
      <c r="SVB6" s="38"/>
      <c r="SVC6" s="38"/>
      <c r="SVD6" s="38"/>
      <c r="SVE6" s="38"/>
      <c r="SVF6" s="38"/>
      <c r="SVG6" s="38"/>
      <c r="SVH6" s="38"/>
      <c r="SVI6" s="38"/>
      <c r="SVJ6" s="38"/>
      <c r="SVK6" s="38"/>
      <c r="SVL6" s="38"/>
      <c r="SVM6" s="38"/>
      <c r="SVN6" s="38"/>
      <c r="SVO6" s="38"/>
      <c r="SVP6" s="38"/>
      <c r="SVQ6" s="38"/>
      <c r="SVR6" s="38"/>
      <c r="SVS6" s="38"/>
      <c r="SVT6" s="38"/>
      <c r="SVU6" s="38"/>
      <c r="SVV6" s="38"/>
      <c r="SVW6" s="38"/>
      <c r="SVX6" s="38"/>
      <c r="SVY6" s="38"/>
      <c r="SVZ6" s="38"/>
      <c r="SWA6" s="38"/>
      <c r="SWB6" s="38"/>
      <c r="SWC6" s="38"/>
      <c r="SWD6" s="38"/>
      <c r="SWE6" s="38"/>
      <c r="SWF6" s="38"/>
      <c r="SWG6" s="38"/>
      <c r="SWH6" s="38"/>
      <c r="SWI6" s="38"/>
      <c r="SWJ6" s="38"/>
      <c r="SWK6" s="38"/>
      <c r="SWL6" s="38"/>
      <c r="SWM6" s="38"/>
      <c r="SWN6" s="38"/>
      <c r="SWO6" s="38"/>
      <c r="SWP6" s="38"/>
      <c r="SWQ6" s="38"/>
      <c r="SWR6" s="38"/>
      <c r="SWS6" s="38"/>
      <c r="SWT6" s="38"/>
      <c r="SWU6" s="38"/>
      <c r="SWV6" s="38"/>
      <c r="SWW6" s="38"/>
      <c r="SWX6" s="38"/>
      <c r="SWY6" s="38"/>
      <c r="SWZ6" s="38"/>
      <c r="SXA6" s="38"/>
      <c r="SXB6" s="38"/>
      <c r="SXC6" s="38"/>
      <c r="SXD6" s="38"/>
      <c r="SXE6" s="38"/>
      <c r="SXF6" s="38"/>
      <c r="SXG6" s="38"/>
      <c r="SXH6" s="38"/>
      <c r="SXI6" s="38"/>
      <c r="SXJ6" s="38"/>
      <c r="SXK6" s="38"/>
      <c r="SXL6" s="38"/>
      <c r="SXM6" s="38"/>
      <c r="SXN6" s="38"/>
      <c r="SXO6" s="38"/>
      <c r="SXP6" s="38"/>
      <c r="SXQ6" s="38"/>
      <c r="SXR6" s="38"/>
      <c r="SXS6" s="38"/>
      <c r="SXT6" s="38"/>
      <c r="SXU6" s="38"/>
      <c r="SXV6" s="38"/>
      <c r="SXW6" s="38"/>
      <c r="SXX6" s="38"/>
      <c r="SXY6" s="38"/>
      <c r="SXZ6" s="38"/>
      <c r="SYA6" s="38"/>
      <c r="SYB6" s="38"/>
      <c r="SYC6" s="38"/>
      <c r="SYD6" s="38"/>
      <c r="SYE6" s="38"/>
      <c r="SYF6" s="38"/>
      <c r="SYG6" s="38"/>
      <c r="SYH6" s="38"/>
      <c r="SYI6" s="38"/>
      <c r="SYJ6" s="38"/>
      <c r="SYK6" s="38"/>
      <c r="SYL6" s="38"/>
      <c r="SYM6" s="38"/>
      <c r="SYN6" s="38"/>
      <c r="SYO6" s="38"/>
      <c r="SYP6" s="38"/>
      <c r="SYQ6" s="38"/>
      <c r="SYR6" s="38"/>
      <c r="SYS6" s="38"/>
      <c r="SYT6" s="38"/>
      <c r="SYU6" s="38"/>
      <c r="SYV6" s="38"/>
      <c r="SYW6" s="38"/>
      <c r="SYX6" s="38"/>
      <c r="SYY6" s="38"/>
      <c r="SYZ6" s="38"/>
      <c r="SZA6" s="38"/>
      <c r="SZB6" s="38"/>
      <c r="SZC6" s="38"/>
      <c r="SZD6" s="38"/>
      <c r="SZE6" s="38"/>
      <c r="SZF6" s="38"/>
      <c r="SZG6" s="38"/>
      <c r="SZH6" s="38"/>
      <c r="SZI6" s="38"/>
      <c r="SZJ6" s="38"/>
      <c r="SZK6" s="38"/>
      <c r="SZL6" s="38"/>
      <c r="SZM6" s="38"/>
      <c r="SZN6" s="38"/>
      <c r="SZO6" s="38"/>
      <c r="SZP6" s="38"/>
      <c r="SZQ6" s="38"/>
      <c r="SZR6" s="38"/>
      <c r="SZS6" s="38"/>
      <c r="SZT6" s="38"/>
      <c r="SZU6" s="38"/>
      <c r="SZV6" s="38"/>
      <c r="SZW6" s="38"/>
      <c r="SZX6" s="38"/>
      <c r="SZY6" s="38"/>
      <c r="SZZ6" s="38"/>
      <c r="TAA6" s="38"/>
      <c r="TAB6" s="38"/>
      <c r="TAC6" s="38"/>
      <c r="TAD6" s="38"/>
      <c r="TAE6" s="38"/>
      <c r="TAF6" s="38"/>
      <c r="TAG6" s="38"/>
      <c r="TAH6" s="38"/>
      <c r="TAI6" s="38"/>
      <c r="TAJ6" s="38"/>
      <c r="TAK6" s="38"/>
      <c r="TAL6" s="38"/>
      <c r="TAM6" s="38"/>
      <c r="TAN6" s="38"/>
      <c r="TAO6" s="38"/>
      <c r="TAP6" s="38"/>
      <c r="TAQ6" s="38"/>
      <c r="TAR6" s="38"/>
      <c r="TAS6" s="38"/>
      <c r="TAT6" s="38"/>
      <c r="TAU6" s="38"/>
      <c r="TAV6" s="38"/>
      <c r="TAW6" s="38"/>
      <c r="TAX6" s="38"/>
      <c r="TAY6" s="38"/>
      <c r="TAZ6" s="38"/>
      <c r="TBA6" s="38"/>
      <c r="TBB6" s="38"/>
      <c r="TBC6" s="38"/>
      <c r="TBD6" s="38"/>
      <c r="TBE6" s="38"/>
      <c r="TBF6" s="38"/>
      <c r="TBG6" s="38"/>
      <c r="TBH6" s="38"/>
      <c r="TBI6" s="38"/>
      <c r="TBJ6" s="38"/>
      <c r="TBK6" s="38"/>
      <c r="TBL6" s="38"/>
      <c r="TBM6" s="38"/>
      <c r="TBN6" s="38"/>
      <c r="TBO6" s="38"/>
      <c r="TBP6" s="38"/>
      <c r="TBQ6" s="38"/>
      <c r="TBR6" s="38"/>
      <c r="TBS6" s="38"/>
      <c r="TBT6" s="38"/>
      <c r="TBU6" s="38"/>
      <c r="TBV6" s="38"/>
      <c r="TBW6" s="38"/>
      <c r="TBX6" s="38"/>
      <c r="TBY6" s="38"/>
      <c r="TBZ6" s="38"/>
      <c r="TCA6" s="38"/>
      <c r="TCB6" s="38"/>
      <c r="TCC6" s="38"/>
      <c r="TCD6" s="38"/>
      <c r="TCE6" s="38"/>
      <c r="TCF6" s="38"/>
      <c r="TCG6" s="38"/>
      <c r="TCH6" s="38"/>
      <c r="TCI6" s="38"/>
      <c r="TCJ6" s="38"/>
      <c r="TCK6" s="38"/>
      <c r="TCL6" s="38"/>
      <c r="TCM6" s="38"/>
      <c r="TCN6" s="38"/>
      <c r="TCO6" s="38"/>
      <c r="TCP6" s="38"/>
      <c r="TCQ6" s="38"/>
      <c r="TCR6" s="38"/>
      <c r="TCS6" s="38"/>
      <c r="TCT6" s="38"/>
      <c r="TCU6" s="38"/>
      <c r="TCV6" s="38"/>
      <c r="TCW6" s="38"/>
      <c r="TCX6" s="38"/>
      <c r="TCY6" s="38"/>
      <c r="TCZ6" s="38"/>
      <c r="TDA6" s="38"/>
      <c r="TDB6" s="38"/>
      <c r="TDC6" s="38"/>
      <c r="TDD6" s="38"/>
      <c r="TDE6" s="38"/>
      <c r="TDF6" s="38"/>
      <c r="TDG6" s="38"/>
      <c r="TDH6" s="38"/>
      <c r="TDI6" s="38"/>
      <c r="TDJ6" s="38"/>
      <c r="TDK6" s="38"/>
      <c r="TDL6" s="38"/>
      <c r="TDM6" s="38"/>
      <c r="TDN6" s="38"/>
      <c r="TDO6" s="38"/>
      <c r="TDP6" s="38"/>
      <c r="TDQ6" s="38"/>
      <c r="TDR6" s="38"/>
      <c r="TDS6" s="38"/>
      <c r="TDT6" s="38"/>
      <c r="TDU6" s="38"/>
      <c r="TDV6" s="38"/>
      <c r="TDW6" s="38"/>
      <c r="TDX6" s="38"/>
      <c r="TDY6" s="38"/>
      <c r="TDZ6" s="38"/>
      <c r="TEA6" s="38"/>
      <c r="TEB6" s="38"/>
      <c r="TEC6" s="38"/>
      <c r="TED6" s="38"/>
      <c r="TEE6" s="38"/>
      <c r="TEF6" s="38"/>
      <c r="TEG6" s="38"/>
      <c r="TEH6" s="38"/>
      <c r="TEI6" s="38"/>
      <c r="TEJ6" s="38"/>
      <c r="TEK6" s="38"/>
      <c r="TEL6" s="38"/>
      <c r="TEM6" s="38"/>
      <c r="TEN6" s="38"/>
      <c r="TEO6" s="38"/>
      <c r="TEP6" s="38"/>
      <c r="TEQ6" s="38"/>
      <c r="TER6" s="38"/>
      <c r="TES6" s="38"/>
      <c r="TET6" s="38"/>
      <c r="TEU6" s="38"/>
      <c r="TEV6" s="38"/>
      <c r="TEW6" s="38"/>
      <c r="TEX6" s="38"/>
      <c r="TEY6" s="38"/>
      <c r="TEZ6" s="38"/>
      <c r="TFA6" s="38"/>
      <c r="TFB6" s="38"/>
      <c r="TFC6" s="38"/>
      <c r="TFD6" s="38"/>
      <c r="TFE6" s="38"/>
      <c r="TFF6" s="38"/>
      <c r="TFG6" s="38"/>
      <c r="TFH6" s="38"/>
      <c r="TFI6" s="38"/>
      <c r="TFJ6" s="38"/>
      <c r="TFK6" s="38"/>
      <c r="TFL6" s="38"/>
      <c r="TFM6" s="38"/>
      <c r="TFN6" s="38"/>
      <c r="TFO6" s="38"/>
      <c r="TFP6" s="38"/>
      <c r="TFQ6" s="38"/>
      <c r="TFR6" s="38"/>
      <c r="TFS6" s="38"/>
      <c r="TFT6" s="38"/>
      <c r="TFU6" s="38"/>
      <c r="TFV6" s="38"/>
      <c r="TFW6" s="38"/>
      <c r="TFX6" s="38"/>
      <c r="TFY6" s="38"/>
      <c r="TFZ6" s="38"/>
      <c r="TGA6" s="38"/>
      <c r="TGB6" s="38"/>
      <c r="TGC6" s="38"/>
      <c r="TGD6" s="38"/>
      <c r="TGE6" s="38"/>
      <c r="TGF6" s="38"/>
      <c r="TGG6" s="38"/>
      <c r="TGH6" s="38"/>
      <c r="TGI6" s="38"/>
      <c r="TGJ6" s="38"/>
      <c r="TGK6" s="38"/>
      <c r="TGL6" s="38"/>
      <c r="TGM6" s="38"/>
      <c r="TGN6" s="38"/>
      <c r="TGO6" s="38"/>
      <c r="TGP6" s="38"/>
      <c r="TGQ6" s="38"/>
      <c r="TGR6" s="38"/>
      <c r="TGS6" s="38"/>
      <c r="TGT6" s="38"/>
      <c r="TGU6" s="38"/>
      <c r="TGV6" s="38"/>
      <c r="TGW6" s="38"/>
      <c r="TGX6" s="38"/>
      <c r="TGY6" s="38"/>
      <c r="TGZ6" s="38"/>
      <c r="THA6" s="38"/>
      <c r="THB6" s="38"/>
      <c r="THC6" s="38"/>
      <c r="THD6" s="38"/>
      <c r="THE6" s="38"/>
      <c r="THF6" s="38"/>
      <c r="THG6" s="38"/>
      <c r="THH6" s="38"/>
      <c r="THI6" s="38"/>
      <c r="THJ6" s="38"/>
      <c r="THK6" s="38"/>
      <c r="THL6" s="38"/>
      <c r="THM6" s="38"/>
      <c r="THN6" s="38"/>
      <c r="THO6" s="38"/>
      <c r="THP6" s="38"/>
      <c r="THQ6" s="38"/>
      <c r="THR6" s="38"/>
      <c r="THS6" s="38"/>
      <c r="THT6" s="38"/>
      <c r="THU6" s="38"/>
      <c r="THV6" s="38"/>
      <c r="THW6" s="38"/>
      <c r="THX6" s="38"/>
      <c r="THY6" s="38"/>
      <c r="THZ6" s="38"/>
      <c r="TIA6" s="38"/>
      <c r="TIB6" s="38"/>
      <c r="TIC6" s="38"/>
      <c r="TID6" s="38"/>
      <c r="TIE6" s="38"/>
      <c r="TIF6" s="38"/>
      <c r="TIG6" s="38"/>
      <c r="TIH6" s="38"/>
      <c r="TII6" s="38"/>
      <c r="TIJ6" s="38"/>
      <c r="TIK6" s="38"/>
      <c r="TIL6" s="38"/>
      <c r="TIM6" s="38"/>
      <c r="TIN6" s="38"/>
      <c r="TIO6" s="38"/>
      <c r="TIP6" s="38"/>
      <c r="TIQ6" s="38"/>
      <c r="TIR6" s="38"/>
      <c r="TIS6" s="38"/>
      <c r="TIT6" s="38"/>
      <c r="TIU6" s="38"/>
      <c r="TIV6" s="38"/>
      <c r="TIW6" s="38"/>
      <c r="TIX6" s="38"/>
      <c r="TIY6" s="38"/>
      <c r="TIZ6" s="38"/>
      <c r="TJA6" s="38"/>
      <c r="TJB6" s="38"/>
      <c r="TJC6" s="38"/>
      <c r="TJD6" s="38"/>
      <c r="TJE6" s="38"/>
      <c r="TJF6" s="38"/>
      <c r="TJG6" s="38"/>
      <c r="TJH6" s="38"/>
      <c r="TJI6" s="38"/>
      <c r="TJJ6" s="38"/>
      <c r="TJK6" s="38"/>
      <c r="TJL6" s="38"/>
      <c r="TJM6" s="38"/>
      <c r="TJN6" s="38"/>
      <c r="TJO6" s="38"/>
      <c r="TJP6" s="38"/>
      <c r="TJQ6" s="38"/>
      <c r="TJR6" s="38"/>
      <c r="TJS6" s="38"/>
      <c r="TJT6" s="38"/>
      <c r="TJU6" s="38"/>
      <c r="TJV6" s="38"/>
      <c r="TJW6" s="38"/>
      <c r="TJX6" s="38"/>
      <c r="TJY6" s="38"/>
      <c r="TJZ6" s="38"/>
      <c r="TKA6" s="38"/>
      <c r="TKB6" s="38"/>
      <c r="TKC6" s="38"/>
      <c r="TKD6" s="38"/>
      <c r="TKE6" s="38"/>
      <c r="TKF6" s="38"/>
      <c r="TKG6" s="38"/>
      <c r="TKH6" s="38"/>
      <c r="TKI6" s="38"/>
      <c r="TKJ6" s="38"/>
      <c r="TKK6" s="38"/>
      <c r="TKL6" s="38"/>
      <c r="TKM6" s="38"/>
      <c r="TKN6" s="38"/>
      <c r="TKO6" s="38"/>
      <c r="TKP6" s="38"/>
      <c r="TKQ6" s="38"/>
      <c r="TKR6" s="38"/>
      <c r="TKS6" s="38"/>
      <c r="TKT6" s="38"/>
      <c r="TKU6" s="38"/>
      <c r="TKV6" s="38"/>
      <c r="TKW6" s="38"/>
      <c r="TKX6" s="38"/>
      <c r="TKY6" s="38"/>
      <c r="TKZ6" s="38"/>
      <c r="TLA6" s="38"/>
      <c r="TLB6" s="38"/>
      <c r="TLC6" s="38"/>
      <c r="TLD6" s="38"/>
      <c r="TLE6" s="38"/>
      <c r="TLF6" s="38"/>
      <c r="TLG6" s="38"/>
      <c r="TLH6" s="38"/>
      <c r="TLI6" s="38"/>
      <c r="TLJ6" s="38"/>
      <c r="TLK6" s="38"/>
      <c r="TLL6" s="38"/>
      <c r="TLM6" s="38"/>
      <c r="TLN6" s="38"/>
      <c r="TLO6" s="38"/>
      <c r="TLP6" s="38"/>
      <c r="TLQ6" s="38"/>
      <c r="TLR6" s="38"/>
      <c r="TLS6" s="38"/>
      <c r="TLT6" s="38"/>
      <c r="TLU6" s="38"/>
      <c r="TLV6" s="38"/>
      <c r="TLW6" s="38"/>
      <c r="TLX6" s="38"/>
      <c r="TLY6" s="38"/>
      <c r="TLZ6" s="38"/>
      <c r="TMA6" s="38"/>
      <c r="TMB6" s="38"/>
      <c r="TMC6" s="38"/>
      <c r="TMD6" s="38"/>
      <c r="TME6" s="38"/>
      <c r="TMF6" s="38"/>
      <c r="TMG6" s="38"/>
      <c r="TMH6" s="38"/>
      <c r="TMI6" s="38"/>
      <c r="TMJ6" s="38"/>
      <c r="TMK6" s="38"/>
      <c r="TML6" s="38"/>
      <c r="TMM6" s="38"/>
      <c r="TMN6" s="38"/>
      <c r="TMO6" s="38"/>
      <c r="TMP6" s="38"/>
      <c r="TMQ6" s="38"/>
      <c r="TMR6" s="38"/>
      <c r="TMS6" s="38"/>
      <c r="TMT6" s="38"/>
      <c r="TMU6" s="38"/>
      <c r="TMV6" s="38"/>
      <c r="TMW6" s="38"/>
      <c r="TMX6" s="38"/>
      <c r="TMY6" s="38"/>
      <c r="TMZ6" s="38"/>
      <c r="TNA6" s="38"/>
      <c r="TNB6" s="38"/>
      <c r="TNC6" s="38"/>
      <c r="TND6" s="38"/>
      <c r="TNE6" s="38"/>
      <c r="TNF6" s="38"/>
      <c r="TNG6" s="38"/>
      <c r="TNH6" s="38"/>
      <c r="TNI6" s="38"/>
      <c r="TNJ6" s="38"/>
      <c r="TNK6" s="38"/>
      <c r="TNL6" s="38"/>
      <c r="TNM6" s="38"/>
      <c r="TNN6" s="38"/>
      <c r="TNO6" s="38"/>
      <c r="TNP6" s="38"/>
      <c r="TNQ6" s="38"/>
      <c r="TNR6" s="38"/>
      <c r="TNS6" s="38"/>
      <c r="TNT6" s="38"/>
      <c r="TNU6" s="38"/>
      <c r="TNV6" s="38"/>
      <c r="TNW6" s="38"/>
      <c r="TNX6" s="38"/>
      <c r="TNY6" s="38"/>
      <c r="TNZ6" s="38"/>
      <c r="TOA6" s="38"/>
      <c r="TOB6" s="38"/>
      <c r="TOC6" s="38"/>
      <c r="TOD6" s="38"/>
      <c r="TOE6" s="38"/>
      <c r="TOF6" s="38"/>
      <c r="TOG6" s="38"/>
      <c r="TOH6" s="38"/>
      <c r="TOI6" s="38"/>
      <c r="TOJ6" s="38"/>
      <c r="TOK6" s="38"/>
      <c r="TOL6" s="38"/>
      <c r="TOM6" s="38"/>
      <c r="TON6" s="38"/>
      <c r="TOO6" s="38"/>
      <c r="TOP6" s="38"/>
      <c r="TOQ6" s="38"/>
      <c r="TOR6" s="38"/>
      <c r="TOS6" s="38"/>
      <c r="TOT6" s="38"/>
      <c r="TOU6" s="38"/>
      <c r="TOV6" s="38"/>
      <c r="TOW6" s="38"/>
      <c r="TOX6" s="38"/>
      <c r="TOY6" s="38"/>
      <c r="TOZ6" s="38"/>
      <c r="TPA6" s="38"/>
      <c r="TPB6" s="38"/>
      <c r="TPC6" s="38"/>
      <c r="TPD6" s="38"/>
      <c r="TPE6" s="38"/>
      <c r="TPF6" s="38"/>
      <c r="TPG6" s="38"/>
      <c r="TPH6" s="38"/>
      <c r="TPI6" s="38"/>
      <c r="TPJ6" s="38"/>
      <c r="TPK6" s="38"/>
      <c r="TPL6" s="38"/>
      <c r="TPM6" s="38"/>
      <c r="TPN6" s="38"/>
      <c r="TPO6" s="38"/>
      <c r="TPP6" s="38"/>
      <c r="TPQ6" s="38"/>
      <c r="TPR6" s="38"/>
      <c r="TPS6" s="38"/>
      <c r="TPT6" s="38"/>
      <c r="TPU6" s="38"/>
      <c r="TPV6" s="38"/>
      <c r="TPW6" s="38"/>
      <c r="TPX6" s="38"/>
      <c r="TPY6" s="38"/>
      <c r="TPZ6" s="38"/>
      <c r="TQA6" s="38"/>
      <c r="TQB6" s="38"/>
      <c r="TQC6" s="38"/>
      <c r="TQD6" s="38"/>
      <c r="TQE6" s="38"/>
      <c r="TQF6" s="38"/>
      <c r="TQG6" s="38"/>
      <c r="TQH6" s="38"/>
      <c r="TQI6" s="38"/>
      <c r="TQJ6" s="38"/>
      <c r="TQK6" s="38"/>
      <c r="TQL6" s="38"/>
      <c r="TQM6" s="38"/>
      <c r="TQN6" s="38"/>
      <c r="TQO6" s="38"/>
      <c r="TQP6" s="38"/>
      <c r="TQQ6" s="38"/>
      <c r="TQR6" s="38"/>
      <c r="TQS6" s="38"/>
      <c r="TQT6" s="38"/>
      <c r="TQU6" s="38"/>
      <c r="TQV6" s="38"/>
      <c r="TQW6" s="38"/>
      <c r="TQX6" s="38"/>
      <c r="TQY6" s="38"/>
      <c r="TQZ6" s="38"/>
      <c r="TRA6" s="38"/>
      <c r="TRB6" s="38"/>
      <c r="TRC6" s="38"/>
      <c r="TRD6" s="38"/>
      <c r="TRE6" s="38"/>
      <c r="TRF6" s="38"/>
      <c r="TRG6" s="38"/>
      <c r="TRH6" s="38"/>
      <c r="TRI6" s="38"/>
      <c r="TRJ6" s="38"/>
      <c r="TRK6" s="38"/>
      <c r="TRL6" s="38"/>
      <c r="TRM6" s="38"/>
      <c r="TRN6" s="38"/>
      <c r="TRO6" s="38"/>
      <c r="TRP6" s="38"/>
      <c r="TRQ6" s="38"/>
      <c r="TRR6" s="38"/>
      <c r="TRS6" s="38"/>
      <c r="TRT6" s="38"/>
      <c r="TRU6" s="38"/>
      <c r="TRV6" s="38"/>
      <c r="TRW6" s="38"/>
      <c r="TRX6" s="38"/>
      <c r="TRY6" s="38"/>
      <c r="TRZ6" s="38"/>
      <c r="TSA6" s="38"/>
      <c r="TSB6" s="38"/>
      <c r="TSC6" s="38"/>
      <c r="TSD6" s="38"/>
      <c r="TSE6" s="38"/>
      <c r="TSF6" s="38"/>
      <c r="TSG6" s="38"/>
      <c r="TSH6" s="38"/>
      <c r="TSI6" s="38"/>
      <c r="TSJ6" s="38"/>
      <c r="TSK6" s="38"/>
      <c r="TSL6" s="38"/>
      <c r="TSM6" s="38"/>
      <c r="TSN6" s="38"/>
      <c r="TSO6" s="38"/>
      <c r="TSP6" s="38"/>
      <c r="TSQ6" s="38"/>
      <c r="TSR6" s="38"/>
      <c r="TSS6" s="38"/>
      <c r="TST6" s="38"/>
      <c r="TSU6" s="38"/>
      <c r="TSV6" s="38"/>
      <c r="TSW6" s="38"/>
      <c r="TSX6" s="38"/>
      <c r="TSY6" s="38"/>
      <c r="TSZ6" s="38"/>
      <c r="TTA6" s="38"/>
      <c r="TTB6" s="38"/>
      <c r="TTC6" s="38"/>
      <c r="TTD6" s="38"/>
      <c r="TTE6" s="38"/>
      <c r="TTF6" s="38"/>
      <c r="TTG6" s="38"/>
      <c r="TTH6" s="38"/>
      <c r="TTI6" s="38"/>
      <c r="TTJ6" s="38"/>
      <c r="TTK6" s="38"/>
      <c r="TTL6" s="38"/>
      <c r="TTM6" s="38"/>
      <c r="TTN6" s="38"/>
      <c r="TTO6" s="38"/>
      <c r="TTP6" s="38"/>
      <c r="TTQ6" s="38"/>
      <c r="TTR6" s="38"/>
      <c r="TTS6" s="38"/>
      <c r="TTT6" s="38"/>
      <c r="TTU6" s="38"/>
      <c r="TTV6" s="38"/>
      <c r="TTW6" s="38"/>
      <c r="TTX6" s="38"/>
      <c r="TTY6" s="38"/>
      <c r="TTZ6" s="38"/>
      <c r="TUA6" s="38"/>
      <c r="TUB6" s="38"/>
      <c r="TUC6" s="38"/>
      <c r="TUD6" s="38"/>
      <c r="TUE6" s="38"/>
      <c r="TUF6" s="38"/>
      <c r="TUG6" s="38"/>
      <c r="TUH6" s="38"/>
      <c r="TUI6" s="38"/>
      <c r="TUJ6" s="38"/>
      <c r="TUK6" s="38"/>
      <c r="TUL6" s="38"/>
      <c r="TUM6" s="38"/>
      <c r="TUN6" s="38"/>
      <c r="TUO6" s="38"/>
      <c r="TUP6" s="38"/>
      <c r="TUQ6" s="38"/>
      <c r="TUR6" s="38"/>
      <c r="TUS6" s="38"/>
      <c r="TUT6" s="38"/>
      <c r="TUU6" s="38"/>
      <c r="TUV6" s="38"/>
      <c r="TUW6" s="38"/>
      <c r="TUX6" s="38"/>
      <c r="TUY6" s="38"/>
      <c r="TUZ6" s="38"/>
      <c r="TVA6" s="38"/>
      <c r="TVB6" s="38"/>
      <c r="TVC6" s="38"/>
      <c r="TVD6" s="38"/>
      <c r="TVE6" s="38"/>
      <c r="TVF6" s="38"/>
      <c r="TVG6" s="38"/>
      <c r="TVH6" s="38"/>
      <c r="TVI6" s="38"/>
      <c r="TVJ6" s="38"/>
      <c r="TVK6" s="38"/>
      <c r="TVL6" s="38"/>
      <c r="TVM6" s="38"/>
      <c r="TVN6" s="38"/>
      <c r="TVO6" s="38"/>
      <c r="TVP6" s="38"/>
      <c r="TVQ6" s="38"/>
      <c r="TVR6" s="38"/>
      <c r="TVS6" s="38"/>
      <c r="TVT6" s="38"/>
      <c r="TVU6" s="38"/>
      <c r="TVV6" s="38"/>
      <c r="TVW6" s="38"/>
      <c r="TVX6" s="38"/>
      <c r="TVY6" s="38"/>
      <c r="TVZ6" s="38"/>
      <c r="TWA6" s="38"/>
      <c r="TWB6" s="38"/>
      <c r="TWC6" s="38"/>
      <c r="TWD6" s="38"/>
      <c r="TWE6" s="38"/>
      <c r="TWF6" s="38"/>
      <c r="TWG6" s="38"/>
      <c r="TWH6" s="38"/>
      <c r="TWI6" s="38"/>
      <c r="TWJ6" s="38"/>
      <c r="TWK6" s="38"/>
      <c r="TWL6" s="38"/>
      <c r="TWM6" s="38"/>
      <c r="TWN6" s="38"/>
      <c r="TWO6" s="38"/>
      <c r="TWP6" s="38"/>
      <c r="TWQ6" s="38"/>
      <c r="TWR6" s="38"/>
      <c r="TWS6" s="38"/>
      <c r="TWT6" s="38"/>
      <c r="TWU6" s="38"/>
      <c r="TWV6" s="38"/>
      <c r="TWW6" s="38"/>
      <c r="TWX6" s="38"/>
      <c r="TWY6" s="38"/>
      <c r="TWZ6" s="38"/>
      <c r="TXA6" s="38"/>
      <c r="TXB6" s="38"/>
      <c r="TXC6" s="38"/>
      <c r="TXD6" s="38"/>
      <c r="TXE6" s="38"/>
      <c r="TXF6" s="38"/>
      <c r="TXG6" s="38"/>
      <c r="TXH6" s="38"/>
      <c r="TXI6" s="38"/>
      <c r="TXJ6" s="38"/>
      <c r="TXK6" s="38"/>
      <c r="TXL6" s="38"/>
      <c r="TXM6" s="38"/>
      <c r="TXN6" s="38"/>
      <c r="TXO6" s="38"/>
      <c r="TXP6" s="38"/>
      <c r="TXQ6" s="38"/>
      <c r="TXR6" s="38"/>
      <c r="TXS6" s="38"/>
      <c r="TXT6" s="38"/>
      <c r="TXU6" s="38"/>
      <c r="TXV6" s="38"/>
      <c r="TXW6" s="38"/>
      <c r="TXX6" s="38"/>
      <c r="TXY6" s="38"/>
      <c r="TXZ6" s="38"/>
      <c r="TYA6" s="38"/>
      <c r="TYB6" s="38"/>
      <c r="TYC6" s="38"/>
      <c r="TYD6" s="38"/>
      <c r="TYE6" s="38"/>
      <c r="TYF6" s="38"/>
      <c r="TYG6" s="38"/>
      <c r="TYH6" s="38"/>
      <c r="TYI6" s="38"/>
      <c r="TYJ6" s="38"/>
      <c r="TYK6" s="38"/>
      <c r="TYL6" s="38"/>
      <c r="TYM6" s="38"/>
      <c r="TYN6" s="38"/>
      <c r="TYO6" s="38"/>
      <c r="TYP6" s="38"/>
      <c r="TYQ6" s="38"/>
      <c r="TYR6" s="38"/>
      <c r="TYS6" s="38"/>
      <c r="TYT6" s="38"/>
      <c r="TYU6" s="38"/>
      <c r="TYV6" s="38"/>
      <c r="TYW6" s="38"/>
      <c r="TYX6" s="38"/>
      <c r="TYY6" s="38"/>
      <c r="TYZ6" s="38"/>
      <c r="TZA6" s="38"/>
      <c r="TZB6" s="38"/>
      <c r="TZC6" s="38"/>
      <c r="TZD6" s="38"/>
      <c r="TZE6" s="38"/>
      <c r="TZF6" s="38"/>
      <c r="TZG6" s="38"/>
      <c r="TZH6" s="38"/>
      <c r="TZI6" s="38"/>
      <c r="TZJ6" s="38"/>
      <c r="TZK6" s="38"/>
      <c r="TZL6" s="38"/>
      <c r="TZM6" s="38"/>
      <c r="TZN6" s="38"/>
      <c r="TZO6" s="38"/>
      <c r="TZP6" s="38"/>
      <c r="TZQ6" s="38"/>
      <c r="TZR6" s="38"/>
      <c r="TZS6" s="38"/>
      <c r="TZT6" s="38"/>
      <c r="TZU6" s="38"/>
      <c r="TZV6" s="38"/>
      <c r="TZW6" s="38"/>
      <c r="TZX6" s="38"/>
      <c r="TZY6" s="38"/>
      <c r="TZZ6" s="38"/>
      <c r="UAA6" s="38"/>
      <c r="UAB6" s="38"/>
      <c r="UAC6" s="38"/>
      <c r="UAD6" s="38"/>
      <c r="UAE6" s="38"/>
      <c r="UAF6" s="38"/>
      <c r="UAG6" s="38"/>
      <c r="UAH6" s="38"/>
      <c r="UAI6" s="38"/>
      <c r="UAJ6" s="38"/>
      <c r="UAK6" s="38"/>
      <c r="UAL6" s="38"/>
      <c r="UAM6" s="38"/>
      <c r="UAN6" s="38"/>
      <c r="UAO6" s="38"/>
      <c r="UAP6" s="38"/>
      <c r="UAQ6" s="38"/>
      <c r="UAR6" s="38"/>
      <c r="UAS6" s="38"/>
      <c r="UAT6" s="38"/>
      <c r="UAU6" s="38"/>
      <c r="UAV6" s="38"/>
      <c r="UAW6" s="38"/>
      <c r="UAX6" s="38"/>
      <c r="UAY6" s="38"/>
      <c r="UAZ6" s="38"/>
      <c r="UBA6" s="38"/>
      <c r="UBB6" s="38"/>
      <c r="UBC6" s="38"/>
      <c r="UBD6" s="38"/>
      <c r="UBE6" s="38"/>
      <c r="UBF6" s="38"/>
      <c r="UBG6" s="38"/>
      <c r="UBH6" s="38"/>
      <c r="UBI6" s="38"/>
      <c r="UBJ6" s="38"/>
      <c r="UBK6" s="38"/>
      <c r="UBL6" s="38"/>
      <c r="UBM6" s="38"/>
      <c r="UBN6" s="38"/>
      <c r="UBO6" s="38"/>
      <c r="UBP6" s="38"/>
      <c r="UBQ6" s="38"/>
      <c r="UBR6" s="38"/>
      <c r="UBS6" s="38"/>
      <c r="UBT6" s="38"/>
      <c r="UBU6" s="38"/>
      <c r="UBV6" s="38"/>
      <c r="UBW6" s="38"/>
      <c r="UBX6" s="38"/>
      <c r="UBY6" s="38"/>
      <c r="UBZ6" s="38"/>
      <c r="UCA6" s="38"/>
      <c r="UCB6" s="38"/>
      <c r="UCC6" s="38"/>
      <c r="UCD6" s="38"/>
      <c r="UCE6" s="38"/>
      <c r="UCF6" s="38"/>
      <c r="UCG6" s="38"/>
      <c r="UCH6" s="38"/>
      <c r="UCI6" s="38"/>
      <c r="UCJ6" s="38"/>
      <c r="UCK6" s="38"/>
      <c r="UCL6" s="38"/>
      <c r="UCM6" s="38"/>
      <c r="UCN6" s="38"/>
      <c r="UCO6" s="38"/>
      <c r="UCP6" s="38"/>
      <c r="UCQ6" s="38"/>
      <c r="UCR6" s="38"/>
      <c r="UCS6" s="38"/>
      <c r="UCT6" s="38"/>
      <c r="UCU6" s="38"/>
      <c r="UCV6" s="38"/>
      <c r="UCW6" s="38"/>
      <c r="UCX6" s="38"/>
      <c r="UCY6" s="38"/>
      <c r="UCZ6" s="38"/>
      <c r="UDA6" s="38"/>
      <c r="UDB6" s="38"/>
      <c r="UDC6" s="38"/>
      <c r="UDD6" s="38"/>
      <c r="UDE6" s="38"/>
      <c r="UDF6" s="38"/>
      <c r="UDG6" s="38"/>
      <c r="UDH6" s="38"/>
      <c r="UDI6" s="38"/>
      <c r="UDJ6" s="38"/>
      <c r="UDK6" s="38"/>
      <c r="UDL6" s="38"/>
      <c r="UDM6" s="38"/>
      <c r="UDN6" s="38"/>
      <c r="UDO6" s="38"/>
      <c r="UDP6" s="38"/>
      <c r="UDQ6" s="38"/>
      <c r="UDR6" s="38"/>
      <c r="UDS6" s="38"/>
      <c r="UDT6" s="38"/>
      <c r="UDU6" s="38"/>
      <c r="UDV6" s="38"/>
      <c r="UDW6" s="38"/>
      <c r="UDX6" s="38"/>
      <c r="UDY6" s="38"/>
      <c r="UDZ6" s="38"/>
      <c r="UEA6" s="38"/>
      <c r="UEB6" s="38"/>
      <c r="UEC6" s="38"/>
      <c r="UED6" s="38"/>
      <c r="UEE6" s="38"/>
      <c r="UEF6" s="38"/>
      <c r="UEG6" s="38"/>
      <c r="UEH6" s="38"/>
      <c r="UEI6" s="38"/>
      <c r="UEJ6" s="38"/>
      <c r="UEK6" s="38"/>
      <c r="UEL6" s="38"/>
      <c r="UEM6" s="38"/>
      <c r="UEN6" s="38"/>
      <c r="UEO6" s="38"/>
      <c r="UEP6" s="38"/>
      <c r="UEQ6" s="38"/>
      <c r="UER6" s="38"/>
      <c r="UES6" s="38"/>
      <c r="UET6" s="38"/>
      <c r="UEU6" s="38"/>
      <c r="UEV6" s="38"/>
      <c r="UEW6" s="38"/>
      <c r="UEX6" s="38"/>
      <c r="UEY6" s="38"/>
      <c r="UEZ6" s="38"/>
      <c r="UFA6" s="38"/>
      <c r="UFB6" s="38"/>
      <c r="UFC6" s="38"/>
      <c r="UFD6" s="38"/>
      <c r="UFE6" s="38"/>
      <c r="UFF6" s="38"/>
      <c r="UFG6" s="38"/>
      <c r="UFH6" s="38"/>
      <c r="UFI6" s="38"/>
      <c r="UFJ6" s="38"/>
      <c r="UFK6" s="38"/>
      <c r="UFL6" s="38"/>
      <c r="UFM6" s="38"/>
      <c r="UFN6" s="38"/>
      <c r="UFO6" s="38"/>
      <c r="UFP6" s="38"/>
      <c r="UFQ6" s="38"/>
      <c r="UFR6" s="38"/>
      <c r="UFS6" s="38"/>
      <c r="UFT6" s="38"/>
      <c r="UFU6" s="38"/>
      <c r="UFV6" s="38"/>
      <c r="UFW6" s="38"/>
      <c r="UFX6" s="38"/>
      <c r="UFY6" s="38"/>
      <c r="UFZ6" s="38"/>
      <c r="UGA6" s="38"/>
      <c r="UGB6" s="38"/>
      <c r="UGC6" s="38"/>
      <c r="UGD6" s="38"/>
      <c r="UGE6" s="38"/>
      <c r="UGF6" s="38"/>
      <c r="UGG6" s="38"/>
      <c r="UGH6" s="38"/>
      <c r="UGI6" s="38"/>
      <c r="UGJ6" s="38"/>
      <c r="UGK6" s="38"/>
      <c r="UGL6" s="38"/>
      <c r="UGM6" s="38"/>
      <c r="UGN6" s="38"/>
      <c r="UGO6" s="38"/>
      <c r="UGP6" s="38"/>
      <c r="UGQ6" s="38"/>
      <c r="UGR6" s="38"/>
      <c r="UGS6" s="38"/>
      <c r="UGT6" s="38"/>
      <c r="UGU6" s="38"/>
      <c r="UGV6" s="38"/>
      <c r="UGW6" s="38"/>
      <c r="UGX6" s="38"/>
      <c r="UGY6" s="38"/>
      <c r="UGZ6" s="38"/>
      <c r="UHA6" s="38"/>
      <c r="UHB6" s="38"/>
      <c r="UHC6" s="38"/>
      <c r="UHD6" s="38"/>
      <c r="UHE6" s="38"/>
      <c r="UHF6" s="38"/>
      <c r="UHG6" s="38"/>
      <c r="UHH6" s="38"/>
      <c r="UHI6" s="38"/>
      <c r="UHJ6" s="38"/>
      <c r="UHK6" s="38"/>
      <c r="UHL6" s="38"/>
      <c r="UHM6" s="38"/>
      <c r="UHN6" s="38"/>
      <c r="UHO6" s="38"/>
      <c r="UHP6" s="38"/>
      <c r="UHQ6" s="38"/>
      <c r="UHR6" s="38"/>
      <c r="UHS6" s="38"/>
      <c r="UHT6" s="38"/>
      <c r="UHU6" s="38"/>
      <c r="UHV6" s="38"/>
      <c r="UHW6" s="38"/>
      <c r="UHX6" s="38"/>
      <c r="UHY6" s="38"/>
      <c r="UHZ6" s="38"/>
      <c r="UIA6" s="38"/>
      <c r="UIB6" s="38"/>
      <c r="UIC6" s="38"/>
      <c r="UID6" s="38"/>
      <c r="UIE6" s="38"/>
      <c r="UIF6" s="38"/>
      <c r="UIG6" s="38"/>
      <c r="UIH6" s="38"/>
      <c r="UII6" s="38"/>
      <c r="UIJ6" s="38"/>
      <c r="UIK6" s="38"/>
      <c r="UIL6" s="38"/>
      <c r="UIM6" s="38"/>
      <c r="UIN6" s="38"/>
      <c r="UIO6" s="38"/>
      <c r="UIP6" s="38"/>
      <c r="UIQ6" s="38"/>
      <c r="UIR6" s="38"/>
      <c r="UIS6" s="38"/>
      <c r="UIT6" s="38"/>
      <c r="UIU6" s="38"/>
      <c r="UIV6" s="38"/>
      <c r="UIW6" s="38"/>
      <c r="UIX6" s="38"/>
      <c r="UIY6" s="38"/>
      <c r="UIZ6" s="38"/>
      <c r="UJA6" s="38"/>
      <c r="UJB6" s="38"/>
      <c r="UJC6" s="38"/>
      <c r="UJD6" s="38"/>
      <c r="UJE6" s="38"/>
      <c r="UJF6" s="38"/>
      <c r="UJG6" s="38"/>
      <c r="UJH6" s="38"/>
      <c r="UJI6" s="38"/>
      <c r="UJJ6" s="38"/>
      <c r="UJK6" s="38"/>
      <c r="UJL6" s="38"/>
      <c r="UJM6" s="38"/>
      <c r="UJN6" s="38"/>
      <c r="UJO6" s="38"/>
      <c r="UJP6" s="38"/>
      <c r="UJQ6" s="38"/>
      <c r="UJR6" s="38"/>
      <c r="UJS6" s="38"/>
      <c r="UJT6" s="38"/>
      <c r="UJU6" s="38"/>
      <c r="UJV6" s="38"/>
      <c r="UJW6" s="38"/>
      <c r="UJX6" s="38"/>
      <c r="UJY6" s="38"/>
      <c r="UJZ6" s="38"/>
      <c r="UKA6" s="38"/>
      <c r="UKB6" s="38"/>
      <c r="UKC6" s="38"/>
      <c r="UKD6" s="38"/>
      <c r="UKE6" s="38"/>
      <c r="UKF6" s="38"/>
      <c r="UKG6" s="38"/>
      <c r="UKH6" s="38"/>
      <c r="UKI6" s="38"/>
      <c r="UKJ6" s="38"/>
      <c r="UKK6" s="38"/>
      <c r="UKL6" s="38"/>
      <c r="UKM6" s="38"/>
      <c r="UKN6" s="38"/>
      <c r="UKO6" s="38"/>
      <c r="UKP6" s="38"/>
      <c r="UKQ6" s="38"/>
      <c r="UKR6" s="38"/>
      <c r="UKS6" s="38"/>
      <c r="UKT6" s="38"/>
      <c r="UKU6" s="38"/>
      <c r="UKV6" s="38"/>
      <c r="UKW6" s="38"/>
      <c r="UKX6" s="38"/>
      <c r="UKY6" s="38"/>
      <c r="UKZ6" s="38"/>
      <c r="ULA6" s="38"/>
      <c r="ULB6" s="38"/>
      <c r="ULC6" s="38"/>
      <c r="ULD6" s="38"/>
      <c r="ULE6" s="38"/>
      <c r="ULF6" s="38"/>
      <c r="ULG6" s="38"/>
      <c r="ULH6" s="38"/>
      <c r="ULI6" s="38"/>
      <c r="ULJ6" s="38"/>
      <c r="ULK6" s="38"/>
      <c r="ULL6" s="38"/>
      <c r="ULM6" s="38"/>
      <c r="ULN6" s="38"/>
      <c r="ULO6" s="38"/>
      <c r="ULP6" s="38"/>
      <c r="ULQ6" s="38"/>
      <c r="ULR6" s="38"/>
      <c r="ULS6" s="38"/>
      <c r="ULT6" s="38"/>
      <c r="ULU6" s="38"/>
      <c r="ULV6" s="38"/>
      <c r="ULW6" s="38"/>
      <c r="ULX6" s="38"/>
      <c r="ULY6" s="38"/>
      <c r="ULZ6" s="38"/>
      <c r="UMA6" s="38"/>
      <c r="UMB6" s="38"/>
      <c r="UMC6" s="38"/>
      <c r="UMD6" s="38"/>
      <c r="UME6" s="38"/>
      <c r="UMF6" s="38"/>
      <c r="UMG6" s="38"/>
      <c r="UMH6" s="38"/>
      <c r="UMI6" s="38"/>
      <c r="UMJ6" s="38"/>
      <c r="UMK6" s="38"/>
      <c r="UML6" s="38"/>
      <c r="UMM6" s="38"/>
      <c r="UMN6" s="38"/>
      <c r="UMO6" s="38"/>
      <c r="UMP6" s="38"/>
      <c r="UMQ6" s="38"/>
      <c r="UMR6" s="38"/>
      <c r="UMS6" s="38"/>
      <c r="UMT6" s="38"/>
      <c r="UMU6" s="38"/>
      <c r="UMV6" s="38"/>
      <c r="UMW6" s="38"/>
      <c r="UMX6" s="38"/>
      <c r="UMY6" s="38"/>
      <c r="UMZ6" s="38"/>
      <c r="UNA6" s="38"/>
      <c r="UNB6" s="38"/>
      <c r="UNC6" s="38"/>
      <c r="UND6" s="38"/>
      <c r="UNE6" s="38"/>
      <c r="UNF6" s="38"/>
      <c r="UNG6" s="38"/>
      <c r="UNH6" s="38"/>
      <c r="UNI6" s="38"/>
      <c r="UNJ6" s="38"/>
      <c r="UNK6" s="38"/>
      <c r="UNL6" s="38"/>
      <c r="UNM6" s="38"/>
      <c r="UNN6" s="38"/>
      <c r="UNO6" s="38"/>
      <c r="UNP6" s="38"/>
      <c r="UNQ6" s="38"/>
      <c r="UNR6" s="38"/>
      <c r="UNS6" s="38"/>
      <c r="UNT6" s="38"/>
      <c r="UNU6" s="38"/>
      <c r="UNV6" s="38"/>
      <c r="UNW6" s="38"/>
      <c r="UNX6" s="38"/>
      <c r="UNY6" s="38"/>
      <c r="UNZ6" s="38"/>
      <c r="UOA6" s="38"/>
      <c r="UOB6" s="38"/>
      <c r="UOC6" s="38"/>
      <c r="UOD6" s="38"/>
      <c r="UOE6" s="38"/>
      <c r="UOF6" s="38"/>
      <c r="UOG6" s="38"/>
      <c r="UOH6" s="38"/>
      <c r="UOI6" s="38"/>
      <c r="UOJ6" s="38"/>
      <c r="UOK6" s="38"/>
      <c r="UOL6" s="38"/>
      <c r="UOM6" s="38"/>
      <c r="UON6" s="38"/>
      <c r="UOO6" s="38"/>
      <c r="UOP6" s="38"/>
      <c r="UOQ6" s="38"/>
      <c r="UOR6" s="38"/>
      <c r="UOS6" s="38"/>
      <c r="UOT6" s="38"/>
      <c r="UOU6" s="38"/>
      <c r="UOV6" s="38"/>
      <c r="UOW6" s="38"/>
      <c r="UOX6" s="38"/>
      <c r="UOY6" s="38"/>
      <c r="UOZ6" s="38"/>
      <c r="UPA6" s="38"/>
      <c r="UPB6" s="38"/>
      <c r="UPC6" s="38"/>
      <c r="UPD6" s="38"/>
      <c r="UPE6" s="38"/>
      <c r="UPF6" s="38"/>
      <c r="UPG6" s="38"/>
      <c r="UPH6" s="38"/>
      <c r="UPI6" s="38"/>
      <c r="UPJ6" s="38"/>
      <c r="UPK6" s="38"/>
      <c r="UPL6" s="38"/>
      <c r="UPM6" s="38"/>
      <c r="UPN6" s="38"/>
      <c r="UPO6" s="38"/>
      <c r="UPP6" s="38"/>
      <c r="UPQ6" s="38"/>
      <c r="UPR6" s="38"/>
      <c r="UPS6" s="38"/>
      <c r="UPT6" s="38"/>
      <c r="UPU6" s="38"/>
      <c r="UPV6" s="38"/>
      <c r="UPW6" s="38"/>
      <c r="UPX6" s="38"/>
      <c r="UPY6" s="38"/>
      <c r="UPZ6" s="38"/>
      <c r="UQA6" s="38"/>
      <c r="UQB6" s="38"/>
      <c r="UQC6" s="38"/>
      <c r="UQD6" s="38"/>
      <c r="UQE6" s="38"/>
      <c r="UQF6" s="38"/>
      <c r="UQG6" s="38"/>
      <c r="UQH6" s="38"/>
      <c r="UQI6" s="38"/>
      <c r="UQJ6" s="38"/>
      <c r="UQK6" s="38"/>
      <c r="UQL6" s="38"/>
      <c r="UQM6" s="38"/>
      <c r="UQN6" s="38"/>
      <c r="UQO6" s="38"/>
      <c r="UQP6" s="38"/>
      <c r="UQQ6" s="38"/>
      <c r="UQR6" s="38"/>
      <c r="UQS6" s="38"/>
      <c r="UQT6" s="38"/>
      <c r="UQU6" s="38"/>
      <c r="UQV6" s="38"/>
      <c r="UQW6" s="38"/>
      <c r="UQX6" s="38"/>
      <c r="UQY6" s="38"/>
      <c r="UQZ6" s="38"/>
      <c r="URA6" s="38"/>
      <c r="URB6" s="38"/>
      <c r="URC6" s="38"/>
      <c r="URD6" s="38"/>
      <c r="URE6" s="38"/>
      <c r="URF6" s="38"/>
      <c r="URG6" s="38"/>
      <c r="URH6" s="38"/>
      <c r="URI6" s="38"/>
      <c r="URJ6" s="38"/>
      <c r="URK6" s="38"/>
      <c r="URL6" s="38"/>
      <c r="URM6" s="38"/>
      <c r="URN6" s="38"/>
      <c r="URO6" s="38"/>
      <c r="URP6" s="38"/>
      <c r="URQ6" s="38"/>
      <c r="URR6" s="38"/>
      <c r="URS6" s="38"/>
      <c r="URT6" s="38"/>
      <c r="URU6" s="38"/>
      <c r="URV6" s="38"/>
      <c r="URW6" s="38"/>
      <c r="URX6" s="38"/>
      <c r="URY6" s="38"/>
      <c r="URZ6" s="38"/>
      <c r="USA6" s="38"/>
      <c r="USB6" s="38"/>
      <c r="USC6" s="38"/>
      <c r="USD6" s="38"/>
      <c r="USE6" s="38"/>
      <c r="USF6" s="38"/>
      <c r="USG6" s="38"/>
      <c r="USH6" s="38"/>
      <c r="USI6" s="38"/>
      <c r="USJ6" s="38"/>
      <c r="USK6" s="38"/>
      <c r="USL6" s="38"/>
      <c r="USM6" s="38"/>
      <c r="USN6" s="38"/>
      <c r="USO6" s="38"/>
      <c r="USP6" s="38"/>
      <c r="USQ6" s="38"/>
      <c r="USR6" s="38"/>
      <c r="USS6" s="38"/>
      <c r="UST6" s="38"/>
      <c r="USU6" s="38"/>
      <c r="USV6" s="38"/>
      <c r="USW6" s="38"/>
      <c r="USX6" s="38"/>
      <c r="USY6" s="38"/>
      <c r="USZ6" s="38"/>
      <c r="UTA6" s="38"/>
      <c r="UTB6" s="38"/>
      <c r="UTC6" s="38"/>
      <c r="UTD6" s="38"/>
      <c r="UTE6" s="38"/>
      <c r="UTF6" s="38"/>
      <c r="UTG6" s="38"/>
      <c r="UTH6" s="38"/>
      <c r="UTI6" s="38"/>
      <c r="UTJ6" s="38"/>
      <c r="UTK6" s="38"/>
      <c r="UTL6" s="38"/>
      <c r="UTM6" s="38"/>
      <c r="UTN6" s="38"/>
      <c r="UTO6" s="38"/>
      <c r="UTP6" s="38"/>
      <c r="UTQ6" s="38"/>
      <c r="UTR6" s="38"/>
      <c r="UTS6" s="38"/>
      <c r="UTT6" s="38"/>
      <c r="UTU6" s="38"/>
      <c r="UTV6" s="38"/>
      <c r="UTW6" s="38"/>
      <c r="UTX6" s="38"/>
      <c r="UTY6" s="38"/>
      <c r="UTZ6" s="38"/>
      <c r="UUA6" s="38"/>
      <c r="UUB6" s="38"/>
      <c r="UUC6" s="38"/>
      <c r="UUD6" s="38"/>
      <c r="UUE6" s="38"/>
      <c r="UUF6" s="38"/>
      <c r="UUG6" s="38"/>
      <c r="UUH6" s="38"/>
      <c r="UUI6" s="38"/>
      <c r="UUJ6" s="38"/>
      <c r="UUK6" s="38"/>
      <c r="UUL6" s="38"/>
      <c r="UUM6" s="38"/>
      <c r="UUN6" s="38"/>
      <c r="UUO6" s="38"/>
      <c r="UUP6" s="38"/>
      <c r="UUQ6" s="38"/>
      <c r="UUR6" s="38"/>
      <c r="UUS6" s="38"/>
      <c r="UUT6" s="38"/>
      <c r="UUU6" s="38"/>
      <c r="UUV6" s="38"/>
      <c r="UUW6" s="38"/>
      <c r="UUX6" s="38"/>
      <c r="UUY6" s="38"/>
      <c r="UUZ6" s="38"/>
      <c r="UVA6" s="38"/>
      <c r="UVB6" s="38"/>
      <c r="UVC6" s="38"/>
      <c r="UVD6" s="38"/>
      <c r="UVE6" s="38"/>
      <c r="UVF6" s="38"/>
      <c r="UVG6" s="38"/>
      <c r="UVH6" s="38"/>
      <c r="UVI6" s="38"/>
      <c r="UVJ6" s="38"/>
      <c r="UVK6" s="38"/>
      <c r="UVL6" s="38"/>
      <c r="UVM6" s="38"/>
      <c r="UVN6" s="38"/>
      <c r="UVO6" s="38"/>
      <c r="UVP6" s="38"/>
      <c r="UVQ6" s="38"/>
      <c r="UVR6" s="38"/>
      <c r="UVS6" s="38"/>
      <c r="UVT6" s="38"/>
      <c r="UVU6" s="38"/>
      <c r="UVV6" s="38"/>
      <c r="UVW6" s="38"/>
      <c r="UVX6" s="38"/>
      <c r="UVY6" s="38"/>
      <c r="UVZ6" s="38"/>
      <c r="UWA6" s="38"/>
      <c r="UWB6" s="38"/>
      <c r="UWC6" s="38"/>
      <c r="UWD6" s="38"/>
      <c r="UWE6" s="38"/>
      <c r="UWF6" s="38"/>
      <c r="UWG6" s="38"/>
      <c r="UWH6" s="38"/>
      <c r="UWI6" s="38"/>
      <c r="UWJ6" s="38"/>
      <c r="UWK6" s="38"/>
      <c r="UWL6" s="38"/>
      <c r="UWM6" s="38"/>
      <c r="UWN6" s="38"/>
      <c r="UWO6" s="38"/>
      <c r="UWP6" s="38"/>
      <c r="UWQ6" s="38"/>
      <c r="UWR6" s="38"/>
      <c r="UWS6" s="38"/>
      <c r="UWT6" s="38"/>
      <c r="UWU6" s="38"/>
      <c r="UWV6" s="38"/>
      <c r="UWW6" s="38"/>
      <c r="UWX6" s="38"/>
      <c r="UWY6" s="38"/>
      <c r="UWZ6" s="38"/>
      <c r="UXA6" s="38"/>
      <c r="UXB6" s="38"/>
      <c r="UXC6" s="38"/>
      <c r="UXD6" s="38"/>
      <c r="UXE6" s="38"/>
      <c r="UXF6" s="38"/>
      <c r="UXG6" s="38"/>
      <c r="UXH6" s="38"/>
      <c r="UXI6" s="38"/>
      <c r="UXJ6" s="38"/>
      <c r="UXK6" s="38"/>
      <c r="UXL6" s="38"/>
      <c r="UXM6" s="38"/>
      <c r="UXN6" s="38"/>
      <c r="UXO6" s="38"/>
      <c r="UXP6" s="38"/>
      <c r="UXQ6" s="38"/>
      <c r="UXR6" s="38"/>
      <c r="UXS6" s="38"/>
      <c r="UXT6" s="38"/>
      <c r="UXU6" s="38"/>
      <c r="UXV6" s="38"/>
      <c r="UXW6" s="38"/>
      <c r="UXX6" s="38"/>
      <c r="UXY6" s="38"/>
      <c r="UXZ6" s="38"/>
      <c r="UYA6" s="38"/>
      <c r="UYB6" s="38"/>
      <c r="UYC6" s="38"/>
      <c r="UYD6" s="38"/>
      <c r="UYE6" s="38"/>
      <c r="UYF6" s="38"/>
      <c r="UYG6" s="38"/>
      <c r="UYH6" s="38"/>
      <c r="UYI6" s="38"/>
      <c r="UYJ6" s="38"/>
      <c r="UYK6" s="38"/>
      <c r="UYL6" s="38"/>
      <c r="UYM6" s="38"/>
      <c r="UYN6" s="38"/>
      <c r="UYO6" s="38"/>
      <c r="UYP6" s="38"/>
      <c r="UYQ6" s="38"/>
      <c r="UYR6" s="38"/>
      <c r="UYS6" s="38"/>
      <c r="UYT6" s="38"/>
      <c r="UYU6" s="38"/>
      <c r="UYV6" s="38"/>
      <c r="UYW6" s="38"/>
      <c r="UYX6" s="38"/>
      <c r="UYY6" s="38"/>
      <c r="UYZ6" s="38"/>
      <c r="UZA6" s="38"/>
      <c r="UZB6" s="38"/>
      <c r="UZC6" s="38"/>
      <c r="UZD6" s="38"/>
      <c r="UZE6" s="38"/>
      <c r="UZF6" s="38"/>
      <c r="UZG6" s="38"/>
      <c r="UZH6" s="38"/>
      <c r="UZI6" s="38"/>
      <c r="UZJ6" s="38"/>
      <c r="UZK6" s="38"/>
      <c r="UZL6" s="38"/>
      <c r="UZM6" s="38"/>
      <c r="UZN6" s="38"/>
      <c r="UZO6" s="38"/>
      <c r="UZP6" s="38"/>
      <c r="UZQ6" s="38"/>
      <c r="UZR6" s="38"/>
      <c r="UZS6" s="38"/>
      <c r="UZT6" s="38"/>
      <c r="UZU6" s="38"/>
      <c r="UZV6" s="38"/>
      <c r="UZW6" s="38"/>
      <c r="UZX6" s="38"/>
      <c r="UZY6" s="38"/>
      <c r="UZZ6" s="38"/>
      <c r="VAA6" s="38"/>
      <c r="VAB6" s="38"/>
      <c r="VAC6" s="38"/>
      <c r="VAD6" s="38"/>
      <c r="VAE6" s="38"/>
      <c r="VAF6" s="38"/>
      <c r="VAG6" s="38"/>
      <c r="VAH6" s="38"/>
      <c r="VAI6" s="38"/>
      <c r="VAJ6" s="38"/>
      <c r="VAK6" s="38"/>
      <c r="VAL6" s="38"/>
      <c r="VAM6" s="38"/>
      <c r="VAN6" s="38"/>
      <c r="VAO6" s="38"/>
      <c r="VAP6" s="38"/>
      <c r="VAQ6" s="38"/>
      <c r="VAR6" s="38"/>
      <c r="VAS6" s="38"/>
      <c r="VAT6" s="38"/>
      <c r="VAU6" s="38"/>
      <c r="VAV6" s="38"/>
      <c r="VAW6" s="38"/>
      <c r="VAX6" s="38"/>
      <c r="VAY6" s="38"/>
      <c r="VAZ6" s="38"/>
      <c r="VBA6" s="38"/>
      <c r="VBB6" s="38"/>
      <c r="VBC6" s="38"/>
      <c r="VBD6" s="38"/>
      <c r="VBE6" s="38"/>
      <c r="VBF6" s="38"/>
      <c r="VBG6" s="38"/>
      <c r="VBH6" s="38"/>
      <c r="VBI6" s="38"/>
      <c r="VBJ6" s="38"/>
      <c r="VBK6" s="38"/>
      <c r="VBL6" s="38"/>
      <c r="VBM6" s="38"/>
      <c r="VBN6" s="38"/>
      <c r="VBO6" s="38"/>
      <c r="VBP6" s="38"/>
      <c r="VBQ6" s="38"/>
      <c r="VBR6" s="38"/>
      <c r="VBS6" s="38"/>
      <c r="VBT6" s="38"/>
      <c r="VBU6" s="38"/>
      <c r="VBV6" s="38"/>
      <c r="VBW6" s="38"/>
      <c r="VBX6" s="38"/>
      <c r="VBY6" s="38"/>
      <c r="VBZ6" s="38"/>
      <c r="VCA6" s="38"/>
      <c r="VCB6" s="38"/>
      <c r="VCC6" s="38"/>
      <c r="VCD6" s="38"/>
      <c r="VCE6" s="38"/>
      <c r="VCF6" s="38"/>
      <c r="VCG6" s="38"/>
      <c r="VCH6" s="38"/>
      <c r="VCI6" s="38"/>
      <c r="VCJ6" s="38"/>
      <c r="VCK6" s="38"/>
      <c r="VCL6" s="38"/>
      <c r="VCM6" s="38"/>
      <c r="VCN6" s="38"/>
      <c r="VCO6" s="38"/>
      <c r="VCP6" s="38"/>
      <c r="VCQ6" s="38"/>
      <c r="VCR6" s="38"/>
      <c r="VCS6" s="38"/>
      <c r="VCT6" s="38"/>
      <c r="VCU6" s="38"/>
      <c r="VCV6" s="38"/>
      <c r="VCW6" s="38"/>
      <c r="VCX6" s="38"/>
      <c r="VCY6" s="38"/>
      <c r="VCZ6" s="38"/>
      <c r="VDA6" s="38"/>
      <c r="VDB6" s="38"/>
      <c r="VDC6" s="38"/>
      <c r="VDD6" s="38"/>
      <c r="VDE6" s="38"/>
      <c r="VDF6" s="38"/>
      <c r="VDG6" s="38"/>
      <c r="VDH6" s="38"/>
      <c r="VDI6" s="38"/>
      <c r="VDJ6" s="38"/>
      <c r="VDK6" s="38"/>
      <c r="VDL6" s="38"/>
      <c r="VDM6" s="38"/>
      <c r="VDN6" s="38"/>
      <c r="VDO6" s="38"/>
      <c r="VDP6" s="38"/>
      <c r="VDQ6" s="38"/>
      <c r="VDR6" s="38"/>
      <c r="VDS6" s="38"/>
      <c r="VDT6" s="38"/>
      <c r="VDU6" s="38"/>
      <c r="VDV6" s="38"/>
      <c r="VDW6" s="38"/>
      <c r="VDX6" s="38"/>
      <c r="VDY6" s="38"/>
      <c r="VDZ6" s="38"/>
      <c r="VEA6" s="38"/>
      <c r="VEB6" s="38"/>
      <c r="VEC6" s="38"/>
      <c r="VED6" s="38"/>
      <c r="VEE6" s="38"/>
      <c r="VEF6" s="38"/>
      <c r="VEG6" s="38"/>
      <c r="VEH6" s="38"/>
      <c r="VEI6" s="38"/>
      <c r="VEJ6" s="38"/>
      <c r="VEK6" s="38"/>
      <c r="VEL6" s="38"/>
      <c r="VEM6" s="38"/>
      <c r="VEN6" s="38"/>
      <c r="VEO6" s="38"/>
      <c r="VEP6" s="38"/>
      <c r="VEQ6" s="38"/>
      <c r="VER6" s="38"/>
      <c r="VES6" s="38"/>
      <c r="VET6" s="38"/>
      <c r="VEU6" s="38"/>
      <c r="VEV6" s="38"/>
      <c r="VEW6" s="38"/>
      <c r="VEX6" s="38"/>
      <c r="VEY6" s="38"/>
      <c r="VEZ6" s="38"/>
      <c r="VFA6" s="38"/>
      <c r="VFB6" s="38"/>
      <c r="VFC6" s="38"/>
      <c r="VFD6" s="38"/>
      <c r="VFE6" s="38"/>
      <c r="VFF6" s="38"/>
      <c r="VFG6" s="38"/>
      <c r="VFH6" s="38"/>
      <c r="VFI6" s="38"/>
      <c r="VFJ6" s="38"/>
      <c r="VFK6" s="38"/>
      <c r="VFL6" s="38"/>
      <c r="VFM6" s="38"/>
      <c r="VFN6" s="38"/>
      <c r="VFO6" s="38"/>
      <c r="VFP6" s="38"/>
      <c r="VFQ6" s="38"/>
      <c r="VFR6" s="38"/>
      <c r="VFS6" s="38"/>
      <c r="VFT6" s="38"/>
      <c r="VFU6" s="38"/>
      <c r="VFV6" s="38"/>
      <c r="VFW6" s="38"/>
      <c r="VFX6" s="38"/>
      <c r="VFY6" s="38"/>
      <c r="VFZ6" s="38"/>
      <c r="VGA6" s="38"/>
      <c r="VGB6" s="38"/>
      <c r="VGC6" s="38"/>
      <c r="VGD6" s="38"/>
      <c r="VGE6" s="38"/>
      <c r="VGF6" s="38"/>
      <c r="VGG6" s="38"/>
      <c r="VGH6" s="38"/>
      <c r="VGI6" s="38"/>
      <c r="VGJ6" s="38"/>
      <c r="VGK6" s="38"/>
      <c r="VGL6" s="38"/>
      <c r="VGM6" s="38"/>
      <c r="VGN6" s="38"/>
      <c r="VGO6" s="38"/>
      <c r="VGP6" s="38"/>
      <c r="VGQ6" s="38"/>
      <c r="VGR6" s="38"/>
      <c r="VGS6" s="38"/>
      <c r="VGT6" s="38"/>
      <c r="VGU6" s="38"/>
      <c r="VGV6" s="38"/>
      <c r="VGW6" s="38"/>
      <c r="VGX6" s="38"/>
      <c r="VGY6" s="38"/>
      <c r="VGZ6" s="38"/>
      <c r="VHA6" s="38"/>
      <c r="VHB6" s="38"/>
      <c r="VHC6" s="38"/>
      <c r="VHD6" s="38"/>
      <c r="VHE6" s="38"/>
      <c r="VHF6" s="38"/>
      <c r="VHG6" s="38"/>
      <c r="VHH6" s="38"/>
      <c r="VHI6" s="38"/>
      <c r="VHJ6" s="38"/>
      <c r="VHK6" s="38"/>
      <c r="VHL6" s="38"/>
      <c r="VHM6" s="38"/>
      <c r="VHN6" s="38"/>
      <c r="VHO6" s="38"/>
      <c r="VHP6" s="38"/>
      <c r="VHQ6" s="38"/>
      <c r="VHR6" s="38"/>
      <c r="VHS6" s="38"/>
      <c r="VHT6" s="38"/>
      <c r="VHU6" s="38"/>
      <c r="VHV6" s="38"/>
      <c r="VHW6" s="38"/>
      <c r="VHX6" s="38"/>
      <c r="VHY6" s="38"/>
      <c r="VHZ6" s="38"/>
      <c r="VIA6" s="38"/>
      <c r="VIB6" s="38"/>
      <c r="VIC6" s="38"/>
      <c r="VID6" s="38"/>
      <c r="VIE6" s="38"/>
      <c r="VIF6" s="38"/>
      <c r="VIG6" s="38"/>
      <c r="VIH6" s="38"/>
      <c r="VII6" s="38"/>
      <c r="VIJ6" s="38"/>
      <c r="VIK6" s="38"/>
      <c r="VIL6" s="38"/>
      <c r="VIM6" s="38"/>
      <c r="VIN6" s="38"/>
      <c r="VIO6" s="38"/>
      <c r="VIP6" s="38"/>
      <c r="VIQ6" s="38"/>
      <c r="VIR6" s="38"/>
      <c r="VIS6" s="38"/>
      <c r="VIT6" s="38"/>
      <c r="VIU6" s="38"/>
      <c r="VIV6" s="38"/>
      <c r="VIW6" s="38"/>
      <c r="VIX6" s="38"/>
      <c r="VIY6" s="38"/>
      <c r="VIZ6" s="38"/>
      <c r="VJA6" s="38"/>
      <c r="VJB6" s="38"/>
      <c r="VJC6" s="38"/>
      <c r="VJD6" s="38"/>
      <c r="VJE6" s="38"/>
      <c r="VJF6" s="38"/>
      <c r="VJG6" s="38"/>
      <c r="VJH6" s="38"/>
      <c r="VJI6" s="38"/>
      <c r="VJJ6" s="38"/>
      <c r="VJK6" s="38"/>
      <c r="VJL6" s="38"/>
      <c r="VJM6" s="38"/>
      <c r="VJN6" s="38"/>
      <c r="VJO6" s="38"/>
      <c r="VJP6" s="38"/>
      <c r="VJQ6" s="38"/>
      <c r="VJR6" s="38"/>
      <c r="VJS6" s="38"/>
      <c r="VJT6" s="38"/>
      <c r="VJU6" s="38"/>
      <c r="VJV6" s="38"/>
      <c r="VJW6" s="38"/>
      <c r="VJX6" s="38"/>
      <c r="VJY6" s="38"/>
      <c r="VJZ6" s="38"/>
      <c r="VKA6" s="38"/>
      <c r="VKB6" s="38"/>
      <c r="VKC6" s="38"/>
      <c r="VKD6" s="38"/>
      <c r="VKE6" s="38"/>
      <c r="VKF6" s="38"/>
      <c r="VKG6" s="38"/>
      <c r="VKH6" s="38"/>
      <c r="VKI6" s="38"/>
      <c r="VKJ6" s="38"/>
      <c r="VKK6" s="38"/>
      <c r="VKL6" s="38"/>
      <c r="VKM6" s="38"/>
      <c r="VKN6" s="38"/>
      <c r="VKO6" s="38"/>
      <c r="VKP6" s="38"/>
      <c r="VKQ6" s="38"/>
      <c r="VKR6" s="38"/>
      <c r="VKS6" s="38"/>
      <c r="VKT6" s="38"/>
      <c r="VKU6" s="38"/>
      <c r="VKV6" s="38"/>
      <c r="VKW6" s="38"/>
      <c r="VKX6" s="38"/>
      <c r="VKY6" s="38"/>
      <c r="VKZ6" s="38"/>
      <c r="VLA6" s="38"/>
      <c r="VLB6" s="38"/>
      <c r="VLC6" s="38"/>
      <c r="VLD6" s="38"/>
      <c r="VLE6" s="38"/>
      <c r="VLF6" s="38"/>
      <c r="VLG6" s="38"/>
      <c r="VLH6" s="38"/>
      <c r="VLI6" s="38"/>
      <c r="VLJ6" s="38"/>
      <c r="VLK6" s="38"/>
      <c r="VLL6" s="38"/>
      <c r="VLM6" s="38"/>
      <c r="VLN6" s="38"/>
      <c r="VLO6" s="38"/>
      <c r="VLP6" s="38"/>
      <c r="VLQ6" s="38"/>
      <c r="VLR6" s="38"/>
      <c r="VLS6" s="38"/>
      <c r="VLT6" s="38"/>
      <c r="VLU6" s="38"/>
      <c r="VLV6" s="38"/>
      <c r="VLW6" s="38"/>
      <c r="VLX6" s="38"/>
      <c r="VLY6" s="38"/>
      <c r="VLZ6" s="38"/>
      <c r="VMA6" s="38"/>
      <c r="VMB6" s="38"/>
      <c r="VMC6" s="38"/>
      <c r="VMD6" s="38"/>
      <c r="VME6" s="38"/>
      <c r="VMF6" s="38"/>
      <c r="VMG6" s="38"/>
      <c r="VMH6" s="38"/>
      <c r="VMI6" s="38"/>
      <c r="VMJ6" s="38"/>
      <c r="VMK6" s="38"/>
      <c r="VML6" s="38"/>
      <c r="VMM6" s="38"/>
      <c r="VMN6" s="38"/>
      <c r="VMO6" s="38"/>
      <c r="VMP6" s="38"/>
      <c r="VMQ6" s="38"/>
      <c r="VMR6" s="38"/>
      <c r="VMS6" s="38"/>
      <c r="VMT6" s="38"/>
      <c r="VMU6" s="38"/>
      <c r="VMV6" s="38"/>
      <c r="VMW6" s="38"/>
      <c r="VMX6" s="38"/>
      <c r="VMY6" s="38"/>
      <c r="VMZ6" s="38"/>
      <c r="VNA6" s="38"/>
      <c r="VNB6" s="38"/>
      <c r="VNC6" s="38"/>
      <c r="VND6" s="38"/>
      <c r="VNE6" s="38"/>
      <c r="VNF6" s="38"/>
      <c r="VNG6" s="38"/>
      <c r="VNH6" s="38"/>
      <c r="VNI6" s="38"/>
      <c r="VNJ6" s="38"/>
      <c r="VNK6" s="38"/>
      <c r="VNL6" s="38"/>
      <c r="VNM6" s="38"/>
      <c r="VNN6" s="38"/>
      <c r="VNO6" s="38"/>
      <c r="VNP6" s="38"/>
      <c r="VNQ6" s="38"/>
      <c r="VNR6" s="38"/>
      <c r="VNS6" s="38"/>
      <c r="VNT6" s="38"/>
      <c r="VNU6" s="38"/>
      <c r="VNV6" s="38"/>
      <c r="VNW6" s="38"/>
      <c r="VNX6" s="38"/>
      <c r="VNY6" s="38"/>
      <c r="VNZ6" s="38"/>
      <c r="VOA6" s="38"/>
      <c r="VOB6" s="38"/>
      <c r="VOC6" s="38"/>
      <c r="VOD6" s="38"/>
      <c r="VOE6" s="38"/>
      <c r="VOF6" s="38"/>
      <c r="VOG6" s="38"/>
      <c r="VOH6" s="38"/>
      <c r="VOI6" s="38"/>
      <c r="VOJ6" s="38"/>
      <c r="VOK6" s="38"/>
      <c r="VOL6" s="38"/>
      <c r="VOM6" s="38"/>
      <c r="VON6" s="38"/>
      <c r="VOO6" s="38"/>
      <c r="VOP6" s="38"/>
      <c r="VOQ6" s="38"/>
      <c r="VOR6" s="38"/>
      <c r="VOS6" s="38"/>
      <c r="VOT6" s="38"/>
      <c r="VOU6" s="38"/>
      <c r="VOV6" s="38"/>
      <c r="VOW6" s="38"/>
      <c r="VOX6" s="38"/>
      <c r="VOY6" s="38"/>
      <c r="VOZ6" s="38"/>
      <c r="VPA6" s="38"/>
      <c r="VPB6" s="38"/>
      <c r="VPC6" s="38"/>
      <c r="VPD6" s="38"/>
      <c r="VPE6" s="38"/>
      <c r="VPF6" s="38"/>
      <c r="VPG6" s="38"/>
      <c r="VPH6" s="38"/>
      <c r="VPI6" s="38"/>
      <c r="VPJ6" s="38"/>
      <c r="VPK6" s="38"/>
      <c r="VPL6" s="38"/>
      <c r="VPM6" s="38"/>
      <c r="VPN6" s="38"/>
      <c r="VPO6" s="38"/>
      <c r="VPP6" s="38"/>
      <c r="VPQ6" s="38"/>
      <c r="VPR6" s="38"/>
      <c r="VPS6" s="38"/>
      <c r="VPT6" s="38"/>
      <c r="VPU6" s="38"/>
      <c r="VPV6" s="38"/>
      <c r="VPW6" s="38"/>
      <c r="VPX6" s="38"/>
      <c r="VPY6" s="38"/>
      <c r="VPZ6" s="38"/>
      <c r="VQA6" s="38"/>
      <c r="VQB6" s="38"/>
      <c r="VQC6" s="38"/>
      <c r="VQD6" s="38"/>
      <c r="VQE6" s="38"/>
      <c r="VQF6" s="38"/>
      <c r="VQG6" s="38"/>
      <c r="VQH6" s="38"/>
      <c r="VQI6" s="38"/>
      <c r="VQJ6" s="38"/>
      <c r="VQK6" s="38"/>
      <c r="VQL6" s="38"/>
      <c r="VQM6" s="38"/>
      <c r="VQN6" s="38"/>
      <c r="VQO6" s="38"/>
      <c r="VQP6" s="38"/>
      <c r="VQQ6" s="38"/>
      <c r="VQR6" s="38"/>
      <c r="VQS6" s="38"/>
      <c r="VQT6" s="38"/>
      <c r="VQU6" s="38"/>
      <c r="VQV6" s="38"/>
      <c r="VQW6" s="38"/>
      <c r="VQX6" s="38"/>
      <c r="VQY6" s="38"/>
      <c r="VQZ6" s="38"/>
      <c r="VRA6" s="38"/>
      <c r="VRB6" s="38"/>
      <c r="VRC6" s="38"/>
      <c r="VRD6" s="38"/>
      <c r="VRE6" s="38"/>
      <c r="VRF6" s="38"/>
      <c r="VRG6" s="38"/>
      <c r="VRH6" s="38"/>
      <c r="VRI6" s="38"/>
      <c r="VRJ6" s="38"/>
      <c r="VRK6" s="38"/>
      <c r="VRL6" s="38"/>
      <c r="VRM6" s="38"/>
      <c r="VRN6" s="38"/>
      <c r="VRO6" s="38"/>
      <c r="VRP6" s="38"/>
      <c r="VRQ6" s="38"/>
      <c r="VRR6" s="38"/>
      <c r="VRS6" s="38"/>
      <c r="VRT6" s="38"/>
      <c r="VRU6" s="38"/>
      <c r="VRV6" s="38"/>
      <c r="VRW6" s="38"/>
      <c r="VRX6" s="38"/>
      <c r="VRY6" s="38"/>
      <c r="VRZ6" s="38"/>
      <c r="VSA6" s="38"/>
      <c r="VSB6" s="38"/>
      <c r="VSC6" s="38"/>
      <c r="VSD6" s="38"/>
      <c r="VSE6" s="38"/>
      <c r="VSF6" s="38"/>
      <c r="VSG6" s="38"/>
      <c r="VSH6" s="38"/>
      <c r="VSI6" s="38"/>
      <c r="VSJ6" s="38"/>
      <c r="VSK6" s="38"/>
      <c r="VSL6" s="38"/>
      <c r="VSM6" s="38"/>
      <c r="VSN6" s="38"/>
      <c r="VSO6" s="38"/>
      <c r="VSP6" s="38"/>
      <c r="VSQ6" s="38"/>
      <c r="VSR6" s="38"/>
      <c r="VSS6" s="38"/>
      <c r="VST6" s="38"/>
      <c r="VSU6" s="38"/>
      <c r="VSV6" s="38"/>
      <c r="VSW6" s="38"/>
      <c r="VSX6" s="38"/>
      <c r="VSY6" s="38"/>
      <c r="VSZ6" s="38"/>
      <c r="VTA6" s="38"/>
      <c r="VTB6" s="38"/>
      <c r="VTC6" s="38"/>
      <c r="VTD6" s="38"/>
      <c r="VTE6" s="38"/>
      <c r="VTF6" s="38"/>
      <c r="VTG6" s="38"/>
      <c r="VTH6" s="38"/>
      <c r="VTI6" s="38"/>
      <c r="VTJ6" s="38"/>
      <c r="VTK6" s="38"/>
      <c r="VTL6" s="38"/>
      <c r="VTM6" s="38"/>
      <c r="VTN6" s="38"/>
      <c r="VTO6" s="38"/>
      <c r="VTP6" s="38"/>
      <c r="VTQ6" s="38"/>
      <c r="VTR6" s="38"/>
      <c r="VTS6" s="38"/>
      <c r="VTT6" s="38"/>
      <c r="VTU6" s="38"/>
      <c r="VTV6" s="38"/>
      <c r="VTW6" s="38"/>
      <c r="VTX6" s="38"/>
      <c r="VTY6" s="38"/>
      <c r="VTZ6" s="38"/>
      <c r="VUA6" s="38"/>
      <c r="VUB6" s="38"/>
      <c r="VUC6" s="38"/>
      <c r="VUD6" s="38"/>
      <c r="VUE6" s="38"/>
      <c r="VUF6" s="38"/>
      <c r="VUG6" s="38"/>
      <c r="VUH6" s="38"/>
      <c r="VUI6" s="38"/>
      <c r="VUJ6" s="38"/>
      <c r="VUK6" s="38"/>
      <c r="VUL6" s="38"/>
      <c r="VUM6" s="38"/>
      <c r="VUN6" s="38"/>
      <c r="VUO6" s="38"/>
      <c r="VUP6" s="38"/>
      <c r="VUQ6" s="38"/>
      <c r="VUR6" s="38"/>
      <c r="VUS6" s="38"/>
      <c r="VUT6" s="38"/>
      <c r="VUU6" s="38"/>
      <c r="VUV6" s="38"/>
      <c r="VUW6" s="38"/>
      <c r="VUX6" s="38"/>
      <c r="VUY6" s="38"/>
      <c r="VUZ6" s="38"/>
      <c r="VVA6" s="38"/>
      <c r="VVB6" s="38"/>
      <c r="VVC6" s="38"/>
      <c r="VVD6" s="38"/>
      <c r="VVE6" s="38"/>
      <c r="VVF6" s="38"/>
      <c r="VVG6" s="38"/>
      <c r="VVH6" s="38"/>
      <c r="VVI6" s="38"/>
      <c r="VVJ6" s="38"/>
      <c r="VVK6" s="38"/>
      <c r="VVL6" s="38"/>
      <c r="VVM6" s="38"/>
      <c r="VVN6" s="38"/>
      <c r="VVO6" s="38"/>
      <c r="VVP6" s="38"/>
      <c r="VVQ6" s="38"/>
      <c r="VVR6" s="38"/>
      <c r="VVS6" s="38"/>
      <c r="VVT6" s="38"/>
      <c r="VVU6" s="38"/>
      <c r="VVV6" s="38"/>
      <c r="VVW6" s="38"/>
      <c r="VVX6" s="38"/>
      <c r="VVY6" s="38"/>
      <c r="VVZ6" s="38"/>
      <c r="VWA6" s="38"/>
      <c r="VWB6" s="38"/>
      <c r="VWC6" s="38"/>
      <c r="VWD6" s="38"/>
      <c r="VWE6" s="38"/>
      <c r="VWF6" s="38"/>
      <c r="VWG6" s="38"/>
      <c r="VWH6" s="38"/>
      <c r="VWI6" s="38"/>
      <c r="VWJ6" s="38"/>
      <c r="VWK6" s="38"/>
      <c r="VWL6" s="38"/>
      <c r="VWM6" s="38"/>
      <c r="VWN6" s="38"/>
      <c r="VWO6" s="38"/>
      <c r="VWP6" s="38"/>
      <c r="VWQ6" s="38"/>
      <c r="VWR6" s="38"/>
      <c r="VWS6" s="38"/>
      <c r="VWT6" s="38"/>
      <c r="VWU6" s="38"/>
      <c r="VWV6" s="38"/>
      <c r="VWW6" s="38"/>
      <c r="VWX6" s="38"/>
      <c r="VWY6" s="38"/>
      <c r="VWZ6" s="38"/>
      <c r="VXA6" s="38"/>
      <c r="VXB6" s="38"/>
      <c r="VXC6" s="38"/>
      <c r="VXD6" s="38"/>
      <c r="VXE6" s="38"/>
      <c r="VXF6" s="38"/>
      <c r="VXG6" s="38"/>
      <c r="VXH6" s="38"/>
      <c r="VXI6" s="38"/>
      <c r="VXJ6" s="38"/>
      <c r="VXK6" s="38"/>
      <c r="VXL6" s="38"/>
      <c r="VXM6" s="38"/>
      <c r="VXN6" s="38"/>
      <c r="VXO6" s="38"/>
      <c r="VXP6" s="38"/>
      <c r="VXQ6" s="38"/>
      <c r="VXR6" s="38"/>
      <c r="VXS6" s="38"/>
      <c r="VXT6" s="38"/>
      <c r="VXU6" s="38"/>
      <c r="VXV6" s="38"/>
      <c r="VXW6" s="38"/>
      <c r="VXX6" s="38"/>
      <c r="VXY6" s="38"/>
      <c r="VXZ6" s="38"/>
      <c r="VYA6" s="38"/>
      <c r="VYB6" s="38"/>
      <c r="VYC6" s="38"/>
      <c r="VYD6" s="38"/>
      <c r="VYE6" s="38"/>
      <c r="VYF6" s="38"/>
      <c r="VYG6" s="38"/>
      <c r="VYH6" s="38"/>
      <c r="VYI6" s="38"/>
      <c r="VYJ6" s="38"/>
      <c r="VYK6" s="38"/>
      <c r="VYL6" s="38"/>
      <c r="VYM6" s="38"/>
      <c r="VYN6" s="38"/>
      <c r="VYO6" s="38"/>
      <c r="VYP6" s="38"/>
      <c r="VYQ6" s="38"/>
      <c r="VYR6" s="38"/>
      <c r="VYS6" s="38"/>
      <c r="VYT6" s="38"/>
      <c r="VYU6" s="38"/>
      <c r="VYV6" s="38"/>
      <c r="VYW6" s="38"/>
      <c r="VYX6" s="38"/>
      <c r="VYY6" s="38"/>
      <c r="VYZ6" s="38"/>
      <c r="VZA6" s="38"/>
      <c r="VZB6" s="38"/>
      <c r="VZC6" s="38"/>
      <c r="VZD6" s="38"/>
      <c r="VZE6" s="38"/>
      <c r="VZF6" s="38"/>
      <c r="VZG6" s="38"/>
      <c r="VZH6" s="38"/>
      <c r="VZI6" s="38"/>
      <c r="VZJ6" s="38"/>
      <c r="VZK6" s="38"/>
      <c r="VZL6" s="38"/>
      <c r="VZM6" s="38"/>
      <c r="VZN6" s="38"/>
      <c r="VZO6" s="38"/>
      <c r="VZP6" s="38"/>
      <c r="VZQ6" s="38"/>
      <c r="VZR6" s="38"/>
      <c r="VZS6" s="38"/>
      <c r="VZT6" s="38"/>
      <c r="VZU6" s="38"/>
      <c r="VZV6" s="38"/>
      <c r="VZW6" s="38"/>
      <c r="VZX6" s="38"/>
      <c r="VZY6" s="38"/>
      <c r="VZZ6" s="38"/>
      <c r="WAA6" s="38"/>
      <c r="WAB6" s="38"/>
      <c r="WAC6" s="38"/>
      <c r="WAD6" s="38"/>
      <c r="WAE6" s="38"/>
      <c r="WAF6" s="38"/>
      <c r="WAG6" s="38"/>
      <c r="WAH6" s="38"/>
      <c r="WAI6" s="38"/>
      <c r="WAJ6" s="38"/>
      <c r="WAK6" s="38"/>
      <c r="WAL6" s="38"/>
      <c r="WAM6" s="38"/>
      <c r="WAN6" s="38"/>
      <c r="WAO6" s="38"/>
      <c r="WAP6" s="38"/>
      <c r="WAQ6" s="38"/>
      <c r="WAR6" s="38"/>
      <c r="WAS6" s="38"/>
      <c r="WAT6" s="38"/>
      <c r="WAU6" s="38"/>
      <c r="WAV6" s="38"/>
      <c r="WAW6" s="38"/>
      <c r="WAX6" s="38"/>
      <c r="WAY6" s="38"/>
      <c r="WAZ6" s="38"/>
      <c r="WBA6" s="38"/>
      <c r="WBB6" s="38"/>
      <c r="WBC6" s="38"/>
      <c r="WBD6" s="38"/>
      <c r="WBE6" s="38"/>
      <c r="WBF6" s="38"/>
      <c r="WBG6" s="38"/>
      <c r="WBH6" s="38"/>
      <c r="WBI6" s="38"/>
      <c r="WBJ6" s="38"/>
      <c r="WBK6" s="38"/>
      <c r="WBL6" s="38"/>
      <c r="WBM6" s="38"/>
      <c r="WBN6" s="38"/>
      <c r="WBO6" s="38"/>
      <c r="WBP6" s="38"/>
      <c r="WBQ6" s="38"/>
      <c r="WBR6" s="38"/>
      <c r="WBS6" s="38"/>
      <c r="WBT6" s="38"/>
      <c r="WBU6" s="38"/>
      <c r="WBV6" s="38"/>
      <c r="WBW6" s="38"/>
      <c r="WBX6" s="38"/>
      <c r="WBY6" s="38"/>
      <c r="WBZ6" s="38"/>
      <c r="WCA6" s="38"/>
      <c r="WCB6" s="38"/>
      <c r="WCC6" s="38"/>
      <c r="WCD6" s="38"/>
      <c r="WCE6" s="38"/>
      <c r="WCF6" s="38"/>
      <c r="WCG6" s="38"/>
      <c r="WCH6" s="38"/>
      <c r="WCI6" s="38"/>
      <c r="WCJ6" s="38"/>
      <c r="WCK6" s="38"/>
      <c r="WCL6" s="38"/>
      <c r="WCM6" s="38"/>
      <c r="WCN6" s="38"/>
      <c r="WCO6" s="38"/>
      <c r="WCP6" s="38"/>
      <c r="WCQ6" s="38"/>
      <c r="WCR6" s="38"/>
      <c r="WCS6" s="38"/>
      <c r="WCT6" s="38"/>
      <c r="WCU6" s="38"/>
      <c r="WCV6" s="38"/>
      <c r="WCW6" s="38"/>
      <c r="WCX6" s="38"/>
      <c r="WCY6" s="38"/>
      <c r="WCZ6" s="38"/>
      <c r="WDA6" s="38"/>
      <c r="WDB6" s="38"/>
      <c r="WDC6" s="38"/>
      <c r="WDD6" s="38"/>
      <c r="WDE6" s="38"/>
      <c r="WDF6" s="38"/>
      <c r="WDG6" s="38"/>
      <c r="WDH6" s="38"/>
      <c r="WDI6" s="38"/>
      <c r="WDJ6" s="38"/>
      <c r="WDK6" s="38"/>
      <c r="WDL6" s="38"/>
      <c r="WDM6" s="38"/>
      <c r="WDN6" s="38"/>
      <c r="WDO6" s="38"/>
      <c r="WDP6" s="38"/>
      <c r="WDQ6" s="38"/>
      <c r="WDR6" s="38"/>
      <c r="WDS6" s="38"/>
      <c r="WDT6" s="38"/>
      <c r="WDU6" s="38"/>
      <c r="WDV6" s="38"/>
      <c r="WDW6" s="38"/>
      <c r="WDX6" s="38"/>
      <c r="WDY6" s="38"/>
      <c r="WDZ6" s="38"/>
      <c r="WEA6" s="38"/>
      <c r="WEB6" s="38"/>
      <c r="WEC6" s="38"/>
      <c r="WED6" s="38"/>
      <c r="WEE6" s="38"/>
      <c r="WEF6" s="38"/>
      <c r="WEG6" s="38"/>
      <c r="WEH6" s="38"/>
      <c r="WEI6" s="38"/>
      <c r="WEJ6" s="38"/>
      <c r="WEK6" s="38"/>
      <c r="WEL6" s="38"/>
      <c r="WEM6" s="38"/>
      <c r="WEN6" s="38"/>
      <c r="WEO6" s="38"/>
      <c r="WEP6" s="38"/>
      <c r="WEQ6" s="38"/>
      <c r="WER6" s="38"/>
      <c r="WES6" s="38"/>
      <c r="WET6" s="38"/>
      <c r="WEU6" s="38"/>
      <c r="WEV6" s="38"/>
      <c r="WEW6" s="38"/>
      <c r="WEX6" s="38"/>
      <c r="WEY6" s="38"/>
      <c r="WEZ6" s="38"/>
      <c r="WFA6" s="38"/>
      <c r="WFB6" s="38"/>
      <c r="WFC6" s="38"/>
      <c r="WFD6" s="38"/>
      <c r="WFE6" s="38"/>
      <c r="WFF6" s="38"/>
      <c r="WFG6" s="38"/>
      <c r="WFH6" s="38"/>
      <c r="WFI6" s="38"/>
      <c r="WFJ6" s="38"/>
      <c r="WFK6" s="38"/>
      <c r="WFL6" s="38"/>
      <c r="WFM6" s="38"/>
      <c r="WFN6" s="38"/>
      <c r="WFO6" s="38"/>
      <c r="WFP6" s="38"/>
      <c r="WFQ6" s="38"/>
      <c r="WFR6" s="38"/>
      <c r="WFS6" s="38"/>
      <c r="WFT6" s="38"/>
      <c r="WFU6" s="38"/>
      <c r="WFV6" s="38"/>
      <c r="WFW6" s="38"/>
      <c r="WFX6" s="38"/>
      <c r="WFY6" s="38"/>
      <c r="WFZ6" s="38"/>
      <c r="WGA6" s="38"/>
      <c r="WGB6" s="38"/>
      <c r="WGC6" s="38"/>
      <c r="WGD6" s="38"/>
      <c r="WGE6" s="38"/>
      <c r="WGF6" s="38"/>
      <c r="WGG6" s="38"/>
      <c r="WGH6" s="38"/>
      <c r="WGI6" s="38"/>
      <c r="WGJ6" s="38"/>
      <c r="WGK6" s="38"/>
      <c r="WGL6" s="38"/>
      <c r="WGM6" s="38"/>
      <c r="WGN6" s="38"/>
      <c r="WGO6" s="38"/>
      <c r="WGP6" s="38"/>
      <c r="WGQ6" s="38"/>
      <c r="WGR6" s="38"/>
      <c r="WGS6" s="38"/>
      <c r="WGT6" s="38"/>
      <c r="WGU6" s="38"/>
      <c r="WGV6" s="38"/>
      <c r="WGW6" s="38"/>
      <c r="WGX6" s="38"/>
      <c r="WGY6" s="38"/>
      <c r="WGZ6" s="38"/>
      <c r="WHA6" s="38"/>
      <c r="WHB6" s="38"/>
      <c r="WHC6" s="38"/>
      <c r="WHD6" s="38"/>
      <c r="WHE6" s="38"/>
      <c r="WHF6" s="38"/>
      <c r="WHG6" s="38"/>
      <c r="WHH6" s="38"/>
      <c r="WHI6" s="38"/>
      <c r="WHJ6" s="38"/>
      <c r="WHK6" s="38"/>
      <c r="WHL6" s="38"/>
      <c r="WHM6" s="38"/>
      <c r="WHN6" s="38"/>
      <c r="WHO6" s="38"/>
      <c r="WHP6" s="38"/>
      <c r="WHQ6" s="38"/>
      <c r="WHR6" s="38"/>
      <c r="WHS6" s="38"/>
      <c r="WHT6" s="38"/>
      <c r="WHU6" s="38"/>
      <c r="WHV6" s="38"/>
      <c r="WHW6" s="38"/>
      <c r="WHX6" s="38"/>
      <c r="WHY6" s="38"/>
      <c r="WHZ6" s="38"/>
      <c r="WIA6" s="38"/>
      <c r="WIB6" s="38"/>
      <c r="WIC6" s="38"/>
      <c r="WID6" s="38"/>
      <c r="WIE6" s="38"/>
      <c r="WIF6" s="38"/>
      <c r="WIG6" s="38"/>
      <c r="WIH6" s="38"/>
      <c r="WII6" s="38"/>
      <c r="WIJ6" s="38"/>
      <c r="WIK6" s="38"/>
      <c r="WIL6" s="38"/>
      <c r="WIM6" s="38"/>
      <c r="WIN6" s="38"/>
      <c r="WIO6" s="38"/>
      <c r="WIP6" s="38"/>
      <c r="WIQ6" s="38"/>
      <c r="WIR6" s="38"/>
      <c r="WIS6" s="38"/>
      <c r="WIT6" s="38"/>
      <c r="WIU6" s="38"/>
      <c r="WIV6" s="38"/>
      <c r="WIW6" s="38"/>
      <c r="WIX6" s="38"/>
      <c r="WIY6" s="38"/>
      <c r="WIZ6" s="38"/>
      <c r="WJA6" s="38"/>
      <c r="WJB6" s="38"/>
      <c r="WJC6" s="38"/>
      <c r="WJD6" s="38"/>
      <c r="WJE6" s="38"/>
      <c r="WJF6" s="38"/>
      <c r="WJG6" s="38"/>
      <c r="WJH6" s="38"/>
      <c r="WJI6" s="38"/>
      <c r="WJJ6" s="38"/>
      <c r="WJK6" s="38"/>
      <c r="WJL6" s="38"/>
      <c r="WJM6" s="38"/>
      <c r="WJN6" s="38"/>
      <c r="WJO6" s="38"/>
      <c r="WJP6" s="38"/>
      <c r="WJQ6" s="38"/>
      <c r="WJR6" s="38"/>
      <c r="WJS6" s="38"/>
      <c r="WJT6" s="38"/>
      <c r="WJU6" s="38"/>
      <c r="WJV6" s="38"/>
      <c r="WJW6" s="38"/>
      <c r="WJX6" s="38"/>
      <c r="WJY6" s="38"/>
      <c r="WJZ6" s="38"/>
      <c r="WKA6" s="38"/>
      <c r="WKB6" s="38"/>
      <c r="WKC6" s="38"/>
      <c r="WKD6" s="38"/>
      <c r="WKE6" s="38"/>
      <c r="WKF6" s="38"/>
      <c r="WKG6" s="38"/>
      <c r="WKH6" s="38"/>
      <c r="WKI6" s="38"/>
      <c r="WKJ6" s="38"/>
      <c r="WKK6" s="38"/>
      <c r="WKL6" s="38"/>
      <c r="WKM6" s="38"/>
      <c r="WKN6" s="38"/>
      <c r="WKO6" s="38"/>
      <c r="WKP6" s="38"/>
      <c r="WKQ6" s="38"/>
      <c r="WKR6" s="38"/>
      <c r="WKS6" s="38"/>
      <c r="WKT6" s="38"/>
      <c r="WKU6" s="38"/>
      <c r="WKV6" s="38"/>
      <c r="WKW6" s="38"/>
      <c r="WKX6" s="38"/>
      <c r="WKY6" s="38"/>
      <c r="WKZ6" s="38"/>
      <c r="WLA6" s="38"/>
      <c r="WLB6" s="38"/>
      <c r="WLC6" s="38"/>
      <c r="WLD6" s="38"/>
      <c r="WLE6" s="38"/>
      <c r="WLF6" s="38"/>
      <c r="WLG6" s="38"/>
      <c r="WLH6" s="38"/>
      <c r="WLI6" s="38"/>
      <c r="WLJ6" s="38"/>
      <c r="WLK6" s="38"/>
      <c r="WLL6" s="38"/>
      <c r="WLM6" s="38"/>
      <c r="WLN6" s="38"/>
      <c r="WLO6" s="38"/>
      <c r="WLP6" s="38"/>
      <c r="WLQ6" s="38"/>
      <c r="WLR6" s="38"/>
      <c r="WLS6" s="38"/>
      <c r="WLT6" s="38"/>
      <c r="WLU6" s="38"/>
      <c r="WLV6" s="38"/>
      <c r="WLW6" s="38"/>
      <c r="WLX6" s="38"/>
      <c r="WLY6" s="38"/>
      <c r="WLZ6" s="38"/>
      <c r="WMA6" s="38"/>
      <c r="WMB6" s="38"/>
      <c r="WMC6" s="38"/>
      <c r="WMD6" s="38"/>
      <c r="WME6" s="38"/>
      <c r="WMF6" s="38"/>
      <c r="WMG6" s="38"/>
      <c r="WMH6" s="38"/>
      <c r="WMI6" s="38"/>
      <c r="WMJ6" s="38"/>
      <c r="WMK6" s="38"/>
      <c r="WML6" s="38"/>
      <c r="WMM6" s="38"/>
      <c r="WMN6" s="38"/>
      <c r="WMO6" s="38"/>
      <c r="WMP6" s="38"/>
      <c r="WMQ6" s="38"/>
      <c r="WMR6" s="38"/>
      <c r="WMS6" s="38"/>
      <c r="WMT6" s="38"/>
      <c r="WMU6" s="38"/>
      <c r="WMV6" s="38"/>
      <c r="WMW6" s="38"/>
      <c r="WMX6" s="38"/>
      <c r="WMY6" s="38"/>
      <c r="WMZ6" s="38"/>
      <c r="WNA6" s="38"/>
      <c r="WNB6" s="38"/>
      <c r="WNC6" s="38"/>
      <c r="WND6" s="38"/>
      <c r="WNE6" s="38"/>
      <c r="WNF6" s="38"/>
      <c r="WNG6" s="38"/>
      <c r="WNH6" s="38"/>
      <c r="WNI6" s="38"/>
      <c r="WNJ6" s="38"/>
      <c r="WNK6" s="38"/>
      <c r="WNL6" s="38"/>
      <c r="WNM6" s="38"/>
      <c r="WNN6" s="38"/>
      <c r="WNO6" s="38"/>
      <c r="WNP6" s="38"/>
      <c r="WNQ6" s="38"/>
      <c r="WNR6" s="38"/>
      <c r="WNS6" s="38"/>
      <c r="WNT6" s="38"/>
      <c r="WNU6" s="38"/>
      <c r="WNV6" s="38"/>
      <c r="WNW6" s="38"/>
      <c r="WNX6" s="38"/>
      <c r="WNY6" s="38"/>
      <c r="WNZ6" s="38"/>
      <c r="WOA6" s="38"/>
      <c r="WOB6" s="38"/>
      <c r="WOC6" s="38"/>
      <c r="WOD6" s="38"/>
      <c r="WOE6" s="38"/>
      <c r="WOF6" s="38"/>
      <c r="WOG6" s="38"/>
      <c r="WOH6" s="38"/>
      <c r="WOI6" s="38"/>
      <c r="WOJ6" s="38"/>
      <c r="WOK6" s="38"/>
      <c r="WOL6" s="38"/>
      <c r="WOM6" s="38"/>
      <c r="WON6" s="38"/>
      <c r="WOO6" s="38"/>
      <c r="WOP6" s="38"/>
      <c r="WOQ6" s="38"/>
      <c r="WOR6" s="38"/>
      <c r="WOS6" s="38"/>
      <c r="WOT6" s="38"/>
      <c r="WOU6" s="38"/>
      <c r="WOV6" s="38"/>
      <c r="WOW6" s="38"/>
      <c r="WOX6" s="38"/>
      <c r="WOY6" s="38"/>
      <c r="WOZ6" s="38"/>
      <c r="WPA6" s="38"/>
      <c r="WPB6" s="38"/>
      <c r="WPC6" s="38"/>
      <c r="WPD6" s="38"/>
      <c r="WPE6" s="38"/>
      <c r="WPF6" s="38"/>
      <c r="WPG6" s="38"/>
      <c r="WPH6" s="38"/>
      <c r="WPI6" s="38"/>
      <c r="WPJ6" s="38"/>
      <c r="WPK6" s="38"/>
      <c r="WPL6" s="38"/>
      <c r="WPM6" s="38"/>
      <c r="WPN6" s="38"/>
      <c r="WPO6" s="38"/>
      <c r="WPP6" s="38"/>
      <c r="WPQ6" s="38"/>
      <c r="WPR6" s="38"/>
      <c r="WPS6" s="38"/>
      <c r="WPT6" s="38"/>
      <c r="WPU6" s="38"/>
      <c r="WPV6" s="38"/>
      <c r="WPW6" s="38"/>
      <c r="WPX6" s="38"/>
      <c r="WPY6" s="38"/>
      <c r="WPZ6" s="38"/>
      <c r="WQA6" s="38"/>
      <c r="WQB6" s="38"/>
      <c r="WQC6" s="38"/>
      <c r="WQD6" s="38"/>
      <c r="WQE6" s="38"/>
      <c r="WQF6" s="38"/>
      <c r="WQG6" s="38"/>
      <c r="WQH6" s="38"/>
      <c r="WQI6" s="38"/>
      <c r="WQJ6" s="38"/>
      <c r="WQK6" s="38"/>
      <c r="WQL6" s="38"/>
      <c r="WQM6" s="38"/>
      <c r="WQN6" s="38"/>
      <c r="WQO6" s="38"/>
      <c r="WQP6" s="38"/>
      <c r="WQQ6" s="38"/>
      <c r="WQR6" s="38"/>
      <c r="WQS6" s="38"/>
      <c r="WQT6" s="38"/>
      <c r="WQU6" s="38"/>
      <c r="WQV6" s="38"/>
      <c r="WQW6" s="38"/>
      <c r="WQX6" s="38"/>
      <c r="WQY6" s="38"/>
      <c r="WQZ6" s="38"/>
      <c r="WRA6" s="38"/>
      <c r="WRB6" s="38"/>
      <c r="WRC6" s="38"/>
      <c r="WRD6" s="38"/>
      <c r="WRE6" s="38"/>
      <c r="WRF6" s="38"/>
      <c r="WRG6" s="38"/>
      <c r="WRH6" s="38"/>
      <c r="WRI6" s="38"/>
      <c r="WRJ6" s="38"/>
      <c r="WRK6" s="38"/>
      <c r="WRL6" s="38"/>
      <c r="WRM6" s="38"/>
      <c r="WRN6" s="38"/>
      <c r="WRO6" s="38"/>
      <c r="WRP6" s="38"/>
      <c r="WRQ6" s="38"/>
      <c r="WRR6" s="38"/>
      <c r="WRS6" s="38"/>
      <c r="WRT6" s="38"/>
      <c r="WRU6" s="38"/>
      <c r="WRV6" s="38"/>
      <c r="WRW6" s="38"/>
      <c r="WRX6" s="38"/>
      <c r="WRY6" s="38"/>
      <c r="WRZ6" s="38"/>
      <c r="WSA6" s="38"/>
      <c r="WSB6" s="38"/>
      <c r="WSC6" s="38"/>
      <c r="WSD6" s="38"/>
      <c r="WSE6" s="38"/>
      <c r="WSF6" s="38"/>
      <c r="WSG6" s="38"/>
      <c r="WSH6" s="38"/>
      <c r="WSI6" s="38"/>
      <c r="WSJ6" s="38"/>
      <c r="WSK6" s="38"/>
      <c r="WSL6" s="38"/>
      <c r="WSM6" s="38"/>
      <c r="WSN6" s="38"/>
      <c r="WSO6" s="38"/>
      <c r="WSP6" s="38"/>
      <c r="WSQ6" s="38"/>
      <c r="WSR6" s="38"/>
      <c r="WSS6" s="38"/>
      <c r="WST6" s="38"/>
      <c r="WSU6" s="38"/>
      <c r="WSV6" s="38"/>
      <c r="WSW6" s="38"/>
      <c r="WSX6" s="38"/>
      <c r="WSY6" s="38"/>
      <c r="WSZ6" s="38"/>
      <c r="WTA6" s="38"/>
      <c r="WTB6" s="38"/>
      <c r="WTC6" s="38"/>
      <c r="WTD6" s="38"/>
      <c r="WTE6" s="38"/>
      <c r="WTF6" s="38"/>
      <c r="WTG6" s="38"/>
      <c r="WTH6" s="38"/>
      <c r="WTI6" s="38"/>
      <c r="WTJ6" s="38"/>
      <c r="WTK6" s="38"/>
      <c r="WTL6" s="38"/>
      <c r="WTM6" s="38"/>
      <c r="WTN6" s="38"/>
      <c r="WTO6" s="38"/>
      <c r="WTP6" s="38"/>
      <c r="WTQ6" s="38"/>
      <c r="WTR6" s="38"/>
      <c r="WTS6" s="38"/>
      <c r="WTT6" s="38"/>
      <c r="WTU6" s="38"/>
      <c r="WTV6" s="38"/>
      <c r="WTW6" s="38"/>
      <c r="WTX6" s="38"/>
      <c r="WTY6" s="38"/>
      <c r="WTZ6" s="38"/>
      <c r="WUA6" s="38"/>
      <c r="WUB6" s="38"/>
      <c r="WUC6" s="38"/>
      <c r="WUD6" s="38"/>
      <c r="WUE6" s="38"/>
      <c r="WUF6" s="38"/>
      <c r="WUG6" s="38"/>
      <c r="WUH6" s="38"/>
      <c r="WUI6" s="38"/>
      <c r="WUJ6" s="38"/>
      <c r="WUK6" s="38"/>
      <c r="WUL6" s="38"/>
      <c r="WUM6" s="38"/>
      <c r="WUN6" s="38"/>
      <c r="WUO6" s="38"/>
      <c r="WUP6" s="38"/>
      <c r="WUQ6" s="38"/>
      <c r="WUR6" s="38"/>
      <c r="WUS6" s="38"/>
      <c r="WUT6" s="38"/>
      <c r="WUU6" s="38"/>
      <c r="WUV6" s="38"/>
      <c r="WUW6" s="38"/>
      <c r="WUX6" s="38"/>
      <c r="WUY6" s="38"/>
      <c r="WUZ6" s="38"/>
      <c r="WVA6" s="38"/>
      <c r="WVB6" s="38"/>
      <c r="WVC6" s="38"/>
      <c r="WVD6" s="38"/>
      <c r="WVE6" s="38"/>
      <c r="WVF6" s="38"/>
      <c r="WVG6" s="38"/>
      <c r="WVH6" s="38"/>
      <c r="WVI6" s="38"/>
      <c r="WVJ6" s="38"/>
      <c r="WVK6" s="38"/>
      <c r="WVL6" s="38"/>
      <c r="WVM6" s="38"/>
      <c r="WVN6" s="38"/>
      <c r="WVO6" s="38"/>
      <c r="WVP6" s="38"/>
      <c r="WVQ6" s="38"/>
      <c r="WVR6" s="38"/>
      <c r="WVS6" s="38"/>
      <c r="WVT6" s="38"/>
      <c r="WVU6" s="38"/>
      <c r="WVV6" s="38"/>
      <c r="WVW6" s="38"/>
      <c r="WVX6" s="38"/>
      <c r="WVY6" s="38"/>
      <c r="WVZ6" s="38"/>
      <c r="WWA6" s="38"/>
      <c r="WWB6" s="38"/>
      <c r="WWC6" s="38"/>
      <c r="WWD6" s="38"/>
      <c r="WWE6" s="38"/>
      <c r="WWF6" s="38"/>
      <c r="WWG6" s="38"/>
      <c r="WWH6" s="38"/>
      <c r="WWI6" s="38"/>
      <c r="WWJ6" s="38"/>
      <c r="WWK6" s="38"/>
      <c r="WWL6" s="38"/>
      <c r="WWM6" s="38"/>
      <c r="WWN6" s="38"/>
      <c r="WWO6" s="38"/>
      <c r="WWP6" s="38"/>
      <c r="WWQ6" s="38"/>
      <c r="WWR6" s="38"/>
      <c r="WWS6" s="38"/>
      <c r="WWT6" s="38"/>
      <c r="WWU6" s="38"/>
      <c r="WWV6" s="38"/>
      <c r="WWW6" s="38"/>
      <c r="WWX6" s="38"/>
      <c r="WWY6" s="38"/>
      <c r="WWZ6" s="38"/>
      <c r="WXA6" s="38"/>
      <c r="WXB6" s="38"/>
      <c r="WXC6" s="38"/>
      <c r="WXD6" s="38"/>
      <c r="WXE6" s="38"/>
      <c r="WXF6" s="38"/>
      <c r="WXG6" s="38"/>
      <c r="WXH6" s="38"/>
      <c r="WXI6" s="38"/>
      <c r="WXJ6" s="38"/>
      <c r="WXK6" s="38"/>
      <c r="WXL6" s="38"/>
      <c r="WXM6" s="38"/>
      <c r="WXN6" s="38"/>
      <c r="WXO6" s="38"/>
      <c r="WXP6" s="38"/>
      <c r="WXQ6" s="38"/>
      <c r="WXR6" s="38"/>
      <c r="WXS6" s="38"/>
      <c r="WXT6" s="38"/>
      <c r="WXU6" s="38"/>
      <c r="WXV6" s="38"/>
      <c r="WXW6" s="38"/>
      <c r="WXX6" s="38"/>
      <c r="WXY6" s="38"/>
      <c r="WXZ6" s="38"/>
      <c r="WYA6" s="38"/>
      <c r="WYB6" s="38"/>
      <c r="WYC6" s="38"/>
      <c r="WYD6" s="38"/>
      <c r="WYE6" s="38"/>
      <c r="WYF6" s="38"/>
      <c r="WYG6" s="38"/>
      <c r="WYH6" s="38"/>
      <c r="WYI6" s="38"/>
      <c r="WYJ6" s="38"/>
      <c r="WYK6" s="38"/>
      <c r="WYL6" s="38"/>
      <c r="WYM6" s="38"/>
      <c r="WYN6" s="38"/>
      <c r="WYO6" s="38"/>
      <c r="WYP6" s="38"/>
      <c r="WYQ6" s="38"/>
      <c r="WYR6" s="38"/>
      <c r="WYS6" s="38"/>
      <c r="WYT6" s="38"/>
      <c r="WYU6" s="38"/>
      <c r="WYV6" s="38"/>
      <c r="WYW6" s="38"/>
      <c r="WYX6" s="38"/>
      <c r="WYY6" s="38"/>
      <c r="WYZ6" s="38"/>
      <c r="WZA6" s="38"/>
      <c r="WZB6" s="38"/>
      <c r="WZC6" s="38"/>
      <c r="WZD6" s="38"/>
      <c r="WZE6" s="38"/>
      <c r="WZF6" s="38"/>
      <c r="WZG6" s="38"/>
      <c r="WZH6" s="38"/>
      <c r="WZI6" s="38"/>
      <c r="WZJ6" s="38"/>
      <c r="WZK6" s="38"/>
      <c r="WZL6" s="38"/>
      <c r="WZM6" s="38"/>
      <c r="WZN6" s="38"/>
      <c r="WZO6" s="38"/>
      <c r="WZP6" s="38"/>
      <c r="WZQ6" s="38"/>
      <c r="WZR6" s="38"/>
      <c r="WZS6" s="38"/>
      <c r="WZT6" s="38"/>
      <c r="WZU6" s="38"/>
      <c r="WZV6" s="38"/>
      <c r="WZW6" s="38"/>
      <c r="WZX6" s="38"/>
      <c r="WZY6" s="38"/>
      <c r="WZZ6" s="38"/>
      <c r="XAA6" s="38"/>
      <c r="XAB6" s="38"/>
      <c r="XAC6" s="38"/>
      <c r="XAD6" s="38"/>
      <c r="XAE6" s="38"/>
      <c r="XAF6" s="38"/>
      <c r="XAG6" s="38"/>
      <c r="XAH6" s="38"/>
      <c r="XAI6" s="38"/>
      <c r="XAJ6" s="38"/>
      <c r="XAK6" s="38"/>
      <c r="XAL6" s="38"/>
      <c r="XAM6" s="38"/>
      <c r="XAN6" s="38"/>
      <c r="XAO6" s="38"/>
      <c r="XAP6" s="38"/>
      <c r="XAQ6" s="38"/>
      <c r="XAR6" s="38"/>
      <c r="XAS6" s="38"/>
      <c r="XAT6" s="38"/>
      <c r="XAU6" s="38"/>
      <c r="XAV6" s="38"/>
      <c r="XAW6" s="38"/>
      <c r="XAX6" s="38"/>
      <c r="XAY6" s="38"/>
      <c r="XAZ6" s="38"/>
      <c r="XBA6" s="38"/>
      <c r="XBB6" s="38"/>
      <c r="XBC6" s="38"/>
      <c r="XBD6" s="38"/>
      <c r="XBE6" s="38"/>
      <c r="XBF6" s="38"/>
      <c r="XBG6" s="38"/>
      <c r="XBH6" s="38"/>
      <c r="XBI6" s="38"/>
      <c r="XBJ6" s="38"/>
      <c r="XBK6" s="38"/>
      <c r="XBL6" s="38"/>
      <c r="XBM6" s="38"/>
      <c r="XBN6" s="38"/>
      <c r="XBO6" s="38"/>
      <c r="XBP6" s="38"/>
      <c r="XBQ6" s="38"/>
      <c r="XBR6" s="38"/>
      <c r="XBS6" s="38"/>
      <c r="XBT6" s="38"/>
      <c r="XBU6" s="38"/>
      <c r="XBV6" s="38"/>
      <c r="XBW6" s="38"/>
      <c r="XBX6" s="38"/>
      <c r="XBY6" s="38"/>
      <c r="XBZ6" s="38"/>
      <c r="XCA6" s="38"/>
      <c r="XCB6" s="38"/>
      <c r="XCC6" s="38"/>
      <c r="XCD6" s="38"/>
      <c r="XCE6" s="38"/>
      <c r="XCF6" s="38"/>
      <c r="XCG6" s="38"/>
      <c r="XCH6" s="38"/>
      <c r="XCI6" s="38"/>
      <c r="XCJ6" s="38"/>
      <c r="XCK6" s="38"/>
      <c r="XCL6" s="38"/>
      <c r="XCM6" s="38"/>
      <c r="XCN6" s="38"/>
      <c r="XCO6" s="38"/>
      <c r="XCP6" s="38"/>
      <c r="XCQ6" s="38"/>
      <c r="XCR6" s="38"/>
      <c r="XCS6" s="38"/>
      <c r="XCT6" s="38"/>
      <c r="XCU6" s="38"/>
      <c r="XCV6" s="38"/>
      <c r="XCW6" s="38"/>
      <c r="XCX6" s="38"/>
      <c r="XCY6" s="38"/>
      <c r="XCZ6" s="38"/>
      <c r="XDA6" s="38"/>
      <c r="XDB6" s="38"/>
      <c r="XDC6" s="38"/>
      <c r="XDD6" s="38"/>
      <c r="XDE6" s="38"/>
      <c r="XDF6" s="38"/>
      <c r="XDG6" s="38"/>
      <c r="XDH6" s="38"/>
      <c r="XDI6" s="38"/>
      <c r="XDJ6" s="38"/>
      <c r="XDK6" s="38"/>
      <c r="XDL6" s="38"/>
      <c r="XDM6" s="38"/>
      <c r="XDN6" s="38"/>
      <c r="XDO6" s="38"/>
      <c r="XDP6" s="38"/>
      <c r="XDQ6" s="38"/>
      <c r="XDR6" s="38"/>
      <c r="XDS6" s="38"/>
      <c r="XDT6" s="38"/>
      <c r="XDU6" s="38"/>
      <c r="XDV6" s="38"/>
      <c r="XDW6" s="38"/>
      <c r="XDX6" s="38"/>
      <c r="XDY6" s="38"/>
      <c r="XDZ6" s="38"/>
      <c r="XEA6" s="38"/>
      <c r="XEB6" s="38"/>
      <c r="XEC6" s="38"/>
      <c r="XED6" s="38"/>
      <c r="XEE6" s="38"/>
      <c r="XEF6" s="38"/>
      <c r="XEG6" s="38"/>
      <c r="XEH6" s="38"/>
      <c r="XEI6" s="38"/>
      <c r="XEJ6" s="38"/>
      <c r="XEK6" s="38"/>
      <c r="XEL6" s="38"/>
      <c r="XEM6" s="38"/>
      <c r="XEN6" s="38"/>
      <c r="XEO6" s="38"/>
      <c r="XEP6" s="38"/>
      <c r="XEQ6" s="38"/>
      <c r="XER6" s="38"/>
    </row>
    <row r="7" s="29" customFormat="1" ht="39.5" customHeight="1" spans="1:1024 1025:16372">
      <c r="A7" s="38">
        <v>6</v>
      </c>
      <c r="B7" s="38" t="s">
        <v>21769</v>
      </c>
      <c r="C7" s="40" t="s">
        <v>21745</v>
      </c>
      <c r="D7" s="38" t="s">
        <v>21746</v>
      </c>
      <c r="E7" s="47" t="s">
        <v>21770</v>
      </c>
      <c r="F7" s="38" t="s">
        <v>21771</v>
      </c>
      <c r="G7" s="38" t="s">
        <v>21772</v>
      </c>
      <c r="H7" s="42">
        <v>45383</v>
      </c>
      <c r="I7" s="43">
        <v>39</v>
      </c>
      <c r="J7" s="48" t="str">
        <f>_xlfn.DISPIMG("ID_D59A3C92113D4561AC52183F2EA7C06F",1)</f>
        <v>=DISPIMG("ID_D59A3C92113D4561AC52183F2EA7C06F",1)</v>
      </c>
      <c r="K7" s="46" t="s">
        <v>21773</v>
      </c>
    </row>
    <row r="8" s="29" customFormat="1" ht="39.5" customHeight="1" spans="1:1024 1025:16372">
      <c r="A8" s="38">
        <v>7</v>
      </c>
      <c r="B8" s="38" t="s">
        <v>21774</v>
      </c>
      <c r="C8" s="38" t="s">
        <v>21745</v>
      </c>
      <c r="D8" s="38" t="s">
        <v>21746</v>
      </c>
      <c r="E8" s="39" t="s">
        <v>21775</v>
      </c>
      <c r="F8" s="40" t="s">
        <v>21776</v>
      </c>
      <c r="G8" s="41" t="s">
        <v>169</v>
      </c>
      <c r="H8" s="42">
        <v>45627</v>
      </c>
      <c r="I8" s="43">
        <v>59</v>
      </c>
      <c r="J8" s="44" t="str">
        <f>_xlfn.DISPIMG("ID_2F6E1868FFA94D9EBCEBC0D1FD90D1F1",1)</f>
        <v>=DISPIMG("ID_2F6E1868FFA94D9EBCEBC0D1FD90D1F1",1)</v>
      </c>
      <c r="K8" s="45" t="s">
        <v>21777</v>
      </c>
    </row>
    <row r="9" s="29" customFormat="1" ht="39.5" customHeight="1" spans="1:1024 1025:16372">
      <c r="A9" s="38">
        <v>8</v>
      </c>
      <c r="B9" s="38" t="s">
        <v>21778</v>
      </c>
      <c r="C9" s="38" t="s">
        <v>21745</v>
      </c>
      <c r="D9" s="38" t="s">
        <v>21779</v>
      </c>
      <c r="E9" s="39" t="s">
        <v>21780</v>
      </c>
      <c r="F9" s="40" t="s">
        <v>18325</v>
      </c>
      <c r="G9" s="41" t="s">
        <v>18326</v>
      </c>
      <c r="H9" s="42">
        <v>45413</v>
      </c>
      <c r="I9" s="43">
        <v>40</v>
      </c>
      <c r="J9" s="44" t="str">
        <f>_xlfn.DISPIMG("ID_0E4C8D8136434E6DB789E8E51615200D",1)</f>
        <v>=DISPIMG("ID_0E4C8D8136434E6DB789E8E51615200D",1)</v>
      </c>
      <c r="K9" s="45" t="s">
        <v>21781</v>
      </c>
    </row>
    <row r="10" s="29" customFormat="1" ht="39.5" customHeight="1" spans="1:1024 1025:16372">
      <c r="A10" s="38">
        <v>9</v>
      </c>
      <c r="B10" s="38" t="s">
        <v>21782</v>
      </c>
      <c r="C10" s="38" t="s">
        <v>21745</v>
      </c>
      <c r="D10" s="38" t="s">
        <v>21779</v>
      </c>
      <c r="E10" s="39" t="s">
        <v>21783</v>
      </c>
      <c r="F10" s="40" t="s">
        <v>21784</v>
      </c>
      <c r="G10" s="41" t="s">
        <v>18309</v>
      </c>
      <c r="H10" s="42">
        <v>45658</v>
      </c>
      <c r="I10" s="43">
        <v>49</v>
      </c>
      <c r="J10" s="44" t="str">
        <f>_xlfn.DISPIMG("ID_D896215D513E42108765FA555D55A637",1)</f>
        <v>=DISPIMG("ID_D896215D513E42108765FA555D55A637",1)</v>
      </c>
      <c r="K10" s="45" t="s">
        <v>21785</v>
      </c>
    </row>
    <row r="11" s="29" customFormat="1" ht="39.5" customHeight="1" spans="1:1024 1025:16372">
      <c r="A11" s="38">
        <v>10</v>
      </c>
      <c r="B11" s="38" t="s">
        <v>21786</v>
      </c>
      <c r="C11" s="38" t="s">
        <v>21745</v>
      </c>
      <c r="D11" s="38" t="s">
        <v>21779</v>
      </c>
      <c r="E11" s="39" t="s">
        <v>21787</v>
      </c>
      <c r="F11" s="40" t="s">
        <v>21788</v>
      </c>
      <c r="G11" s="41" t="s">
        <v>21789</v>
      </c>
      <c r="H11" s="42">
        <v>45383</v>
      </c>
      <c r="I11" s="43">
        <v>45</v>
      </c>
      <c r="J11" s="44" t="str">
        <f>_xlfn.DISPIMG("ID_472EA4E2493C4B48AFACB1C65543C6B5",1)</f>
        <v>=DISPIMG("ID_472EA4E2493C4B48AFACB1C65543C6B5",1)</v>
      </c>
      <c r="K11" s="45" t="s">
        <v>21790</v>
      </c>
    </row>
    <row r="12" s="29" customFormat="1" ht="39.5" customHeight="1" spans="1:1024 1025:16372">
      <c r="A12" s="38">
        <v>11</v>
      </c>
      <c r="B12" s="38" t="s">
        <v>21791</v>
      </c>
      <c r="C12" s="38" t="s">
        <v>21745</v>
      </c>
      <c r="D12" s="38" t="s">
        <v>21779</v>
      </c>
      <c r="E12" s="39" t="s">
        <v>21792</v>
      </c>
      <c r="F12" s="40" t="s">
        <v>18078</v>
      </c>
      <c r="G12" s="41" t="s">
        <v>18080</v>
      </c>
      <c r="H12" s="42">
        <v>45383</v>
      </c>
      <c r="I12" s="43">
        <v>45</v>
      </c>
      <c r="J12" s="44" t="str">
        <f>_xlfn.DISPIMG("ID_3851C3F691DF42D6A5FB7777BD69858D",1)</f>
        <v>=DISPIMG("ID_3851C3F691DF42D6A5FB7777BD69858D",1)</v>
      </c>
      <c r="K12" s="45" t="s">
        <v>21793</v>
      </c>
    </row>
    <row r="13" s="29" customFormat="1" ht="39.5" customHeight="1" spans="1:1024 1025:16372">
      <c r="A13" s="38">
        <v>12</v>
      </c>
      <c r="B13" s="38" t="s">
        <v>21794</v>
      </c>
      <c r="C13" s="38" t="s">
        <v>21745</v>
      </c>
      <c r="D13" s="38" t="s">
        <v>21779</v>
      </c>
      <c r="E13" s="39" t="s">
        <v>21795</v>
      </c>
      <c r="F13" s="40" t="s">
        <v>19204</v>
      </c>
      <c r="G13" s="41" t="s">
        <v>21796</v>
      </c>
      <c r="H13" s="42">
        <v>45536</v>
      </c>
      <c r="I13" s="43">
        <v>49</v>
      </c>
      <c r="J13" s="44" t="str">
        <f>_xlfn.DISPIMG("ID_F0A1ABFA3A3C4F46865134D0D839D6AA",1)</f>
        <v>=DISPIMG("ID_F0A1ABFA3A3C4F46865134D0D839D6AA",1)</v>
      </c>
      <c r="K13" s="45" t="s">
        <v>21797</v>
      </c>
    </row>
    <row r="14" s="29" customFormat="1" ht="39.5" customHeight="1" spans="1:1024 1025:16372">
      <c r="A14" s="38">
        <v>13</v>
      </c>
      <c r="B14" s="38" t="s">
        <v>21798</v>
      </c>
      <c r="C14" s="38" t="s">
        <v>21745</v>
      </c>
      <c r="D14" s="38" t="s">
        <v>21779</v>
      </c>
      <c r="E14" s="39" t="s">
        <v>21799</v>
      </c>
      <c r="F14" s="40" t="s">
        <v>18271</v>
      </c>
      <c r="G14" s="41" t="s">
        <v>21800</v>
      </c>
      <c r="H14" s="42">
        <v>45383</v>
      </c>
      <c r="I14" s="43">
        <v>68</v>
      </c>
      <c r="J14" s="44" t="str">
        <f>_xlfn.DISPIMG("ID_1A58D76D5FBE4E7FA5D62E5E0FC96D16",1)</f>
        <v>=DISPIMG("ID_1A58D76D5FBE4E7FA5D62E5E0FC96D16",1)</v>
      </c>
      <c r="K14" s="45" t="s">
        <v>21801</v>
      </c>
    </row>
    <row r="15" s="29" customFormat="1" ht="39.5" customHeight="1" spans="1:1024 1025:16372">
      <c r="A15" s="38">
        <v>14</v>
      </c>
      <c r="B15" s="38" t="s">
        <v>21802</v>
      </c>
      <c r="C15" s="38" t="s">
        <v>21745</v>
      </c>
      <c r="D15" s="38" t="s">
        <v>21779</v>
      </c>
      <c r="E15" s="39" t="s">
        <v>21803</v>
      </c>
      <c r="F15" s="40" t="s">
        <v>18276</v>
      </c>
      <c r="G15" s="41" t="s">
        <v>21804</v>
      </c>
      <c r="H15" s="42">
        <v>45383</v>
      </c>
      <c r="I15" s="43">
        <v>68</v>
      </c>
      <c r="J15" s="44" t="str">
        <f>_xlfn.DISPIMG("ID_3B239A3F65B3425F8C38E45F58BF1A30",1)</f>
        <v>=DISPIMG("ID_3B239A3F65B3425F8C38E45F58BF1A30",1)</v>
      </c>
      <c r="K15" s="45" t="s">
        <v>21805</v>
      </c>
    </row>
    <row r="16" s="29" customFormat="1" ht="39.5" customHeight="1" spans="1:1024 1025:16372">
      <c r="A16" s="38">
        <v>15</v>
      </c>
      <c r="B16" s="38" t="s">
        <v>21806</v>
      </c>
      <c r="C16" s="40" t="s">
        <v>21745</v>
      </c>
      <c r="D16" s="38" t="s">
        <v>21779</v>
      </c>
      <c r="E16" s="47" t="s">
        <v>21807</v>
      </c>
      <c r="F16" s="38" t="s">
        <v>18569</v>
      </c>
      <c r="G16" s="38" t="s">
        <v>21808</v>
      </c>
      <c r="H16" s="42">
        <v>45839</v>
      </c>
      <c r="I16" s="43">
        <v>48</v>
      </c>
      <c r="J16" s="48" t="str">
        <f>_xlfn.DISPIMG("ID_B8F446AB9B2D4CFDB8D4CF2972967D01",1)</f>
        <v>=DISPIMG("ID_B8F446AB9B2D4CFDB8D4CF2972967D01",1)</v>
      </c>
      <c r="K16" s="46" t="s">
        <v>21809</v>
      </c>
    </row>
    <row r="17" s="29" customFormat="1" ht="39.5" customHeight="1" spans="1:11">
      <c r="A17" s="38">
        <v>16</v>
      </c>
      <c r="B17" s="38" t="s">
        <v>21810</v>
      </c>
      <c r="C17" s="38" t="s">
        <v>21745</v>
      </c>
      <c r="D17" s="38" t="s">
        <v>21779</v>
      </c>
      <c r="E17" s="39" t="s">
        <v>21811</v>
      </c>
      <c r="F17" s="40" t="s">
        <v>18573</v>
      </c>
      <c r="G17" s="41" t="s">
        <v>21812</v>
      </c>
      <c r="H17" s="42">
        <v>45413</v>
      </c>
      <c r="I17" s="43">
        <v>54</v>
      </c>
      <c r="J17" s="44" t="str">
        <f>_xlfn.DISPIMG("ID_1523FA54F11943B3B88833C4B3437D0B",1)</f>
        <v>=DISPIMG("ID_1523FA54F11943B3B88833C4B3437D0B",1)</v>
      </c>
      <c r="K17" s="45" t="s">
        <v>21813</v>
      </c>
    </row>
    <row r="18" s="29" customFormat="1" ht="39.5" customHeight="1" spans="1:11">
      <c r="A18" s="38">
        <v>17</v>
      </c>
      <c r="B18" s="38" t="s">
        <v>21814</v>
      </c>
      <c r="C18" s="38" t="s">
        <v>21745</v>
      </c>
      <c r="D18" s="38" t="s">
        <v>21779</v>
      </c>
      <c r="E18" s="39" t="s">
        <v>21815</v>
      </c>
      <c r="F18" s="40" t="s">
        <v>19290</v>
      </c>
      <c r="G18" s="41" t="s">
        <v>19292</v>
      </c>
      <c r="H18" s="42">
        <v>45597</v>
      </c>
      <c r="I18" s="43">
        <v>55</v>
      </c>
      <c r="J18" s="44" t="str">
        <f>_xlfn.DISPIMG("ID_61E07B02898C40A98FCF34D89B2F1F33",1)</f>
        <v>=DISPIMG("ID_61E07B02898C40A98FCF34D89B2F1F33",1)</v>
      </c>
      <c r="K18" s="45" t="s">
        <v>21816</v>
      </c>
    </row>
    <row r="19" s="29" customFormat="1" ht="39.5" customHeight="1" spans="1:11">
      <c r="A19" s="38">
        <v>18</v>
      </c>
      <c r="B19" s="38" t="s">
        <v>21817</v>
      </c>
      <c r="C19" s="38" t="s">
        <v>21745</v>
      </c>
      <c r="D19" s="38" t="s">
        <v>21779</v>
      </c>
      <c r="E19" s="39" t="s">
        <v>21818</v>
      </c>
      <c r="F19" s="40" t="s">
        <v>21819</v>
      </c>
      <c r="G19" s="41" t="s">
        <v>21820</v>
      </c>
      <c r="H19" s="42">
        <v>45292</v>
      </c>
      <c r="I19" s="43">
        <v>50</v>
      </c>
      <c r="J19" s="44" t="str">
        <f>_xlfn.DISPIMG("ID_BC5CFA24C7CC4C3A9BB639B9BAE185F0",1)</f>
        <v>=DISPIMG("ID_BC5CFA24C7CC4C3A9BB639B9BAE185F0",1)</v>
      </c>
      <c r="K19" s="45" t="s">
        <v>21821</v>
      </c>
    </row>
    <row r="20" s="29" customFormat="1" ht="39.5" customHeight="1" spans="1:11">
      <c r="A20" s="38">
        <v>19</v>
      </c>
      <c r="B20" s="38" t="s">
        <v>21822</v>
      </c>
      <c r="C20" s="38" t="s">
        <v>21745</v>
      </c>
      <c r="D20" s="38" t="s">
        <v>21779</v>
      </c>
      <c r="E20" s="39" t="s">
        <v>21823</v>
      </c>
      <c r="F20" s="40" t="s">
        <v>21824</v>
      </c>
      <c r="G20" s="41" t="s">
        <v>430</v>
      </c>
      <c r="H20" s="42">
        <v>45536</v>
      </c>
      <c r="I20" s="43">
        <v>49</v>
      </c>
      <c r="J20" s="44" t="str">
        <f>_xlfn.DISPIMG("ID_2DE22978697B4A08A5EECCE5A9AF0597",1)</f>
        <v>=DISPIMG("ID_2DE22978697B4A08A5EECCE5A9AF0597",1)</v>
      </c>
      <c r="K20" s="45" t="s">
        <v>21825</v>
      </c>
    </row>
    <row r="21" s="29" customFormat="1" ht="39.5" customHeight="1" spans="1:11">
      <c r="A21" s="38">
        <v>20</v>
      </c>
      <c r="B21" s="38" t="s">
        <v>21826</v>
      </c>
      <c r="C21" s="38" t="s">
        <v>21745</v>
      </c>
      <c r="D21" s="38" t="s">
        <v>21779</v>
      </c>
      <c r="E21" s="39" t="s">
        <v>21827</v>
      </c>
      <c r="F21" s="40" t="s">
        <v>21828</v>
      </c>
      <c r="G21" s="41" t="s">
        <v>18202</v>
      </c>
      <c r="H21" s="42">
        <v>45536</v>
      </c>
      <c r="I21" s="43">
        <v>45</v>
      </c>
      <c r="J21" s="44" t="str">
        <f>_xlfn.DISPIMG("ID_2BEDD84902444A64B34E73657B5BB321",1)</f>
        <v>=DISPIMG("ID_2BEDD84902444A64B34E73657B5BB321",1)</v>
      </c>
      <c r="K21" s="45" t="s">
        <v>21829</v>
      </c>
    </row>
    <row r="22" s="29" customFormat="1" ht="39.5" customHeight="1" spans="1:11">
      <c r="A22" s="38">
        <v>21</v>
      </c>
      <c r="B22" s="38" t="s">
        <v>21830</v>
      </c>
      <c r="C22" s="40" t="s">
        <v>21745</v>
      </c>
      <c r="D22" s="38" t="s">
        <v>21779</v>
      </c>
      <c r="E22" s="47" t="s">
        <v>21831</v>
      </c>
      <c r="F22" s="38" t="s">
        <v>18359</v>
      </c>
      <c r="G22" s="38" t="s">
        <v>21832</v>
      </c>
      <c r="H22" s="42">
        <v>45839</v>
      </c>
      <c r="I22" s="43">
        <v>35</v>
      </c>
      <c r="J22" s="48" t="str">
        <f>_xlfn.DISPIMG("ID_33A952A73FE94716859B4128D7BA1E31",1)</f>
        <v>=DISPIMG("ID_33A952A73FE94716859B4128D7BA1E31",1)</v>
      </c>
      <c r="K22" s="46" t="s">
        <v>21833</v>
      </c>
    </row>
    <row r="23" s="29" customFormat="1" ht="39.5" customHeight="1" spans="1:11">
      <c r="A23" s="38">
        <v>22</v>
      </c>
      <c r="B23" s="38" t="s">
        <v>21834</v>
      </c>
      <c r="C23" s="38" t="s">
        <v>21745</v>
      </c>
      <c r="D23" s="38" t="s">
        <v>21779</v>
      </c>
      <c r="E23" s="39" t="s">
        <v>21835</v>
      </c>
      <c r="F23" s="40" t="s">
        <v>19392</v>
      </c>
      <c r="G23" s="41" t="s">
        <v>21836</v>
      </c>
      <c r="H23" s="42">
        <v>45292</v>
      </c>
      <c r="I23" s="43">
        <v>43</v>
      </c>
      <c r="J23" s="44" t="str">
        <f>_xlfn.DISPIMG("ID_985BDE855AE345B8973D3785F6C2CAC2",1)</f>
        <v>=DISPIMG("ID_985BDE855AE345B8973D3785F6C2CAC2",1)</v>
      </c>
      <c r="K23" s="45" t="s">
        <v>21837</v>
      </c>
    </row>
    <row r="24" s="29" customFormat="1" ht="39.5" customHeight="1" spans="1:11">
      <c r="A24" s="38">
        <v>23</v>
      </c>
      <c r="B24" s="38" t="s">
        <v>21838</v>
      </c>
      <c r="C24" s="38" t="s">
        <v>21745</v>
      </c>
      <c r="D24" s="38" t="s">
        <v>21779</v>
      </c>
      <c r="E24" s="39" t="s">
        <v>21839</v>
      </c>
      <c r="F24" s="40" t="s">
        <v>21840</v>
      </c>
      <c r="G24" s="41" t="s">
        <v>21841</v>
      </c>
      <c r="H24" s="42">
        <v>45383</v>
      </c>
      <c r="I24" s="43">
        <v>49</v>
      </c>
      <c r="J24" s="44" t="str">
        <f>_xlfn.DISPIMG("ID_430D37B3A1E84592BF89BF854010DEE4",1)</f>
        <v>=DISPIMG("ID_430D37B3A1E84592BF89BF854010DEE4",1)</v>
      </c>
      <c r="K24" s="45" t="s">
        <v>21842</v>
      </c>
    </row>
    <row r="25" s="29" customFormat="1" ht="39.5" customHeight="1" spans="1:11">
      <c r="A25" s="38">
        <v>24</v>
      </c>
      <c r="B25" s="38" t="s">
        <v>21843</v>
      </c>
      <c r="C25" s="38" t="s">
        <v>21745</v>
      </c>
      <c r="D25" s="38" t="s">
        <v>21779</v>
      </c>
      <c r="E25" s="39" t="s">
        <v>21844</v>
      </c>
      <c r="F25" s="40" t="s">
        <v>19080</v>
      </c>
      <c r="G25" s="41" t="s">
        <v>21845</v>
      </c>
      <c r="H25" s="42">
        <v>45597</v>
      </c>
      <c r="I25" s="43">
        <v>45</v>
      </c>
      <c r="J25" s="44" t="str">
        <f>_xlfn.DISPIMG("ID_BF8C6C442DE84ED687853D74F079490D",1)</f>
        <v>=DISPIMG("ID_BF8C6C442DE84ED687853D74F079490D",1)</v>
      </c>
      <c r="K25" s="45" t="s">
        <v>21846</v>
      </c>
    </row>
    <row r="26" s="28" customFormat="1" ht="39.5" customHeight="1" spans="1:11">
      <c r="A26" s="38">
        <v>25</v>
      </c>
      <c r="B26" s="38" t="s">
        <v>21847</v>
      </c>
      <c r="C26" s="38" t="s">
        <v>21745</v>
      </c>
      <c r="D26" s="38" t="s">
        <v>21779</v>
      </c>
      <c r="E26" s="39" t="s">
        <v>21848</v>
      </c>
      <c r="F26" s="38" t="s">
        <v>19095</v>
      </c>
      <c r="G26" s="38" t="s">
        <v>19097</v>
      </c>
      <c r="H26" s="42">
        <v>45778</v>
      </c>
      <c r="I26" s="43">
        <v>45</v>
      </c>
      <c r="J26" s="49" t="str">
        <f>_xlfn.DISPIMG("ID_7434D21EDA9240458F50EA414558FBA8",1)</f>
        <v>=DISPIMG("ID_7434D21EDA9240458F50EA414558FBA8",1)</v>
      </c>
      <c r="K26" s="49" t="s">
        <v>21849</v>
      </c>
    </row>
    <row r="27" s="29" customFormat="1" ht="39.5" customHeight="1" spans="1:11">
      <c r="A27" s="38">
        <v>26</v>
      </c>
      <c r="B27" s="38" t="s">
        <v>21850</v>
      </c>
      <c r="C27" s="38" t="s">
        <v>21745</v>
      </c>
      <c r="D27" s="38" t="s">
        <v>21779</v>
      </c>
      <c r="E27" s="39" t="s">
        <v>21851</v>
      </c>
      <c r="F27" s="40" t="s">
        <v>21561</v>
      </c>
      <c r="G27" s="41" t="s">
        <v>21852</v>
      </c>
      <c r="H27" s="42">
        <v>45689</v>
      </c>
      <c r="I27" s="43">
        <v>49</v>
      </c>
      <c r="J27" s="44" t="str">
        <f>_xlfn.DISPIMG("ID_27AFBACA33744F958AADAD890962DA3B",1)</f>
        <v>=DISPIMG("ID_27AFBACA33744F958AADAD890962DA3B",1)</v>
      </c>
      <c r="K27" s="45" t="s">
        <v>21853</v>
      </c>
    </row>
    <row r="28" s="29" customFormat="1" ht="39.5" customHeight="1" spans="1:11">
      <c r="A28" s="38">
        <v>27</v>
      </c>
      <c r="B28" s="38" t="s">
        <v>21854</v>
      </c>
      <c r="C28" s="38" t="s">
        <v>21745</v>
      </c>
      <c r="D28" s="38" t="s">
        <v>21779</v>
      </c>
      <c r="E28" s="39" t="s">
        <v>21855</v>
      </c>
      <c r="F28" s="40" t="s">
        <v>21856</v>
      </c>
      <c r="G28" s="41" t="s">
        <v>21857</v>
      </c>
      <c r="H28" s="42">
        <v>45383</v>
      </c>
      <c r="I28" s="43">
        <v>49</v>
      </c>
      <c r="J28" s="44" t="str">
        <f>_xlfn.DISPIMG("ID_2D7A3420CD8F4940B62AD48F5F5DE95E",1)</f>
        <v>=DISPIMG("ID_2D7A3420CD8F4940B62AD48F5F5DE95E",1)</v>
      </c>
      <c r="K28" s="45" t="s">
        <v>21858</v>
      </c>
    </row>
    <row r="29" s="29" customFormat="1" ht="39.5" customHeight="1" spans="1:11">
      <c r="A29" s="38">
        <v>28</v>
      </c>
      <c r="B29" s="38" t="s">
        <v>21859</v>
      </c>
      <c r="C29" s="38" t="s">
        <v>21745</v>
      </c>
      <c r="D29" s="38" t="s">
        <v>21779</v>
      </c>
      <c r="E29" s="39" t="s">
        <v>21860</v>
      </c>
      <c r="F29" s="40" t="s">
        <v>21861</v>
      </c>
      <c r="G29" s="41" t="s">
        <v>21862</v>
      </c>
      <c r="H29" s="42">
        <v>45689</v>
      </c>
      <c r="I29" s="43">
        <v>59</v>
      </c>
      <c r="J29" s="44" t="str">
        <f>_xlfn.DISPIMG("ID_BFF8DEAD64554855B6F1283D8BCD7B54",1)</f>
        <v>=DISPIMG("ID_BFF8DEAD64554855B6F1283D8BCD7B54",1)</v>
      </c>
      <c r="K29" s="45" t="s">
        <v>21863</v>
      </c>
    </row>
    <row r="30" s="29" customFormat="1" ht="39.5" customHeight="1" spans="1:11">
      <c r="A30" s="38">
        <v>29</v>
      </c>
      <c r="B30" s="38" t="s">
        <v>21864</v>
      </c>
      <c r="C30" s="38" t="s">
        <v>21745</v>
      </c>
      <c r="D30" s="38" t="s">
        <v>21779</v>
      </c>
      <c r="E30" s="39" t="s">
        <v>21865</v>
      </c>
      <c r="F30" s="38" t="s">
        <v>21866</v>
      </c>
      <c r="G30" s="38" t="s">
        <v>21867</v>
      </c>
      <c r="H30" s="42">
        <v>45748</v>
      </c>
      <c r="I30" s="43">
        <v>49</v>
      </c>
      <c r="J30" s="38" t="str">
        <f>_xlfn.DISPIMG("ID_1B30D00DCB1E401AABEA2BC3AA491EE5",1)</f>
        <v>=DISPIMG("ID_1B30D00DCB1E401AABEA2BC3AA491EE5",1)</v>
      </c>
      <c r="K30" s="46" t="s">
        <v>21868</v>
      </c>
    </row>
    <row r="31" s="29" customFormat="1" ht="39.5" customHeight="1" spans="1:11">
      <c r="A31" s="38">
        <v>30</v>
      </c>
      <c r="B31" s="38" t="s">
        <v>21869</v>
      </c>
      <c r="C31" s="38" t="s">
        <v>21745</v>
      </c>
      <c r="D31" s="38" t="s">
        <v>21779</v>
      </c>
      <c r="E31" s="39" t="s">
        <v>21870</v>
      </c>
      <c r="F31" s="40" t="s">
        <v>19251</v>
      </c>
      <c r="G31" s="41" t="s">
        <v>21871</v>
      </c>
      <c r="H31" s="42">
        <v>45383</v>
      </c>
      <c r="I31" s="43">
        <v>49</v>
      </c>
      <c r="J31" s="44" t="str">
        <f>_xlfn.DISPIMG("ID_4882501DB00C490E8104CE7B8B37CA98",1)</f>
        <v>=DISPIMG("ID_4882501DB00C490E8104CE7B8B37CA98",1)</v>
      </c>
      <c r="K31" s="45" t="s">
        <v>21872</v>
      </c>
    </row>
    <row r="32" s="29" customFormat="1" ht="39.5" customHeight="1" spans="1:11">
      <c r="A32" s="38">
        <v>31</v>
      </c>
      <c r="B32" s="38" t="s">
        <v>21873</v>
      </c>
      <c r="C32" s="38" t="s">
        <v>21745</v>
      </c>
      <c r="D32" s="38" t="s">
        <v>21779</v>
      </c>
      <c r="E32" s="39" t="s">
        <v>21874</v>
      </c>
      <c r="F32" s="40" t="s">
        <v>19069</v>
      </c>
      <c r="G32" s="41" t="s">
        <v>21875</v>
      </c>
      <c r="H32" s="42">
        <v>45597</v>
      </c>
      <c r="I32" s="43">
        <v>36</v>
      </c>
      <c r="J32" s="44" t="str">
        <f>_xlfn.DISPIMG("ID_66A1C4F8BBAF49A7888FF5959182CDDC",1)</f>
        <v>=DISPIMG("ID_66A1C4F8BBAF49A7888FF5959182CDDC",1)</v>
      </c>
      <c r="K32" s="45" t="s">
        <v>21876</v>
      </c>
    </row>
    <row r="33" s="29" customFormat="1" ht="39.5" customHeight="1" spans="1:11">
      <c r="A33" s="38">
        <v>32</v>
      </c>
      <c r="B33" s="38" t="s">
        <v>21877</v>
      </c>
      <c r="C33" s="40" t="s">
        <v>21745</v>
      </c>
      <c r="D33" s="38" t="s">
        <v>21878</v>
      </c>
      <c r="E33" s="47" t="s">
        <v>21879</v>
      </c>
      <c r="F33" s="38" t="s">
        <v>18526</v>
      </c>
      <c r="G33" s="38" t="s">
        <v>21880</v>
      </c>
      <c r="H33" s="42">
        <v>45536</v>
      </c>
      <c r="I33" s="43">
        <v>49</v>
      </c>
      <c r="J33" s="48" t="str">
        <f>_xlfn.DISPIMG("ID_BD2922978F15448D972C3B72390940C4",1)</f>
        <v>=DISPIMG("ID_BD2922978F15448D972C3B72390940C4",1)</v>
      </c>
      <c r="K33" s="46" t="s">
        <v>21881</v>
      </c>
    </row>
    <row r="34" s="29" customFormat="1" ht="39.5" customHeight="1" spans="1:11">
      <c r="A34" s="38">
        <v>33</v>
      </c>
      <c r="B34" s="38" t="s">
        <v>21882</v>
      </c>
      <c r="C34" s="38" t="s">
        <v>21745</v>
      </c>
      <c r="D34" s="38" t="s">
        <v>21883</v>
      </c>
      <c r="E34" s="39" t="s">
        <v>21884</v>
      </c>
      <c r="F34" s="40" t="s">
        <v>21885</v>
      </c>
      <c r="G34" s="41" t="s">
        <v>1316</v>
      </c>
      <c r="H34" s="42">
        <v>44501</v>
      </c>
      <c r="I34" s="43">
        <v>45</v>
      </c>
      <c r="J34" s="44" t="str">
        <f>_xlfn.DISPIMG("ID_33B30D9E288246FABCBF1B042DBE1688",1)</f>
        <v>=DISPIMG("ID_33B30D9E288246FABCBF1B042DBE1688",1)</v>
      </c>
      <c r="K34" s="45" t="s">
        <v>21886</v>
      </c>
    </row>
    <row r="35" s="29" customFormat="1" ht="39.5" customHeight="1" spans="1:11">
      <c r="A35" s="38">
        <v>34</v>
      </c>
      <c r="B35" s="38" t="s">
        <v>21887</v>
      </c>
      <c r="C35" s="38" t="s">
        <v>21745</v>
      </c>
      <c r="D35" s="38" t="s">
        <v>21883</v>
      </c>
      <c r="E35" s="39" t="s">
        <v>21888</v>
      </c>
      <c r="F35" s="40" t="s">
        <v>21889</v>
      </c>
      <c r="G35" s="41" t="s">
        <v>1310</v>
      </c>
      <c r="H35" s="42">
        <v>45383</v>
      </c>
      <c r="I35" s="43">
        <v>55</v>
      </c>
      <c r="J35" s="44" t="str">
        <f>_xlfn.DISPIMG("ID_DF6168F228B8469696A41ACCF6D4838E",1)</f>
        <v>=DISPIMG("ID_DF6168F228B8469696A41ACCF6D4838E",1)</v>
      </c>
      <c r="K35" s="45" t="s">
        <v>21890</v>
      </c>
    </row>
    <row r="36" s="29" customFormat="1" ht="39.5" customHeight="1" spans="1:11">
      <c r="A36" s="38">
        <v>35</v>
      </c>
      <c r="B36" s="38" t="s">
        <v>21891</v>
      </c>
      <c r="C36" s="38" t="s">
        <v>21745</v>
      </c>
      <c r="D36" s="38" t="s">
        <v>21883</v>
      </c>
      <c r="E36" s="39" t="s">
        <v>21892</v>
      </c>
      <c r="F36" s="40" t="s">
        <v>1290</v>
      </c>
      <c r="G36" s="41" t="s">
        <v>1333</v>
      </c>
      <c r="H36" s="42">
        <v>45383</v>
      </c>
      <c r="I36" s="43">
        <v>55</v>
      </c>
      <c r="J36" s="44" t="str">
        <f>_xlfn.DISPIMG("ID_02E3B4414F154A81BD126974B1DB615D",1)</f>
        <v>=DISPIMG("ID_02E3B4414F154A81BD126974B1DB615D",1)</v>
      </c>
      <c r="K36" s="45" t="s">
        <v>21893</v>
      </c>
    </row>
    <row r="37" s="29" customFormat="1" ht="39.5" customHeight="1" spans="1:11">
      <c r="A37" s="38">
        <v>36</v>
      </c>
      <c r="B37" s="38" t="s">
        <v>21894</v>
      </c>
      <c r="C37" s="38" t="s">
        <v>21745</v>
      </c>
      <c r="D37" s="38" t="s">
        <v>21883</v>
      </c>
      <c r="E37" s="39" t="s">
        <v>21895</v>
      </c>
      <c r="F37" s="40" t="s">
        <v>1290</v>
      </c>
      <c r="G37" s="41" t="s">
        <v>21896</v>
      </c>
      <c r="H37" s="42">
        <v>45383</v>
      </c>
      <c r="I37" s="43">
        <v>49</v>
      </c>
      <c r="J37" s="44" t="str">
        <f>_xlfn.DISPIMG("ID_0EB2B6DA02424549A594BFABA14717C8",1)</f>
        <v>=DISPIMG("ID_0EB2B6DA02424549A594BFABA14717C8",1)</v>
      </c>
      <c r="K37" s="45" t="s">
        <v>21897</v>
      </c>
    </row>
    <row r="38" s="28" customFormat="1" ht="39.5" customHeight="1" spans="1:11">
      <c r="A38" s="38">
        <v>37</v>
      </c>
      <c r="B38" s="38" t="s">
        <v>21898</v>
      </c>
      <c r="C38" s="38" t="s">
        <v>21745</v>
      </c>
      <c r="D38" s="38" t="s">
        <v>21883</v>
      </c>
      <c r="E38" s="39" t="s">
        <v>21899</v>
      </c>
      <c r="F38" s="38" t="s">
        <v>1892</v>
      </c>
      <c r="G38" s="38" t="s">
        <v>21900</v>
      </c>
      <c r="H38" s="42">
        <v>45992</v>
      </c>
      <c r="I38" s="43">
        <v>50</v>
      </c>
      <c r="J38" s="38" t="str">
        <f>_xlfn.DISPIMG("ID_585D7364FC0E4D26A31DAB8332EC1843",1)</f>
        <v>=DISPIMG("ID_585D7364FC0E4D26A31DAB8332EC1843",1)</v>
      </c>
      <c r="K38" s="49" t="s">
        <v>21901</v>
      </c>
    </row>
    <row r="39" s="29" customFormat="1" ht="39.5" customHeight="1" spans="1:11">
      <c r="A39" s="38">
        <v>38</v>
      </c>
      <c r="B39" s="38" t="s">
        <v>21902</v>
      </c>
      <c r="C39" s="38" t="s">
        <v>21745</v>
      </c>
      <c r="D39" s="38" t="s">
        <v>21883</v>
      </c>
      <c r="E39" s="39" t="s">
        <v>21903</v>
      </c>
      <c r="F39" s="40" t="s">
        <v>1892</v>
      </c>
      <c r="G39" s="41" t="s">
        <v>21904</v>
      </c>
      <c r="H39" s="42">
        <v>45474</v>
      </c>
      <c r="I39" s="43">
        <v>59</v>
      </c>
      <c r="J39" s="44" t="str">
        <f>_xlfn.DISPIMG("ID_9BB3522F957A4620B36E879AA9032586",1)</f>
        <v>=DISPIMG("ID_9BB3522F957A4620B36E879AA9032586",1)</v>
      </c>
      <c r="K39" s="45" t="s">
        <v>21905</v>
      </c>
    </row>
    <row r="40" s="29" customFormat="1" ht="39.5" customHeight="1" spans="1:11">
      <c r="A40" s="38">
        <v>39</v>
      </c>
      <c r="B40" s="38" t="s">
        <v>21906</v>
      </c>
      <c r="C40" s="40" t="s">
        <v>21745</v>
      </c>
      <c r="D40" s="38" t="s">
        <v>21883</v>
      </c>
      <c r="E40" s="47" t="s">
        <v>21907</v>
      </c>
      <c r="F40" s="38" t="s">
        <v>1892</v>
      </c>
      <c r="G40" s="38" t="s">
        <v>21908</v>
      </c>
      <c r="H40" s="42">
        <v>45689</v>
      </c>
      <c r="I40" s="43">
        <v>69</v>
      </c>
      <c r="J40" s="48" t="str">
        <f>_xlfn.DISPIMG("ID_0F1550A3C7134490B649888E51766016",1)</f>
        <v>=DISPIMG("ID_0F1550A3C7134490B649888E51766016",1)</v>
      </c>
      <c r="K40" s="46" t="s">
        <v>21909</v>
      </c>
    </row>
    <row r="41" s="29" customFormat="1" ht="39.5" customHeight="1" spans="1:11">
      <c r="A41" s="38">
        <v>40</v>
      </c>
      <c r="B41" s="38" t="s">
        <v>21910</v>
      </c>
      <c r="C41" s="38" t="s">
        <v>21745</v>
      </c>
      <c r="D41" s="38" t="s">
        <v>21883</v>
      </c>
      <c r="E41" s="39" t="s">
        <v>21911</v>
      </c>
      <c r="F41" s="38" t="s">
        <v>1892</v>
      </c>
      <c r="G41" s="38" t="s">
        <v>21912</v>
      </c>
      <c r="H41" s="42">
        <v>45870</v>
      </c>
      <c r="I41" s="43">
        <v>39.8</v>
      </c>
      <c r="J41" s="38" t="str">
        <f>_xlfn.DISPIMG("ID_1B75BA7C797E4CD5AA83301CCCA9CBEC",1)</f>
        <v>=DISPIMG("ID_1B75BA7C797E4CD5AA83301CCCA9CBEC",1)</v>
      </c>
      <c r="K41" s="46" t="s">
        <v>21913</v>
      </c>
    </row>
    <row r="42" s="29" customFormat="1" ht="39.5" customHeight="1" spans="1:11">
      <c r="A42" s="38">
        <v>41</v>
      </c>
      <c r="B42" s="38" t="s">
        <v>21914</v>
      </c>
      <c r="C42" s="38" t="s">
        <v>21745</v>
      </c>
      <c r="D42" s="38" t="s">
        <v>21883</v>
      </c>
      <c r="E42" s="39" t="s">
        <v>21915</v>
      </c>
      <c r="F42" s="40" t="s">
        <v>21916</v>
      </c>
      <c r="G42" s="41" t="s">
        <v>21917</v>
      </c>
      <c r="H42" s="42">
        <v>45536</v>
      </c>
      <c r="I42" s="43">
        <v>59</v>
      </c>
      <c r="J42" s="44" t="str">
        <f>_xlfn.DISPIMG("ID_4A7F955FF8764ED2AD674DD0B2A1010A",1)</f>
        <v>=DISPIMG("ID_4A7F955FF8764ED2AD674DD0B2A1010A",1)</v>
      </c>
      <c r="K42" s="45" t="s">
        <v>21918</v>
      </c>
    </row>
    <row r="43" s="28" customFormat="1" ht="39.5" customHeight="1" spans="1:11">
      <c r="A43" s="38">
        <v>42</v>
      </c>
      <c r="B43" s="38" t="s">
        <v>21919</v>
      </c>
      <c r="C43" s="38" t="s">
        <v>21745</v>
      </c>
      <c r="D43" s="38" t="s">
        <v>21883</v>
      </c>
      <c r="E43" s="39" t="s">
        <v>21920</v>
      </c>
      <c r="F43" s="38" t="s">
        <v>21921</v>
      </c>
      <c r="G43" s="38" t="s">
        <v>2165</v>
      </c>
      <c r="H43" s="42">
        <v>45962</v>
      </c>
      <c r="I43" s="43">
        <v>69</v>
      </c>
      <c r="J43" s="49" t="str">
        <f>_xlfn.DISPIMG("ID_AB79AE38968543BA814D2B1F93629E96",1)</f>
        <v>=DISPIMG("ID_AB79AE38968543BA814D2B1F93629E96",1)</v>
      </c>
      <c r="K43" s="49" t="s">
        <v>21922</v>
      </c>
    </row>
    <row r="44" s="28" customFormat="1" ht="39.5" customHeight="1" spans="1:11">
      <c r="A44" s="38">
        <v>43</v>
      </c>
      <c r="B44" s="38" t="s">
        <v>21923</v>
      </c>
      <c r="C44" s="38" t="s">
        <v>21745</v>
      </c>
      <c r="D44" s="38" t="s">
        <v>21883</v>
      </c>
      <c r="E44" s="39" t="s">
        <v>21924</v>
      </c>
      <c r="F44" s="38" t="s">
        <v>2128</v>
      </c>
      <c r="G44" s="38" t="s">
        <v>21925</v>
      </c>
      <c r="H44" s="42">
        <v>45962</v>
      </c>
      <c r="I44" s="43">
        <v>59</v>
      </c>
      <c r="J44" s="49" t="str">
        <f>_xlfn.DISPIMG("ID_86B9D1809CC1417E8ED2A7E9552846F0",1)</f>
        <v>=DISPIMG("ID_86B9D1809CC1417E8ED2A7E9552846F0",1)</v>
      </c>
      <c r="K44" s="49" t="s">
        <v>21926</v>
      </c>
    </row>
    <row r="45" s="28" customFormat="1" ht="39.5" customHeight="1" spans="1:11">
      <c r="A45" s="38">
        <v>44</v>
      </c>
      <c r="B45" s="38" t="s">
        <v>21927</v>
      </c>
      <c r="C45" s="38" t="s">
        <v>21745</v>
      </c>
      <c r="D45" s="38" t="s">
        <v>21883</v>
      </c>
      <c r="E45" s="39" t="s">
        <v>21928</v>
      </c>
      <c r="F45" s="38" t="s">
        <v>1546</v>
      </c>
      <c r="G45" s="38" t="s">
        <v>1547</v>
      </c>
      <c r="H45" s="42">
        <v>45962</v>
      </c>
      <c r="I45" s="43">
        <v>65</v>
      </c>
      <c r="J45" s="49" t="str">
        <f>_xlfn.DISPIMG("ID_79D85420B12A42769737A69AFE4BFEFC",1)</f>
        <v>=DISPIMG("ID_79D85420B12A42769737A69AFE4BFEFC",1)</v>
      </c>
      <c r="K45" s="49" t="s">
        <v>21929</v>
      </c>
    </row>
    <row r="46" s="28" customFormat="1" ht="39.5" customHeight="1" spans="1:11">
      <c r="A46" s="38">
        <v>45</v>
      </c>
      <c r="B46" s="38" t="s">
        <v>21930</v>
      </c>
      <c r="C46" s="38" t="s">
        <v>21745</v>
      </c>
      <c r="D46" s="38" t="s">
        <v>21883</v>
      </c>
      <c r="E46" s="39" t="s">
        <v>21931</v>
      </c>
      <c r="F46" s="38" t="s">
        <v>1513</v>
      </c>
      <c r="G46" s="38" t="s">
        <v>21932</v>
      </c>
      <c r="H46" s="42">
        <v>45992</v>
      </c>
      <c r="I46" s="43">
        <v>59.8</v>
      </c>
      <c r="J46" s="38" t="str">
        <f>_xlfn.DISPIMG("ID_167D67B2D42245EA98595C34ED98604E",1)</f>
        <v>=DISPIMG("ID_167D67B2D42245EA98595C34ED98604E",1)</v>
      </c>
      <c r="K46" s="49" t="s">
        <v>21933</v>
      </c>
    </row>
    <row r="47" s="28" customFormat="1" ht="39.5" customHeight="1" spans="1:11">
      <c r="A47" s="38">
        <v>46</v>
      </c>
      <c r="B47" s="38" t="s">
        <v>21934</v>
      </c>
      <c r="C47" s="38" t="s">
        <v>21745</v>
      </c>
      <c r="D47" s="38" t="s">
        <v>21883</v>
      </c>
      <c r="E47" s="39" t="s">
        <v>21935</v>
      </c>
      <c r="F47" s="38" t="s">
        <v>2334</v>
      </c>
      <c r="G47" s="38" t="s">
        <v>21936</v>
      </c>
      <c r="H47" s="42">
        <v>45962</v>
      </c>
      <c r="I47" s="43">
        <v>59</v>
      </c>
      <c r="J47" s="49" t="str">
        <f>_xlfn.DISPIMG("ID_340CA6D5624645CE841A4975CB18843A",1)</f>
        <v>=DISPIMG("ID_340CA6D5624645CE841A4975CB18843A",1)</v>
      </c>
      <c r="K47" s="49" t="s">
        <v>21937</v>
      </c>
    </row>
    <row r="48" s="28" customFormat="1" ht="39.5" customHeight="1" spans="1:11">
      <c r="A48" s="38">
        <v>47</v>
      </c>
      <c r="B48" s="38" t="s">
        <v>21938</v>
      </c>
      <c r="C48" s="38" t="s">
        <v>21745</v>
      </c>
      <c r="D48" s="38" t="s">
        <v>21883</v>
      </c>
      <c r="E48" s="39" t="s">
        <v>21939</v>
      </c>
      <c r="F48" s="38" t="s">
        <v>4720</v>
      </c>
      <c r="G48" s="38" t="s">
        <v>4722</v>
      </c>
      <c r="H48" s="42">
        <v>45778</v>
      </c>
      <c r="I48" s="43">
        <v>46</v>
      </c>
      <c r="J48" s="49" t="str">
        <f>_xlfn.DISPIMG("ID_4C6C347CA469400D8C76CB8D5FB64A48",1)</f>
        <v>=DISPIMG("ID_4C6C347CA469400D8C76CB8D5FB64A48",1)</v>
      </c>
      <c r="K48" s="49" t="s">
        <v>21940</v>
      </c>
    </row>
    <row r="49" s="29" customFormat="1" ht="39.5" customHeight="1" spans="1:11">
      <c r="A49" s="38">
        <v>48</v>
      </c>
      <c r="B49" s="38" t="s">
        <v>21941</v>
      </c>
      <c r="C49" s="38" t="s">
        <v>21745</v>
      </c>
      <c r="D49" s="38" t="s">
        <v>21883</v>
      </c>
      <c r="E49" s="39" t="s">
        <v>21942</v>
      </c>
      <c r="F49" s="40" t="s">
        <v>21943</v>
      </c>
      <c r="G49" s="41" t="s">
        <v>21944</v>
      </c>
      <c r="H49" s="42">
        <v>45597</v>
      </c>
      <c r="I49" s="43">
        <v>59.8</v>
      </c>
      <c r="J49" s="44" t="str">
        <f>_xlfn.DISPIMG("ID_3E84AF962F884BCAA5B1F7463914DDD7",1)</f>
        <v>=DISPIMG("ID_3E84AF962F884BCAA5B1F7463914DDD7",1)</v>
      </c>
      <c r="K49" s="45" t="s">
        <v>21945</v>
      </c>
    </row>
    <row r="50" s="29" customFormat="1" ht="39.5" customHeight="1" spans="1:11">
      <c r="A50" s="38">
        <v>49</v>
      </c>
      <c r="B50" s="38" t="s">
        <v>21946</v>
      </c>
      <c r="C50" s="38" t="s">
        <v>21745</v>
      </c>
      <c r="D50" s="38" t="s">
        <v>21883</v>
      </c>
      <c r="E50" s="39" t="s">
        <v>21947</v>
      </c>
      <c r="F50" s="40" t="s">
        <v>21948</v>
      </c>
      <c r="G50" s="41" t="s">
        <v>21949</v>
      </c>
      <c r="H50" s="42">
        <v>45383</v>
      </c>
      <c r="I50" s="43">
        <v>38</v>
      </c>
      <c r="J50" s="44" t="str">
        <f>_xlfn.DISPIMG("ID_A8BF0EA307004EDC8D8A5243E6A851AC",1)</f>
        <v>=DISPIMG("ID_A8BF0EA307004EDC8D8A5243E6A851AC",1)</v>
      </c>
      <c r="K50" s="45" t="s">
        <v>21950</v>
      </c>
    </row>
    <row r="51" s="29" customFormat="1" ht="39.5" customHeight="1" spans="1:11">
      <c r="A51" s="38">
        <v>50</v>
      </c>
      <c r="B51" s="38" t="s">
        <v>21951</v>
      </c>
      <c r="C51" s="38" t="s">
        <v>21745</v>
      </c>
      <c r="D51" s="38" t="s">
        <v>21883</v>
      </c>
      <c r="E51" s="39" t="s">
        <v>21952</v>
      </c>
      <c r="F51" s="40" t="s">
        <v>21953</v>
      </c>
      <c r="G51" s="41" t="s">
        <v>3439</v>
      </c>
      <c r="H51" s="42">
        <v>45383</v>
      </c>
      <c r="I51" s="43">
        <v>49.8</v>
      </c>
      <c r="J51" s="44" t="str">
        <f>_xlfn.DISPIMG("ID_C54D98A276FB4D5F855B25DEC1ED7776",1)</f>
        <v>=DISPIMG("ID_C54D98A276FB4D5F855B25DEC1ED7776",1)</v>
      </c>
      <c r="K51" s="45" t="s">
        <v>21954</v>
      </c>
    </row>
    <row r="52" s="29" customFormat="1" ht="39.5" customHeight="1" spans="1:11">
      <c r="A52" s="38">
        <v>51</v>
      </c>
      <c r="B52" s="38" t="s">
        <v>21955</v>
      </c>
      <c r="C52" s="38" t="s">
        <v>21745</v>
      </c>
      <c r="D52" s="38" t="s">
        <v>21883</v>
      </c>
      <c r="E52" s="39" t="s">
        <v>21956</v>
      </c>
      <c r="F52" s="40" t="s">
        <v>6888</v>
      </c>
      <c r="G52" s="41" t="s">
        <v>21957</v>
      </c>
      <c r="H52" s="42">
        <v>45383</v>
      </c>
      <c r="I52" s="43">
        <v>47</v>
      </c>
      <c r="J52" s="44" t="str">
        <f>_xlfn.DISPIMG("ID_01754E5430364FC9B27863920323E666",1)</f>
        <v>=DISPIMG("ID_01754E5430364FC9B27863920323E666",1)</v>
      </c>
      <c r="K52" s="45" t="s">
        <v>21958</v>
      </c>
    </row>
    <row r="53" s="29" customFormat="1" ht="39.5" customHeight="1" spans="1:11">
      <c r="A53" s="38">
        <v>52</v>
      </c>
      <c r="B53" s="38" t="s">
        <v>21959</v>
      </c>
      <c r="C53" s="38" t="s">
        <v>21745</v>
      </c>
      <c r="D53" s="38" t="s">
        <v>21883</v>
      </c>
      <c r="E53" s="39" t="s">
        <v>21960</v>
      </c>
      <c r="F53" s="40" t="s">
        <v>21961</v>
      </c>
      <c r="G53" s="41" t="s">
        <v>21962</v>
      </c>
      <c r="H53" s="42">
        <v>45383</v>
      </c>
      <c r="I53" s="43">
        <v>47</v>
      </c>
      <c r="J53" s="44" t="str">
        <f>_xlfn.DISPIMG("ID_F77D3748095444FB92C891B88649A9D5",1)</f>
        <v>=DISPIMG("ID_F77D3748095444FB92C891B88649A9D5",1)</v>
      </c>
      <c r="K53" s="45" t="s">
        <v>21963</v>
      </c>
    </row>
    <row r="54" s="29" customFormat="1" ht="39.5" customHeight="1" spans="1:11">
      <c r="A54" s="38">
        <v>53</v>
      </c>
      <c r="B54" s="38" t="s">
        <v>21964</v>
      </c>
      <c r="C54" s="38" t="s">
        <v>21745</v>
      </c>
      <c r="D54" s="38" t="s">
        <v>21883</v>
      </c>
      <c r="E54" s="39" t="s">
        <v>21965</v>
      </c>
      <c r="F54" s="40" t="s">
        <v>1578</v>
      </c>
      <c r="G54" s="41" t="s">
        <v>21966</v>
      </c>
      <c r="H54" s="42">
        <v>45383</v>
      </c>
      <c r="I54" s="43">
        <v>49</v>
      </c>
      <c r="J54" s="44" t="str">
        <f>_xlfn.DISPIMG("ID_5968BEEC43744DCF9FEFAD3FF9EE94F7",1)</f>
        <v>=DISPIMG("ID_5968BEEC43744DCF9FEFAD3FF9EE94F7",1)</v>
      </c>
      <c r="K54" s="45" t="s">
        <v>21967</v>
      </c>
    </row>
    <row r="55" s="29" customFormat="1" ht="39.5" customHeight="1" spans="1:11">
      <c r="A55" s="38">
        <v>54</v>
      </c>
      <c r="B55" s="38" t="s">
        <v>21968</v>
      </c>
      <c r="C55" s="38" t="s">
        <v>21745</v>
      </c>
      <c r="D55" s="38" t="s">
        <v>21883</v>
      </c>
      <c r="E55" s="39" t="s">
        <v>21969</v>
      </c>
      <c r="F55" s="40" t="s">
        <v>21970</v>
      </c>
      <c r="G55" s="41" t="s">
        <v>7420</v>
      </c>
      <c r="H55" s="42">
        <v>45383</v>
      </c>
      <c r="I55" s="43">
        <v>54</v>
      </c>
      <c r="J55" s="44" t="str">
        <f>_xlfn.DISPIMG("ID_768195690CF341D6B580C73DB8A2A49D",1)</f>
        <v>=DISPIMG("ID_768195690CF341D6B580C73DB8A2A49D",1)</v>
      </c>
      <c r="K55" s="45" t="s">
        <v>21971</v>
      </c>
    </row>
    <row r="56" s="29" customFormat="1" ht="39.5" customHeight="1" spans="1:11">
      <c r="A56" s="38">
        <v>55</v>
      </c>
      <c r="B56" s="38" t="s">
        <v>21972</v>
      </c>
      <c r="C56" s="38" t="s">
        <v>21745</v>
      </c>
      <c r="D56" s="38" t="s">
        <v>21883</v>
      </c>
      <c r="E56" s="39" t="s">
        <v>21973</v>
      </c>
      <c r="F56" s="40" t="s">
        <v>21974</v>
      </c>
      <c r="G56" s="41" t="s">
        <v>21975</v>
      </c>
      <c r="H56" s="42">
        <v>45658</v>
      </c>
      <c r="I56" s="43">
        <v>49</v>
      </c>
      <c r="J56" s="44" t="str">
        <f>_xlfn.DISPIMG("ID_2344F6C1BB464D9DAFBFB8894C9ED51E",1)</f>
        <v>=DISPIMG("ID_2344F6C1BB464D9DAFBFB8894C9ED51E",1)</v>
      </c>
      <c r="K56" s="45" t="s">
        <v>21976</v>
      </c>
    </row>
    <row r="57" s="29" customFormat="1" ht="39.5" customHeight="1" spans="1:11">
      <c r="A57" s="38">
        <v>56</v>
      </c>
      <c r="B57" s="38" t="s">
        <v>21977</v>
      </c>
      <c r="C57" s="38" t="s">
        <v>21745</v>
      </c>
      <c r="D57" s="38" t="s">
        <v>21883</v>
      </c>
      <c r="E57" s="39" t="s">
        <v>21978</v>
      </c>
      <c r="F57" s="40" t="s">
        <v>5054</v>
      </c>
      <c r="G57" s="41" t="s">
        <v>21979</v>
      </c>
      <c r="H57" s="42">
        <v>45658</v>
      </c>
      <c r="I57" s="43">
        <v>65</v>
      </c>
      <c r="J57" s="44" t="str">
        <f>_xlfn.DISPIMG("ID_933166CAFFE1498A9C678056FBE2BC5E",1)</f>
        <v>=DISPIMG("ID_933166CAFFE1498A9C678056FBE2BC5E",1)</v>
      </c>
      <c r="K57" s="45" t="s">
        <v>21980</v>
      </c>
    </row>
    <row r="58" s="29" customFormat="1" ht="39.5" customHeight="1" spans="1:11">
      <c r="A58" s="38">
        <v>57</v>
      </c>
      <c r="B58" s="38" t="s">
        <v>21981</v>
      </c>
      <c r="C58" s="38" t="s">
        <v>21745</v>
      </c>
      <c r="D58" s="38" t="s">
        <v>21883</v>
      </c>
      <c r="E58" s="39" t="s">
        <v>21982</v>
      </c>
      <c r="F58" s="38" t="s">
        <v>1184</v>
      </c>
      <c r="G58" s="38" t="s">
        <v>21983</v>
      </c>
      <c r="H58" s="42">
        <v>45870</v>
      </c>
      <c r="I58" s="43">
        <v>59.8</v>
      </c>
      <c r="J58" s="38" t="str">
        <f>_xlfn.DISPIMG("ID_504FF11A31BE4FAAB5EEE7B80F99B255",1)</f>
        <v>=DISPIMG("ID_504FF11A31BE4FAAB5EEE7B80F99B255",1)</v>
      </c>
      <c r="K58" s="46" t="s">
        <v>21984</v>
      </c>
    </row>
    <row r="59" s="29" customFormat="1" ht="39.5" customHeight="1" spans="1:11">
      <c r="A59" s="38">
        <v>58</v>
      </c>
      <c r="B59" s="38" t="s">
        <v>21985</v>
      </c>
      <c r="C59" s="38" t="s">
        <v>21745</v>
      </c>
      <c r="D59" s="38" t="s">
        <v>21883</v>
      </c>
      <c r="E59" s="39" t="s">
        <v>21986</v>
      </c>
      <c r="F59" s="40" t="s">
        <v>2550</v>
      </c>
      <c r="G59" s="41" t="s">
        <v>21987</v>
      </c>
      <c r="H59" s="42">
        <v>45383</v>
      </c>
      <c r="I59" s="43">
        <v>52</v>
      </c>
      <c r="J59" s="44" t="str">
        <f>_xlfn.DISPIMG("ID_73D47A25580E474EA8F8B49B792EDBAA",1)</f>
        <v>=DISPIMG("ID_73D47A25580E474EA8F8B49B792EDBAA",1)</v>
      </c>
      <c r="K59" s="45" t="s">
        <v>21988</v>
      </c>
    </row>
    <row r="60" s="29" customFormat="1" ht="39.5" customHeight="1" spans="1:11">
      <c r="A60" s="38">
        <v>59</v>
      </c>
      <c r="B60" s="38" t="s">
        <v>21989</v>
      </c>
      <c r="C60" s="38" t="s">
        <v>21745</v>
      </c>
      <c r="D60" s="38" t="s">
        <v>21883</v>
      </c>
      <c r="E60" s="39" t="s">
        <v>21990</v>
      </c>
      <c r="F60" s="40" t="s">
        <v>2262</v>
      </c>
      <c r="G60" s="41" t="s">
        <v>21991</v>
      </c>
      <c r="H60" s="42">
        <v>45139</v>
      </c>
      <c r="I60" s="43">
        <v>50</v>
      </c>
      <c r="J60" s="44" t="str">
        <f>_xlfn.DISPIMG("ID_2D7EF72AF8074C40B32CE1BF93524ECF",1)</f>
        <v>=DISPIMG("ID_2D7EF72AF8074C40B32CE1BF93524ECF",1)</v>
      </c>
      <c r="K60" s="45" t="s">
        <v>21992</v>
      </c>
    </row>
    <row r="61" s="29" customFormat="1" ht="39.5" customHeight="1" spans="1:11">
      <c r="A61" s="38">
        <v>60</v>
      </c>
      <c r="B61" s="38" t="s">
        <v>21993</v>
      </c>
      <c r="C61" s="38" t="s">
        <v>21745</v>
      </c>
      <c r="D61" s="38" t="s">
        <v>21883</v>
      </c>
      <c r="E61" s="39" t="s">
        <v>21994</v>
      </c>
      <c r="F61" s="40" t="s">
        <v>2463</v>
      </c>
      <c r="G61" s="41" t="s">
        <v>2465</v>
      </c>
      <c r="H61" s="42">
        <v>45383</v>
      </c>
      <c r="I61" s="43">
        <v>49</v>
      </c>
      <c r="J61" s="44" t="str">
        <f>_xlfn.DISPIMG("ID_60FEDB09D191449CB37CDA182B322E30",1)</f>
        <v>=DISPIMG("ID_60FEDB09D191449CB37CDA182B322E30",1)</v>
      </c>
      <c r="K61" s="45" t="s">
        <v>21995</v>
      </c>
    </row>
    <row r="62" s="29" customFormat="1" ht="39.5" customHeight="1" spans="1:11">
      <c r="A62" s="38">
        <v>61</v>
      </c>
      <c r="B62" s="38" t="s">
        <v>21996</v>
      </c>
      <c r="C62" s="38" t="s">
        <v>21745</v>
      </c>
      <c r="D62" s="38" t="s">
        <v>21883</v>
      </c>
      <c r="E62" s="39" t="s">
        <v>21997</v>
      </c>
      <c r="F62" s="40" t="s">
        <v>21998</v>
      </c>
      <c r="G62" s="41" t="s">
        <v>21999</v>
      </c>
      <c r="H62" s="42">
        <v>45689</v>
      </c>
      <c r="I62" s="43">
        <v>49.9</v>
      </c>
      <c r="J62" s="44" t="str">
        <f>_xlfn.DISPIMG("ID_64C1959C95BD4CB8890439FE0C2D4804",1)</f>
        <v>=DISPIMG("ID_64C1959C95BD4CB8890439FE0C2D4804",1)</v>
      </c>
      <c r="K62" s="45" t="s">
        <v>22000</v>
      </c>
    </row>
    <row r="63" s="29" customFormat="1" ht="39.5" customHeight="1" spans="1:11">
      <c r="A63" s="38">
        <v>62</v>
      </c>
      <c r="B63" s="38" t="s">
        <v>22001</v>
      </c>
      <c r="C63" s="38" t="s">
        <v>21745</v>
      </c>
      <c r="D63" s="38" t="s">
        <v>21883</v>
      </c>
      <c r="E63" s="39" t="s">
        <v>22002</v>
      </c>
      <c r="F63" s="38" t="s">
        <v>2324</v>
      </c>
      <c r="G63" s="38" t="s">
        <v>22003</v>
      </c>
      <c r="H63" s="42">
        <v>45689</v>
      </c>
      <c r="I63" s="43">
        <v>49.8</v>
      </c>
      <c r="J63" s="38" t="str">
        <f>_xlfn.DISPIMG("ID_E78F02DFBEF24C888B874207E40F7D3C",1)</f>
        <v>=DISPIMG("ID_E78F02DFBEF24C888B874207E40F7D3C",1)</v>
      </c>
      <c r="K63" s="46" t="s">
        <v>22004</v>
      </c>
    </row>
    <row r="64" s="29" customFormat="1" ht="39.5" customHeight="1" spans="1:11">
      <c r="A64" s="38">
        <v>63</v>
      </c>
      <c r="B64" s="38" t="s">
        <v>22005</v>
      </c>
      <c r="C64" s="38" t="s">
        <v>21745</v>
      </c>
      <c r="D64" s="38" t="s">
        <v>21883</v>
      </c>
      <c r="E64" s="39" t="s">
        <v>22006</v>
      </c>
      <c r="F64" s="40" t="s">
        <v>8537</v>
      </c>
      <c r="G64" s="41" t="s">
        <v>22007</v>
      </c>
      <c r="H64" s="42">
        <v>45383</v>
      </c>
      <c r="I64" s="43">
        <v>59.8</v>
      </c>
      <c r="J64" s="44" t="str">
        <f>_xlfn.DISPIMG("ID_33ECE91A50C047768217FAFB77781127",1)</f>
        <v>=DISPIMG("ID_33ECE91A50C047768217FAFB77781127",1)</v>
      </c>
      <c r="K64" s="45" t="s">
        <v>22008</v>
      </c>
    </row>
    <row r="65" s="29" customFormat="1" ht="39.5" customHeight="1" spans="1:1024 1025:16372">
      <c r="A65" s="38">
        <v>64</v>
      </c>
      <c r="B65" s="38" t="s">
        <v>22009</v>
      </c>
      <c r="C65" s="38" t="s">
        <v>21745</v>
      </c>
      <c r="D65" s="38" t="s">
        <v>21883</v>
      </c>
      <c r="E65" s="39" t="s">
        <v>22010</v>
      </c>
      <c r="F65" s="40" t="s">
        <v>1655</v>
      </c>
      <c r="G65" s="41" t="s">
        <v>22011</v>
      </c>
      <c r="H65" s="42">
        <v>45658</v>
      </c>
      <c r="I65" s="43">
        <v>45</v>
      </c>
      <c r="J65" s="44" t="str">
        <f>_xlfn.DISPIMG("ID_9724A3676C0B48849DF7A8ED6C8846CA",1)</f>
        <v>=DISPIMG("ID_9724A3676C0B48849DF7A8ED6C8846CA",1)</v>
      </c>
      <c r="K65" s="45" t="s">
        <v>22012</v>
      </c>
    </row>
    <row r="66" s="29" customFormat="1" ht="39.5" customHeight="1" spans="1:1024 1025:16372">
      <c r="A66" s="38">
        <v>65</v>
      </c>
      <c r="B66" s="38" t="s">
        <v>22013</v>
      </c>
      <c r="C66" s="38" t="s">
        <v>21745</v>
      </c>
      <c r="D66" s="38" t="s">
        <v>21883</v>
      </c>
      <c r="E66" s="39" t="s">
        <v>22014</v>
      </c>
      <c r="F66" s="40" t="s">
        <v>16432</v>
      </c>
      <c r="G66" s="41" t="s">
        <v>22015</v>
      </c>
      <c r="H66" s="42">
        <v>45689</v>
      </c>
      <c r="I66" s="43">
        <v>49.8</v>
      </c>
      <c r="J66" s="44" t="str">
        <f>_xlfn.DISPIMG("ID_3FB562476A69469E80E5FD50EA94FA16",1)</f>
        <v>=DISPIMG("ID_3FB562476A69469E80E5FD50EA94FA16",1)</v>
      </c>
      <c r="K66" s="45" t="s">
        <v>22016</v>
      </c>
    </row>
    <row r="67" s="28" customFormat="1" ht="39.5" customHeight="1" spans="1:1024 1025:16372">
      <c r="A67" s="38">
        <v>66</v>
      </c>
      <c r="B67" s="38" t="s">
        <v>22017</v>
      </c>
      <c r="C67" s="38" t="s">
        <v>21745</v>
      </c>
      <c r="D67" s="38" t="s">
        <v>21883</v>
      </c>
      <c r="E67" s="39" t="s">
        <v>22018</v>
      </c>
      <c r="F67" s="38" t="s">
        <v>22019</v>
      </c>
      <c r="G67" s="38" t="s">
        <v>22020</v>
      </c>
      <c r="H67" s="42">
        <v>45870</v>
      </c>
      <c r="I67" s="43">
        <v>54</v>
      </c>
      <c r="J67" s="38" t="str">
        <f>_xlfn.DISPIMG("ID_B62BFCDF36784EBC9C7FB23CF0CDD525",1)</f>
        <v>=DISPIMG("ID_B62BFCDF36784EBC9C7FB23CF0CDD525",1)</v>
      </c>
      <c r="K67" s="49" t="s">
        <v>22021</v>
      </c>
    </row>
    <row r="68" s="29" customFormat="1" ht="39.5" customHeight="1" spans="1:1024 1025:16372">
      <c r="A68" s="38">
        <v>67</v>
      </c>
      <c r="B68" s="38" t="s">
        <v>22022</v>
      </c>
      <c r="C68" s="38" t="s">
        <v>21745</v>
      </c>
      <c r="D68" s="38" t="s">
        <v>21883</v>
      </c>
      <c r="E68" s="39" t="s">
        <v>22023</v>
      </c>
      <c r="F68" s="40" t="s">
        <v>3768</v>
      </c>
      <c r="G68" s="41" t="s">
        <v>22024</v>
      </c>
      <c r="H68" s="42">
        <v>45170</v>
      </c>
      <c r="I68" s="43">
        <v>50</v>
      </c>
      <c r="J68" s="44" t="str">
        <f>_xlfn.DISPIMG("ID_F3866109CB244825B363407964BC10A7",1)</f>
        <v>=DISPIMG("ID_F3866109CB244825B363407964BC10A7",1)</v>
      </c>
      <c r="K68" s="45" t="s">
        <v>22025</v>
      </c>
    </row>
    <row r="69" s="29" customFormat="1" ht="39.5" customHeight="1" spans="1:1024 1025:16372">
      <c r="A69" s="38">
        <v>68</v>
      </c>
      <c r="B69" s="38" t="s">
        <v>22026</v>
      </c>
      <c r="C69" s="38" t="s">
        <v>21745</v>
      </c>
      <c r="D69" s="38" t="s">
        <v>21883</v>
      </c>
      <c r="E69" s="39" t="s">
        <v>22027</v>
      </c>
      <c r="F69" s="40" t="s">
        <v>3768</v>
      </c>
      <c r="G69" s="41" t="s">
        <v>22028</v>
      </c>
      <c r="H69" s="42">
        <v>45383</v>
      </c>
      <c r="I69" s="43">
        <v>45</v>
      </c>
      <c r="J69" s="44" t="str">
        <f>_xlfn.DISPIMG("ID_48961EFE66844447A41F209C08438C1C",1)</f>
        <v>=DISPIMG("ID_48961EFE66844447A41F209C08438C1C",1)</v>
      </c>
      <c r="K69" s="45" t="s">
        <v>22029</v>
      </c>
    </row>
    <row r="70" s="29" customFormat="1" ht="39.5" customHeight="1" spans="1:1024 1025:16372">
      <c r="A70" s="38">
        <v>69</v>
      </c>
      <c r="B70" s="38" t="s">
        <v>22030</v>
      </c>
      <c r="C70" s="38" t="s">
        <v>21745</v>
      </c>
      <c r="D70" s="38" t="s">
        <v>21883</v>
      </c>
      <c r="E70" s="39" t="s">
        <v>22031</v>
      </c>
      <c r="F70" s="40" t="s">
        <v>22032</v>
      </c>
      <c r="G70" s="41" t="s">
        <v>3784</v>
      </c>
      <c r="H70" s="42">
        <v>45597</v>
      </c>
      <c r="I70" s="43">
        <v>43</v>
      </c>
      <c r="J70" s="44" t="str">
        <f>_xlfn.DISPIMG("ID_7796BA5736544870BAE205C5516C94FA",1)</f>
        <v>=DISPIMG("ID_7796BA5736544870BAE205C5516C94FA",1)</v>
      </c>
      <c r="K70" s="45" t="s">
        <v>22033</v>
      </c>
    </row>
    <row r="71" s="29" customFormat="1" ht="39.5" customHeight="1" spans="1:1024 1025:16372">
      <c r="A71" s="38">
        <v>70</v>
      </c>
      <c r="B71" s="38" t="s">
        <v>22034</v>
      </c>
      <c r="C71" s="38" t="s">
        <v>21745</v>
      </c>
      <c r="D71" s="38" t="s">
        <v>21883</v>
      </c>
      <c r="E71" s="39" t="s">
        <v>22035</v>
      </c>
      <c r="F71" s="40" t="s">
        <v>22036</v>
      </c>
      <c r="G71" s="41" t="s">
        <v>22037</v>
      </c>
      <c r="H71" s="42">
        <v>44927</v>
      </c>
      <c r="I71" s="43">
        <v>50</v>
      </c>
      <c r="J71" s="44" t="str">
        <f>_xlfn.DISPIMG("ID_94C45C97640F47F2AB9D54FB46CF9ABB",1)</f>
        <v>=DISPIMG("ID_94C45C97640F47F2AB9D54FB46CF9ABB",1)</v>
      </c>
      <c r="K71" s="45" t="s">
        <v>22038</v>
      </c>
    </row>
    <row r="72" s="29" customFormat="1" ht="39.5" customHeight="1" spans="1:1024 1025:16372">
      <c r="A72" s="38">
        <v>71</v>
      </c>
      <c r="B72" s="38" t="s">
        <v>22039</v>
      </c>
      <c r="C72" s="38" t="s">
        <v>21745</v>
      </c>
      <c r="D72" s="38" t="s">
        <v>21883</v>
      </c>
      <c r="E72" s="39" t="s">
        <v>22040</v>
      </c>
      <c r="F72" s="40" t="s">
        <v>3798</v>
      </c>
      <c r="G72" s="41" t="s">
        <v>3800</v>
      </c>
      <c r="H72" s="42">
        <v>45597</v>
      </c>
      <c r="I72" s="43">
        <v>49.9</v>
      </c>
      <c r="J72" s="44" t="str">
        <f>_xlfn.DISPIMG("ID_7876C41EA0E04DACA6E8F28E030C1471",1)</f>
        <v>=DISPIMG("ID_7876C41EA0E04DACA6E8F28E030C1471",1)</v>
      </c>
      <c r="K72" s="45" t="s">
        <v>22041</v>
      </c>
    </row>
    <row r="73" s="29" customFormat="1" ht="39.5" customHeight="1" spans="1:1024 1025:16372">
      <c r="A73" s="38">
        <v>72</v>
      </c>
      <c r="B73" s="38" t="s">
        <v>22042</v>
      </c>
      <c r="C73" s="38" t="s">
        <v>21745</v>
      </c>
      <c r="D73" s="38" t="s">
        <v>21883</v>
      </c>
      <c r="E73" s="39" t="s">
        <v>22043</v>
      </c>
      <c r="F73" s="38" t="s">
        <v>22044</v>
      </c>
      <c r="G73" s="38" t="s">
        <v>22045</v>
      </c>
      <c r="H73" s="42">
        <v>45717</v>
      </c>
      <c r="I73" s="43">
        <v>49.8</v>
      </c>
      <c r="J73" s="44" t="str">
        <f>_xlfn.DISPIMG("ID_4FEA72FF15BA452B99B8F2125FAEA79D",1)</f>
        <v>=DISPIMG("ID_4FEA72FF15BA452B99B8F2125FAEA79D",1)</v>
      </c>
      <c r="K73" s="45" t="s">
        <v>22046</v>
      </c>
    </row>
    <row r="74" s="29" customFormat="1" ht="39.5" customHeight="1" spans="1:1024 1025:16372">
      <c r="A74" s="38">
        <v>73</v>
      </c>
      <c r="B74" s="38" t="s">
        <v>22047</v>
      </c>
      <c r="C74" s="38" t="s">
        <v>21745</v>
      </c>
      <c r="D74" s="38" t="s">
        <v>21883</v>
      </c>
      <c r="E74" s="39" t="s">
        <v>22048</v>
      </c>
      <c r="F74" s="40" t="s">
        <v>22049</v>
      </c>
      <c r="G74" s="41" t="s">
        <v>22050</v>
      </c>
      <c r="H74" s="42">
        <v>45383</v>
      </c>
      <c r="I74" s="43">
        <v>50</v>
      </c>
      <c r="J74" s="44" t="str">
        <f>_xlfn.DISPIMG("ID_FB2E8947667F46478B1C0AA004091775",1)</f>
        <v>=DISPIMG("ID_FB2E8947667F46478B1C0AA004091775",1)</v>
      </c>
      <c r="K74" s="45" t="s">
        <v>22051</v>
      </c>
    </row>
    <row r="75" s="28" customFormat="1" ht="39.5" customHeight="1" spans="1:1024 1025:16372">
      <c r="A75" s="38">
        <v>74</v>
      </c>
      <c r="B75" s="38" t="s">
        <v>22052</v>
      </c>
      <c r="C75" s="38" t="s">
        <v>21745</v>
      </c>
      <c r="D75" s="38" t="s">
        <v>21883</v>
      </c>
      <c r="E75" s="39" t="s">
        <v>22053</v>
      </c>
      <c r="F75" s="38" t="s">
        <v>22044</v>
      </c>
      <c r="G75" s="38" t="s">
        <v>22050</v>
      </c>
      <c r="H75" s="42">
        <v>45778</v>
      </c>
      <c r="I75" s="43">
        <v>55</v>
      </c>
      <c r="J75" s="49" t="str">
        <f>_xlfn.DISPIMG("ID_E79915E192B540CCA87094603AFEEA18",1)</f>
        <v>=DISPIMG("ID_E79915E192B540CCA87094603AFEEA18",1)</v>
      </c>
      <c r="K75" s="49" t="s">
        <v>22054</v>
      </c>
    </row>
    <row r="76" s="28" customFormat="1" ht="39.5" customHeight="1" spans="1:1024 1025:16372">
      <c r="A76" s="38">
        <v>75</v>
      </c>
      <c r="B76" s="38" t="s">
        <v>22055</v>
      </c>
      <c r="C76" s="38" t="s">
        <v>21745</v>
      </c>
      <c r="D76" s="38" t="s">
        <v>21883</v>
      </c>
      <c r="E76" s="38" t="s">
        <v>22056</v>
      </c>
      <c r="F76" s="38" t="s">
        <v>22057</v>
      </c>
      <c r="G76" s="38" t="s">
        <v>22058</v>
      </c>
      <c r="H76" s="42">
        <v>45962</v>
      </c>
      <c r="I76" s="38">
        <v>49</v>
      </c>
      <c r="J76" s="38" t="str">
        <f>_xlfn.DISPIMG("ID_8CFB507131724F0A831DC88220E8D5C1",1)</f>
        <v>=DISPIMG("ID_8CFB507131724F0A831DC88220E8D5C1",1)</v>
      </c>
      <c r="K76" s="46" t="s">
        <v>22059</v>
      </c>
      <c r="L76" s="38"/>
      <c r="M76" s="38"/>
      <c r="N76" s="38"/>
      <c r="O76" s="38"/>
      <c r="P76" s="38"/>
      <c r="Q76" s="38"/>
      <c r="R76" s="38"/>
      <c r="S76" s="38"/>
      <c r="T76" s="38"/>
      <c r="U76" s="38"/>
      <c r="V76" s="38"/>
      <c r="W76" s="38"/>
      <c r="X76" s="38"/>
      <c r="Y76" s="38"/>
      <c r="Z76" s="38"/>
      <c r="AA76" s="38"/>
      <c r="AB76" s="38"/>
      <c r="AC76" s="38"/>
      <c r="AD76" s="38"/>
      <c r="AE76" s="38"/>
      <c r="AF76" s="38"/>
      <c r="AG76" s="38"/>
      <c r="AH76" s="38"/>
      <c r="AI76" s="38"/>
      <c r="AJ76" s="38"/>
      <c r="AK76" s="38"/>
      <c r="AL76" s="38"/>
      <c r="AM76" s="38"/>
      <c r="AN76" s="38"/>
      <c r="AO76" s="38"/>
      <c r="AP76" s="38"/>
      <c r="AQ76" s="38"/>
      <c r="AR76" s="38"/>
      <c r="AS76" s="38"/>
      <c r="AT76" s="38"/>
      <c r="AU76" s="38"/>
      <c r="AV76" s="38"/>
      <c r="AW76" s="38"/>
      <c r="AX76" s="38"/>
      <c r="AY76" s="38"/>
      <c r="AZ76" s="38"/>
      <c r="BA76" s="38"/>
      <c r="BB76" s="38"/>
      <c r="BC76" s="38"/>
      <c r="BD76" s="38"/>
      <c r="BE76" s="38"/>
      <c r="BF76" s="38"/>
      <c r="BG76" s="38"/>
      <c r="BH76" s="38"/>
      <c r="BI76" s="38"/>
      <c r="BJ76" s="38"/>
      <c r="BK76" s="38"/>
      <c r="BL76" s="38"/>
      <c r="BM76" s="38"/>
      <c r="BN76" s="38"/>
      <c r="BO76" s="38"/>
      <c r="BP76" s="38"/>
      <c r="BQ76" s="38"/>
      <c r="BR76" s="38"/>
      <c r="BS76" s="38"/>
      <c r="BT76" s="38"/>
      <c r="BU76" s="38"/>
      <c r="BV76" s="38"/>
      <c r="BW76" s="38"/>
      <c r="BX76" s="38"/>
      <c r="BY76" s="38"/>
      <c r="BZ76" s="38"/>
      <c r="CA76" s="38"/>
      <c r="CB76" s="38"/>
      <c r="CC76" s="38"/>
      <c r="CD76" s="38"/>
      <c r="CE76" s="38"/>
      <c r="CF76" s="38"/>
      <c r="CG76" s="38"/>
      <c r="CH76" s="38"/>
      <c r="CI76" s="38"/>
      <c r="CJ76" s="38"/>
      <c r="CK76" s="38"/>
      <c r="CL76" s="38"/>
      <c r="CM76" s="38"/>
      <c r="CN76" s="38"/>
      <c r="CO76" s="38"/>
      <c r="CP76" s="38"/>
      <c r="CQ76" s="38"/>
      <c r="CR76" s="38"/>
      <c r="CS76" s="38"/>
      <c r="CT76" s="38"/>
      <c r="CU76" s="38"/>
      <c r="CV76" s="38"/>
      <c r="CW76" s="38"/>
      <c r="CX76" s="38"/>
      <c r="CY76" s="38"/>
      <c r="CZ76" s="38"/>
      <c r="DA76" s="38"/>
      <c r="DB76" s="38"/>
      <c r="DC76" s="38"/>
      <c r="DD76" s="38"/>
      <c r="DE76" s="38"/>
      <c r="DF76" s="38"/>
      <c r="DG76" s="38"/>
      <c r="DH76" s="38"/>
      <c r="DI76" s="38"/>
      <c r="DJ76" s="38"/>
      <c r="DK76" s="38"/>
      <c r="DL76" s="38"/>
      <c r="DM76" s="38"/>
      <c r="DN76" s="38"/>
      <c r="DO76" s="38"/>
      <c r="DP76" s="38"/>
      <c r="DQ76" s="38"/>
      <c r="DR76" s="38"/>
      <c r="DS76" s="38"/>
      <c r="DT76" s="38"/>
      <c r="DU76" s="38"/>
      <c r="DV76" s="38"/>
      <c r="DW76" s="38"/>
      <c r="DX76" s="38"/>
      <c r="DY76" s="38"/>
      <c r="DZ76" s="38"/>
      <c r="EA76" s="38"/>
      <c r="EB76" s="38"/>
      <c r="EC76" s="38"/>
      <c r="ED76" s="38"/>
      <c r="EE76" s="38"/>
      <c r="EF76" s="38"/>
      <c r="EG76" s="38"/>
      <c r="EH76" s="38"/>
      <c r="EI76" s="38"/>
      <c r="EJ76" s="38"/>
      <c r="EK76" s="38"/>
      <c r="EL76" s="38"/>
      <c r="EM76" s="38"/>
      <c r="EN76" s="38"/>
      <c r="EO76" s="38"/>
      <c r="EP76" s="38"/>
      <c r="EQ76" s="38"/>
      <c r="ER76" s="38"/>
      <c r="ES76" s="38"/>
      <c r="ET76" s="38"/>
      <c r="EU76" s="38"/>
      <c r="EV76" s="38"/>
      <c r="EW76" s="38"/>
      <c r="EX76" s="38"/>
      <c r="EY76" s="38"/>
      <c r="EZ76" s="38"/>
      <c r="FA76" s="38"/>
      <c r="FB76" s="38"/>
      <c r="FC76" s="38"/>
      <c r="FD76" s="38"/>
      <c r="FE76" s="38"/>
      <c r="FF76" s="38"/>
      <c r="FG76" s="38"/>
      <c r="FH76" s="38"/>
      <c r="FI76" s="38"/>
      <c r="FJ76" s="38"/>
      <c r="FK76" s="38"/>
      <c r="FL76" s="38"/>
      <c r="FM76" s="38"/>
      <c r="FN76" s="38"/>
      <c r="FO76" s="38"/>
      <c r="FP76" s="38"/>
      <c r="FQ76" s="38"/>
      <c r="FR76" s="38"/>
      <c r="FS76" s="38"/>
      <c r="FT76" s="38"/>
      <c r="FU76" s="38"/>
      <c r="FV76" s="38"/>
      <c r="FW76" s="38"/>
      <c r="FX76" s="38"/>
      <c r="FY76" s="38"/>
      <c r="FZ76" s="38"/>
      <c r="GA76" s="38"/>
      <c r="GB76" s="38"/>
      <c r="GC76" s="38"/>
      <c r="GD76" s="38"/>
      <c r="GE76" s="38"/>
      <c r="GF76" s="38"/>
      <c r="GG76" s="38"/>
      <c r="GH76" s="38"/>
      <c r="GI76" s="38"/>
      <c r="GJ76" s="38"/>
      <c r="GK76" s="38"/>
      <c r="GL76" s="38"/>
      <c r="GM76" s="38"/>
      <c r="GN76" s="38"/>
      <c r="GO76" s="38"/>
      <c r="GP76" s="38"/>
      <c r="GQ76" s="38"/>
      <c r="GR76" s="38"/>
      <c r="GS76" s="38"/>
      <c r="GT76" s="38"/>
      <c r="GU76" s="38"/>
      <c r="GV76" s="38"/>
      <c r="GW76" s="38"/>
      <c r="GX76" s="38"/>
      <c r="GY76" s="38"/>
      <c r="GZ76" s="38"/>
      <c r="HA76" s="38"/>
      <c r="HB76" s="38"/>
      <c r="HC76" s="38"/>
      <c r="HD76" s="38"/>
      <c r="HE76" s="38"/>
      <c r="HF76" s="38"/>
      <c r="HG76" s="38"/>
      <c r="HH76" s="38"/>
      <c r="HI76" s="38"/>
      <c r="HJ76" s="38"/>
      <c r="HK76" s="38"/>
      <c r="HL76" s="38"/>
      <c r="HM76" s="38"/>
      <c r="HN76" s="38"/>
      <c r="HO76" s="38"/>
      <c r="HP76" s="38"/>
      <c r="HQ76" s="38"/>
      <c r="HR76" s="38"/>
      <c r="HS76" s="38"/>
      <c r="HT76" s="38"/>
      <c r="HU76" s="38"/>
      <c r="HV76" s="38"/>
      <c r="HW76" s="38"/>
      <c r="HX76" s="38"/>
      <c r="HY76" s="38"/>
      <c r="HZ76" s="38"/>
      <c r="IA76" s="38"/>
      <c r="IB76" s="38"/>
      <c r="IC76" s="38"/>
      <c r="ID76" s="38"/>
      <c r="IE76" s="38"/>
      <c r="IF76" s="38"/>
      <c r="IG76" s="38"/>
      <c r="IH76" s="38"/>
      <c r="II76" s="38"/>
      <c r="IJ76" s="38"/>
      <c r="IK76" s="38"/>
      <c r="IL76" s="38"/>
      <c r="IM76" s="38"/>
      <c r="IN76" s="38"/>
      <c r="IO76" s="38"/>
      <c r="IP76" s="38"/>
      <c r="IQ76" s="38"/>
      <c r="IR76" s="38"/>
      <c r="IS76" s="38"/>
      <c r="IT76" s="38"/>
      <c r="IU76" s="38"/>
      <c r="IV76" s="38"/>
      <c r="IW76" s="38"/>
      <c r="IX76" s="38"/>
      <c r="IY76" s="38"/>
      <c r="IZ76" s="38"/>
      <c r="JA76" s="38"/>
      <c r="JB76" s="38"/>
      <c r="JC76" s="38"/>
      <c r="JD76" s="38"/>
      <c r="JE76" s="38"/>
      <c r="JF76" s="38"/>
      <c r="JG76" s="38"/>
      <c r="JH76" s="38"/>
      <c r="JI76" s="38"/>
      <c r="JJ76" s="38"/>
      <c r="JK76" s="38"/>
      <c r="JL76" s="38"/>
      <c r="JM76" s="38"/>
      <c r="JN76" s="38"/>
      <c r="JO76" s="38"/>
      <c r="JP76" s="38"/>
      <c r="JQ76" s="38"/>
      <c r="JR76" s="38"/>
      <c r="JS76" s="38"/>
      <c r="JT76" s="38"/>
      <c r="JU76" s="38"/>
      <c r="JV76" s="38"/>
      <c r="JW76" s="38"/>
      <c r="JX76" s="38"/>
      <c r="JY76" s="38"/>
      <c r="JZ76" s="38"/>
      <c r="KA76" s="38"/>
      <c r="KB76" s="38"/>
      <c r="KC76" s="38"/>
      <c r="KD76" s="38"/>
      <c r="KE76" s="38"/>
      <c r="KF76" s="38"/>
      <c r="KG76" s="38"/>
      <c r="KH76" s="38"/>
      <c r="KI76" s="38"/>
      <c r="KJ76" s="38"/>
      <c r="KK76" s="38"/>
      <c r="KL76" s="38"/>
      <c r="KM76" s="38"/>
      <c r="KN76" s="38"/>
      <c r="KO76" s="38"/>
      <c r="KP76" s="38"/>
      <c r="KQ76" s="38"/>
      <c r="KR76" s="38"/>
      <c r="KS76" s="38"/>
      <c r="KT76" s="38"/>
      <c r="KU76" s="38"/>
      <c r="KV76" s="38"/>
      <c r="KW76" s="38"/>
      <c r="KX76" s="38"/>
      <c r="KY76" s="38"/>
      <c r="KZ76" s="38"/>
      <c r="LA76" s="38"/>
      <c r="LB76" s="38"/>
      <c r="LC76" s="38"/>
      <c r="LD76" s="38"/>
      <c r="LE76" s="38"/>
      <c r="LF76" s="38"/>
      <c r="LG76" s="38"/>
      <c r="LH76" s="38"/>
      <c r="LI76" s="38"/>
      <c r="LJ76" s="38"/>
      <c r="LK76" s="38"/>
      <c r="LL76" s="38"/>
      <c r="LM76" s="38"/>
      <c r="LN76" s="38"/>
      <c r="LO76" s="38"/>
      <c r="LP76" s="38"/>
      <c r="LQ76" s="38"/>
      <c r="LR76" s="38"/>
      <c r="LS76" s="38"/>
      <c r="LT76" s="38"/>
      <c r="LU76" s="38"/>
      <c r="LV76" s="38"/>
      <c r="LW76" s="38"/>
      <c r="LX76" s="38"/>
      <c r="LY76" s="38"/>
      <c r="LZ76" s="38"/>
      <c r="MA76" s="38"/>
      <c r="MB76" s="38"/>
      <c r="MC76" s="38"/>
      <c r="MD76" s="38"/>
      <c r="ME76" s="38"/>
      <c r="MF76" s="38"/>
      <c r="MG76" s="38"/>
      <c r="MH76" s="38"/>
      <c r="MI76" s="38"/>
      <c r="MJ76" s="38"/>
      <c r="MK76" s="38"/>
      <c r="ML76" s="38"/>
      <c r="MM76" s="38"/>
      <c r="MN76" s="38"/>
      <c r="MO76" s="38"/>
      <c r="MP76" s="38"/>
      <c r="MQ76" s="38"/>
      <c r="MR76" s="38"/>
      <c r="MS76" s="38"/>
      <c r="MT76" s="38"/>
      <c r="MU76" s="38"/>
      <c r="MV76" s="38"/>
      <c r="MW76" s="38"/>
      <c r="MX76" s="38"/>
      <c r="MY76" s="38"/>
      <c r="MZ76" s="38"/>
      <c r="NA76" s="38"/>
      <c r="NB76" s="38"/>
      <c r="NC76" s="38"/>
      <c r="ND76" s="38"/>
      <c r="NE76" s="38"/>
      <c r="NF76" s="38"/>
      <c r="NG76" s="38"/>
      <c r="NH76" s="38"/>
      <c r="NI76" s="38"/>
      <c r="NJ76" s="38"/>
      <c r="NK76" s="38"/>
      <c r="NL76" s="38"/>
      <c r="NM76" s="38"/>
      <c r="NN76" s="38"/>
      <c r="NO76" s="38"/>
      <c r="NP76" s="38"/>
      <c r="NQ76" s="38"/>
      <c r="NR76" s="38"/>
      <c r="NS76" s="38"/>
      <c r="NT76" s="38"/>
      <c r="NU76" s="38"/>
      <c r="NV76" s="38"/>
      <c r="NW76" s="38"/>
      <c r="NX76" s="38"/>
      <c r="NY76" s="38"/>
      <c r="NZ76" s="38"/>
      <c r="OA76" s="38"/>
      <c r="OB76" s="38"/>
      <c r="OC76" s="38"/>
      <c r="OD76" s="38"/>
      <c r="OE76" s="38"/>
      <c r="OF76" s="38"/>
      <c r="OG76" s="38"/>
      <c r="OH76" s="38"/>
      <c r="OI76" s="38"/>
      <c r="OJ76" s="38"/>
      <c r="OK76" s="38"/>
      <c r="OL76" s="38"/>
      <c r="OM76" s="38"/>
      <c r="ON76" s="38"/>
      <c r="OO76" s="38"/>
      <c r="OP76" s="38"/>
      <c r="OQ76" s="38"/>
      <c r="OR76" s="38"/>
      <c r="OS76" s="38"/>
      <c r="OT76" s="38"/>
      <c r="OU76" s="38"/>
      <c r="OV76" s="38"/>
      <c r="OW76" s="38"/>
      <c r="OX76" s="38"/>
      <c r="OY76" s="38"/>
      <c r="OZ76" s="38"/>
      <c r="PA76" s="38"/>
      <c r="PB76" s="38"/>
      <c r="PC76" s="38"/>
      <c r="PD76" s="38"/>
      <c r="PE76" s="38"/>
      <c r="PF76" s="38"/>
      <c r="PG76" s="38"/>
      <c r="PH76" s="38"/>
      <c r="PI76" s="38"/>
      <c r="PJ76" s="38"/>
      <c r="PK76" s="38"/>
      <c r="PL76" s="38"/>
      <c r="PM76" s="38"/>
      <c r="PN76" s="38"/>
      <c r="PO76" s="38"/>
      <c r="PP76" s="38"/>
      <c r="PQ76" s="38"/>
      <c r="PR76" s="38"/>
      <c r="PS76" s="38"/>
      <c r="PT76" s="38"/>
      <c r="PU76" s="38"/>
      <c r="PV76" s="38"/>
      <c r="PW76" s="38"/>
      <c r="PX76" s="38"/>
      <c r="PY76" s="38"/>
      <c r="PZ76" s="38"/>
      <c r="QA76" s="38"/>
      <c r="QB76" s="38"/>
      <c r="QC76" s="38"/>
      <c r="QD76" s="38"/>
      <c r="QE76" s="38"/>
      <c r="QF76" s="38"/>
      <c r="QG76" s="38"/>
      <c r="QH76" s="38"/>
      <c r="QI76" s="38"/>
      <c r="QJ76" s="38"/>
      <c r="QK76" s="38"/>
      <c r="QL76" s="38"/>
      <c r="QM76" s="38"/>
      <c r="QN76" s="38"/>
      <c r="QO76" s="38"/>
      <c r="QP76" s="38"/>
      <c r="QQ76" s="38"/>
      <c r="QR76" s="38"/>
      <c r="QS76" s="38"/>
      <c r="QT76" s="38"/>
      <c r="QU76" s="38"/>
      <c r="QV76" s="38"/>
      <c r="QW76" s="38"/>
      <c r="QX76" s="38"/>
      <c r="QY76" s="38"/>
      <c r="QZ76" s="38"/>
      <c r="RA76" s="38"/>
      <c r="RB76" s="38"/>
      <c r="RC76" s="38"/>
      <c r="RD76" s="38"/>
      <c r="RE76" s="38"/>
      <c r="RF76" s="38"/>
      <c r="RG76" s="38"/>
      <c r="RH76" s="38"/>
      <c r="RI76" s="38"/>
      <c r="RJ76" s="38"/>
      <c r="RK76" s="38"/>
      <c r="RL76" s="38"/>
      <c r="RM76" s="38"/>
      <c r="RN76" s="38"/>
      <c r="RO76" s="38"/>
      <c r="RP76" s="38"/>
      <c r="RQ76" s="38"/>
      <c r="RR76" s="38"/>
      <c r="RS76" s="38"/>
      <c r="RT76" s="38"/>
      <c r="RU76" s="38"/>
      <c r="RV76" s="38"/>
      <c r="RW76" s="38"/>
      <c r="RX76" s="38"/>
      <c r="RY76" s="38"/>
      <c r="RZ76" s="38"/>
      <c r="SA76" s="38"/>
      <c r="SB76" s="38"/>
      <c r="SC76" s="38"/>
      <c r="SD76" s="38"/>
      <c r="SE76" s="38"/>
      <c r="SF76" s="38"/>
      <c r="SG76" s="38"/>
      <c r="SH76" s="38"/>
      <c r="SI76" s="38"/>
      <c r="SJ76" s="38"/>
      <c r="SK76" s="38"/>
      <c r="SL76" s="38"/>
      <c r="SM76" s="38"/>
      <c r="SN76" s="38"/>
      <c r="SO76" s="38"/>
      <c r="SP76" s="38"/>
      <c r="SQ76" s="38"/>
      <c r="SR76" s="38"/>
      <c r="SS76" s="38"/>
      <c r="ST76" s="38"/>
      <c r="SU76" s="38"/>
      <c r="SV76" s="38"/>
      <c r="SW76" s="38"/>
      <c r="SX76" s="38"/>
      <c r="SY76" s="38"/>
      <c r="SZ76" s="38"/>
      <c r="TA76" s="38"/>
      <c r="TB76" s="38"/>
      <c r="TC76" s="38"/>
      <c r="TD76" s="38"/>
      <c r="TE76" s="38"/>
      <c r="TF76" s="38"/>
      <c r="TG76" s="38"/>
      <c r="TH76" s="38"/>
      <c r="TI76" s="38"/>
      <c r="TJ76" s="38"/>
      <c r="TK76" s="38"/>
      <c r="TL76" s="38"/>
      <c r="TM76" s="38"/>
      <c r="TN76" s="38"/>
      <c r="TO76" s="38"/>
      <c r="TP76" s="38"/>
      <c r="TQ76" s="38"/>
      <c r="TR76" s="38"/>
      <c r="TS76" s="38"/>
      <c r="TT76" s="38"/>
      <c r="TU76" s="38"/>
      <c r="TV76" s="38"/>
      <c r="TW76" s="38"/>
      <c r="TX76" s="38"/>
      <c r="TY76" s="38"/>
      <c r="TZ76" s="38"/>
      <c r="UA76" s="38"/>
      <c r="UB76" s="38"/>
      <c r="UC76" s="38"/>
      <c r="UD76" s="38"/>
      <c r="UE76" s="38"/>
      <c r="UF76" s="38"/>
      <c r="UG76" s="38"/>
      <c r="UH76" s="38"/>
      <c r="UI76" s="38"/>
      <c r="UJ76" s="38"/>
      <c r="UK76" s="38"/>
      <c r="UL76" s="38"/>
      <c r="UM76" s="38"/>
      <c r="UN76" s="38"/>
      <c r="UO76" s="38"/>
      <c r="UP76" s="38"/>
      <c r="UQ76" s="38"/>
      <c r="UR76" s="38"/>
      <c r="US76" s="38"/>
      <c r="UT76" s="38"/>
      <c r="UU76" s="38"/>
      <c r="UV76" s="38"/>
      <c r="UW76" s="38"/>
      <c r="UX76" s="38"/>
      <c r="UY76" s="38"/>
      <c r="UZ76" s="38"/>
      <c r="VA76" s="38"/>
      <c r="VB76" s="38"/>
      <c r="VC76" s="38"/>
      <c r="VD76" s="38"/>
      <c r="VE76" s="38"/>
      <c r="VF76" s="38"/>
      <c r="VG76" s="38"/>
      <c r="VH76" s="38"/>
      <c r="VI76" s="38"/>
      <c r="VJ76" s="38"/>
      <c r="VK76" s="38"/>
      <c r="VL76" s="38"/>
      <c r="VM76" s="38"/>
      <c r="VN76" s="38"/>
      <c r="VO76" s="38"/>
      <c r="VP76" s="38"/>
      <c r="VQ76" s="38"/>
      <c r="VR76" s="38"/>
      <c r="VS76" s="38"/>
      <c r="VT76" s="38"/>
      <c r="VU76" s="38"/>
      <c r="VV76" s="38"/>
      <c r="VW76" s="38"/>
      <c r="VX76" s="38"/>
      <c r="VY76" s="38"/>
      <c r="VZ76" s="38"/>
      <c r="WA76" s="38"/>
      <c r="WB76" s="38"/>
      <c r="WC76" s="38"/>
      <c r="WD76" s="38"/>
      <c r="WE76" s="38"/>
      <c r="WF76" s="38"/>
      <c r="WG76" s="38"/>
      <c r="WH76" s="38"/>
      <c r="WI76" s="38"/>
      <c r="WJ76" s="38"/>
      <c r="WK76" s="38"/>
      <c r="WL76" s="38"/>
      <c r="WM76" s="38"/>
      <c r="WN76" s="38"/>
      <c r="WO76" s="38"/>
      <c r="WP76" s="38"/>
      <c r="WQ76" s="38"/>
      <c r="WR76" s="38"/>
      <c r="WS76" s="38"/>
      <c r="WT76" s="38"/>
      <c r="WU76" s="38"/>
      <c r="WV76" s="38"/>
      <c r="WW76" s="38"/>
      <c r="WX76" s="38"/>
      <c r="WY76" s="38"/>
      <c r="WZ76" s="38"/>
      <c r="XA76" s="38"/>
      <c r="XB76" s="38"/>
      <c r="XC76" s="38"/>
      <c r="XD76" s="38"/>
      <c r="XE76" s="38"/>
      <c r="XF76" s="38"/>
      <c r="XG76" s="38"/>
      <c r="XH76" s="38"/>
      <c r="XI76" s="38"/>
      <c r="XJ76" s="38"/>
      <c r="XK76" s="38"/>
      <c r="XL76" s="38"/>
      <c r="XM76" s="38"/>
      <c r="XN76" s="38"/>
      <c r="XO76" s="38"/>
      <c r="XP76" s="38"/>
      <c r="XQ76" s="38"/>
      <c r="XR76" s="38"/>
      <c r="XS76" s="38"/>
      <c r="XT76" s="38"/>
      <c r="XU76" s="38"/>
      <c r="XV76" s="38"/>
      <c r="XW76" s="38"/>
      <c r="XX76" s="38"/>
      <c r="XY76" s="38"/>
      <c r="XZ76" s="38"/>
      <c r="YA76" s="38"/>
      <c r="YB76" s="38"/>
      <c r="YC76" s="38"/>
      <c r="YD76" s="38"/>
      <c r="YE76" s="38"/>
      <c r="YF76" s="38"/>
      <c r="YG76" s="38"/>
      <c r="YH76" s="38"/>
      <c r="YI76" s="38"/>
      <c r="YJ76" s="38"/>
      <c r="YK76" s="38"/>
      <c r="YL76" s="38"/>
      <c r="YM76" s="38"/>
      <c r="YN76" s="38"/>
      <c r="YO76" s="38"/>
      <c r="YP76" s="38"/>
      <c r="YQ76" s="38"/>
      <c r="YR76" s="38"/>
      <c r="YS76" s="38"/>
      <c r="YT76" s="38"/>
      <c r="YU76" s="38"/>
      <c r="YV76" s="38"/>
      <c r="YW76" s="38"/>
      <c r="YX76" s="38"/>
      <c r="YY76" s="38"/>
      <c r="YZ76" s="38"/>
      <c r="ZA76" s="38"/>
      <c r="ZB76" s="38"/>
      <c r="ZC76" s="38"/>
      <c r="ZD76" s="38"/>
      <c r="ZE76" s="38"/>
      <c r="ZF76" s="38"/>
      <c r="ZG76" s="38"/>
      <c r="ZH76" s="38"/>
      <c r="ZI76" s="38"/>
      <c r="ZJ76" s="38"/>
      <c r="ZK76" s="38"/>
      <c r="ZL76" s="38"/>
      <c r="ZM76" s="38"/>
      <c r="ZN76" s="38"/>
      <c r="ZO76" s="38"/>
      <c r="ZP76" s="38"/>
      <c r="ZQ76" s="38"/>
      <c r="ZR76" s="38"/>
      <c r="ZS76" s="38"/>
      <c r="ZT76" s="38"/>
      <c r="ZU76" s="38"/>
      <c r="ZV76" s="38"/>
      <c r="ZW76" s="38"/>
      <c r="ZX76" s="38"/>
      <c r="ZY76" s="38"/>
      <c r="ZZ76" s="38"/>
      <c r="AAA76" s="38"/>
      <c r="AAB76" s="38"/>
      <c r="AAC76" s="38"/>
      <c r="AAD76" s="38"/>
      <c r="AAE76" s="38"/>
      <c r="AAF76" s="38"/>
      <c r="AAG76" s="38"/>
      <c r="AAH76" s="38"/>
      <c r="AAI76" s="38"/>
      <c r="AAJ76" s="38"/>
      <c r="AAK76" s="38"/>
      <c r="AAL76" s="38"/>
      <c r="AAM76" s="38"/>
      <c r="AAN76" s="38"/>
      <c r="AAO76" s="38"/>
      <c r="AAP76" s="38"/>
      <c r="AAQ76" s="38"/>
      <c r="AAR76" s="38"/>
      <c r="AAS76" s="38"/>
      <c r="AAT76" s="38"/>
      <c r="AAU76" s="38"/>
      <c r="AAV76" s="38"/>
      <c r="AAW76" s="38"/>
      <c r="AAX76" s="38"/>
      <c r="AAY76" s="38"/>
      <c r="AAZ76" s="38"/>
      <c r="ABA76" s="38"/>
      <c r="ABB76" s="38"/>
      <c r="ABC76" s="38"/>
      <c r="ABD76" s="38"/>
      <c r="ABE76" s="38"/>
      <c r="ABF76" s="38"/>
      <c r="ABG76" s="38"/>
      <c r="ABH76" s="38"/>
      <c r="ABI76" s="38"/>
      <c r="ABJ76" s="38"/>
      <c r="ABK76" s="38"/>
      <c r="ABL76" s="38"/>
      <c r="ABM76" s="38"/>
      <c r="ABN76" s="38"/>
      <c r="ABO76" s="38"/>
      <c r="ABP76" s="38"/>
      <c r="ABQ76" s="38"/>
      <c r="ABR76" s="38"/>
      <c r="ABS76" s="38"/>
      <c r="ABT76" s="38"/>
      <c r="ABU76" s="38"/>
      <c r="ABV76" s="38"/>
      <c r="ABW76" s="38"/>
      <c r="ABX76" s="38"/>
      <c r="ABY76" s="38"/>
      <c r="ABZ76" s="38"/>
      <c r="ACA76" s="38"/>
      <c r="ACB76" s="38"/>
      <c r="ACC76" s="38"/>
      <c r="ACD76" s="38"/>
      <c r="ACE76" s="38"/>
      <c r="ACF76" s="38"/>
      <c r="ACG76" s="38"/>
      <c r="ACH76" s="38"/>
      <c r="ACI76" s="38"/>
      <c r="ACJ76" s="38"/>
      <c r="ACK76" s="38"/>
      <c r="ACL76" s="38"/>
      <c r="ACM76" s="38"/>
      <c r="ACN76" s="38"/>
      <c r="ACO76" s="38"/>
      <c r="ACP76" s="38"/>
      <c r="ACQ76" s="38"/>
      <c r="ACR76" s="38"/>
      <c r="ACS76" s="38"/>
      <c r="ACT76" s="38"/>
      <c r="ACU76" s="38"/>
      <c r="ACV76" s="38"/>
      <c r="ACW76" s="38"/>
      <c r="ACX76" s="38"/>
      <c r="ACY76" s="38"/>
      <c r="ACZ76" s="38"/>
      <c r="ADA76" s="38"/>
      <c r="ADB76" s="38"/>
      <c r="ADC76" s="38"/>
      <c r="ADD76" s="38"/>
      <c r="ADE76" s="38"/>
      <c r="ADF76" s="38"/>
      <c r="ADG76" s="38"/>
      <c r="ADH76" s="38"/>
      <c r="ADI76" s="38"/>
      <c r="ADJ76" s="38"/>
      <c r="ADK76" s="38"/>
      <c r="ADL76" s="38"/>
      <c r="ADM76" s="38"/>
      <c r="ADN76" s="38"/>
      <c r="ADO76" s="38"/>
      <c r="ADP76" s="38"/>
      <c r="ADQ76" s="38"/>
      <c r="ADR76" s="38"/>
      <c r="ADS76" s="38"/>
      <c r="ADT76" s="38"/>
      <c r="ADU76" s="38"/>
      <c r="ADV76" s="38"/>
      <c r="ADW76" s="38"/>
      <c r="ADX76" s="38"/>
      <c r="ADY76" s="38"/>
      <c r="ADZ76" s="38"/>
      <c r="AEA76" s="38"/>
      <c r="AEB76" s="38"/>
      <c r="AEC76" s="38"/>
      <c r="AED76" s="38"/>
      <c r="AEE76" s="38"/>
      <c r="AEF76" s="38"/>
      <c r="AEG76" s="38"/>
      <c r="AEH76" s="38"/>
      <c r="AEI76" s="38"/>
      <c r="AEJ76" s="38"/>
      <c r="AEK76" s="38"/>
      <c r="AEL76" s="38"/>
      <c r="AEM76" s="38"/>
      <c r="AEN76" s="38"/>
      <c r="AEO76" s="38"/>
      <c r="AEP76" s="38"/>
      <c r="AEQ76" s="38"/>
      <c r="AER76" s="38"/>
      <c r="AES76" s="38"/>
      <c r="AET76" s="38"/>
      <c r="AEU76" s="38"/>
      <c r="AEV76" s="38"/>
      <c r="AEW76" s="38"/>
      <c r="AEX76" s="38"/>
      <c r="AEY76" s="38"/>
      <c r="AEZ76" s="38"/>
      <c r="AFA76" s="38"/>
      <c r="AFB76" s="38"/>
      <c r="AFC76" s="38"/>
      <c r="AFD76" s="38"/>
      <c r="AFE76" s="38"/>
      <c r="AFF76" s="38"/>
      <c r="AFG76" s="38"/>
      <c r="AFH76" s="38"/>
      <c r="AFI76" s="38"/>
      <c r="AFJ76" s="38"/>
      <c r="AFK76" s="38"/>
      <c r="AFL76" s="38"/>
      <c r="AFM76" s="38"/>
      <c r="AFN76" s="38"/>
      <c r="AFO76" s="38"/>
      <c r="AFP76" s="38"/>
      <c r="AFQ76" s="38"/>
      <c r="AFR76" s="38"/>
      <c r="AFS76" s="38"/>
      <c r="AFT76" s="38"/>
      <c r="AFU76" s="38"/>
      <c r="AFV76" s="38"/>
      <c r="AFW76" s="38"/>
      <c r="AFX76" s="38"/>
      <c r="AFY76" s="38"/>
      <c r="AFZ76" s="38"/>
      <c r="AGA76" s="38"/>
      <c r="AGB76" s="38"/>
      <c r="AGC76" s="38"/>
      <c r="AGD76" s="38"/>
      <c r="AGE76" s="38"/>
      <c r="AGF76" s="38"/>
      <c r="AGG76" s="38"/>
      <c r="AGH76" s="38"/>
      <c r="AGI76" s="38"/>
      <c r="AGJ76" s="38"/>
      <c r="AGK76" s="38"/>
      <c r="AGL76" s="38"/>
      <c r="AGM76" s="38"/>
      <c r="AGN76" s="38"/>
      <c r="AGO76" s="38"/>
      <c r="AGP76" s="38"/>
      <c r="AGQ76" s="38"/>
      <c r="AGR76" s="38"/>
      <c r="AGS76" s="38"/>
      <c r="AGT76" s="38"/>
      <c r="AGU76" s="38"/>
      <c r="AGV76" s="38"/>
      <c r="AGW76" s="38"/>
      <c r="AGX76" s="38"/>
      <c r="AGY76" s="38"/>
      <c r="AGZ76" s="38"/>
      <c r="AHA76" s="38"/>
      <c r="AHB76" s="38"/>
      <c r="AHC76" s="38"/>
      <c r="AHD76" s="38"/>
      <c r="AHE76" s="38"/>
      <c r="AHF76" s="38"/>
      <c r="AHG76" s="38"/>
      <c r="AHH76" s="38"/>
      <c r="AHI76" s="38"/>
      <c r="AHJ76" s="38"/>
      <c r="AHK76" s="38"/>
      <c r="AHL76" s="38"/>
      <c r="AHM76" s="38"/>
      <c r="AHN76" s="38"/>
      <c r="AHO76" s="38"/>
      <c r="AHP76" s="38"/>
      <c r="AHQ76" s="38"/>
      <c r="AHR76" s="38"/>
      <c r="AHS76" s="38"/>
      <c r="AHT76" s="38"/>
      <c r="AHU76" s="38"/>
      <c r="AHV76" s="38"/>
      <c r="AHW76" s="38"/>
      <c r="AHX76" s="38"/>
      <c r="AHY76" s="38"/>
      <c r="AHZ76" s="38"/>
      <c r="AIA76" s="38"/>
      <c r="AIB76" s="38"/>
      <c r="AIC76" s="38"/>
      <c r="AID76" s="38"/>
      <c r="AIE76" s="38"/>
      <c r="AIF76" s="38"/>
      <c r="AIG76" s="38"/>
      <c r="AIH76" s="38"/>
      <c r="AII76" s="38"/>
      <c r="AIJ76" s="38"/>
      <c r="AIK76" s="38"/>
      <c r="AIL76" s="38"/>
      <c r="AIM76" s="38"/>
      <c r="AIN76" s="38"/>
      <c r="AIO76" s="38"/>
      <c r="AIP76" s="38"/>
      <c r="AIQ76" s="38"/>
      <c r="AIR76" s="38"/>
      <c r="AIS76" s="38"/>
      <c r="AIT76" s="38"/>
      <c r="AIU76" s="38"/>
      <c r="AIV76" s="38"/>
      <c r="AIW76" s="38"/>
      <c r="AIX76" s="38"/>
      <c r="AIY76" s="38"/>
      <c r="AIZ76" s="38"/>
      <c r="AJA76" s="38"/>
      <c r="AJB76" s="38"/>
      <c r="AJC76" s="38"/>
      <c r="AJD76" s="38"/>
      <c r="AJE76" s="38"/>
      <c r="AJF76" s="38"/>
      <c r="AJG76" s="38"/>
      <c r="AJH76" s="38"/>
      <c r="AJI76" s="38"/>
      <c r="AJJ76" s="38"/>
      <c r="AJK76" s="38"/>
      <c r="AJL76" s="38"/>
      <c r="AJM76" s="38"/>
      <c r="AJN76" s="38"/>
      <c r="AJO76" s="38"/>
      <c r="AJP76" s="38"/>
      <c r="AJQ76" s="38"/>
      <c r="AJR76" s="38"/>
      <c r="AJS76" s="38"/>
      <c r="AJT76" s="38"/>
      <c r="AJU76" s="38"/>
      <c r="AJV76" s="38"/>
      <c r="AJW76" s="38"/>
      <c r="AJX76" s="38"/>
      <c r="AJY76" s="38"/>
      <c r="AJZ76" s="38"/>
      <c r="AKA76" s="38"/>
      <c r="AKB76" s="38"/>
      <c r="AKC76" s="38"/>
      <c r="AKD76" s="38"/>
      <c r="AKE76" s="38"/>
      <c r="AKF76" s="38"/>
      <c r="AKG76" s="38"/>
      <c r="AKH76" s="38"/>
      <c r="AKI76" s="38"/>
      <c r="AKJ76" s="38"/>
      <c r="AKK76" s="38"/>
      <c r="AKL76" s="38"/>
      <c r="AKM76" s="38"/>
      <c r="AKN76" s="38"/>
      <c r="AKO76" s="38"/>
      <c r="AKP76" s="38"/>
      <c r="AKQ76" s="38"/>
      <c r="AKR76" s="38"/>
      <c r="AKS76" s="38"/>
      <c r="AKT76" s="38"/>
      <c r="AKU76" s="38"/>
      <c r="AKV76" s="38"/>
      <c r="AKW76" s="38"/>
      <c r="AKX76" s="38"/>
      <c r="AKY76" s="38"/>
      <c r="AKZ76" s="38"/>
      <c r="ALA76" s="38"/>
      <c r="ALB76" s="38"/>
      <c r="ALC76" s="38"/>
      <c r="ALD76" s="38"/>
      <c r="ALE76" s="38"/>
      <c r="ALF76" s="38"/>
      <c r="ALG76" s="38"/>
      <c r="ALH76" s="38"/>
      <c r="ALI76" s="38"/>
      <c r="ALJ76" s="38"/>
      <c r="ALK76" s="38"/>
      <c r="ALL76" s="38"/>
      <c r="ALM76" s="38"/>
      <c r="ALN76" s="38"/>
      <c r="ALO76" s="38"/>
      <c r="ALP76" s="38"/>
      <c r="ALQ76" s="38"/>
      <c r="ALR76" s="38"/>
      <c r="ALS76" s="38"/>
      <c r="ALT76" s="38"/>
      <c r="ALU76" s="38"/>
      <c r="ALV76" s="38"/>
      <c r="ALW76" s="38"/>
      <c r="ALX76" s="38"/>
      <c r="ALY76" s="38"/>
      <c r="ALZ76" s="38"/>
      <c r="AMA76" s="38"/>
      <c r="AMB76" s="38"/>
      <c r="AMC76" s="38"/>
      <c r="AMD76" s="38"/>
      <c r="AME76" s="38"/>
      <c r="AMF76" s="38"/>
      <c r="AMG76" s="38"/>
      <c r="AMH76" s="38"/>
      <c r="AMI76" s="38"/>
      <c r="AMJ76" s="38"/>
      <c r="AMK76" s="38"/>
      <c r="AML76" s="38"/>
      <c r="AMM76" s="38"/>
      <c r="AMN76" s="38"/>
      <c r="AMO76" s="38"/>
      <c r="AMP76" s="38"/>
      <c r="AMQ76" s="38"/>
      <c r="AMR76" s="38"/>
      <c r="AMS76" s="38"/>
      <c r="AMT76" s="38"/>
      <c r="AMU76" s="38"/>
      <c r="AMV76" s="38"/>
      <c r="AMW76" s="38"/>
      <c r="AMX76" s="38"/>
      <c r="AMY76" s="38"/>
      <c r="AMZ76" s="38"/>
      <c r="ANA76" s="38"/>
      <c r="ANB76" s="38"/>
      <c r="ANC76" s="38"/>
      <c r="AND76" s="38"/>
      <c r="ANE76" s="38"/>
      <c r="ANF76" s="38"/>
      <c r="ANG76" s="38"/>
      <c r="ANH76" s="38"/>
      <c r="ANI76" s="38"/>
      <c r="ANJ76" s="38"/>
      <c r="ANK76" s="38"/>
      <c r="ANL76" s="38"/>
      <c r="ANM76" s="38"/>
      <c r="ANN76" s="38"/>
      <c r="ANO76" s="38"/>
      <c r="ANP76" s="38"/>
      <c r="ANQ76" s="38"/>
      <c r="ANR76" s="38"/>
      <c r="ANS76" s="38"/>
      <c r="ANT76" s="38"/>
      <c r="ANU76" s="38"/>
      <c r="ANV76" s="38"/>
      <c r="ANW76" s="38"/>
      <c r="ANX76" s="38"/>
      <c r="ANY76" s="38"/>
      <c r="ANZ76" s="38"/>
      <c r="AOA76" s="38"/>
      <c r="AOB76" s="38"/>
      <c r="AOC76" s="38"/>
      <c r="AOD76" s="38"/>
      <c r="AOE76" s="38"/>
      <c r="AOF76" s="38"/>
      <c r="AOG76" s="38"/>
      <c r="AOH76" s="38"/>
      <c r="AOI76" s="38"/>
      <c r="AOJ76" s="38"/>
      <c r="AOK76" s="38"/>
      <c r="AOL76" s="38"/>
      <c r="AOM76" s="38"/>
      <c r="AON76" s="38"/>
      <c r="AOO76" s="38"/>
      <c r="AOP76" s="38"/>
      <c r="AOQ76" s="38"/>
      <c r="AOR76" s="38"/>
      <c r="AOS76" s="38"/>
      <c r="AOT76" s="38"/>
      <c r="AOU76" s="38"/>
      <c r="AOV76" s="38"/>
      <c r="AOW76" s="38"/>
      <c r="AOX76" s="38"/>
      <c r="AOY76" s="38"/>
      <c r="AOZ76" s="38"/>
      <c r="APA76" s="38"/>
      <c r="APB76" s="38"/>
      <c r="APC76" s="38"/>
      <c r="APD76" s="38"/>
      <c r="APE76" s="38"/>
      <c r="APF76" s="38"/>
      <c r="APG76" s="38"/>
      <c r="APH76" s="38"/>
      <c r="API76" s="38"/>
      <c r="APJ76" s="38"/>
      <c r="APK76" s="38"/>
      <c r="APL76" s="38"/>
      <c r="APM76" s="38"/>
      <c r="APN76" s="38"/>
      <c r="APO76" s="38"/>
      <c r="APP76" s="38"/>
      <c r="APQ76" s="38"/>
      <c r="APR76" s="38"/>
      <c r="APS76" s="38"/>
      <c r="APT76" s="38"/>
      <c r="APU76" s="38"/>
      <c r="APV76" s="38"/>
      <c r="APW76" s="38"/>
      <c r="APX76" s="38"/>
      <c r="APY76" s="38"/>
      <c r="APZ76" s="38"/>
      <c r="AQA76" s="38"/>
      <c r="AQB76" s="38"/>
      <c r="AQC76" s="38"/>
      <c r="AQD76" s="38"/>
      <c r="AQE76" s="38"/>
      <c r="AQF76" s="38"/>
      <c r="AQG76" s="38"/>
      <c r="AQH76" s="38"/>
      <c r="AQI76" s="38"/>
      <c r="AQJ76" s="38"/>
      <c r="AQK76" s="38"/>
      <c r="AQL76" s="38"/>
      <c r="AQM76" s="38"/>
      <c r="AQN76" s="38"/>
      <c r="AQO76" s="38"/>
      <c r="AQP76" s="38"/>
      <c r="AQQ76" s="38"/>
      <c r="AQR76" s="38"/>
      <c r="AQS76" s="38"/>
      <c r="AQT76" s="38"/>
      <c r="AQU76" s="38"/>
      <c r="AQV76" s="38"/>
      <c r="AQW76" s="38"/>
      <c r="AQX76" s="38"/>
      <c r="AQY76" s="38"/>
      <c r="AQZ76" s="38"/>
      <c r="ARA76" s="38"/>
      <c r="ARB76" s="38"/>
      <c r="ARC76" s="38"/>
      <c r="ARD76" s="38"/>
      <c r="ARE76" s="38"/>
      <c r="ARF76" s="38"/>
      <c r="ARG76" s="38"/>
      <c r="ARH76" s="38"/>
      <c r="ARI76" s="38"/>
      <c r="ARJ76" s="38"/>
      <c r="ARK76" s="38"/>
      <c r="ARL76" s="38"/>
      <c r="ARM76" s="38"/>
      <c r="ARN76" s="38"/>
      <c r="ARO76" s="38"/>
      <c r="ARP76" s="38"/>
      <c r="ARQ76" s="38"/>
      <c r="ARR76" s="38"/>
      <c r="ARS76" s="38"/>
      <c r="ART76" s="38"/>
      <c r="ARU76" s="38"/>
      <c r="ARV76" s="38"/>
      <c r="ARW76" s="38"/>
      <c r="ARX76" s="38"/>
      <c r="ARY76" s="38"/>
      <c r="ARZ76" s="38"/>
      <c r="ASA76" s="38"/>
      <c r="ASB76" s="38"/>
      <c r="ASC76" s="38"/>
      <c r="ASD76" s="38"/>
      <c r="ASE76" s="38"/>
      <c r="ASF76" s="38"/>
      <c r="ASG76" s="38"/>
      <c r="ASH76" s="38"/>
      <c r="ASI76" s="38"/>
      <c r="ASJ76" s="38"/>
      <c r="ASK76" s="38"/>
      <c r="ASL76" s="38"/>
      <c r="ASM76" s="38"/>
      <c r="ASN76" s="38"/>
      <c r="ASO76" s="38"/>
      <c r="ASP76" s="38"/>
      <c r="ASQ76" s="38"/>
      <c r="ASR76" s="38"/>
      <c r="ASS76" s="38"/>
      <c r="AST76" s="38"/>
      <c r="ASU76" s="38"/>
      <c r="ASV76" s="38"/>
      <c r="ASW76" s="38"/>
      <c r="ASX76" s="38"/>
      <c r="ASY76" s="38"/>
      <c r="ASZ76" s="38"/>
      <c r="ATA76" s="38"/>
      <c r="ATB76" s="38"/>
      <c r="ATC76" s="38"/>
      <c r="ATD76" s="38"/>
      <c r="ATE76" s="38"/>
      <c r="ATF76" s="38"/>
      <c r="ATG76" s="38"/>
      <c r="ATH76" s="38"/>
      <c r="ATI76" s="38"/>
      <c r="ATJ76" s="38"/>
      <c r="ATK76" s="38"/>
      <c r="ATL76" s="38"/>
      <c r="ATM76" s="38"/>
      <c r="ATN76" s="38"/>
      <c r="ATO76" s="38"/>
      <c r="ATP76" s="38"/>
      <c r="ATQ76" s="38"/>
      <c r="ATR76" s="38"/>
      <c r="ATS76" s="38"/>
      <c r="ATT76" s="38"/>
      <c r="ATU76" s="38"/>
      <c r="ATV76" s="38"/>
      <c r="ATW76" s="38"/>
      <c r="ATX76" s="38"/>
      <c r="ATY76" s="38"/>
      <c r="ATZ76" s="38"/>
      <c r="AUA76" s="38"/>
      <c r="AUB76" s="38"/>
      <c r="AUC76" s="38"/>
      <c r="AUD76" s="38"/>
      <c r="AUE76" s="38"/>
      <c r="AUF76" s="38"/>
      <c r="AUG76" s="38"/>
      <c r="AUH76" s="38"/>
      <c r="AUI76" s="38"/>
      <c r="AUJ76" s="38"/>
      <c r="AUK76" s="38"/>
      <c r="AUL76" s="38"/>
      <c r="AUM76" s="38"/>
      <c r="AUN76" s="38"/>
      <c r="AUO76" s="38"/>
      <c r="AUP76" s="38"/>
      <c r="AUQ76" s="38"/>
      <c r="AUR76" s="38"/>
      <c r="AUS76" s="38"/>
      <c r="AUT76" s="38"/>
      <c r="AUU76" s="38"/>
      <c r="AUV76" s="38"/>
      <c r="AUW76" s="38"/>
      <c r="AUX76" s="38"/>
      <c r="AUY76" s="38"/>
      <c r="AUZ76" s="38"/>
      <c r="AVA76" s="38"/>
      <c r="AVB76" s="38"/>
      <c r="AVC76" s="38"/>
      <c r="AVD76" s="38"/>
      <c r="AVE76" s="38"/>
      <c r="AVF76" s="38"/>
      <c r="AVG76" s="38"/>
      <c r="AVH76" s="38"/>
      <c r="AVI76" s="38"/>
      <c r="AVJ76" s="38"/>
      <c r="AVK76" s="38"/>
      <c r="AVL76" s="38"/>
      <c r="AVM76" s="38"/>
      <c r="AVN76" s="38"/>
      <c r="AVO76" s="38"/>
      <c r="AVP76" s="38"/>
      <c r="AVQ76" s="38"/>
      <c r="AVR76" s="38"/>
      <c r="AVS76" s="38"/>
      <c r="AVT76" s="38"/>
      <c r="AVU76" s="38"/>
      <c r="AVV76" s="38"/>
      <c r="AVW76" s="38"/>
      <c r="AVX76" s="38"/>
      <c r="AVY76" s="38"/>
      <c r="AVZ76" s="38"/>
      <c r="AWA76" s="38"/>
      <c r="AWB76" s="38"/>
      <c r="AWC76" s="38"/>
      <c r="AWD76" s="38"/>
      <c r="AWE76" s="38"/>
      <c r="AWF76" s="38"/>
      <c r="AWG76" s="38"/>
      <c r="AWH76" s="38"/>
      <c r="AWI76" s="38"/>
      <c r="AWJ76" s="38"/>
      <c r="AWK76" s="38"/>
      <c r="AWL76" s="38"/>
      <c r="AWM76" s="38"/>
      <c r="AWN76" s="38"/>
      <c r="AWO76" s="38"/>
      <c r="AWP76" s="38"/>
      <c r="AWQ76" s="38"/>
      <c r="AWR76" s="38"/>
      <c r="AWS76" s="38"/>
      <c r="AWT76" s="38"/>
      <c r="AWU76" s="38"/>
      <c r="AWV76" s="38"/>
      <c r="AWW76" s="38"/>
      <c r="AWX76" s="38"/>
      <c r="AWY76" s="38"/>
      <c r="AWZ76" s="38"/>
      <c r="AXA76" s="38"/>
      <c r="AXB76" s="38"/>
      <c r="AXC76" s="38"/>
      <c r="AXD76" s="38"/>
      <c r="AXE76" s="38"/>
      <c r="AXF76" s="38"/>
      <c r="AXG76" s="38"/>
      <c r="AXH76" s="38"/>
      <c r="AXI76" s="38"/>
      <c r="AXJ76" s="38"/>
      <c r="AXK76" s="38"/>
      <c r="AXL76" s="38"/>
      <c r="AXM76" s="38"/>
      <c r="AXN76" s="38"/>
      <c r="AXO76" s="38"/>
      <c r="AXP76" s="38"/>
      <c r="AXQ76" s="38"/>
      <c r="AXR76" s="38"/>
      <c r="AXS76" s="38"/>
      <c r="AXT76" s="38"/>
      <c r="AXU76" s="38"/>
      <c r="AXV76" s="38"/>
      <c r="AXW76" s="38"/>
      <c r="AXX76" s="38"/>
      <c r="AXY76" s="38"/>
      <c r="AXZ76" s="38"/>
      <c r="AYA76" s="38"/>
      <c r="AYB76" s="38"/>
      <c r="AYC76" s="38"/>
      <c r="AYD76" s="38"/>
      <c r="AYE76" s="38"/>
      <c r="AYF76" s="38"/>
      <c r="AYG76" s="38"/>
      <c r="AYH76" s="38"/>
      <c r="AYI76" s="38"/>
      <c r="AYJ76" s="38"/>
      <c r="AYK76" s="38"/>
      <c r="AYL76" s="38"/>
      <c r="AYM76" s="38"/>
      <c r="AYN76" s="38"/>
      <c r="AYO76" s="38"/>
      <c r="AYP76" s="38"/>
      <c r="AYQ76" s="38"/>
      <c r="AYR76" s="38"/>
      <c r="AYS76" s="38"/>
      <c r="AYT76" s="38"/>
      <c r="AYU76" s="38"/>
      <c r="AYV76" s="38"/>
      <c r="AYW76" s="38"/>
      <c r="AYX76" s="38"/>
      <c r="AYY76" s="38"/>
      <c r="AYZ76" s="38"/>
      <c r="AZA76" s="38"/>
      <c r="AZB76" s="38"/>
      <c r="AZC76" s="38"/>
      <c r="AZD76" s="38"/>
      <c r="AZE76" s="38"/>
      <c r="AZF76" s="38"/>
      <c r="AZG76" s="38"/>
      <c r="AZH76" s="38"/>
      <c r="AZI76" s="38"/>
      <c r="AZJ76" s="38"/>
      <c r="AZK76" s="38"/>
      <c r="AZL76" s="38"/>
      <c r="AZM76" s="38"/>
      <c r="AZN76" s="38"/>
      <c r="AZO76" s="38"/>
      <c r="AZP76" s="38"/>
      <c r="AZQ76" s="38"/>
      <c r="AZR76" s="38"/>
      <c r="AZS76" s="38"/>
      <c r="AZT76" s="38"/>
      <c r="AZU76" s="38"/>
      <c r="AZV76" s="38"/>
      <c r="AZW76" s="38"/>
      <c r="AZX76" s="38"/>
      <c r="AZY76" s="38"/>
      <c r="AZZ76" s="38"/>
      <c r="BAA76" s="38"/>
      <c r="BAB76" s="38"/>
      <c r="BAC76" s="38"/>
      <c r="BAD76" s="38"/>
      <c r="BAE76" s="38"/>
      <c r="BAF76" s="38"/>
      <c r="BAG76" s="38"/>
      <c r="BAH76" s="38"/>
      <c r="BAI76" s="38"/>
      <c r="BAJ76" s="38"/>
      <c r="BAK76" s="38"/>
      <c r="BAL76" s="38"/>
      <c r="BAM76" s="38"/>
      <c r="BAN76" s="38"/>
      <c r="BAO76" s="38"/>
      <c r="BAP76" s="38"/>
      <c r="BAQ76" s="38"/>
      <c r="BAR76" s="38"/>
      <c r="BAS76" s="38"/>
      <c r="BAT76" s="38"/>
      <c r="BAU76" s="38"/>
      <c r="BAV76" s="38"/>
      <c r="BAW76" s="38"/>
      <c r="BAX76" s="38"/>
      <c r="BAY76" s="38"/>
      <c r="BAZ76" s="38"/>
      <c r="BBA76" s="38"/>
      <c r="BBB76" s="38"/>
      <c r="BBC76" s="38"/>
      <c r="BBD76" s="38"/>
      <c r="BBE76" s="38"/>
      <c r="BBF76" s="38"/>
      <c r="BBG76" s="38"/>
      <c r="BBH76" s="38"/>
      <c r="BBI76" s="38"/>
      <c r="BBJ76" s="38"/>
      <c r="BBK76" s="38"/>
      <c r="BBL76" s="38"/>
      <c r="BBM76" s="38"/>
      <c r="BBN76" s="38"/>
      <c r="BBO76" s="38"/>
      <c r="BBP76" s="38"/>
      <c r="BBQ76" s="38"/>
      <c r="BBR76" s="38"/>
      <c r="BBS76" s="38"/>
      <c r="BBT76" s="38"/>
      <c r="BBU76" s="38"/>
      <c r="BBV76" s="38"/>
      <c r="BBW76" s="38"/>
      <c r="BBX76" s="38"/>
      <c r="BBY76" s="38"/>
      <c r="BBZ76" s="38"/>
      <c r="BCA76" s="38"/>
      <c r="BCB76" s="38"/>
      <c r="BCC76" s="38"/>
      <c r="BCD76" s="38"/>
      <c r="BCE76" s="38"/>
      <c r="BCF76" s="38"/>
      <c r="BCG76" s="38"/>
      <c r="BCH76" s="38"/>
      <c r="BCI76" s="38"/>
      <c r="BCJ76" s="38"/>
      <c r="BCK76" s="38"/>
      <c r="BCL76" s="38"/>
      <c r="BCM76" s="38"/>
      <c r="BCN76" s="38"/>
      <c r="BCO76" s="38"/>
      <c r="BCP76" s="38"/>
      <c r="BCQ76" s="38"/>
      <c r="BCR76" s="38"/>
      <c r="BCS76" s="38"/>
      <c r="BCT76" s="38"/>
      <c r="BCU76" s="38"/>
      <c r="BCV76" s="38"/>
      <c r="BCW76" s="38"/>
      <c r="BCX76" s="38"/>
      <c r="BCY76" s="38"/>
      <c r="BCZ76" s="38"/>
      <c r="BDA76" s="38"/>
      <c r="BDB76" s="38"/>
      <c r="BDC76" s="38"/>
      <c r="BDD76" s="38"/>
      <c r="BDE76" s="38"/>
      <c r="BDF76" s="38"/>
      <c r="BDG76" s="38"/>
      <c r="BDH76" s="38"/>
      <c r="BDI76" s="38"/>
      <c r="BDJ76" s="38"/>
      <c r="BDK76" s="38"/>
      <c r="BDL76" s="38"/>
      <c r="BDM76" s="38"/>
      <c r="BDN76" s="38"/>
      <c r="BDO76" s="38"/>
      <c r="BDP76" s="38"/>
      <c r="BDQ76" s="38"/>
      <c r="BDR76" s="38"/>
      <c r="BDS76" s="38"/>
      <c r="BDT76" s="38"/>
      <c r="BDU76" s="38"/>
      <c r="BDV76" s="38"/>
      <c r="BDW76" s="38"/>
      <c r="BDX76" s="38"/>
      <c r="BDY76" s="38"/>
      <c r="BDZ76" s="38"/>
      <c r="BEA76" s="38"/>
      <c r="BEB76" s="38"/>
      <c r="BEC76" s="38"/>
      <c r="BED76" s="38"/>
      <c r="BEE76" s="38"/>
      <c r="BEF76" s="38"/>
      <c r="BEG76" s="38"/>
      <c r="BEH76" s="38"/>
      <c r="BEI76" s="38"/>
      <c r="BEJ76" s="38"/>
      <c r="BEK76" s="38"/>
      <c r="BEL76" s="38"/>
      <c r="BEM76" s="38"/>
      <c r="BEN76" s="38"/>
      <c r="BEO76" s="38"/>
      <c r="BEP76" s="38"/>
      <c r="BEQ76" s="38"/>
      <c r="BER76" s="38"/>
      <c r="BES76" s="38"/>
      <c r="BET76" s="38"/>
      <c r="BEU76" s="38"/>
      <c r="BEV76" s="38"/>
      <c r="BEW76" s="38"/>
      <c r="BEX76" s="38"/>
      <c r="BEY76" s="38"/>
      <c r="BEZ76" s="38"/>
      <c r="BFA76" s="38"/>
      <c r="BFB76" s="38"/>
      <c r="BFC76" s="38"/>
      <c r="BFD76" s="38"/>
      <c r="BFE76" s="38"/>
      <c r="BFF76" s="38"/>
      <c r="BFG76" s="38"/>
      <c r="BFH76" s="38"/>
      <c r="BFI76" s="38"/>
      <c r="BFJ76" s="38"/>
      <c r="BFK76" s="38"/>
      <c r="BFL76" s="38"/>
      <c r="BFM76" s="38"/>
      <c r="BFN76" s="38"/>
      <c r="BFO76" s="38"/>
      <c r="BFP76" s="38"/>
      <c r="BFQ76" s="38"/>
      <c r="BFR76" s="38"/>
      <c r="BFS76" s="38"/>
      <c r="BFT76" s="38"/>
      <c r="BFU76" s="38"/>
      <c r="BFV76" s="38"/>
      <c r="BFW76" s="38"/>
      <c r="BFX76" s="38"/>
      <c r="BFY76" s="38"/>
      <c r="BFZ76" s="38"/>
      <c r="BGA76" s="38"/>
      <c r="BGB76" s="38"/>
      <c r="BGC76" s="38"/>
      <c r="BGD76" s="38"/>
      <c r="BGE76" s="38"/>
      <c r="BGF76" s="38"/>
      <c r="BGG76" s="38"/>
      <c r="BGH76" s="38"/>
      <c r="BGI76" s="38"/>
      <c r="BGJ76" s="38"/>
      <c r="BGK76" s="38"/>
      <c r="BGL76" s="38"/>
      <c r="BGM76" s="38"/>
      <c r="BGN76" s="38"/>
      <c r="BGO76" s="38"/>
      <c r="BGP76" s="38"/>
      <c r="BGQ76" s="38"/>
      <c r="BGR76" s="38"/>
      <c r="BGS76" s="38"/>
      <c r="BGT76" s="38"/>
      <c r="BGU76" s="38"/>
      <c r="BGV76" s="38"/>
      <c r="BGW76" s="38"/>
      <c r="BGX76" s="38"/>
      <c r="BGY76" s="38"/>
      <c r="BGZ76" s="38"/>
      <c r="BHA76" s="38"/>
      <c r="BHB76" s="38"/>
      <c r="BHC76" s="38"/>
      <c r="BHD76" s="38"/>
      <c r="BHE76" s="38"/>
      <c r="BHF76" s="38"/>
      <c r="BHG76" s="38"/>
      <c r="BHH76" s="38"/>
      <c r="BHI76" s="38"/>
      <c r="BHJ76" s="38"/>
      <c r="BHK76" s="38"/>
      <c r="BHL76" s="38"/>
      <c r="BHM76" s="38"/>
      <c r="BHN76" s="38"/>
      <c r="BHO76" s="38"/>
      <c r="BHP76" s="38"/>
      <c r="BHQ76" s="38"/>
      <c r="BHR76" s="38"/>
      <c r="BHS76" s="38"/>
      <c r="BHT76" s="38"/>
      <c r="BHU76" s="38"/>
      <c r="BHV76" s="38"/>
      <c r="BHW76" s="38"/>
      <c r="BHX76" s="38"/>
      <c r="BHY76" s="38"/>
      <c r="BHZ76" s="38"/>
      <c r="BIA76" s="38"/>
      <c r="BIB76" s="38"/>
      <c r="BIC76" s="38"/>
      <c r="BID76" s="38"/>
      <c r="BIE76" s="38"/>
      <c r="BIF76" s="38"/>
      <c r="BIG76" s="38"/>
      <c r="BIH76" s="38"/>
      <c r="BII76" s="38"/>
      <c r="BIJ76" s="38"/>
      <c r="BIK76" s="38"/>
      <c r="BIL76" s="38"/>
      <c r="BIM76" s="38"/>
      <c r="BIN76" s="38"/>
      <c r="BIO76" s="38"/>
      <c r="BIP76" s="38"/>
      <c r="BIQ76" s="38"/>
      <c r="BIR76" s="38"/>
      <c r="BIS76" s="38"/>
      <c r="BIT76" s="38"/>
      <c r="BIU76" s="38"/>
      <c r="BIV76" s="38"/>
      <c r="BIW76" s="38"/>
      <c r="BIX76" s="38"/>
      <c r="BIY76" s="38"/>
      <c r="BIZ76" s="38"/>
      <c r="BJA76" s="38"/>
      <c r="BJB76" s="38"/>
      <c r="BJC76" s="38"/>
      <c r="BJD76" s="38"/>
      <c r="BJE76" s="38"/>
      <c r="BJF76" s="38"/>
      <c r="BJG76" s="38"/>
      <c r="BJH76" s="38"/>
      <c r="BJI76" s="38"/>
      <c r="BJJ76" s="38"/>
      <c r="BJK76" s="38"/>
      <c r="BJL76" s="38"/>
      <c r="BJM76" s="38"/>
      <c r="BJN76" s="38"/>
      <c r="BJO76" s="38"/>
      <c r="BJP76" s="38"/>
      <c r="BJQ76" s="38"/>
      <c r="BJR76" s="38"/>
      <c r="BJS76" s="38"/>
      <c r="BJT76" s="38"/>
      <c r="BJU76" s="38"/>
      <c r="BJV76" s="38"/>
      <c r="BJW76" s="38"/>
      <c r="BJX76" s="38"/>
      <c r="BJY76" s="38"/>
      <c r="BJZ76" s="38"/>
      <c r="BKA76" s="38"/>
      <c r="BKB76" s="38"/>
      <c r="BKC76" s="38"/>
      <c r="BKD76" s="38"/>
      <c r="BKE76" s="38"/>
      <c r="BKF76" s="38"/>
      <c r="BKG76" s="38"/>
      <c r="BKH76" s="38"/>
      <c r="BKI76" s="38"/>
      <c r="BKJ76" s="38"/>
      <c r="BKK76" s="38"/>
      <c r="BKL76" s="38"/>
      <c r="BKM76" s="38"/>
      <c r="BKN76" s="38"/>
      <c r="BKO76" s="38"/>
      <c r="BKP76" s="38"/>
      <c r="BKQ76" s="38"/>
      <c r="BKR76" s="38"/>
      <c r="BKS76" s="38"/>
      <c r="BKT76" s="38"/>
      <c r="BKU76" s="38"/>
      <c r="BKV76" s="38"/>
      <c r="BKW76" s="38"/>
      <c r="BKX76" s="38"/>
      <c r="BKY76" s="38"/>
      <c r="BKZ76" s="38"/>
      <c r="BLA76" s="38"/>
      <c r="BLB76" s="38"/>
      <c r="BLC76" s="38"/>
      <c r="BLD76" s="38"/>
      <c r="BLE76" s="38"/>
      <c r="BLF76" s="38"/>
      <c r="BLG76" s="38"/>
      <c r="BLH76" s="38"/>
      <c r="BLI76" s="38"/>
      <c r="BLJ76" s="38"/>
      <c r="BLK76" s="38"/>
      <c r="BLL76" s="38"/>
      <c r="BLM76" s="38"/>
      <c r="BLN76" s="38"/>
      <c r="BLO76" s="38"/>
      <c r="BLP76" s="38"/>
      <c r="BLQ76" s="38"/>
      <c r="BLR76" s="38"/>
      <c r="BLS76" s="38"/>
      <c r="BLT76" s="38"/>
      <c r="BLU76" s="38"/>
      <c r="BLV76" s="38"/>
      <c r="BLW76" s="38"/>
      <c r="BLX76" s="38"/>
      <c r="BLY76" s="38"/>
      <c r="BLZ76" s="38"/>
      <c r="BMA76" s="38"/>
      <c r="BMB76" s="38"/>
      <c r="BMC76" s="38"/>
      <c r="BMD76" s="38"/>
      <c r="BME76" s="38"/>
      <c r="BMF76" s="38"/>
      <c r="BMG76" s="38"/>
      <c r="BMH76" s="38"/>
      <c r="BMI76" s="38"/>
      <c r="BMJ76" s="38"/>
      <c r="BMK76" s="38"/>
      <c r="BML76" s="38"/>
      <c r="BMM76" s="38"/>
      <c r="BMN76" s="38"/>
      <c r="BMO76" s="38"/>
      <c r="BMP76" s="38"/>
      <c r="BMQ76" s="38"/>
      <c r="BMR76" s="38"/>
      <c r="BMS76" s="38"/>
      <c r="BMT76" s="38"/>
      <c r="BMU76" s="38"/>
      <c r="BMV76" s="38"/>
      <c r="BMW76" s="38"/>
      <c r="BMX76" s="38"/>
      <c r="BMY76" s="38"/>
      <c r="BMZ76" s="38"/>
      <c r="BNA76" s="38"/>
      <c r="BNB76" s="38"/>
      <c r="BNC76" s="38"/>
      <c r="BND76" s="38"/>
      <c r="BNE76" s="38"/>
      <c r="BNF76" s="38"/>
      <c r="BNG76" s="38"/>
      <c r="BNH76" s="38"/>
      <c r="BNI76" s="38"/>
      <c r="BNJ76" s="38"/>
      <c r="BNK76" s="38"/>
      <c r="BNL76" s="38"/>
      <c r="BNM76" s="38"/>
      <c r="BNN76" s="38"/>
      <c r="BNO76" s="38"/>
      <c r="BNP76" s="38"/>
      <c r="BNQ76" s="38"/>
      <c r="BNR76" s="38"/>
      <c r="BNS76" s="38"/>
      <c r="BNT76" s="38"/>
      <c r="BNU76" s="38"/>
      <c r="BNV76" s="38"/>
      <c r="BNW76" s="38"/>
      <c r="BNX76" s="38"/>
      <c r="BNY76" s="38"/>
      <c r="BNZ76" s="38"/>
      <c r="BOA76" s="38"/>
      <c r="BOB76" s="38"/>
      <c r="BOC76" s="38"/>
      <c r="BOD76" s="38"/>
      <c r="BOE76" s="38"/>
      <c r="BOF76" s="38"/>
      <c r="BOG76" s="38"/>
      <c r="BOH76" s="38"/>
      <c r="BOI76" s="38"/>
      <c r="BOJ76" s="38"/>
      <c r="BOK76" s="38"/>
      <c r="BOL76" s="38"/>
      <c r="BOM76" s="38"/>
      <c r="BON76" s="38"/>
      <c r="BOO76" s="38"/>
      <c r="BOP76" s="38"/>
      <c r="BOQ76" s="38"/>
      <c r="BOR76" s="38"/>
      <c r="BOS76" s="38"/>
      <c r="BOT76" s="38"/>
      <c r="BOU76" s="38"/>
      <c r="BOV76" s="38"/>
      <c r="BOW76" s="38"/>
      <c r="BOX76" s="38"/>
      <c r="BOY76" s="38"/>
      <c r="BOZ76" s="38"/>
      <c r="BPA76" s="38"/>
      <c r="BPB76" s="38"/>
      <c r="BPC76" s="38"/>
      <c r="BPD76" s="38"/>
      <c r="BPE76" s="38"/>
      <c r="BPF76" s="38"/>
      <c r="BPG76" s="38"/>
      <c r="BPH76" s="38"/>
      <c r="BPI76" s="38"/>
      <c r="BPJ76" s="38"/>
      <c r="BPK76" s="38"/>
      <c r="BPL76" s="38"/>
      <c r="BPM76" s="38"/>
      <c r="BPN76" s="38"/>
      <c r="BPO76" s="38"/>
      <c r="BPP76" s="38"/>
      <c r="BPQ76" s="38"/>
      <c r="BPR76" s="38"/>
      <c r="BPS76" s="38"/>
      <c r="BPT76" s="38"/>
      <c r="BPU76" s="38"/>
      <c r="BPV76" s="38"/>
      <c r="BPW76" s="38"/>
      <c r="BPX76" s="38"/>
      <c r="BPY76" s="38"/>
      <c r="BPZ76" s="38"/>
      <c r="BQA76" s="38"/>
      <c r="BQB76" s="38"/>
      <c r="BQC76" s="38"/>
      <c r="BQD76" s="38"/>
      <c r="BQE76" s="38"/>
      <c r="BQF76" s="38"/>
      <c r="BQG76" s="38"/>
      <c r="BQH76" s="38"/>
      <c r="BQI76" s="38"/>
      <c r="BQJ76" s="38"/>
      <c r="BQK76" s="38"/>
      <c r="BQL76" s="38"/>
      <c r="BQM76" s="38"/>
      <c r="BQN76" s="38"/>
      <c r="BQO76" s="38"/>
      <c r="BQP76" s="38"/>
      <c r="BQQ76" s="38"/>
      <c r="BQR76" s="38"/>
      <c r="BQS76" s="38"/>
      <c r="BQT76" s="38"/>
      <c r="BQU76" s="38"/>
      <c r="BQV76" s="38"/>
      <c r="BQW76" s="38"/>
      <c r="BQX76" s="38"/>
      <c r="BQY76" s="38"/>
      <c r="BQZ76" s="38"/>
      <c r="BRA76" s="38"/>
      <c r="BRB76" s="38"/>
      <c r="BRC76" s="38"/>
      <c r="BRD76" s="38"/>
      <c r="BRE76" s="38"/>
      <c r="BRF76" s="38"/>
      <c r="BRG76" s="38"/>
      <c r="BRH76" s="38"/>
      <c r="BRI76" s="38"/>
      <c r="BRJ76" s="38"/>
      <c r="BRK76" s="38"/>
      <c r="BRL76" s="38"/>
      <c r="BRM76" s="38"/>
      <c r="BRN76" s="38"/>
      <c r="BRO76" s="38"/>
      <c r="BRP76" s="38"/>
      <c r="BRQ76" s="38"/>
      <c r="BRR76" s="38"/>
      <c r="BRS76" s="38"/>
      <c r="BRT76" s="38"/>
      <c r="BRU76" s="38"/>
      <c r="BRV76" s="38"/>
      <c r="BRW76" s="38"/>
      <c r="BRX76" s="38"/>
      <c r="BRY76" s="38"/>
      <c r="BRZ76" s="38"/>
      <c r="BSA76" s="38"/>
      <c r="BSB76" s="38"/>
      <c r="BSC76" s="38"/>
      <c r="BSD76" s="38"/>
      <c r="BSE76" s="38"/>
      <c r="BSF76" s="38"/>
      <c r="BSG76" s="38"/>
      <c r="BSH76" s="38"/>
      <c r="BSI76" s="38"/>
      <c r="BSJ76" s="38"/>
      <c r="BSK76" s="38"/>
      <c r="BSL76" s="38"/>
      <c r="BSM76" s="38"/>
      <c r="BSN76" s="38"/>
      <c r="BSO76" s="38"/>
      <c r="BSP76" s="38"/>
      <c r="BSQ76" s="38"/>
      <c r="BSR76" s="38"/>
      <c r="BSS76" s="38"/>
      <c r="BST76" s="38"/>
      <c r="BSU76" s="38"/>
      <c r="BSV76" s="38"/>
      <c r="BSW76" s="38"/>
      <c r="BSX76" s="38"/>
      <c r="BSY76" s="38"/>
      <c r="BSZ76" s="38"/>
      <c r="BTA76" s="38"/>
      <c r="BTB76" s="38"/>
      <c r="BTC76" s="38"/>
      <c r="BTD76" s="38"/>
      <c r="BTE76" s="38"/>
      <c r="BTF76" s="38"/>
      <c r="BTG76" s="38"/>
      <c r="BTH76" s="38"/>
      <c r="BTI76" s="38"/>
      <c r="BTJ76" s="38"/>
      <c r="BTK76" s="38"/>
      <c r="BTL76" s="38"/>
      <c r="BTM76" s="38"/>
      <c r="BTN76" s="38"/>
      <c r="BTO76" s="38"/>
      <c r="BTP76" s="38"/>
      <c r="BTQ76" s="38"/>
      <c r="BTR76" s="38"/>
      <c r="BTS76" s="38"/>
      <c r="BTT76" s="38"/>
      <c r="BTU76" s="38"/>
      <c r="BTV76" s="38"/>
      <c r="BTW76" s="38"/>
      <c r="BTX76" s="38"/>
      <c r="BTY76" s="38"/>
      <c r="BTZ76" s="38"/>
      <c r="BUA76" s="38"/>
      <c r="BUB76" s="38"/>
      <c r="BUC76" s="38"/>
      <c r="BUD76" s="38"/>
      <c r="BUE76" s="38"/>
      <c r="BUF76" s="38"/>
      <c r="BUG76" s="38"/>
      <c r="BUH76" s="38"/>
      <c r="BUI76" s="38"/>
      <c r="BUJ76" s="38"/>
      <c r="BUK76" s="38"/>
      <c r="BUL76" s="38"/>
      <c r="BUM76" s="38"/>
      <c r="BUN76" s="38"/>
      <c r="BUO76" s="38"/>
      <c r="BUP76" s="38"/>
      <c r="BUQ76" s="38"/>
      <c r="BUR76" s="38"/>
      <c r="BUS76" s="38"/>
      <c r="BUT76" s="38"/>
      <c r="BUU76" s="38"/>
      <c r="BUV76" s="38"/>
      <c r="BUW76" s="38"/>
      <c r="BUX76" s="38"/>
      <c r="BUY76" s="38"/>
      <c r="BUZ76" s="38"/>
      <c r="BVA76" s="38"/>
      <c r="BVB76" s="38"/>
      <c r="BVC76" s="38"/>
      <c r="BVD76" s="38"/>
      <c r="BVE76" s="38"/>
      <c r="BVF76" s="38"/>
      <c r="BVG76" s="38"/>
      <c r="BVH76" s="38"/>
      <c r="BVI76" s="38"/>
      <c r="BVJ76" s="38"/>
      <c r="BVK76" s="38"/>
      <c r="BVL76" s="38"/>
      <c r="BVM76" s="38"/>
      <c r="BVN76" s="38"/>
      <c r="BVO76" s="38"/>
      <c r="BVP76" s="38"/>
      <c r="BVQ76" s="38"/>
      <c r="BVR76" s="38"/>
      <c r="BVS76" s="38"/>
      <c r="BVT76" s="38"/>
      <c r="BVU76" s="38"/>
      <c r="BVV76" s="38"/>
      <c r="BVW76" s="38"/>
      <c r="BVX76" s="38"/>
      <c r="BVY76" s="38"/>
      <c r="BVZ76" s="38"/>
      <c r="BWA76" s="38"/>
      <c r="BWB76" s="38"/>
      <c r="BWC76" s="38"/>
      <c r="BWD76" s="38"/>
      <c r="BWE76" s="38"/>
      <c r="BWF76" s="38"/>
      <c r="BWG76" s="38"/>
      <c r="BWH76" s="38"/>
      <c r="BWI76" s="38"/>
      <c r="BWJ76" s="38"/>
      <c r="BWK76" s="38"/>
      <c r="BWL76" s="38"/>
      <c r="BWM76" s="38"/>
      <c r="BWN76" s="38"/>
      <c r="BWO76" s="38"/>
      <c r="BWP76" s="38"/>
      <c r="BWQ76" s="38"/>
      <c r="BWR76" s="38"/>
      <c r="BWS76" s="38"/>
      <c r="BWT76" s="38"/>
      <c r="BWU76" s="38"/>
      <c r="BWV76" s="38"/>
      <c r="BWW76" s="38"/>
      <c r="BWX76" s="38"/>
      <c r="BWY76" s="38"/>
      <c r="BWZ76" s="38"/>
      <c r="BXA76" s="38"/>
      <c r="BXB76" s="38"/>
      <c r="BXC76" s="38"/>
      <c r="BXD76" s="38"/>
      <c r="BXE76" s="38"/>
      <c r="BXF76" s="38"/>
      <c r="BXG76" s="38"/>
      <c r="BXH76" s="38"/>
      <c r="BXI76" s="38"/>
      <c r="BXJ76" s="38"/>
      <c r="BXK76" s="38"/>
      <c r="BXL76" s="38"/>
      <c r="BXM76" s="38"/>
      <c r="BXN76" s="38"/>
      <c r="BXO76" s="38"/>
      <c r="BXP76" s="38"/>
      <c r="BXQ76" s="38"/>
      <c r="BXR76" s="38"/>
      <c r="BXS76" s="38"/>
      <c r="BXT76" s="38"/>
      <c r="BXU76" s="38"/>
      <c r="BXV76" s="38"/>
      <c r="BXW76" s="38"/>
      <c r="BXX76" s="38"/>
      <c r="BXY76" s="38"/>
      <c r="BXZ76" s="38"/>
      <c r="BYA76" s="38"/>
      <c r="BYB76" s="38"/>
      <c r="BYC76" s="38"/>
      <c r="BYD76" s="38"/>
      <c r="BYE76" s="38"/>
      <c r="BYF76" s="38"/>
      <c r="BYG76" s="38"/>
      <c r="BYH76" s="38"/>
      <c r="BYI76" s="38"/>
      <c r="BYJ76" s="38"/>
      <c r="BYK76" s="38"/>
      <c r="BYL76" s="38"/>
      <c r="BYM76" s="38"/>
      <c r="BYN76" s="38"/>
      <c r="BYO76" s="38"/>
      <c r="BYP76" s="38"/>
      <c r="BYQ76" s="38"/>
      <c r="BYR76" s="38"/>
      <c r="BYS76" s="38"/>
      <c r="BYT76" s="38"/>
      <c r="BYU76" s="38"/>
      <c r="BYV76" s="38"/>
      <c r="BYW76" s="38"/>
      <c r="BYX76" s="38"/>
      <c r="BYY76" s="38"/>
      <c r="BYZ76" s="38"/>
      <c r="BZA76" s="38"/>
      <c r="BZB76" s="38"/>
      <c r="BZC76" s="38"/>
      <c r="BZD76" s="38"/>
      <c r="BZE76" s="38"/>
      <c r="BZF76" s="38"/>
      <c r="BZG76" s="38"/>
      <c r="BZH76" s="38"/>
      <c r="BZI76" s="38"/>
      <c r="BZJ76" s="38"/>
      <c r="BZK76" s="38"/>
      <c r="BZL76" s="38"/>
      <c r="BZM76" s="38"/>
      <c r="BZN76" s="38"/>
      <c r="BZO76" s="38"/>
      <c r="BZP76" s="38"/>
      <c r="BZQ76" s="38"/>
      <c r="BZR76" s="38"/>
      <c r="BZS76" s="38"/>
      <c r="BZT76" s="38"/>
      <c r="BZU76" s="38"/>
      <c r="BZV76" s="38"/>
      <c r="BZW76" s="38"/>
      <c r="BZX76" s="38"/>
      <c r="BZY76" s="38"/>
      <c r="BZZ76" s="38"/>
      <c r="CAA76" s="38"/>
      <c r="CAB76" s="38"/>
      <c r="CAC76" s="38"/>
      <c r="CAD76" s="38"/>
      <c r="CAE76" s="38"/>
      <c r="CAF76" s="38"/>
      <c r="CAG76" s="38"/>
      <c r="CAH76" s="38"/>
      <c r="CAI76" s="38"/>
      <c r="CAJ76" s="38"/>
      <c r="CAK76" s="38"/>
      <c r="CAL76" s="38"/>
      <c r="CAM76" s="38"/>
      <c r="CAN76" s="38"/>
      <c r="CAO76" s="38"/>
      <c r="CAP76" s="38"/>
      <c r="CAQ76" s="38"/>
      <c r="CAR76" s="38"/>
      <c r="CAS76" s="38"/>
      <c r="CAT76" s="38"/>
      <c r="CAU76" s="38"/>
      <c r="CAV76" s="38"/>
      <c r="CAW76" s="38"/>
      <c r="CAX76" s="38"/>
      <c r="CAY76" s="38"/>
      <c r="CAZ76" s="38"/>
      <c r="CBA76" s="38"/>
      <c r="CBB76" s="38"/>
      <c r="CBC76" s="38"/>
      <c r="CBD76" s="38"/>
      <c r="CBE76" s="38"/>
      <c r="CBF76" s="38"/>
      <c r="CBG76" s="38"/>
      <c r="CBH76" s="38"/>
      <c r="CBI76" s="38"/>
      <c r="CBJ76" s="38"/>
      <c r="CBK76" s="38"/>
      <c r="CBL76" s="38"/>
      <c r="CBM76" s="38"/>
      <c r="CBN76" s="38"/>
      <c r="CBO76" s="38"/>
      <c r="CBP76" s="38"/>
      <c r="CBQ76" s="38"/>
      <c r="CBR76" s="38"/>
      <c r="CBS76" s="38"/>
      <c r="CBT76" s="38"/>
      <c r="CBU76" s="38"/>
      <c r="CBV76" s="38"/>
      <c r="CBW76" s="38"/>
      <c r="CBX76" s="38"/>
      <c r="CBY76" s="38"/>
      <c r="CBZ76" s="38"/>
      <c r="CCA76" s="38"/>
      <c r="CCB76" s="38"/>
      <c r="CCC76" s="38"/>
      <c r="CCD76" s="38"/>
      <c r="CCE76" s="38"/>
      <c r="CCF76" s="38"/>
      <c r="CCG76" s="38"/>
      <c r="CCH76" s="38"/>
      <c r="CCI76" s="38"/>
      <c r="CCJ76" s="38"/>
      <c r="CCK76" s="38"/>
      <c r="CCL76" s="38"/>
      <c r="CCM76" s="38"/>
      <c r="CCN76" s="38"/>
      <c r="CCO76" s="38"/>
      <c r="CCP76" s="38"/>
      <c r="CCQ76" s="38"/>
      <c r="CCR76" s="38"/>
      <c r="CCS76" s="38"/>
      <c r="CCT76" s="38"/>
      <c r="CCU76" s="38"/>
      <c r="CCV76" s="38"/>
      <c r="CCW76" s="38"/>
      <c r="CCX76" s="38"/>
      <c r="CCY76" s="38"/>
      <c r="CCZ76" s="38"/>
      <c r="CDA76" s="38"/>
      <c r="CDB76" s="38"/>
      <c r="CDC76" s="38"/>
      <c r="CDD76" s="38"/>
      <c r="CDE76" s="38"/>
      <c r="CDF76" s="38"/>
      <c r="CDG76" s="38"/>
      <c r="CDH76" s="38"/>
      <c r="CDI76" s="38"/>
      <c r="CDJ76" s="38"/>
      <c r="CDK76" s="38"/>
      <c r="CDL76" s="38"/>
      <c r="CDM76" s="38"/>
      <c r="CDN76" s="38"/>
      <c r="CDO76" s="38"/>
      <c r="CDP76" s="38"/>
      <c r="CDQ76" s="38"/>
      <c r="CDR76" s="38"/>
      <c r="CDS76" s="38"/>
      <c r="CDT76" s="38"/>
      <c r="CDU76" s="38"/>
      <c r="CDV76" s="38"/>
      <c r="CDW76" s="38"/>
      <c r="CDX76" s="38"/>
      <c r="CDY76" s="38"/>
      <c r="CDZ76" s="38"/>
      <c r="CEA76" s="38"/>
      <c r="CEB76" s="38"/>
      <c r="CEC76" s="38"/>
      <c r="CED76" s="38"/>
      <c r="CEE76" s="38"/>
      <c r="CEF76" s="38"/>
      <c r="CEG76" s="38"/>
      <c r="CEH76" s="38"/>
      <c r="CEI76" s="38"/>
      <c r="CEJ76" s="38"/>
      <c r="CEK76" s="38"/>
      <c r="CEL76" s="38"/>
      <c r="CEM76" s="38"/>
      <c r="CEN76" s="38"/>
      <c r="CEO76" s="38"/>
      <c r="CEP76" s="38"/>
      <c r="CEQ76" s="38"/>
      <c r="CER76" s="38"/>
      <c r="CES76" s="38"/>
      <c r="CET76" s="38"/>
      <c r="CEU76" s="38"/>
      <c r="CEV76" s="38"/>
      <c r="CEW76" s="38"/>
      <c r="CEX76" s="38"/>
      <c r="CEY76" s="38"/>
      <c r="CEZ76" s="38"/>
      <c r="CFA76" s="38"/>
      <c r="CFB76" s="38"/>
      <c r="CFC76" s="38"/>
      <c r="CFD76" s="38"/>
      <c r="CFE76" s="38"/>
      <c r="CFF76" s="38"/>
      <c r="CFG76" s="38"/>
      <c r="CFH76" s="38"/>
      <c r="CFI76" s="38"/>
      <c r="CFJ76" s="38"/>
      <c r="CFK76" s="38"/>
      <c r="CFL76" s="38"/>
      <c r="CFM76" s="38"/>
      <c r="CFN76" s="38"/>
      <c r="CFO76" s="38"/>
      <c r="CFP76" s="38"/>
      <c r="CFQ76" s="38"/>
      <c r="CFR76" s="38"/>
      <c r="CFS76" s="38"/>
      <c r="CFT76" s="38"/>
      <c r="CFU76" s="38"/>
      <c r="CFV76" s="38"/>
      <c r="CFW76" s="38"/>
      <c r="CFX76" s="38"/>
      <c r="CFY76" s="38"/>
      <c r="CFZ76" s="38"/>
      <c r="CGA76" s="38"/>
      <c r="CGB76" s="38"/>
      <c r="CGC76" s="38"/>
      <c r="CGD76" s="38"/>
      <c r="CGE76" s="38"/>
      <c r="CGF76" s="38"/>
      <c r="CGG76" s="38"/>
      <c r="CGH76" s="38"/>
      <c r="CGI76" s="38"/>
      <c r="CGJ76" s="38"/>
      <c r="CGK76" s="38"/>
      <c r="CGL76" s="38"/>
      <c r="CGM76" s="38"/>
      <c r="CGN76" s="38"/>
      <c r="CGO76" s="38"/>
      <c r="CGP76" s="38"/>
      <c r="CGQ76" s="38"/>
      <c r="CGR76" s="38"/>
      <c r="CGS76" s="38"/>
      <c r="CGT76" s="38"/>
      <c r="CGU76" s="38"/>
      <c r="CGV76" s="38"/>
      <c r="CGW76" s="38"/>
      <c r="CGX76" s="38"/>
      <c r="CGY76" s="38"/>
      <c r="CGZ76" s="38"/>
      <c r="CHA76" s="38"/>
      <c r="CHB76" s="38"/>
      <c r="CHC76" s="38"/>
      <c r="CHD76" s="38"/>
      <c r="CHE76" s="38"/>
      <c r="CHF76" s="38"/>
      <c r="CHG76" s="38"/>
      <c r="CHH76" s="38"/>
      <c r="CHI76" s="38"/>
      <c r="CHJ76" s="38"/>
      <c r="CHK76" s="38"/>
      <c r="CHL76" s="38"/>
      <c r="CHM76" s="38"/>
      <c r="CHN76" s="38"/>
      <c r="CHO76" s="38"/>
      <c r="CHP76" s="38"/>
      <c r="CHQ76" s="38"/>
      <c r="CHR76" s="38"/>
      <c r="CHS76" s="38"/>
      <c r="CHT76" s="38"/>
      <c r="CHU76" s="38"/>
      <c r="CHV76" s="38"/>
      <c r="CHW76" s="38"/>
      <c r="CHX76" s="38"/>
      <c r="CHY76" s="38"/>
      <c r="CHZ76" s="38"/>
      <c r="CIA76" s="38"/>
      <c r="CIB76" s="38"/>
      <c r="CIC76" s="38"/>
      <c r="CID76" s="38"/>
      <c r="CIE76" s="38"/>
      <c r="CIF76" s="38"/>
      <c r="CIG76" s="38"/>
      <c r="CIH76" s="38"/>
      <c r="CII76" s="38"/>
      <c r="CIJ76" s="38"/>
      <c r="CIK76" s="38"/>
      <c r="CIL76" s="38"/>
      <c r="CIM76" s="38"/>
      <c r="CIN76" s="38"/>
      <c r="CIO76" s="38"/>
      <c r="CIP76" s="38"/>
      <c r="CIQ76" s="38"/>
      <c r="CIR76" s="38"/>
      <c r="CIS76" s="38"/>
      <c r="CIT76" s="38"/>
      <c r="CIU76" s="38"/>
      <c r="CIV76" s="38"/>
      <c r="CIW76" s="38"/>
      <c r="CIX76" s="38"/>
      <c r="CIY76" s="38"/>
      <c r="CIZ76" s="38"/>
      <c r="CJA76" s="38"/>
      <c r="CJB76" s="38"/>
      <c r="CJC76" s="38"/>
      <c r="CJD76" s="38"/>
      <c r="CJE76" s="38"/>
      <c r="CJF76" s="38"/>
      <c r="CJG76" s="38"/>
      <c r="CJH76" s="38"/>
      <c r="CJI76" s="38"/>
      <c r="CJJ76" s="38"/>
      <c r="CJK76" s="38"/>
      <c r="CJL76" s="38"/>
      <c r="CJM76" s="38"/>
      <c r="CJN76" s="38"/>
      <c r="CJO76" s="38"/>
      <c r="CJP76" s="38"/>
      <c r="CJQ76" s="38"/>
      <c r="CJR76" s="38"/>
      <c r="CJS76" s="38"/>
      <c r="CJT76" s="38"/>
      <c r="CJU76" s="38"/>
      <c r="CJV76" s="38"/>
      <c r="CJW76" s="38"/>
      <c r="CJX76" s="38"/>
      <c r="CJY76" s="38"/>
      <c r="CJZ76" s="38"/>
      <c r="CKA76" s="38"/>
      <c r="CKB76" s="38"/>
      <c r="CKC76" s="38"/>
      <c r="CKD76" s="38"/>
      <c r="CKE76" s="38"/>
      <c r="CKF76" s="38"/>
      <c r="CKG76" s="38"/>
      <c r="CKH76" s="38"/>
      <c r="CKI76" s="38"/>
      <c r="CKJ76" s="38"/>
      <c r="CKK76" s="38"/>
      <c r="CKL76" s="38"/>
      <c r="CKM76" s="38"/>
      <c r="CKN76" s="38"/>
      <c r="CKO76" s="38"/>
      <c r="CKP76" s="38"/>
      <c r="CKQ76" s="38"/>
      <c r="CKR76" s="38"/>
      <c r="CKS76" s="38"/>
      <c r="CKT76" s="38"/>
      <c r="CKU76" s="38"/>
      <c r="CKV76" s="38"/>
      <c r="CKW76" s="38"/>
      <c r="CKX76" s="38"/>
      <c r="CKY76" s="38"/>
      <c r="CKZ76" s="38"/>
      <c r="CLA76" s="38"/>
      <c r="CLB76" s="38"/>
      <c r="CLC76" s="38"/>
      <c r="CLD76" s="38"/>
      <c r="CLE76" s="38"/>
      <c r="CLF76" s="38"/>
      <c r="CLG76" s="38"/>
      <c r="CLH76" s="38"/>
      <c r="CLI76" s="38"/>
      <c r="CLJ76" s="38"/>
      <c r="CLK76" s="38"/>
      <c r="CLL76" s="38"/>
      <c r="CLM76" s="38"/>
      <c r="CLN76" s="38"/>
      <c r="CLO76" s="38"/>
      <c r="CLP76" s="38"/>
      <c r="CLQ76" s="38"/>
      <c r="CLR76" s="38"/>
      <c r="CLS76" s="38"/>
      <c r="CLT76" s="38"/>
      <c r="CLU76" s="38"/>
      <c r="CLV76" s="38"/>
      <c r="CLW76" s="38"/>
      <c r="CLX76" s="38"/>
      <c r="CLY76" s="38"/>
      <c r="CLZ76" s="38"/>
      <c r="CMA76" s="38"/>
      <c r="CMB76" s="38"/>
      <c r="CMC76" s="38"/>
      <c r="CMD76" s="38"/>
      <c r="CME76" s="38"/>
      <c r="CMF76" s="38"/>
      <c r="CMG76" s="38"/>
      <c r="CMH76" s="38"/>
      <c r="CMI76" s="38"/>
      <c r="CMJ76" s="38"/>
      <c r="CMK76" s="38"/>
      <c r="CML76" s="38"/>
      <c r="CMM76" s="38"/>
      <c r="CMN76" s="38"/>
      <c r="CMO76" s="38"/>
      <c r="CMP76" s="38"/>
      <c r="CMQ76" s="38"/>
      <c r="CMR76" s="38"/>
      <c r="CMS76" s="38"/>
      <c r="CMT76" s="38"/>
      <c r="CMU76" s="38"/>
      <c r="CMV76" s="38"/>
      <c r="CMW76" s="38"/>
      <c r="CMX76" s="38"/>
      <c r="CMY76" s="38"/>
      <c r="CMZ76" s="38"/>
      <c r="CNA76" s="38"/>
      <c r="CNB76" s="38"/>
      <c r="CNC76" s="38"/>
      <c r="CND76" s="38"/>
      <c r="CNE76" s="38"/>
      <c r="CNF76" s="38"/>
      <c r="CNG76" s="38"/>
      <c r="CNH76" s="38"/>
      <c r="CNI76" s="38"/>
      <c r="CNJ76" s="38"/>
      <c r="CNK76" s="38"/>
      <c r="CNL76" s="38"/>
      <c r="CNM76" s="38"/>
      <c r="CNN76" s="38"/>
      <c r="CNO76" s="38"/>
      <c r="CNP76" s="38"/>
      <c r="CNQ76" s="38"/>
      <c r="CNR76" s="38"/>
      <c r="CNS76" s="38"/>
      <c r="CNT76" s="38"/>
      <c r="CNU76" s="38"/>
      <c r="CNV76" s="38"/>
      <c r="CNW76" s="38"/>
      <c r="CNX76" s="38"/>
      <c r="CNY76" s="38"/>
      <c r="CNZ76" s="38"/>
      <c r="COA76" s="38"/>
      <c r="COB76" s="38"/>
      <c r="COC76" s="38"/>
      <c r="COD76" s="38"/>
      <c r="COE76" s="38"/>
      <c r="COF76" s="38"/>
      <c r="COG76" s="38"/>
      <c r="COH76" s="38"/>
      <c r="COI76" s="38"/>
      <c r="COJ76" s="38"/>
      <c r="COK76" s="38"/>
      <c r="COL76" s="38"/>
      <c r="COM76" s="38"/>
      <c r="CON76" s="38"/>
      <c r="COO76" s="38"/>
      <c r="COP76" s="38"/>
      <c r="COQ76" s="38"/>
      <c r="COR76" s="38"/>
      <c r="COS76" s="38"/>
      <c r="COT76" s="38"/>
      <c r="COU76" s="38"/>
      <c r="COV76" s="38"/>
      <c r="COW76" s="38"/>
      <c r="COX76" s="38"/>
      <c r="COY76" s="38"/>
      <c r="COZ76" s="38"/>
      <c r="CPA76" s="38"/>
      <c r="CPB76" s="38"/>
      <c r="CPC76" s="38"/>
      <c r="CPD76" s="38"/>
      <c r="CPE76" s="38"/>
      <c r="CPF76" s="38"/>
      <c r="CPG76" s="38"/>
      <c r="CPH76" s="38"/>
      <c r="CPI76" s="38"/>
      <c r="CPJ76" s="38"/>
      <c r="CPK76" s="38"/>
      <c r="CPL76" s="38"/>
      <c r="CPM76" s="38"/>
      <c r="CPN76" s="38"/>
      <c r="CPO76" s="38"/>
      <c r="CPP76" s="38"/>
      <c r="CPQ76" s="38"/>
      <c r="CPR76" s="38"/>
      <c r="CPS76" s="38"/>
      <c r="CPT76" s="38"/>
      <c r="CPU76" s="38"/>
      <c r="CPV76" s="38"/>
      <c r="CPW76" s="38"/>
      <c r="CPX76" s="38"/>
      <c r="CPY76" s="38"/>
      <c r="CPZ76" s="38"/>
      <c r="CQA76" s="38"/>
      <c r="CQB76" s="38"/>
      <c r="CQC76" s="38"/>
      <c r="CQD76" s="38"/>
      <c r="CQE76" s="38"/>
      <c r="CQF76" s="38"/>
      <c r="CQG76" s="38"/>
      <c r="CQH76" s="38"/>
      <c r="CQI76" s="38"/>
      <c r="CQJ76" s="38"/>
      <c r="CQK76" s="38"/>
      <c r="CQL76" s="38"/>
      <c r="CQM76" s="38"/>
      <c r="CQN76" s="38"/>
      <c r="CQO76" s="38"/>
      <c r="CQP76" s="38"/>
      <c r="CQQ76" s="38"/>
      <c r="CQR76" s="38"/>
      <c r="CQS76" s="38"/>
      <c r="CQT76" s="38"/>
      <c r="CQU76" s="38"/>
      <c r="CQV76" s="38"/>
      <c r="CQW76" s="38"/>
      <c r="CQX76" s="38"/>
      <c r="CQY76" s="38"/>
      <c r="CQZ76" s="38"/>
      <c r="CRA76" s="38"/>
      <c r="CRB76" s="38"/>
      <c r="CRC76" s="38"/>
      <c r="CRD76" s="38"/>
      <c r="CRE76" s="38"/>
      <c r="CRF76" s="38"/>
      <c r="CRG76" s="38"/>
      <c r="CRH76" s="38"/>
      <c r="CRI76" s="38"/>
      <c r="CRJ76" s="38"/>
      <c r="CRK76" s="38"/>
      <c r="CRL76" s="38"/>
      <c r="CRM76" s="38"/>
      <c r="CRN76" s="38"/>
      <c r="CRO76" s="38"/>
      <c r="CRP76" s="38"/>
      <c r="CRQ76" s="38"/>
      <c r="CRR76" s="38"/>
      <c r="CRS76" s="38"/>
      <c r="CRT76" s="38"/>
      <c r="CRU76" s="38"/>
      <c r="CRV76" s="38"/>
      <c r="CRW76" s="38"/>
      <c r="CRX76" s="38"/>
      <c r="CRY76" s="38"/>
      <c r="CRZ76" s="38"/>
      <c r="CSA76" s="38"/>
      <c r="CSB76" s="38"/>
      <c r="CSC76" s="38"/>
      <c r="CSD76" s="38"/>
      <c r="CSE76" s="38"/>
      <c r="CSF76" s="38"/>
      <c r="CSG76" s="38"/>
      <c r="CSH76" s="38"/>
      <c r="CSI76" s="38"/>
      <c r="CSJ76" s="38"/>
      <c r="CSK76" s="38"/>
      <c r="CSL76" s="38"/>
      <c r="CSM76" s="38"/>
      <c r="CSN76" s="38"/>
      <c r="CSO76" s="38"/>
      <c r="CSP76" s="38"/>
      <c r="CSQ76" s="38"/>
      <c r="CSR76" s="38"/>
      <c r="CSS76" s="38"/>
      <c r="CST76" s="38"/>
      <c r="CSU76" s="38"/>
      <c r="CSV76" s="38"/>
      <c r="CSW76" s="38"/>
      <c r="CSX76" s="38"/>
      <c r="CSY76" s="38"/>
      <c r="CSZ76" s="38"/>
      <c r="CTA76" s="38"/>
      <c r="CTB76" s="38"/>
      <c r="CTC76" s="38"/>
      <c r="CTD76" s="38"/>
      <c r="CTE76" s="38"/>
      <c r="CTF76" s="38"/>
      <c r="CTG76" s="38"/>
      <c r="CTH76" s="38"/>
      <c r="CTI76" s="38"/>
      <c r="CTJ76" s="38"/>
      <c r="CTK76" s="38"/>
      <c r="CTL76" s="38"/>
      <c r="CTM76" s="38"/>
      <c r="CTN76" s="38"/>
      <c r="CTO76" s="38"/>
      <c r="CTP76" s="38"/>
      <c r="CTQ76" s="38"/>
      <c r="CTR76" s="38"/>
      <c r="CTS76" s="38"/>
      <c r="CTT76" s="38"/>
      <c r="CTU76" s="38"/>
      <c r="CTV76" s="38"/>
      <c r="CTW76" s="38"/>
      <c r="CTX76" s="38"/>
      <c r="CTY76" s="38"/>
      <c r="CTZ76" s="38"/>
      <c r="CUA76" s="38"/>
      <c r="CUB76" s="38"/>
      <c r="CUC76" s="38"/>
      <c r="CUD76" s="38"/>
      <c r="CUE76" s="38"/>
      <c r="CUF76" s="38"/>
      <c r="CUG76" s="38"/>
      <c r="CUH76" s="38"/>
      <c r="CUI76" s="38"/>
      <c r="CUJ76" s="38"/>
      <c r="CUK76" s="38"/>
      <c r="CUL76" s="38"/>
      <c r="CUM76" s="38"/>
      <c r="CUN76" s="38"/>
      <c r="CUO76" s="38"/>
      <c r="CUP76" s="38"/>
      <c r="CUQ76" s="38"/>
      <c r="CUR76" s="38"/>
      <c r="CUS76" s="38"/>
      <c r="CUT76" s="38"/>
      <c r="CUU76" s="38"/>
      <c r="CUV76" s="38"/>
      <c r="CUW76" s="38"/>
      <c r="CUX76" s="38"/>
      <c r="CUY76" s="38"/>
      <c r="CUZ76" s="38"/>
      <c r="CVA76" s="38"/>
      <c r="CVB76" s="38"/>
      <c r="CVC76" s="38"/>
      <c r="CVD76" s="38"/>
      <c r="CVE76" s="38"/>
      <c r="CVF76" s="38"/>
      <c r="CVG76" s="38"/>
      <c r="CVH76" s="38"/>
      <c r="CVI76" s="38"/>
      <c r="CVJ76" s="38"/>
      <c r="CVK76" s="38"/>
      <c r="CVL76" s="38"/>
      <c r="CVM76" s="38"/>
      <c r="CVN76" s="38"/>
      <c r="CVO76" s="38"/>
      <c r="CVP76" s="38"/>
      <c r="CVQ76" s="38"/>
      <c r="CVR76" s="38"/>
      <c r="CVS76" s="38"/>
      <c r="CVT76" s="38"/>
      <c r="CVU76" s="38"/>
      <c r="CVV76" s="38"/>
      <c r="CVW76" s="38"/>
      <c r="CVX76" s="38"/>
      <c r="CVY76" s="38"/>
      <c r="CVZ76" s="38"/>
      <c r="CWA76" s="38"/>
      <c r="CWB76" s="38"/>
      <c r="CWC76" s="38"/>
      <c r="CWD76" s="38"/>
      <c r="CWE76" s="38"/>
      <c r="CWF76" s="38"/>
      <c r="CWG76" s="38"/>
      <c r="CWH76" s="38"/>
      <c r="CWI76" s="38"/>
      <c r="CWJ76" s="38"/>
      <c r="CWK76" s="38"/>
      <c r="CWL76" s="38"/>
      <c r="CWM76" s="38"/>
      <c r="CWN76" s="38"/>
      <c r="CWO76" s="38"/>
      <c r="CWP76" s="38"/>
      <c r="CWQ76" s="38"/>
      <c r="CWR76" s="38"/>
      <c r="CWS76" s="38"/>
      <c r="CWT76" s="38"/>
      <c r="CWU76" s="38"/>
      <c r="CWV76" s="38"/>
      <c r="CWW76" s="38"/>
      <c r="CWX76" s="38"/>
      <c r="CWY76" s="38"/>
      <c r="CWZ76" s="38"/>
      <c r="CXA76" s="38"/>
      <c r="CXB76" s="38"/>
      <c r="CXC76" s="38"/>
      <c r="CXD76" s="38"/>
      <c r="CXE76" s="38"/>
      <c r="CXF76" s="38"/>
      <c r="CXG76" s="38"/>
      <c r="CXH76" s="38"/>
      <c r="CXI76" s="38"/>
      <c r="CXJ76" s="38"/>
      <c r="CXK76" s="38"/>
      <c r="CXL76" s="38"/>
      <c r="CXM76" s="38"/>
      <c r="CXN76" s="38"/>
      <c r="CXO76" s="38"/>
      <c r="CXP76" s="38"/>
      <c r="CXQ76" s="38"/>
      <c r="CXR76" s="38"/>
      <c r="CXS76" s="38"/>
      <c r="CXT76" s="38"/>
      <c r="CXU76" s="38"/>
      <c r="CXV76" s="38"/>
      <c r="CXW76" s="38"/>
      <c r="CXX76" s="38"/>
      <c r="CXY76" s="38"/>
      <c r="CXZ76" s="38"/>
      <c r="CYA76" s="38"/>
      <c r="CYB76" s="38"/>
      <c r="CYC76" s="38"/>
      <c r="CYD76" s="38"/>
      <c r="CYE76" s="38"/>
      <c r="CYF76" s="38"/>
      <c r="CYG76" s="38"/>
      <c r="CYH76" s="38"/>
      <c r="CYI76" s="38"/>
      <c r="CYJ76" s="38"/>
      <c r="CYK76" s="38"/>
      <c r="CYL76" s="38"/>
      <c r="CYM76" s="38"/>
      <c r="CYN76" s="38"/>
      <c r="CYO76" s="38"/>
      <c r="CYP76" s="38"/>
      <c r="CYQ76" s="38"/>
      <c r="CYR76" s="38"/>
      <c r="CYS76" s="38"/>
      <c r="CYT76" s="38"/>
      <c r="CYU76" s="38"/>
      <c r="CYV76" s="38"/>
      <c r="CYW76" s="38"/>
      <c r="CYX76" s="38"/>
      <c r="CYY76" s="38"/>
      <c r="CYZ76" s="38"/>
      <c r="CZA76" s="38"/>
      <c r="CZB76" s="38"/>
      <c r="CZC76" s="38"/>
      <c r="CZD76" s="38"/>
      <c r="CZE76" s="38"/>
      <c r="CZF76" s="38"/>
      <c r="CZG76" s="38"/>
      <c r="CZH76" s="38"/>
      <c r="CZI76" s="38"/>
      <c r="CZJ76" s="38"/>
      <c r="CZK76" s="38"/>
      <c r="CZL76" s="38"/>
      <c r="CZM76" s="38"/>
      <c r="CZN76" s="38"/>
      <c r="CZO76" s="38"/>
      <c r="CZP76" s="38"/>
      <c r="CZQ76" s="38"/>
      <c r="CZR76" s="38"/>
      <c r="CZS76" s="38"/>
      <c r="CZT76" s="38"/>
      <c r="CZU76" s="38"/>
      <c r="CZV76" s="38"/>
      <c r="CZW76" s="38"/>
      <c r="CZX76" s="38"/>
      <c r="CZY76" s="38"/>
      <c r="CZZ76" s="38"/>
      <c r="DAA76" s="38"/>
      <c r="DAB76" s="38"/>
      <c r="DAC76" s="38"/>
      <c r="DAD76" s="38"/>
      <c r="DAE76" s="38"/>
      <c r="DAF76" s="38"/>
      <c r="DAG76" s="38"/>
      <c r="DAH76" s="38"/>
      <c r="DAI76" s="38"/>
      <c r="DAJ76" s="38"/>
      <c r="DAK76" s="38"/>
      <c r="DAL76" s="38"/>
      <c r="DAM76" s="38"/>
      <c r="DAN76" s="38"/>
      <c r="DAO76" s="38"/>
      <c r="DAP76" s="38"/>
      <c r="DAQ76" s="38"/>
      <c r="DAR76" s="38"/>
      <c r="DAS76" s="38"/>
      <c r="DAT76" s="38"/>
      <c r="DAU76" s="38"/>
      <c r="DAV76" s="38"/>
      <c r="DAW76" s="38"/>
      <c r="DAX76" s="38"/>
      <c r="DAY76" s="38"/>
      <c r="DAZ76" s="38"/>
      <c r="DBA76" s="38"/>
      <c r="DBB76" s="38"/>
      <c r="DBC76" s="38"/>
      <c r="DBD76" s="38"/>
      <c r="DBE76" s="38"/>
      <c r="DBF76" s="38"/>
      <c r="DBG76" s="38"/>
      <c r="DBH76" s="38"/>
      <c r="DBI76" s="38"/>
      <c r="DBJ76" s="38"/>
      <c r="DBK76" s="38"/>
      <c r="DBL76" s="38"/>
      <c r="DBM76" s="38"/>
      <c r="DBN76" s="38"/>
      <c r="DBO76" s="38"/>
      <c r="DBP76" s="38"/>
      <c r="DBQ76" s="38"/>
      <c r="DBR76" s="38"/>
      <c r="DBS76" s="38"/>
      <c r="DBT76" s="38"/>
      <c r="DBU76" s="38"/>
      <c r="DBV76" s="38"/>
      <c r="DBW76" s="38"/>
      <c r="DBX76" s="38"/>
      <c r="DBY76" s="38"/>
      <c r="DBZ76" s="38"/>
      <c r="DCA76" s="38"/>
      <c r="DCB76" s="38"/>
      <c r="DCC76" s="38"/>
      <c r="DCD76" s="38"/>
      <c r="DCE76" s="38"/>
      <c r="DCF76" s="38"/>
      <c r="DCG76" s="38"/>
      <c r="DCH76" s="38"/>
      <c r="DCI76" s="38"/>
      <c r="DCJ76" s="38"/>
      <c r="DCK76" s="38"/>
      <c r="DCL76" s="38"/>
      <c r="DCM76" s="38"/>
      <c r="DCN76" s="38"/>
      <c r="DCO76" s="38"/>
      <c r="DCP76" s="38"/>
      <c r="DCQ76" s="38"/>
      <c r="DCR76" s="38"/>
      <c r="DCS76" s="38"/>
      <c r="DCT76" s="38"/>
      <c r="DCU76" s="38"/>
      <c r="DCV76" s="38"/>
      <c r="DCW76" s="38"/>
      <c r="DCX76" s="38"/>
      <c r="DCY76" s="38"/>
      <c r="DCZ76" s="38"/>
      <c r="DDA76" s="38"/>
      <c r="DDB76" s="38"/>
      <c r="DDC76" s="38"/>
      <c r="DDD76" s="38"/>
      <c r="DDE76" s="38"/>
      <c r="DDF76" s="38"/>
      <c r="DDG76" s="38"/>
      <c r="DDH76" s="38"/>
      <c r="DDI76" s="38"/>
      <c r="DDJ76" s="38"/>
      <c r="DDK76" s="38"/>
      <c r="DDL76" s="38"/>
      <c r="DDM76" s="38"/>
      <c r="DDN76" s="38"/>
      <c r="DDO76" s="38"/>
      <c r="DDP76" s="38"/>
      <c r="DDQ76" s="38"/>
      <c r="DDR76" s="38"/>
      <c r="DDS76" s="38"/>
      <c r="DDT76" s="38"/>
      <c r="DDU76" s="38"/>
      <c r="DDV76" s="38"/>
      <c r="DDW76" s="38"/>
      <c r="DDX76" s="38"/>
      <c r="DDY76" s="38"/>
      <c r="DDZ76" s="38"/>
      <c r="DEA76" s="38"/>
      <c r="DEB76" s="38"/>
      <c r="DEC76" s="38"/>
      <c r="DED76" s="38"/>
      <c r="DEE76" s="38"/>
      <c r="DEF76" s="38"/>
      <c r="DEG76" s="38"/>
      <c r="DEH76" s="38"/>
      <c r="DEI76" s="38"/>
      <c r="DEJ76" s="38"/>
      <c r="DEK76" s="38"/>
      <c r="DEL76" s="38"/>
      <c r="DEM76" s="38"/>
      <c r="DEN76" s="38"/>
      <c r="DEO76" s="38"/>
      <c r="DEP76" s="38"/>
      <c r="DEQ76" s="38"/>
      <c r="DER76" s="38"/>
      <c r="DES76" s="38"/>
      <c r="DET76" s="38"/>
      <c r="DEU76" s="38"/>
      <c r="DEV76" s="38"/>
      <c r="DEW76" s="38"/>
      <c r="DEX76" s="38"/>
      <c r="DEY76" s="38"/>
      <c r="DEZ76" s="38"/>
      <c r="DFA76" s="38"/>
      <c r="DFB76" s="38"/>
      <c r="DFC76" s="38"/>
      <c r="DFD76" s="38"/>
      <c r="DFE76" s="38"/>
      <c r="DFF76" s="38"/>
      <c r="DFG76" s="38"/>
      <c r="DFH76" s="38"/>
      <c r="DFI76" s="38"/>
      <c r="DFJ76" s="38"/>
      <c r="DFK76" s="38"/>
      <c r="DFL76" s="38"/>
      <c r="DFM76" s="38"/>
      <c r="DFN76" s="38"/>
      <c r="DFO76" s="38"/>
      <c r="DFP76" s="38"/>
      <c r="DFQ76" s="38"/>
      <c r="DFR76" s="38"/>
      <c r="DFS76" s="38"/>
      <c r="DFT76" s="38"/>
      <c r="DFU76" s="38"/>
      <c r="DFV76" s="38"/>
      <c r="DFW76" s="38"/>
      <c r="DFX76" s="38"/>
      <c r="DFY76" s="38"/>
      <c r="DFZ76" s="38"/>
      <c r="DGA76" s="38"/>
      <c r="DGB76" s="38"/>
      <c r="DGC76" s="38"/>
      <c r="DGD76" s="38"/>
      <c r="DGE76" s="38"/>
      <c r="DGF76" s="38"/>
      <c r="DGG76" s="38"/>
      <c r="DGH76" s="38"/>
      <c r="DGI76" s="38"/>
      <c r="DGJ76" s="38"/>
      <c r="DGK76" s="38"/>
      <c r="DGL76" s="38"/>
      <c r="DGM76" s="38"/>
      <c r="DGN76" s="38"/>
      <c r="DGO76" s="38"/>
      <c r="DGP76" s="38"/>
      <c r="DGQ76" s="38"/>
      <c r="DGR76" s="38"/>
      <c r="DGS76" s="38"/>
      <c r="DGT76" s="38"/>
      <c r="DGU76" s="38"/>
      <c r="DGV76" s="38"/>
      <c r="DGW76" s="38"/>
      <c r="DGX76" s="38"/>
      <c r="DGY76" s="38"/>
      <c r="DGZ76" s="38"/>
      <c r="DHA76" s="38"/>
      <c r="DHB76" s="38"/>
      <c r="DHC76" s="38"/>
      <c r="DHD76" s="38"/>
      <c r="DHE76" s="38"/>
      <c r="DHF76" s="38"/>
      <c r="DHG76" s="38"/>
      <c r="DHH76" s="38"/>
      <c r="DHI76" s="38"/>
      <c r="DHJ76" s="38"/>
      <c r="DHK76" s="38"/>
      <c r="DHL76" s="38"/>
      <c r="DHM76" s="38"/>
      <c r="DHN76" s="38"/>
      <c r="DHO76" s="38"/>
      <c r="DHP76" s="38"/>
      <c r="DHQ76" s="38"/>
      <c r="DHR76" s="38"/>
      <c r="DHS76" s="38"/>
      <c r="DHT76" s="38"/>
      <c r="DHU76" s="38"/>
      <c r="DHV76" s="38"/>
      <c r="DHW76" s="38"/>
      <c r="DHX76" s="38"/>
      <c r="DHY76" s="38"/>
      <c r="DHZ76" s="38"/>
      <c r="DIA76" s="38"/>
      <c r="DIB76" s="38"/>
      <c r="DIC76" s="38"/>
      <c r="DID76" s="38"/>
      <c r="DIE76" s="38"/>
      <c r="DIF76" s="38"/>
      <c r="DIG76" s="38"/>
      <c r="DIH76" s="38"/>
      <c r="DII76" s="38"/>
      <c r="DIJ76" s="38"/>
      <c r="DIK76" s="38"/>
      <c r="DIL76" s="38"/>
      <c r="DIM76" s="38"/>
      <c r="DIN76" s="38"/>
      <c r="DIO76" s="38"/>
      <c r="DIP76" s="38"/>
      <c r="DIQ76" s="38"/>
      <c r="DIR76" s="38"/>
      <c r="DIS76" s="38"/>
      <c r="DIT76" s="38"/>
      <c r="DIU76" s="38"/>
      <c r="DIV76" s="38"/>
      <c r="DIW76" s="38"/>
      <c r="DIX76" s="38"/>
      <c r="DIY76" s="38"/>
      <c r="DIZ76" s="38"/>
      <c r="DJA76" s="38"/>
      <c r="DJB76" s="38"/>
      <c r="DJC76" s="38"/>
      <c r="DJD76" s="38"/>
      <c r="DJE76" s="38"/>
      <c r="DJF76" s="38"/>
      <c r="DJG76" s="38"/>
      <c r="DJH76" s="38"/>
      <c r="DJI76" s="38"/>
      <c r="DJJ76" s="38"/>
      <c r="DJK76" s="38"/>
      <c r="DJL76" s="38"/>
      <c r="DJM76" s="38"/>
      <c r="DJN76" s="38"/>
      <c r="DJO76" s="38"/>
      <c r="DJP76" s="38"/>
      <c r="DJQ76" s="38"/>
      <c r="DJR76" s="38"/>
      <c r="DJS76" s="38"/>
      <c r="DJT76" s="38"/>
      <c r="DJU76" s="38"/>
      <c r="DJV76" s="38"/>
      <c r="DJW76" s="38"/>
      <c r="DJX76" s="38"/>
      <c r="DJY76" s="38"/>
      <c r="DJZ76" s="38"/>
      <c r="DKA76" s="38"/>
      <c r="DKB76" s="38"/>
      <c r="DKC76" s="38"/>
      <c r="DKD76" s="38"/>
      <c r="DKE76" s="38"/>
      <c r="DKF76" s="38"/>
      <c r="DKG76" s="38"/>
      <c r="DKH76" s="38"/>
      <c r="DKI76" s="38"/>
      <c r="DKJ76" s="38"/>
      <c r="DKK76" s="38"/>
      <c r="DKL76" s="38"/>
      <c r="DKM76" s="38"/>
      <c r="DKN76" s="38"/>
      <c r="DKO76" s="38"/>
      <c r="DKP76" s="38"/>
      <c r="DKQ76" s="38"/>
      <c r="DKR76" s="38"/>
      <c r="DKS76" s="38"/>
      <c r="DKT76" s="38"/>
      <c r="DKU76" s="38"/>
      <c r="DKV76" s="38"/>
      <c r="DKW76" s="38"/>
      <c r="DKX76" s="38"/>
      <c r="DKY76" s="38"/>
      <c r="DKZ76" s="38"/>
      <c r="DLA76" s="38"/>
      <c r="DLB76" s="38"/>
      <c r="DLC76" s="38"/>
      <c r="DLD76" s="38"/>
      <c r="DLE76" s="38"/>
      <c r="DLF76" s="38"/>
      <c r="DLG76" s="38"/>
      <c r="DLH76" s="38"/>
      <c r="DLI76" s="38"/>
      <c r="DLJ76" s="38"/>
      <c r="DLK76" s="38"/>
      <c r="DLL76" s="38"/>
      <c r="DLM76" s="38"/>
      <c r="DLN76" s="38"/>
      <c r="DLO76" s="38"/>
      <c r="DLP76" s="38"/>
      <c r="DLQ76" s="38"/>
      <c r="DLR76" s="38"/>
      <c r="DLS76" s="38"/>
      <c r="DLT76" s="38"/>
      <c r="DLU76" s="38"/>
      <c r="DLV76" s="38"/>
      <c r="DLW76" s="38"/>
      <c r="DLX76" s="38"/>
      <c r="DLY76" s="38"/>
      <c r="DLZ76" s="38"/>
      <c r="DMA76" s="38"/>
      <c r="DMB76" s="38"/>
      <c r="DMC76" s="38"/>
      <c r="DMD76" s="38"/>
      <c r="DME76" s="38"/>
      <c r="DMF76" s="38"/>
      <c r="DMG76" s="38"/>
      <c r="DMH76" s="38"/>
      <c r="DMI76" s="38"/>
      <c r="DMJ76" s="38"/>
      <c r="DMK76" s="38"/>
      <c r="DML76" s="38"/>
      <c r="DMM76" s="38"/>
      <c r="DMN76" s="38"/>
      <c r="DMO76" s="38"/>
      <c r="DMP76" s="38"/>
      <c r="DMQ76" s="38"/>
      <c r="DMR76" s="38"/>
      <c r="DMS76" s="38"/>
      <c r="DMT76" s="38"/>
      <c r="DMU76" s="38"/>
      <c r="DMV76" s="38"/>
      <c r="DMW76" s="38"/>
      <c r="DMX76" s="38"/>
      <c r="DMY76" s="38"/>
      <c r="DMZ76" s="38"/>
      <c r="DNA76" s="38"/>
      <c r="DNB76" s="38"/>
      <c r="DNC76" s="38"/>
      <c r="DND76" s="38"/>
      <c r="DNE76" s="38"/>
      <c r="DNF76" s="38"/>
      <c r="DNG76" s="38"/>
      <c r="DNH76" s="38"/>
      <c r="DNI76" s="38"/>
      <c r="DNJ76" s="38"/>
      <c r="DNK76" s="38"/>
      <c r="DNL76" s="38"/>
      <c r="DNM76" s="38"/>
      <c r="DNN76" s="38"/>
      <c r="DNO76" s="38"/>
      <c r="DNP76" s="38"/>
      <c r="DNQ76" s="38"/>
      <c r="DNR76" s="38"/>
      <c r="DNS76" s="38"/>
      <c r="DNT76" s="38"/>
      <c r="DNU76" s="38"/>
      <c r="DNV76" s="38"/>
      <c r="DNW76" s="38"/>
      <c r="DNX76" s="38"/>
      <c r="DNY76" s="38"/>
      <c r="DNZ76" s="38"/>
      <c r="DOA76" s="38"/>
      <c r="DOB76" s="38"/>
      <c r="DOC76" s="38"/>
      <c r="DOD76" s="38"/>
      <c r="DOE76" s="38"/>
      <c r="DOF76" s="38"/>
      <c r="DOG76" s="38"/>
      <c r="DOH76" s="38"/>
      <c r="DOI76" s="38"/>
      <c r="DOJ76" s="38"/>
      <c r="DOK76" s="38"/>
      <c r="DOL76" s="38"/>
      <c r="DOM76" s="38"/>
      <c r="DON76" s="38"/>
      <c r="DOO76" s="38"/>
      <c r="DOP76" s="38"/>
      <c r="DOQ76" s="38"/>
      <c r="DOR76" s="38"/>
      <c r="DOS76" s="38"/>
      <c r="DOT76" s="38"/>
      <c r="DOU76" s="38"/>
      <c r="DOV76" s="38"/>
      <c r="DOW76" s="38"/>
      <c r="DOX76" s="38"/>
      <c r="DOY76" s="38"/>
      <c r="DOZ76" s="38"/>
      <c r="DPA76" s="38"/>
      <c r="DPB76" s="38"/>
      <c r="DPC76" s="38"/>
      <c r="DPD76" s="38"/>
      <c r="DPE76" s="38"/>
      <c r="DPF76" s="38"/>
      <c r="DPG76" s="38"/>
      <c r="DPH76" s="38"/>
      <c r="DPI76" s="38"/>
      <c r="DPJ76" s="38"/>
      <c r="DPK76" s="38"/>
      <c r="DPL76" s="38"/>
      <c r="DPM76" s="38"/>
      <c r="DPN76" s="38"/>
      <c r="DPO76" s="38"/>
      <c r="DPP76" s="38"/>
      <c r="DPQ76" s="38"/>
      <c r="DPR76" s="38"/>
      <c r="DPS76" s="38"/>
      <c r="DPT76" s="38"/>
      <c r="DPU76" s="38"/>
      <c r="DPV76" s="38"/>
      <c r="DPW76" s="38"/>
      <c r="DPX76" s="38"/>
      <c r="DPY76" s="38"/>
      <c r="DPZ76" s="38"/>
      <c r="DQA76" s="38"/>
      <c r="DQB76" s="38"/>
      <c r="DQC76" s="38"/>
      <c r="DQD76" s="38"/>
      <c r="DQE76" s="38"/>
      <c r="DQF76" s="38"/>
      <c r="DQG76" s="38"/>
      <c r="DQH76" s="38"/>
      <c r="DQI76" s="38"/>
      <c r="DQJ76" s="38"/>
      <c r="DQK76" s="38"/>
      <c r="DQL76" s="38"/>
      <c r="DQM76" s="38"/>
      <c r="DQN76" s="38"/>
      <c r="DQO76" s="38"/>
      <c r="DQP76" s="38"/>
      <c r="DQQ76" s="38"/>
      <c r="DQR76" s="38"/>
      <c r="DQS76" s="38"/>
      <c r="DQT76" s="38"/>
      <c r="DQU76" s="38"/>
      <c r="DQV76" s="38"/>
      <c r="DQW76" s="38"/>
      <c r="DQX76" s="38"/>
      <c r="DQY76" s="38"/>
      <c r="DQZ76" s="38"/>
      <c r="DRA76" s="38"/>
      <c r="DRB76" s="38"/>
      <c r="DRC76" s="38"/>
      <c r="DRD76" s="38"/>
      <c r="DRE76" s="38"/>
      <c r="DRF76" s="38"/>
      <c r="DRG76" s="38"/>
      <c r="DRH76" s="38"/>
      <c r="DRI76" s="38"/>
      <c r="DRJ76" s="38"/>
      <c r="DRK76" s="38"/>
      <c r="DRL76" s="38"/>
      <c r="DRM76" s="38"/>
      <c r="DRN76" s="38"/>
      <c r="DRO76" s="38"/>
      <c r="DRP76" s="38"/>
      <c r="DRQ76" s="38"/>
      <c r="DRR76" s="38"/>
      <c r="DRS76" s="38"/>
      <c r="DRT76" s="38"/>
      <c r="DRU76" s="38"/>
      <c r="DRV76" s="38"/>
      <c r="DRW76" s="38"/>
      <c r="DRX76" s="38"/>
      <c r="DRY76" s="38"/>
      <c r="DRZ76" s="38"/>
      <c r="DSA76" s="38"/>
      <c r="DSB76" s="38"/>
      <c r="DSC76" s="38"/>
      <c r="DSD76" s="38"/>
      <c r="DSE76" s="38"/>
      <c r="DSF76" s="38"/>
      <c r="DSG76" s="38"/>
      <c r="DSH76" s="38"/>
      <c r="DSI76" s="38"/>
      <c r="DSJ76" s="38"/>
      <c r="DSK76" s="38"/>
      <c r="DSL76" s="38"/>
      <c r="DSM76" s="38"/>
      <c r="DSN76" s="38"/>
      <c r="DSO76" s="38"/>
      <c r="DSP76" s="38"/>
      <c r="DSQ76" s="38"/>
      <c r="DSR76" s="38"/>
      <c r="DSS76" s="38"/>
      <c r="DST76" s="38"/>
      <c r="DSU76" s="38"/>
      <c r="DSV76" s="38"/>
      <c r="DSW76" s="38"/>
      <c r="DSX76" s="38"/>
      <c r="DSY76" s="38"/>
      <c r="DSZ76" s="38"/>
      <c r="DTA76" s="38"/>
      <c r="DTB76" s="38"/>
      <c r="DTC76" s="38"/>
      <c r="DTD76" s="38"/>
      <c r="DTE76" s="38"/>
      <c r="DTF76" s="38"/>
      <c r="DTG76" s="38"/>
      <c r="DTH76" s="38"/>
      <c r="DTI76" s="38"/>
      <c r="DTJ76" s="38"/>
      <c r="DTK76" s="38"/>
      <c r="DTL76" s="38"/>
      <c r="DTM76" s="38"/>
      <c r="DTN76" s="38"/>
      <c r="DTO76" s="38"/>
      <c r="DTP76" s="38"/>
      <c r="DTQ76" s="38"/>
      <c r="DTR76" s="38"/>
      <c r="DTS76" s="38"/>
      <c r="DTT76" s="38"/>
      <c r="DTU76" s="38"/>
      <c r="DTV76" s="38"/>
      <c r="DTW76" s="38"/>
      <c r="DTX76" s="38"/>
      <c r="DTY76" s="38"/>
      <c r="DTZ76" s="38"/>
      <c r="DUA76" s="38"/>
      <c r="DUB76" s="38"/>
      <c r="DUC76" s="38"/>
      <c r="DUD76" s="38"/>
      <c r="DUE76" s="38"/>
      <c r="DUF76" s="38"/>
      <c r="DUG76" s="38"/>
      <c r="DUH76" s="38"/>
      <c r="DUI76" s="38"/>
      <c r="DUJ76" s="38"/>
      <c r="DUK76" s="38"/>
      <c r="DUL76" s="38"/>
      <c r="DUM76" s="38"/>
      <c r="DUN76" s="38"/>
      <c r="DUO76" s="38"/>
      <c r="DUP76" s="38"/>
      <c r="DUQ76" s="38"/>
      <c r="DUR76" s="38"/>
      <c r="DUS76" s="38"/>
      <c r="DUT76" s="38"/>
      <c r="DUU76" s="38"/>
      <c r="DUV76" s="38"/>
      <c r="DUW76" s="38"/>
      <c r="DUX76" s="38"/>
      <c r="DUY76" s="38"/>
      <c r="DUZ76" s="38"/>
      <c r="DVA76" s="38"/>
      <c r="DVB76" s="38"/>
      <c r="DVC76" s="38"/>
      <c r="DVD76" s="38"/>
      <c r="DVE76" s="38"/>
      <c r="DVF76" s="38"/>
      <c r="DVG76" s="38"/>
      <c r="DVH76" s="38"/>
      <c r="DVI76" s="38"/>
      <c r="DVJ76" s="38"/>
      <c r="DVK76" s="38"/>
      <c r="DVL76" s="38"/>
      <c r="DVM76" s="38"/>
      <c r="DVN76" s="38"/>
      <c r="DVO76" s="38"/>
      <c r="DVP76" s="38"/>
      <c r="DVQ76" s="38"/>
      <c r="DVR76" s="38"/>
      <c r="DVS76" s="38"/>
      <c r="DVT76" s="38"/>
      <c r="DVU76" s="38"/>
      <c r="DVV76" s="38"/>
      <c r="DVW76" s="38"/>
      <c r="DVX76" s="38"/>
      <c r="DVY76" s="38"/>
      <c r="DVZ76" s="38"/>
      <c r="DWA76" s="38"/>
      <c r="DWB76" s="38"/>
      <c r="DWC76" s="38"/>
      <c r="DWD76" s="38"/>
      <c r="DWE76" s="38"/>
      <c r="DWF76" s="38"/>
      <c r="DWG76" s="38"/>
      <c r="DWH76" s="38"/>
      <c r="DWI76" s="38"/>
      <c r="DWJ76" s="38"/>
      <c r="DWK76" s="38"/>
      <c r="DWL76" s="38"/>
      <c r="DWM76" s="38"/>
      <c r="DWN76" s="38"/>
      <c r="DWO76" s="38"/>
      <c r="DWP76" s="38"/>
      <c r="DWQ76" s="38"/>
      <c r="DWR76" s="38"/>
      <c r="DWS76" s="38"/>
      <c r="DWT76" s="38"/>
      <c r="DWU76" s="38"/>
      <c r="DWV76" s="38"/>
      <c r="DWW76" s="38"/>
      <c r="DWX76" s="38"/>
      <c r="DWY76" s="38"/>
      <c r="DWZ76" s="38"/>
      <c r="DXA76" s="38"/>
      <c r="DXB76" s="38"/>
      <c r="DXC76" s="38"/>
      <c r="DXD76" s="38"/>
      <c r="DXE76" s="38"/>
      <c r="DXF76" s="38"/>
      <c r="DXG76" s="38"/>
      <c r="DXH76" s="38"/>
      <c r="DXI76" s="38"/>
      <c r="DXJ76" s="38"/>
      <c r="DXK76" s="38"/>
      <c r="DXL76" s="38"/>
      <c r="DXM76" s="38"/>
      <c r="DXN76" s="38"/>
      <c r="DXO76" s="38"/>
      <c r="DXP76" s="38"/>
      <c r="DXQ76" s="38"/>
      <c r="DXR76" s="38"/>
      <c r="DXS76" s="38"/>
      <c r="DXT76" s="38"/>
      <c r="DXU76" s="38"/>
      <c r="DXV76" s="38"/>
      <c r="DXW76" s="38"/>
      <c r="DXX76" s="38"/>
      <c r="DXY76" s="38"/>
      <c r="DXZ76" s="38"/>
      <c r="DYA76" s="38"/>
      <c r="DYB76" s="38"/>
      <c r="DYC76" s="38"/>
      <c r="DYD76" s="38"/>
      <c r="DYE76" s="38"/>
      <c r="DYF76" s="38"/>
      <c r="DYG76" s="38"/>
      <c r="DYH76" s="38"/>
      <c r="DYI76" s="38"/>
      <c r="DYJ76" s="38"/>
      <c r="DYK76" s="38"/>
      <c r="DYL76" s="38"/>
      <c r="DYM76" s="38"/>
      <c r="DYN76" s="38"/>
      <c r="DYO76" s="38"/>
      <c r="DYP76" s="38"/>
      <c r="DYQ76" s="38"/>
      <c r="DYR76" s="38"/>
      <c r="DYS76" s="38"/>
      <c r="DYT76" s="38"/>
      <c r="DYU76" s="38"/>
      <c r="DYV76" s="38"/>
      <c r="DYW76" s="38"/>
      <c r="DYX76" s="38"/>
      <c r="DYY76" s="38"/>
      <c r="DYZ76" s="38"/>
      <c r="DZA76" s="38"/>
      <c r="DZB76" s="38"/>
      <c r="DZC76" s="38"/>
      <c r="DZD76" s="38"/>
      <c r="DZE76" s="38"/>
      <c r="DZF76" s="38"/>
      <c r="DZG76" s="38"/>
      <c r="DZH76" s="38"/>
      <c r="DZI76" s="38"/>
      <c r="DZJ76" s="38"/>
      <c r="DZK76" s="38"/>
      <c r="DZL76" s="38"/>
      <c r="DZM76" s="38"/>
      <c r="DZN76" s="38"/>
      <c r="DZO76" s="38"/>
      <c r="DZP76" s="38"/>
      <c r="DZQ76" s="38"/>
      <c r="DZR76" s="38"/>
      <c r="DZS76" s="38"/>
      <c r="DZT76" s="38"/>
      <c r="DZU76" s="38"/>
      <c r="DZV76" s="38"/>
      <c r="DZW76" s="38"/>
      <c r="DZX76" s="38"/>
      <c r="DZY76" s="38"/>
      <c r="DZZ76" s="38"/>
      <c r="EAA76" s="38"/>
      <c r="EAB76" s="38"/>
      <c r="EAC76" s="38"/>
      <c r="EAD76" s="38"/>
      <c r="EAE76" s="38"/>
      <c r="EAF76" s="38"/>
      <c r="EAG76" s="38"/>
      <c r="EAH76" s="38"/>
      <c r="EAI76" s="38"/>
      <c r="EAJ76" s="38"/>
      <c r="EAK76" s="38"/>
      <c r="EAL76" s="38"/>
      <c r="EAM76" s="38"/>
      <c r="EAN76" s="38"/>
      <c r="EAO76" s="38"/>
      <c r="EAP76" s="38"/>
      <c r="EAQ76" s="38"/>
      <c r="EAR76" s="38"/>
      <c r="EAS76" s="38"/>
      <c r="EAT76" s="38"/>
      <c r="EAU76" s="38"/>
      <c r="EAV76" s="38"/>
      <c r="EAW76" s="38"/>
      <c r="EAX76" s="38"/>
      <c r="EAY76" s="38"/>
      <c r="EAZ76" s="38"/>
      <c r="EBA76" s="38"/>
      <c r="EBB76" s="38"/>
      <c r="EBC76" s="38"/>
      <c r="EBD76" s="38"/>
      <c r="EBE76" s="38"/>
      <c r="EBF76" s="38"/>
      <c r="EBG76" s="38"/>
      <c r="EBH76" s="38"/>
      <c r="EBI76" s="38"/>
      <c r="EBJ76" s="38"/>
      <c r="EBK76" s="38"/>
      <c r="EBL76" s="38"/>
      <c r="EBM76" s="38"/>
      <c r="EBN76" s="38"/>
      <c r="EBO76" s="38"/>
      <c r="EBP76" s="38"/>
      <c r="EBQ76" s="38"/>
      <c r="EBR76" s="38"/>
      <c r="EBS76" s="38"/>
      <c r="EBT76" s="38"/>
      <c r="EBU76" s="38"/>
      <c r="EBV76" s="38"/>
      <c r="EBW76" s="38"/>
      <c r="EBX76" s="38"/>
      <c r="EBY76" s="38"/>
      <c r="EBZ76" s="38"/>
      <c r="ECA76" s="38"/>
      <c r="ECB76" s="38"/>
      <c r="ECC76" s="38"/>
      <c r="ECD76" s="38"/>
      <c r="ECE76" s="38"/>
      <c r="ECF76" s="38"/>
      <c r="ECG76" s="38"/>
      <c r="ECH76" s="38"/>
      <c r="ECI76" s="38"/>
      <c r="ECJ76" s="38"/>
      <c r="ECK76" s="38"/>
      <c r="ECL76" s="38"/>
      <c r="ECM76" s="38"/>
      <c r="ECN76" s="38"/>
      <c r="ECO76" s="38"/>
      <c r="ECP76" s="38"/>
      <c r="ECQ76" s="38"/>
      <c r="ECR76" s="38"/>
      <c r="ECS76" s="38"/>
      <c r="ECT76" s="38"/>
      <c r="ECU76" s="38"/>
      <c r="ECV76" s="38"/>
      <c r="ECW76" s="38"/>
      <c r="ECX76" s="38"/>
      <c r="ECY76" s="38"/>
      <c r="ECZ76" s="38"/>
      <c r="EDA76" s="38"/>
      <c r="EDB76" s="38"/>
      <c r="EDC76" s="38"/>
      <c r="EDD76" s="38"/>
      <c r="EDE76" s="38"/>
      <c r="EDF76" s="38"/>
      <c r="EDG76" s="38"/>
      <c r="EDH76" s="38"/>
      <c r="EDI76" s="38"/>
      <c r="EDJ76" s="38"/>
      <c r="EDK76" s="38"/>
      <c r="EDL76" s="38"/>
      <c r="EDM76" s="38"/>
      <c r="EDN76" s="38"/>
      <c r="EDO76" s="38"/>
      <c r="EDP76" s="38"/>
      <c r="EDQ76" s="38"/>
      <c r="EDR76" s="38"/>
      <c r="EDS76" s="38"/>
      <c r="EDT76" s="38"/>
      <c r="EDU76" s="38"/>
      <c r="EDV76" s="38"/>
      <c r="EDW76" s="38"/>
      <c r="EDX76" s="38"/>
      <c r="EDY76" s="38"/>
      <c r="EDZ76" s="38"/>
      <c r="EEA76" s="38"/>
      <c r="EEB76" s="38"/>
      <c r="EEC76" s="38"/>
      <c r="EED76" s="38"/>
      <c r="EEE76" s="38"/>
      <c r="EEF76" s="38"/>
      <c r="EEG76" s="38"/>
      <c r="EEH76" s="38"/>
      <c r="EEI76" s="38"/>
      <c r="EEJ76" s="38"/>
      <c r="EEK76" s="38"/>
      <c r="EEL76" s="38"/>
      <c r="EEM76" s="38"/>
      <c r="EEN76" s="38"/>
      <c r="EEO76" s="38"/>
      <c r="EEP76" s="38"/>
      <c r="EEQ76" s="38"/>
      <c r="EER76" s="38"/>
      <c r="EES76" s="38"/>
      <c r="EET76" s="38"/>
      <c r="EEU76" s="38"/>
      <c r="EEV76" s="38"/>
      <c r="EEW76" s="38"/>
      <c r="EEX76" s="38"/>
      <c r="EEY76" s="38"/>
      <c r="EEZ76" s="38"/>
      <c r="EFA76" s="38"/>
      <c r="EFB76" s="38"/>
      <c r="EFC76" s="38"/>
      <c r="EFD76" s="38"/>
      <c r="EFE76" s="38"/>
      <c r="EFF76" s="38"/>
      <c r="EFG76" s="38"/>
      <c r="EFH76" s="38"/>
      <c r="EFI76" s="38"/>
      <c r="EFJ76" s="38"/>
      <c r="EFK76" s="38"/>
      <c r="EFL76" s="38"/>
      <c r="EFM76" s="38"/>
      <c r="EFN76" s="38"/>
      <c r="EFO76" s="38"/>
      <c r="EFP76" s="38"/>
      <c r="EFQ76" s="38"/>
      <c r="EFR76" s="38"/>
      <c r="EFS76" s="38"/>
      <c r="EFT76" s="38"/>
      <c r="EFU76" s="38"/>
      <c r="EFV76" s="38"/>
      <c r="EFW76" s="38"/>
      <c r="EFX76" s="38"/>
      <c r="EFY76" s="38"/>
      <c r="EFZ76" s="38"/>
      <c r="EGA76" s="38"/>
      <c r="EGB76" s="38"/>
      <c r="EGC76" s="38"/>
      <c r="EGD76" s="38"/>
      <c r="EGE76" s="38"/>
      <c r="EGF76" s="38"/>
      <c r="EGG76" s="38"/>
      <c r="EGH76" s="38"/>
      <c r="EGI76" s="38"/>
      <c r="EGJ76" s="38"/>
      <c r="EGK76" s="38"/>
      <c r="EGL76" s="38"/>
      <c r="EGM76" s="38"/>
      <c r="EGN76" s="38"/>
      <c r="EGO76" s="38"/>
      <c r="EGP76" s="38"/>
      <c r="EGQ76" s="38"/>
      <c r="EGR76" s="38"/>
      <c r="EGS76" s="38"/>
      <c r="EGT76" s="38"/>
      <c r="EGU76" s="38"/>
      <c r="EGV76" s="38"/>
      <c r="EGW76" s="38"/>
      <c r="EGX76" s="38"/>
      <c r="EGY76" s="38"/>
      <c r="EGZ76" s="38"/>
      <c r="EHA76" s="38"/>
      <c r="EHB76" s="38"/>
      <c r="EHC76" s="38"/>
      <c r="EHD76" s="38"/>
      <c r="EHE76" s="38"/>
      <c r="EHF76" s="38"/>
      <c r="EHG76" s="38"/>
      <c r="EHH76" s="38"/>
      <c r="EHI76" s="38"/>
      <c r="EHJ76" s="38"/>
      <c r="EHK76" s="38"/>
      <c r="EHL76" s="38"/>
      <c r="EHM76" s="38"/>
      <c r="EHN76" s="38"/>
      <c r="EHO76" s="38"/>
      <c r="EHP76" s="38"/>
      <c r="EHQ76" s="38"/>
      <c r="EHR76" s="38"/>
      <c r="EHS76" s="38"/>
      <c r="EHT76" s="38"/>
      <c r="EHU76" s="38"/>
      <c r="EHV76" s="38"/>
      <c r="EHW76" s="38"/>
      <c r="EHX76" s="38"/>
      <c r="EHY76" s="38"/>
      <c r="EHZ76" s="38"/>
      <c r="EIA76" s="38"/>
      <c r="EIB76" s="38"/>
      <c r="EIC76" s="38"/>
      <c r="EID76" s="38"/>
      <c r="EIE76" s="38"/>
      <c r="EIF76" s="38"/>
      <c r="EIG76" s="38"/>
      <c r="EIH76" s="38"/>
      <c r="EII76" s="38"/>
      <c r="EIJ76" s="38"/>
      <c r="EIK76" s="38"/>
      <c r="EIL76" s="38"/>
      <c r="EIM76" s="38"/>
      <c r="EIN76" s="38"/>
      <c r="EIO76" s="38"/>
      <c r="EIP76" s="38"/>
      <c r="EIQ76" s="38"/>
      <c r="EIR76" s="38"/>
      <c r="EIS76" s="38"/>
      <c r="EIT76" s="38"/>
      <c r="EIU76" s="38"/>
      <c r="EIV76" s="38"/>
      <c r="EIW76" s="38"/>
      <c r="EIX76" s="38"/>
      <c r="EIY76" s="38"/>
      <c r="EIZ76" s="38"/>
      <c r="EJA76" s="38"/>
      <c r="EJB76" s="38"/>
      <c r="EJC76" s="38"/>
      <c r="EJD76" s="38"/>
      <c r="EJE76" s="38"/>
      <c r="EJF76" s="38"/>
      <c r="EJG76" s="38"/>
      <c r="EJH76" s="38"/>
      <c r="EJI76" s="38"/>
      <c r="EJJ76" s="38"/>
      <c r="EJK76" s="38"/>
      <c r="EJL76" s="38"/>
      <c r="EJM76" s="38"/>
      <c r="EJN76" s="38"/>
      <c r="EJO76" s="38"/>
      <c r="EJP76" s="38"/>
      <c r="EJQ76" s="38"/>
      <c r="EJR76" s="38"/>
      <c r="EJS76" s="38"/>
      <c r="EJT76" s="38"/>
      <c r="EJU76" s="38"/>
      <c r="EJV76" s="38"/>
      <c r="EJW76" s="38"/>
      <c r="EJX76" s="38"/>
      <c r="EJY76" s="38"/>
      <c r="EJZ76" s="38"/>
      <c r="EKA76" s="38"/>
      <c r="EKB76" s="38"/>
      <c r="EKC76" s="38"/>
      <c r="EKD76" s="38"/>
      <c r="EKE76" s="38"/>
      <c r="EKF76" s="38"/>
      <c r="EKG76" s="38"/>
      <c r="EKH76" s="38"/>
      <c r="EKI76" s="38"/>
      <c r="EKJ76" s="38"/>
      <c r="EKK76" s="38"/>
      <c r="EKL76" s="38"/>
      <c r="EKM76" s="38"/>
      <c r="EKN76" s="38"/>
      <c r="EKO76" s="38"/>
      <c r="EKP76" s="38"/>
      <c r="EKQ76" s="38"/>
      <c r="EKR76" s="38"/>
      <c r="EKS76" s="38"/>
      <c r="EKT76" s="38"/>
      <c r="EKU76" s="38"/>
      <c r="EKV76" s="38"/>
      <c r="EKW76" s="38"/>
      <c r="EKX76" s="38"/>
      <c r="EKY76" s="38"/>
      <c r="EKZ76" s="38"/>
      <c r="ELA76" s="38"/>
      <c r="ELB76" s="38"/>
      <c r="ELC76" s="38"/>
      <c r="ELD76" s="38"/>
      <c r="ELE76" s="38"/>
      <c r="ELF76" s="38"/>
      <c r="ELG76" s="38"/>
      <c r="ELH76" s="38"/>
      <c r="ELI76" s="38"/>
      <c r="ELJ76" s="38"/>
      <c r="ELK76" s="38"/>
      <c r="ELL76" s="38"/>
      <c r="ELM76" s="38"/>
      <c r="ELN76" s="38"/>
      <c r="ELO76" s="38"/>
      <c r="ELP76" s="38"/>
      <c r="ELQ76" s="38"/>
      <c r="ELR76" s="38"/>
      <c r="ELS76" s="38"/>
      <c r="ELT76" s="38"/>
      <c r="ELU76" s="38"/>
      <c r="ELV76" s="38"/>
      <c r="ELW76" s="38"/>
      <c r="ELX76" s="38"/>
      <c r="ELY76" s="38"/>
      <c r="ELZ76" s="38"/>
      <c r="EMA76" s="38"/>
      <c r="EMB76" s="38"/>
      <c r="EMC76" s="38"/>
      <c r="EMD76" s="38"/>
      <c r="EME76" s="38"/>
      <c r="EMF76" s="38"/>
      <c r="EMG76" s="38"/>
      <c r="EMH76" s="38"/>
      <c r="EMI76" s="38"/>
      <c r="EMJ76" s="38"/>
      <c r="EMK76" s="38"/>
      <c r="EML76" s="38"/>
      <c r="EMM76" s="38"/>
      <c r="EMN76" s="38"/>
      <c r="EMO76" s="38"/>
      <c r="EMP76" s="38"/>
      <c r="EMQ76" s="38"/>
      <c r="EMR76" s="38"/>
      <c r="EMS76" s="38"/>
      <c r="EMT76" s="38"/>
      <c r="EMU76" s="38"/>
      <c r="EMV76" s="38"/>
      <c r="EMW76" s="38"/>
      <c r="EMX76" s="38"/>
      <c r="EMY76" s="38"/>
      <c r="EMZ76" s="38"/>
      <c r="ENA76" s="38"/>
      <c r="ENB76" s="38"/>
      <c r="ENC76" s="38"/>
      <c r="END76" s="38"/>
      <c r="ENE76" s="38"/>
      <c r="ENF76" s="38"/>
      <c r="ENG76" s="38"/>
      <c r="ENH76" s="38"/>
      <c r="ENI76" s="38"/>
      <c r="ENJ76" s="38"/>
      <c r="ENK76" s="38"/>
      <c r="ENL76" s="38"/>
      <c r="ENM76" s="38"/>
      <c r="ENN76" s="38"/>
      <c r="ENO76" s="38"/>
      <c r="ENP76" s="38"/>
      <c r="ENQ76" s="38"/>
      <c r="ENR76" s="38"/>
      <c r="ENS76" s="38"/>
      <c r="ENT76" s="38"/>
      <c r="ENU76" s="38"/>
      <c r="ENV76" s="38"/>
      <c r="ENW76" s="38"/>
      <c r="ENX76" s="38"/>
      <c r="ENY76" s="38"/>
      <c r="ENZ76" s="38"/>
      <c r="EOA76" s="38"/>
      <c r="EOB76" s="38"/>
      <c r="EOC76" s="38"/>
      <c r="EOD76" s="38"/>
      <c r="EOE76" s="38"/>
      <c r="EOF76" s="38"/>
      <c r="EOG76" s="38"/>
      <c r="EOH76" s="38"/>
      <c r="EOI76" s="38"/>
      <c r="EOJ76" s="38"/>
      <c r="EOK76" s="38"/>
      <c r="EOL76" s="38"/>
      <c r="EOM76" s="38"/>
      <c r="EON76" s="38"/>
      <c r="EOO76" s="38"/>
      <c r="EOP76" s="38"/>
      <c r="EOQ76" s="38"/>
      <c r="EOR76" s="38"/>
      <c r="EOS76" s="38"/>
      <c r="EOT76" s="38"/>
      <c r="EOU76" s="38"/>
      <c r="EOV76" s="38"/>
      <c r="EOW76" s="38"/>
      <c r="EOX76" s="38"/>
      <c r="EOY76" s="38"/>
      <c r="EOZ76" s="38"/>
      <c r="EPA76" s="38"/>
      <c r="EPB76" s="38"/>
      <c r="EPC76" s="38"/>
      <c r="EPD76" s="38"/>
      <c r="EPE76" s="38"/>
      <c r="EPF76" s="38"/>
      <c r="EPG76" s="38"/>
      <c r="EPH76" s="38"/>
      <c r="EPI76" s="38"/>
      <c r="EPJ76" s="38"/>
      <c r="EPK76" s="38"/>
      <c r="EPL76" s="38"/>
      <c r="EPM76" s="38"/>
      <c r="EPN76" s="38"/>
      <c r="EPO76" s="38"/>
      <c r="EPP76" s="38"/>
      <c r="EPQ76" s="38"/>
      <c r="EPR76" s="38"/>
      <c r="EPS76" s="38"/>
      <c r="EPT76" s="38"/>
      <c r="EPU76" s="38"/>
      <c r="EPV76" s="38"/>
      <c r="EPW76" s="38"/>
      <c r="EPX76" s="38"/>
      <c r="EPY76" s="38"/>
      <c r="EPZ76" s="38"/>
      <c r="EQA76" s="38"/>
      <c r="EQB76" s="38"/>
      <c r="EQC76" s="38"/>
      <c r="EQD76" s="38"/>
      <c r="EQE76" s="38"/>
      <c r="EQF76" s="38"/>
      <c r="EQG76" s="38"/>
      <c r="EQH76" s="38"/>
      <c r="EQI76" s="38"/>
      <c r="EQJ76" s="38"/>
      <c r="EQK76" s="38"/>
      <c r="EQL76" s="38"/>
      <c r="EQM76" s="38"/>
      <c r="EQN76" s="38"/>
      <c r="EQO76" s="38"/>
      <c r="EQP76" s="38"/>
      <c r="EQQ76" s="38"/>
      <c r="EQR76" s="38"/>
      <c r="EQS76" s="38"/>
      <c r="EQT76" s="38"/>
      <c r="EQU76" s="38"/>
      <c r="EQV76" s="38"/>
      <c r="EQW76" s="38"/>
      <c r="EQX76" s="38"/>
      <c r="EQY76" s="38"/>
      <c r="EQZ76" s="38"/>
      <c r="ERA76" s="38"/>
      <c r="ERB76" s="38"/>
      <c r="ERC76" s="38"/>
      <c r="ERD76" s="38"/>
      <c r="ERE76" s="38"/>
      <c r="ERF76" s="38"/>
      <c r="ERG76" s="38"/>
      <c r="ERH76" s="38"/>
      <c r="ERI76" s="38"/>
      <c r="ERJ76" s="38"/>
      <c r="ERK76" s="38"/>
      <c r="ERL76" s="38"/>
      <c r="ERM76" s="38"/>
      <c r="ERN76" s="38"/>
      <c r="ERO76" s="38"/>
      <c r="ERP76" s="38"/>
      <c r="ERQ76" s="38"/>
      <c r="ERR76" s="38"/>
      <c r="ERS76" s="38"/>
      <c r="ERT76" s="38"/>
      <c r="ERU76" s="38"/>
      <c r="ERV76" s="38"/>
      <c r="ERW76" s="38"/>
      <c r="ERX76" s="38"/>
      <c r="ERY76" s="38"/>
      <c r="ERZ76" s="38"/>
      <c r="ESA76" s="38"/>
      <c r="ESB76" s="38"/>
      <c r="ESC76" s="38"/>
      <c r="ESD76" s="38"/>
      <c r="ESE76" s="38"/>
      <c r="ESF76" s="38"/>
      <c r="ESG76" s="38"/>
      <c r="ESH76" s="38"/>
      <c r="ESI76" s="38"/>
      <c r="ESJ76" s="38"/>
      <c r="ESK76" s="38"/>
      <c r="ESL76" s="38"/>
      <c r="ESM76" s="38"/>
      <c r="ESN76" s="38"/>
      <c r="ESO76" s="38"/>
      <c r="ESP76" s="38"/>
      <c r="ESQ76" s="38"/>
      <c r="ESR76" s="38"/>
      <c r="ESS76" s="38"/>
      <c r="EST76" s="38"/>
      <c r="ESU76" s="38"/>
      <c r="ESV76" s="38"/>
      <c r="ESW76" s="38"/>
      <c r="ESX76" s="38"/>
      <c r="ESY76" s="38"/>
      <c r="ESZ76" s="38"/>
      <c r="ETA76" s="38"/>
      <c r="ETB76" s="38"/>
      <c r="ETC76" s="38"/>
      <c r="ETD76" s="38"/>
      <c r="ETE76" s="38"/>
      <c r="ETF76" s="38"/>
      <c r="ETG76" s="38"/>
      <c r="ETH76" s="38"/>
      <c r="ETI76" s="38"/>
      <c r="ETJ76" s="38"/>
      <c r="ETK76" s="38"/>
      <c r="ETL76" s="38"/>
      <c r="ETM76" s="38"/>
      <c r="ETN76" s="38"/>
      <c r="ETO76" s="38"/>
      <c r="ETP76" s="38"/>
      <c r="ETQ76" s="38"/>
      <c r="ETR76" s="38"/>
      <c r="ETS76" s="38"/>
      <c r="ETT76" s="38"/>
      <c r="ETU76" s="38"/>
      <c r="ETV76" s="38"/>
      <c r="ETW76" s="38"/>
      <c r="ETX76" s="38"/>
      <c r="ETY76" s="38"/>
      <c r="ETZ76" s="38"/>
      <c r="EUA76" s="38"/>
      <c r="EUB76" s="38"/>
      <c r="EUC76" s="38"/>
      <c r="EUD76" s="38"/>
      <c r="EUE76" s="38"/>
      <c r="EUF76" s="38"/>
      <c r="EUG76" s="38"/>
      <c r="EUH76" s="38"/>
      <c r="EUI76" s="38"/>
      <c r="EUJ76" s="38"/>
      <c r="EUK76" s="38"/>
      <c r="EUL76" s="38"/>
      <c r="EUM76" s="38"/>
      <c r="EUN76" s="38"/>
      <c r="EUO76" s="38"/>
      <c r="EUP76" s="38"/>
      <c r="EUQ76" s="38"/>
      <c r="EUR76" s="38"/>
      <c r="EUS76" s="38"/>
      <c r="EUT76" s="38"/>
      <c r="EUU76" s="38"/>
      <c r="EUV76" s="38"/>
      <c r="EUW76" s="38"/>
      <c r="EUX76" s="38"/>
      <c r="EUY76" s="38"/>
      <c r="EUZ76" s="38"/>
      <c r="EVA76" s="38"/>
      <c r="EVB76" s="38"/>
      <c r="EVC76" s="38"/>
      <c r="EVD76" s="38"/>
      <c r="EVE76" s="38"/>
      <c r="EVF76" s="38"/>
      <c r="EVG76" s="38"/>
      <c r="EVH76" s="38"/>
      <c r="EVI76" s="38"/>
      <c r="EVJ76" s="38"/>
      <c r="EVK76" s="38"/>
      <c r="EVL76" s="38"/>
      <c r="EVM76" s="38"/>
      <c r="EVN76" s="38"/>
      <c r="EVO76" s="38"/>
      <c r="EVP76" s="38"/>
      <c r="EVQ76" s="38"/>
      <c r="EVR76" s="38"/>
      <c r="EVS76" s="38"/>
      <c r="EVT76" s="38"/>
      <c r="EVU76" s="38"/>
      <c r="EVV76" s="38"/>
      <c r="EVW76" s="38"/>
      <c r="EVX76" s="38"/>
      <c r="EVY76" s="38"/>
      <c r="EVZ76" s="38"/>
      <c r="EWA76" s="38"/>
      <c r="EWB76" s="38"/>
      <c r="EWC76" s="38"/>
      <c r="EWD76" s="38"/>
      <c r="EWE76" s="38"/>
      <c r="EWF76" s="38"/>
      <c r="EWG76" s="38"/>
      <c r="EWH76" s="38"/>
      <c r="EWI76" s="38"/>
      <c r="EWJ76" s="38"/>
      <c r="EWK76" s="38"/>
      <c r="EWL76" s="38"/>
      <c r="EWM76" s="38"/>
      <c r="EWN76" s="38"/>
      <c r="EWO76" s="38"/>
      <c r="EWP76" s="38"/>
      <c r="EWQ76" s="38"/>
      <c r="EWR76" s="38"/>
      <c r="EWS76" s="38"/>
      <c r="EWT76" s="38"/>
      <c r="EWU76" s="38"/>
      <c r="EWV76" s="38"/>
      <c r="EWW76" s="38"/>
      <c r="EWX76" s="38"/>
      <c r="EWY76" s="38"/>
      <c r="EWZ76" s="38"/>
      <c r="EXA76" s="38"/>
      <c r="EXB76" s="38"/>
      <c r="EXC76" s="38"/>
      <c r="EXD76" s="38"/>
      <c r="EXE76" s="38"/>
      <c r="EXF76" s="38"/>
      <c r="EXG76" s="38"/>
      <c r="EXH76" s="38"/>
      <c r="EXI76" s="38"/>
      <c r="EXJ76" s="38"/>
      <c r="EXK76" s="38"/>
      <c r="EXL76" s="38"/>
      <c r="EXM76" s="38"/>
      <c r="EXN76" s="38"/>
      <c r="EXO76" s="38"/>
      <c r="EXP76" s="38"/>
      <c r="EXQ76" s="38"/>
      <c r="EXR76" s="38"/>
      <c r="EXS76" s="38"/>
      <c r="EXT76" s="38"/>
      <c r="EXU76" s="38"/>
      <c r="EXV76" s="38"/>
      <c r="EXW76" s="38"/>
      <c r="EXX76" s="38"/>
      <c r="EXY76" s="38"/>
      <c r="EXZ76" s="38"/>
      <c r="EYA76" s="38"/>
      <c r="EYB76" s="38"/>
      <c r="EYC76" s="38"/>
      <c r="EYD76" s="38"/>
      <c r="EYE76" s="38"/>
      <c r="EYF76" s="38"/>
      <c r="EYG76" s="38"/>
      <c r="EYH76" s="38"/>
      <c r="EYI76" s="38"/>
      <c r="EYJ76" s="38"/>
      <c r="EYK76" s="38"/>
      <c r="EYL76" s="38"/>
      <c r="EYM76" s="38"/>
      <c r="EYN76" s="38"/>
      <c r="EYO76" s="38"/>
      <c r="EYP76" s="38"/>
      <c r="EYQ76" s="38"/>
      <c r="EYR76" s="38"/>
      <c r="EYS76" s="38"/>
      <c r="EYT76" s="38"/>
      <c r="EYU76" s="38"/>
      <c r="EYV76" s="38"/>
      <c r="EYW76" s="38"/>
      <c r="EYX76" s="38"/>
      <c r="EYY76" s="38"/>
      <c r="EYZ76" s="38"/>
      <c r="EZA76" s="38"/>
      <c r="EZB76" s="38"/>
      <c r="EZC76" s="38"/>
      <c r="EZD76" s="38"/>
      <c r="EZE76" s="38"/>
      <c r="EZF76" s="38"/>
      <c r="EZG76" s="38"/>
      <c r="EZH76" s="38"/>
      <c r="EZI76" s="38"/>
      <c r="EZJ76" s="38"/>
      <c r="EZK76" s="38"/>
      <c r="EZL76" s="38"/>
      <c r="EZM76" s="38"/>
      <c r="EZN76" s="38"/>
      <c r="EZO76" s="38"/>
      <c r="EZP76" s="38"/>
      <c r="EZQ76" s="38"/>
      <c r="EZR76" s="38"/>
      <c r="EZS76" s="38"/>
      <c r="EZT76" s="38"/>
      <c r="EZU76" s="38"/>
      <c r="EZV76" s="38"/>
      <c r="EZW76" s="38"/>
      <c r="EZX76" s="38"/>
      <c r="EZY76" s="38"/>
      <c r="EZZ76" s="38"/>
      <c r="FAA76" s="38"/>
      <c r="FAB76" s="38"/>
      <c r="FAC76" s="38"/>
      <c r="FAD76" s="38"/>
      <c r="FAE76" s="38"/>
      <c r="FAF76" s="38"/>
      <c r="FAG76" s="38"/>
      <c r="FAH76" s="38"/>
      <c r="FAI76" s="38"/>
      <c r="FAJ76" s="38"/>
      <c r="FAK76" s="38"/>
      <c r="FAL76" s="38"/>
      <c r="FAM76" s="38"/>
      <c r="FAN76" s="38"/>
      <c r="FAO76" s="38"/>
      <c r="FAP76" s="38"/>
      <c r="FAQ76" s="38"/>
      <c r="FAR76" s="38"/>
      <c r="FAS76" s="38"/>
      <c r="FAT76" s="38"/>
      <c r="FAU76" s="38"/>
      <c r="FAV76" s="38"/>
      <c r="FAW76" s="38"/>
      <c r="FAX76" s="38"/>
      <c r="FAY76" s="38"/>
      <c r="FAZ76" s="38"/>
      <c r="FBA76" s="38"/>
      <c r="FBB76" s="38"/>
      <c r="FBC76" s="38"/>
      <c r="FBD76" s="38"/>
      <c r="FBE76" s="38"/>
      <c r="FBF76" s="38"/>
      <c r="FBG76" s="38"/>
      <c r="FBH76" s="38"/>
      <c r="FBI76" s="38"/>
      <c r="FBJ76" s="38"/>
      <c r="FBK76" s="38"/>
      <c r="FBL76" s="38"/>
      <c r="FBM76" s="38"/>
      <c r="FBN76" s="38"/>
      <c r="FBO76" s="38"/>
      <c r="FBP76" s="38"/>
      <c r="FBQ76" s="38"/>
      <c r="FBR76" s="38"/>
      <c r="FBS76" s="38"/>
      <c r="FBT76" s="38"/>
      <c r="FBU76" s="38"/>
      <c r="FBV76" s="38"/>
      <c r="FBW76" s="38"/>
      <c r="FBX76" s="38"/>
      <c r="FBY76" s="38"/>
      <c r="FBZ76" s="38"/>
      <c r="FCA76" s="38"/>
      <c r="FCB76" s="38"/>
      <c r="FCC76" s="38"/>
      <c r="FCD76" s="38"/>
      <c r="FCE76" s="38"/>
      <c r="FCF76" s="38"/>
      <c r="FCG76" s="38"/>
      <c r="FCH76" s="38"/>
      <c r="FCI76" s="38"/>
      <c r="FCJ76" s="38"/>
      <c r="FCK76" s="38"/>
      <c r="FCL76" s="38"/>
      <c r="FCM76" s="38"/>
      <c r="FCN76" s="38"/>
      <c r="FCO76" s="38"/>
      <c r="FCP76" s="38"/>
      <c r="FCQ76" s="38"/>
      <c r="FCR76" s="38"/>
      <c r="FCS76" s="38"/>
      <c r="FCT76" s="38"/>
      <c r="FCU76" s="38"/>
      <c r="FCV76" s="38"/>
      <c r="FCW76" s="38"/>
      <c r="FCX76" s="38"/>
      <c r="FCY76" s="38"/>
      <c r="FCZ76" s="38"/>
      <c r="FDA76" s="38"/>
      <c r="FDB76" s="38"/>
      <c r="FDC76" s="38"/>
      <c r="FDD76" s="38"/>
      <c r="FDE76" s="38"/>
      <c r="FDF76" s="38"/>
      <c r="FDG76" s="38"/>
      <c r="FDH76" s="38"/>
      <c r="FDI76" s="38"/>
      <c r="FDJ76" s="38"/>
      <c r="FDK76" s="38"/>
      <c r="FDL76" s="38"/>
      <c r="FDM76" s="38"/>
      <c r="FDN76" s="38"/>
      <c r="FDO76" s="38"/>
      <c r="FDP76" s="38"/>
      <c r="FDQ76" s="38"/>
      <c r="FDR76" s="38"/>
      <c r="FDS76" s="38"/>
      <c r="FDT76" s="38"/>
      <c r="FDU76" s="38"/>
      <c r="FDV76" s="38"/>
      <c r="FDW76" s="38"/>
      <c r="FDX76" s="38"/>
      <c r="FDY76" s="38"/>
      <c r="FDZ76" s="38"/>
      <c r="FEA76" s="38"/>
      <c r="FEB76" s="38"/>
      <c r="FEC76" s="38"/>
      <c r="FED76" s="38"/>
      <c r="FEE76" s="38"/>
      <c r="FEF76" s="38"/>
      <c r="FEG76" s="38"/>
      <c r="FEH76" s="38"/>
      <c r="FEI76" s="38"/>
      <c r="FEJ76" s="38"/>
      <c r="FEK76" s="38"/>
      <c r="FEL76" s="38"/>
      <c r="FEM76" s="38"/>
      <c r="FEN76" s="38"/>
      <c r="FEO76" s="38"/>
      <c r="FEP76" s="38"/>
      <c r="FEQ76" s="38"/>
      <c r="FER76" s="38"/>
      <c r="FES76" s="38"/>
      <c r="FET76" s="38"/>
      <c r="FEU76" s="38"/>
      <c r="FEV76" s="38"/>
      <c r="FEW76" s="38"/>
      <c r="FEX76" s="38"/>
      <c r="FEY76" s="38"/>
      <c r="FEZ76" s="38"/>
      <c r="FFA76" s="38"/>
      <c r="FFB76" s="38"/>
      <c r="FFC76" s="38"/>
      <c r="FFD76" s="38"/>
      <c r="FFE76" s="38"/>
      <c r="FFF76" s="38"/>
      <c r="FFG76" s="38"/>
      <c r="FFH76" s="38"/>
      <c r="FFI76" s="38"/>
      <c r="FFJ76" s="38"/>
      <c r="FFK76" s="38"/>
      <c r="FFL76" s="38"/>
      <c r="FFM76" s="38"/>
      <c r="FFN76" s="38"/>
      <c r="FFO76" s="38"/>
      <c r="FFP76" s="38"/>
      <c r="FFQ76" s="38"/>
      <c r="FFR76" s="38"/>
      <c r="FFS76" s="38"/>
      <c r="FFT76" s="38"/>
      <c r="FFU76" s="38"/>
      <c r="FFV76" s="38"/>
      <c r="FFW76" s="38"/>
      <c r="FFX76" s="38"/>
      <c r="FFY76" s="38"/>
      <c r="FFZ76" s="38"/>
      <c r="FGA76" s="38"/>
      <c r="FGB76" s="38"/>
      <c r="FGC76" s="38"/>
      <c r="FGD76" s="38"/>
      <c r="FGE76" s="38"/>
      <c r="FGF76" s="38"/>
      <c r="FGG76" s="38"/>
      <c r="FGH76" s="38"/>
      <c r="FGI76" s="38"/>
      <c r="FGJ76" s="38"/>
      <c r="FGK76" s="38"/>
      <c r="FGL76" s="38"/>
      <c r="FGM76" s="38"/>
      <c r="FGN76" s="38"/>
      <c r="FGO76" s="38"/>
      <c r="FGP76" s="38"/>
      <c r="FGQ76" s="38"/>
      <c r="FGR76" s="38"/>
      <c r="FGS76" s="38"/>
      <c r="FGT76" s="38"/>
      <c r="FGU76" s="38"/>
      <c r="FGV76" s="38"/>
      <c r="FGW76" s="38"/>
      <c r="FGX76" s="38"/>
      <c r="FGY76" s="38"/>
      <c r="FGZ76" s="38"/>
      <c r="FHA76" s="38"/>
      <c r="FHB76" s="38"/>
      <c r="FHC76" s="38"/>
      <c r="FHD76" s="38"/>
      <c r="FHE76" s="38"/>
      <c r="FHF76" s="38"/>
      <c r="FHG76" s="38"/>
      <c r="FHH76" s="38"/>
      <c r="FHI76" s="38"/>
      <c r="FHJ76" s="38"/>
      <c r="FHK76" s="38"/>
      <c r="FHL76" s="38"/>
      <c r="FHM76" s="38"/>
      <c r="FHN76" s="38"/>
      <c r="FHO76" s="38"/>
      <c r="FHP76" s="38"/>
      <c r="FHQ76" s="38"/>
      <c r="FHR76" s="38"/>
      <c r="FHS76" s="38"/>
      <c r="FHT76" s="38"/>
      <c r="FHU76" s="38"/>
      <c r="FHV76" s="38"/>
      <c r="FHW76" s="38"/>
      <c r="FHX76" s="38"/>
      <c r="FHY76" s="38"/>
      <c r="FHZ76" s="38"/>
      <c r="FIA76" s="38"/>
      <c r="FIB76" s="38"/>
      <c r="FIC76" s="38"/>
      <c r="FID76" s="38"/>
      <c r="FIE76" s="38"/>
      <c r="FIF76" s="38"/>
      <c r="FIG76" s="38"/>
      <c r="FIH76" s="38"/>
      <c r="FII76" s="38"/>
      <c r="FIJ76" s="38"/>
      <c r="FIK76" s="38"/>
      <c r="FIL76" s="38"/>
      <c r="FIM76" s="38"/>
      <c r="FIN76" s="38"/>
      <c r="FIO76" s="38"/>
      <c r="FIP76" s="38"/>
      <c r="FIQ76" s="38"/>
      <c r="FIR76" s="38"/>
      <c r="FIS76" s="38"/>
      <c r="FIT76" s="38"/>
      <c r="FIU76" s="38"/>
      <c r="FIV76" s="38"/>
      <c r="FIW76" s="38"/>
      <c r="FIX76" s="38"/>
      <c r="FIY76" s="38"/>
      <c r="FIZ76" s="38"/>
      <c r="FJA76" s="38"/>
      <c r="FJB76" s="38"/>
      <c r="FJC76" s="38"/>
      <c r="FJD76" s="38"/>
      <c r="FJE76" s="38"/>
      <c r="FJF76" s="38"/>
      <c r="FJG76" s="38"/>
      <c r="FJH76" s="38"/>
      <c r="FJI76" s="38"/>
      <c r="FJJ76" s="38"/>
      <c r="FJK76" s="38"/>
      <c r="FJL76" s="38"/>
      <c r="FJM76" s="38"/>
      <c r="FJN76" s="38"/>
      <c r="FJO76" s="38"/>
      <c r="FJP76" s="38"/>
      <c r="FJQ76" s="38"/>
      <c r="FJR76" s="38"/>
      <c r="FJS76" s="38"/>
      <c r="FJT76" s="38"/>
      <c r="FJU76" s="38"/>
      <c r="FJV76" s="38"/>
      <c r="FJW76" s="38"/>
      <c r="FJX76" s="38"/>
      <c r="FJY76" s="38"/>
      <c r="FJZ76" s="38"/>
      <c r="FKA76" s="38"/>
      <c r="FKB76" s="38"/>
      <c r="FKC76" s="38"/>
      <c r="FKD76" s="38"/>
      <c r="FKE76" s="38"/>
      <c r="FKF76" s="38"/>
      <c r="FKG76" s="38"/>
      <c r="FKH76" s="38"/>
      <c r="FKI76" s="38"/>
      <c r="FKJ76" s="38"/>
      <c r="FKK76" s="38"/>
      <c r="FKL76" s="38"/>
      <c r="FKM76" s="38"/>
      <c r="FKN76" s="38"/>
      <c r="FKO76" s="38"/>
      <c r="FKP76" s="38"/>
      <c r="FKQ76" s="38"/>
      <c r="FKR76" s="38"/>
      <c r="FKS76" s="38"/>
      <c r="FKT76" s="38"/>
      <c r="FKU76" s="38"/>
      <c r="FKV76" s="38"/>
      <c r="FKW76" s="38"/>
      <c r="FKX76" s="38"/>
      <c r="FKY76" s="38"/>
      <c r="FKZ76" s="38"/>
      <c r="FLA76" s="38"/>
      <c r="FLB76" s="38"/>
      <c r="FLC76" s="38"/>
      <c r="FLD76" s="38"/>
      <c r="FLE76" s="38"/>
      <c r="FLF76" s="38"/>
      <c r="FLG76" s="38"/>
      <c r="FLH76" s="38"/>
      <c r="FLI76" s="38"/>
      <c r="FLJ76" s="38"/>
      <c r="FLK76" s="38"/>
      <c r="FLL76" s="38"/>
      <c r="FLM76" s="38"/>
      <c r="FLN76" s="38"/>
      <c r="FLO76" s="38"/>
      <c r="FLP76" s="38"/>
      <c r="FLQ76" s="38"/>
      <c r="FLR76" s="38"/>
      <c r="FLS76" s="38"/>
      <c r="FLT76" s="38"/>
      <c r="FLU76" s="38"/>
      <c r="FLV76" s="38"/>
      <c r="FLW76" s="38"/>
      <c r="FLX76" s="38"/>
      <c r="FLY76" s="38"/>
      <c r="FLZ76" s="38"/>
      <c r="FMA76" s="38"/>
      <c r="FMB76" s="38"/>
      <c r="FMC76" s="38"/>
      <c r="FMD76" s="38"/>
      <c r="FME76" s="38"/>
      <c r="FMF76" s="38"/>
      <c r="FMG76" s="38"/>
      <c r="FMH76" s="38"/>
      <c r="FMI76" s="38"/>
      <c r="FMJ76" s="38"/>
      <c r="FMK76" s="38"/>
      <c r="FML76" s="38"/>
      <c r="FMM76" s="38"/>
      <c r="FMN76" s="38"/>
      <c r="FMO76" s="38"/>
      <c r="FMP76" s="38"/>
      <c r="FMQ76" s="38"/>
      <c r="FMR76" s="38"/>
      <c r="FMS76" s="38"/>
      <c r="FMT76" s="38"/>
      <c r="FMU76" s="38"/>
      <c r="FMV76" s="38"/>
      <c r="FMW76" s="38"/>
      <c r="FMX76" s="38"/>
      <c r="FMY76" s="38"/>
      <c r="FMZ76" s="38"/>
      <c r="FNA76" s="38"/>
      <c r="FNB76" s="38"/>
      <c r="FNC76" s="38"/>
      <c r="FND76" s="38"/>
      <c r="FNE76" s="38"/>
      <c r="FNF76" s="38"/>
      <c r="FNG76" s="38"/>
      <c r="FNH76" s="38"/>
      <c r="FNI76" s="38"/>
      <c r="FNJ76" s="38"/>
      <c r="FNK76" s="38"/>
      <c r="FNL76" s="38"/>
      <c r="FNM76" s="38"/>
      <c r="FNN76" s="38"/>
      <c r="FNO76" s="38"/>
      <c r="FNP76" s="38"/>
      <c r="FNQ76" s="38"/>
      <c r="FNR76" s="38"/>
      <c r="FNS76" s="38"/>
      <c r="FNT76" s="38"/>
      <c r="FNU76" s="38"/>
      <c r="FNV76" s="38"/>
      <c r="FNW76" s="38"/>
      <c r="FNX76" s="38"/>
      <c r="FNY76" s="38"/>
      <c r="FNZ76" s="38"/>
      <c r="FOA76" s="38"/>
      <c r="FOB76" s="38"/>
      <c r="FOC76" s="38"/>
      <c r="FOD76" s="38"/>
      <c r="FOE76" s="38"/>
      <c r="FOF76" s="38"/>
      <c r="FOG76" s="38"/>
      <c r="FOH76" s="38"/>
      <c r="FOI76" s="38"/>
      <c r="FOJ76" s="38"/>
      <c r="FOK76" s="38"/>
      <c r="FOL76" s="38"/>
      <c r="FOM76" s="38"/>
      <c r="FON76" s="38"/>
      <c r="FOO76" s="38"/>
      <c r="FOP76" s="38"/>
      <c r="FOQ76" s="38"/>
      <c r="FOR76" s="38"/>
      <c r="FOS76" s="38"/>
      <c r="FOT76" s="38"/>
      <c r="FOU76" s="38"/>
      <c r="FOV76" s="38"/>
      <c r="FOW76" s="38"/>
      <c r="FOX76" s="38"/>
      <c r="FOY76" s="38"/>
      <c r="FOZ76" s="38"/>
      <c r="FPA76" s="38"/>
      <c r="FPB76" s="38"/>
      <c r="FPC76" s="38"/>
      <c r="FPD76" s="38"/>
      <c r="FPE76" s="38"/>
      <c r="FPF76" s="38"/>
      <c r="FPG76" s="38"/>
      <c r="FPH76" s="38"/>
      <c r="FPI76" s="38"/>
      <c r="FPJ76" s="38"/>
      <c r="FPK76" s="38"/>
      <c r="FPL76" s="38"/>
      <c r="FPM76" s="38"/>
      <c r="FPN76" s="38"/>
      <c r="FPO76" s="38"/>
      <c r="FPP76" s="38"/>
      <c r="FPQ76" s="38"/>
      <c r="FPR76" s="38"/>
      <c r="FPS76" s="38"/>
      <c r="FPT76" s="38"/>
      <c r="FPU76" s="38"/>
      <c r="FPV76" s="38"/>
      <c r="FPW76" s="38"/>
      <c r="FPX76" s="38"/>
      <c r="FPY76" s="38"/>
      <c r="FPZ76" s="38"/>
      <c r="FQA76" s="38"/>
      <c r="FQB76" s="38"/>
      <c r="FQC76" s="38"/>
      <c r="FQD76" s="38"/>
      <c r="FQE76" s="38"/>
      <c r="FQF76" s="38"/>
      <c r="FQG76" s="38"/>
      <c r="FQH76" s="38"/>
      <c r="FQI76" s="38"/>
      <c r="FQJ76" s="38"/>
      <c r="FQK76" s="38"/>
      <c r="FQL76" s="38"/>
      <c r="FQM76" s="38"/>
      <c r="FQN76" s="38"/>
      <c r="FQO76" s="38"/>
      <c r="FQP76" s="38"/>
      <c r="FQQ76" s="38"/>
      <c r="FQR76" s="38"/>
      <c r="FQS76" s="38"/>
      <c r="FQT76" s="38"/>
      <c r="FQU76" s="38"/>
      <c r="FQV76" s="38"/>
      <c r="FQW76" s="38"/>
      <c r="FQX76" s="38"/>
      <c r="FQY76" s="38"/>
      <c r="FQZ76" s="38"/>
      <c r="FRA76" s="38"/>
      <c r="FRB76" s="38"/>
      <c r="FRC76" s="38"/>
      <c r="FRD76" s="38"/>
      <c r="FRE76" s="38"/>
      <c r="FRF76" s="38"/>
      <c r="FRG76" s="38"/>
      <c r="FRH76" s="38"/>
      <c r="FRI76" s="38"/>
      <c r="FRJ76" s="38"/>
      <c r="FRK76" s="38"/>
      <c r="FRL76" s="38"/>
      <c r="FRM76" s="38"/>
      <c r="FRN76" s="38"/>
      <c r="FRO76" s="38"/>
      <c r="FRP76" s="38"/>
      <c r="FRQ76" s="38"/>
      <c r="FRR76" s="38"/>
      <c r="FRS76" s="38"/>
      <c r="FRT76" s="38"/>
      <c r="FRU76" s="38"/>
      <c r="FRV76" s="38"/>
      <c r="FRW76" s="38"/>
      <c r="FRX76" s="38"/>
      <c r="FRY76" s="38"/>
      <c r="FRZ76" s="38"/>
      <c r="FSA76" s="38"/>
      <c r="FSB76" s="38"/>
      <c r="FSC76" s="38"/>
      <c r="FSD76" s="38"/>
      <c r="FSE76" s="38"/>
      <c r="FSF76" s="38"/>
      <c r="FSG76" s="38"/>
      <c r="FSH76" s="38"/>
      <c r="FSI76" s="38"/>
      <c r="FSJ76" s="38"/>
      <c r="FSK76" s="38"/>
      <c r="FSL76" s="38"/>
      <c r="FSM76" s="38"/>
      <c r="FSN76" s="38"/>
      <c r="FSO76" s="38"/>
      <c r="FSP76" s="38"/>
      <c r="FSQ76" s="38"/>
      <c r="FSR76" s="38"/>
      <c r="FSS76" s="38"/>
      <c r="FST76" s="38"/>
      <c r="FSU76" s="38"/>
      <c r="FSV76" s="38"/>
      <c r="FSW76" s="38"/>
      <c r="FSX76" s="38"/>
      <c r="FSY76" s="38"/>
      <c r="FSZ76" s="38"/>
      <c r="FTA76" s="38"/>
      <c r="FTB76" s="38"/>
      <c r="FTC76" s="38"/>
      <c r="FTD76" s="38"/>
      <c r="FTE76" s="38"/>
      <c r="FTF76" s="38"/>
      <c r="FTG76" s="38"/>
      <c r="FTH76" s="38"/>
      <c r="FTI76" s="38"/>
      <c r="FTJ76" s="38"/>
      <c r="FTK76" s="38"/>
      <c r="FTL76" s="38"/>
      <c r="FTM76" s="38"/>
      <c r="FTN76" s="38"/>
      <c r="FTO76" s="38"/>
      <c r="FTP76" s="38"/>
      <c r="FTQ76" s="38"/>
      <c r="FTR76" s="38"/>
      <c r="FTS76" s="38"/>
      <c r="FTT76" s="38"/>
      <c r="FTU76" s="38"/>
      <c r="FTV76" s="38"/>
      <c r="FTW76" s="38"/>
      <c r="FTX76" s="38"/>
      <c r="FTY76" s="38"/>
      <c r="FTZ76" s="38"/>
      <c r="FUA76" s="38"/>
      <c r="FUB76" s="38"/>
      <c r="FUC76" s="38"/>
      <c r="FUD76" s="38"/>
      <c r="FUE76" s="38"/>
      <c r="FUF76" s="38"/>
      <c r="FUG76" s="38"/>
      <c r="FUH76" s="38"/>
      <c r="FUI76" s="38"/>
      <c r="FUJ76" s="38"/>
      <c r="FUK76" s="38"/>
      <c r="FUL76" s="38"/>
      <c r="FUM76" s="38"/>
      <c r="FUN76" s="38"/>
      <c r="FUO76" s="38"/>
      <c r="FUP76" s="38"/>
      <c r="FUQ76" s="38"/>
      <c r="FUR76" s="38"/>
      <c r="FUS76" s="38"/>
      <c r="FUT76" s="38"/>
      <c r="FUU76" s="38"/>
      <c r="FUV76" s="38"/>
      <c r="FUW76" s="38"/>
      <c r="FUX76" s="38"/>
      <c r="FUY76" s="38"/>
      <c r="FUZ76" s="38"/>
      <c r="FVA76" s="38"/>
      <c r="FVB76" s="38"/>
      <c r="FVC76" s="38"/>
      <c r="FVD76" s="38"/>
      <c r="FVE76" s="38"/>
      <c r="FVF76" s="38"/>
      <c r="FVG76" s="38"/>
      <c r="FVH76" s="38"/>
      <c r="FVI76" s="38"/>
      <c r="FVJ76" s="38"/>
      <c r="FVK76" s="38"/>
      <c r="FVL76" s="38"/>
      <c r="FVM76" s="38"/>
      <c r="FVN76" s="38"/>
      <c r="FVO76" s="38"/>
      <c r="FVP76" s="38"/>
      <c r="FVQ76" s="38"/>
      <c r="FVR76" s="38"/>
      <c r="FVS76" s="38"/>
      <c r="FVT76" s="38"/>
      <c r="FVU76" s="38"/>
      <c r="FVV76" s="38"/>
      <c r="FVW76" s="38"/>
      <c r="FVX76" s="38"/>
      <c r="FVY76" s="38"/>
      <c r="FVZ76" s="38"/>
      <c r="FWA76" s="38"/>
      <c r="FWB76" s="38"/>
      <c r="FWC76" s="38"/>
      <c r="FWD76" s="38"/>
      <c r="FWE76" s="38"/>
      <c r="FWF76" s="38"/>
      <c r="FWG76" s="38"/>
      <c r="FWH76" s="38"/>
      <c r="FWI76" s="38"/>
      <c r="FWJ76" s="38"/>
      <c r="FWK76" s="38"/>
      <c r="FWL76" s="38"/>
      <c r="FWM76" s="38"/>
      <c r="FWN76" s="38"/>
      <c r="FWO76" s="38"/>
      <c r="FWP76" s="38"/>
      <c r="FWQ76" s="38"/>
      <c r="FWR76" s="38"/>
      <c r="FWS76" s="38"/>
      <c r="FWT76" s="38"/>
      <c r="FWU76" s="38"/>
      <c r="FWV76" s="38"/>
      <c r="FWW76" s="38"/>
      <c r="FWX76" s="38"/>
      <c r="FWY76" s="38"/>
      <c r="FWZ76" s="38"/>
      <c r="FXA76" s="38"/>
      <c r="FXB76" s="38"/>
      <c r="FXC76" s="38"/>
      <c r="FXD76" s="38"/>
      <c r="FXE76" s="38"/>
      <c r="FXF76" s="38"/>
      <c r="FXG76" s="38"/>
      <c r="FXH76" s="38"/>
      <c r="FXI76" s="38"/>
      <c r="FXJ76" s="38"/>
      <c r="FXK76" s="38"/>
      <c r="FXL76" s="38"/>
      <c r="FXM76" s="38"/>
      <c r="FXN76" s="38"/>
      <c r="FXO76" s="38"/>
      <c r="FXP76" s="38"/>
      <c r="FXQ76" s="38"/>
      <c r="FXR76" s="38"/>
      <c r="FXS76" s="38"/>
      <c r="FXT76" s="38"/>
      <c r="FXU76" s="38"/>
      <c r="FXV76" s="38"/>
      <c r="FXW76" s="38"/>
      <c r="FXX76" s="38"/>
      <c r="FXY76" s="38"/>
      <c r="FXZ76" s="38"/>
      <c r="FYA76" s="38"/>
      <c r="FYB76" s="38"/>
      <c r="FYC76" s="38"/>
      <c r="FYD76" s="38"/>
      <c r="FYE76" s="38"/>
      <c r="FYF76" s="38"/>
      <c r="FYG76" s="38"/>
      <c r="FYH76" s="38"/>
      <c r="FYI76" s="38"/>
      <c r="FYJ76" s="38"/>
      <c r="FYK76" s="38"/>
      <c r="FYL76" s="38"/>
      <c r="FYM76" s="38"/>
      <c r="FYN76" s="38"/>
      <c r="FYO76" s="38"/>
      <c r="FYP76" s="38"/>
      <c r="FYQ76" s="38"/>
      <c r="FYR76" s="38"/>
      <c r="FYS76" s="38"/>
      <c r="FYT76" s="38"/>
      <c r="FYU76" s="38"/>
      <c r="FYV76" s="38"/>
      <c r="FYW76" s="38"/>
      <c r="FYX76" s="38"/>
      <c r="FYY76" s="38"/>
      <c r="FYZ76" s="38"/>
      <c r="FZA76" s="38"/>
      <c r="FZB76" s="38"/>
      <c r="FZC76" s="38"/>
      <c r="FZD76" s="38"/>
      <c r="FZE76" s="38"/>
      <c r="FZF76" s="38"/>
      <c r="FZG76" s="38"/>
      <c r="FZH76" s="38"/>
      <c r="FZI76" s="38"/>
      <c r="FZJ76" s="38"/>
      <c r="FZK76" s="38"/>
      <c r="FZL76" s="38"/>
      <c r="FZM76" s="38"/>
      <c r="FZN76" s="38"/>
      <c r="FZO76" s="38"/>
      <c r="FZP76" s="38"/>
      <c r="FZQ76" s="38"/>
      <c r="FZR76" s="38"/>
      <c r="FZS76" s="38"/>
      <c r="FZT76" s="38"/>
      <c r="FZU76" s="38"/>
      <c r="FZV76" s="38"/>
      <c r="FZW76" s="38"/>
      <c r="FZX76" s="38"/>
      <c r="FZY76" s="38"/>
      <c r="FZZ76" s="38"/>
      <c r="GAA76" s="38"/>
      <c r="GAB76" s="38"/>
      <c r="GAC76" s="38"/>
      <c r="GAD76" s="38"/>
      <c r="GAE76" s="38"/>
      <c r="GAF76" s="38"/>
      <c r="GAG76" s="38"/>
      <c r="GAH76" s="38"/>
      <c r="GAI76" s="38"/>
      <c r="GAJ76" s="38"/>
      <c r="GAK76" s="38"/>
      <c r="GAL76" s="38"/>
      <c r="GAM76" s="38"/>
      <c r="GAN76" s="38"/>
      <c r="GAO76" s="38"/>
      <c r="GAP76" s="38"/>
      <c r="GAQ76" s="38"/>
      <c r="GAR76" s="38"/>
      <c r="GAS76" s="38"/>
      <c r="GAT76" s="38"/>
      <c r="GAU76" s="38"/>
      <c r="GAV76" s="38"/>
      <c r="GAW76" s="38"/>
      <c r="GAX76" s="38"/>
      <c r="GAY76" s="38"/>
      <c r="GAZ76" s="38"/>
      <c r="GBA76" s="38"/>
      <c r="GBB76" s="38"/>
      <c r="GBC76" s="38"/>
      <c r="GBD76" s="38"/>
      <c r="GBE76" s="38"/>
      <c r="GBF76" s="38"/>
      <c r="GBG76" s="38"/>
      <c r="GBH76" s="38"/>
      <c r="GBI76" s="38"/>
      <c r="GBJ76" s="38"/>
      <c r="GBK76" s="38"/>
      <c r="GBL76" s="38"/>
      <c r="GBM76" s="38"/>
      <c r="GBN76" s="38"/>
      <c r="GBO76" s="38"/>
      <c r="GBP76" s="38"/>
      <c r="GBQ76" s="38"/>
      <c r="GBR76" s="38"/>
      <c r="GBS76" s="38"/>
      <c r="GBT76" s="38"/>
      <c r="GBU76" s="38"/>
      <c r="GBV76" s="38"/>
      <c r="GBW76" s="38"/>
      <c r="GBX76" s="38"/>
      <c r="GBY76" s="38"/>
      <c r="GBZ76" s="38"/>
      <c r="GCA76" s="38"/>
      <c r="GCB76" s="38"/>
      <c r="GCC76" s="38"/>
      <c r="GCD76" s="38"/>
      <c r="GCE76" s="38"/>
      <c r="GCF76" s="38"/>
      <c r="GCG76" s="38"/>
      <c r="GCH76" s="38"/>
      <c r="GCI76" s="38"/>
      <c r="GCJ76" s="38"/>
      <c r="GCK76" s="38"/>
      <c r="GCL76" s="38"/>
      <c r="GCM76" s="38"/>
      <c r="GCN76" s="38"/>
      <c r="GCO76" s="38"/>
      <c r="GCP76" s="38"/>
      <c r="GCQ76" s="38"/>
      <c r="GCR76" s="38"/>
      <c r="GCS76" s="38"/>
      <c r="GCT76" s="38"/>
      <c r="GCU76" s="38"/>
      <c r="GCV76" s="38"/>
      <c r="GCW76" s="38"/>
      <c r="GCX76" s="38"/>
      <c r="GCY76" s="38"/>
      <c r="GCZ76" s="38"/>
      <c r="GDA76" s="38"/>
      <c r="GDB76" s="38"/>
      <c r="GDC76" s="38"/>
      <c r="GDD76" s="38"/>
      <c r="GDE76" s="38"/>
      <c r="GDF76" s="38"/>
      <c r="GDG76" s="38"/>
      <c r="GDH76" s="38"/>
      <c r="GDI76" s="38"/>
      <c r="GDJ76" s="38"/>
      <c r="GDK76" s="38"/>
      <c r="GDL76" s="38"/>
      <c r="GDM76" s="38"/>
      <c r="GDN76" s="38"/>
      <c r="GDO76" s="38"/>
      <c r="GDP76" s="38"/>
      <c r="GDQ76" s="38"/>
      <c r="GDR76" s="38"/>
      <c r="GDS76" s="38"/>
      <c r="GDT76" s="38"/>
      <c r="GDU76" s="38"/>
      <c r="GDV76" s="38"/>
      <c r="GDW76" s="38"/>
      <c r="GDX76" s="38"/>
      <c r="GDY76" s="38"/>
      <c r="GDZ76" s="38"/>
      <c r="GEA76" s="38"/>
      <c r="GEB76" s="38"/>
      <c r="GEC76" s="38"/>
      <c r="GED76" s="38"/>
      <c r="GEE76" s="38"/>
      <c r="GEF76" s="38"/>
      <c r="GEG76" s="38"/>
      <c r="GEH76" s="38"/>
      <c r="GEI76" s="38"/>
      <c r="GEJ76" s="38"/>
      <c r="GEK76" s="38"/>
      <c r="GEL76" s="38"/>
      <c r="GEM76" s="38"/>
      <c r="GEN76" s="38"/>
      <c r="GEO76" s="38"/>
      <c r="GEP76" s="38"/>
      <c r="GEQ76" s="38"/>
      <c r="GER76" s="38"/>
      <c r="GES76" s="38"/>
      <c r="GET76" s="38"/>
      <c r="GEU76" s="38"/>
      <c r="GEV76" s="38"/>
      <c r="GEW76" s="38"/>
      <c r="GEX76" s="38"/>
      <c r="GEY76" s="38"/>
      <c r="GEZ76" s="38"/>
      <c r="GFA76" s="38"/>
      <c r="GFB76" s="38"/>
      <c r="GFC76" s="38"/>
      <c r="GFD76" s="38"/>
      <c r="GFE76" s="38"/>
      <c r="GFF76" s="38"/>
      <c r="GFG76" s="38"/>
      <c r="GFH76" s="38"/>
      <c r="GFI76" s="38"/>
      <c r="GFJ76" s="38"/>
      <c r="GFK76" s="38"/>
      <c r="GFL76" s="38"/>
      <c r="GFM76" s="38"/>
      <c r="GFN76" s="38"/>
      <c r="GFO76" s="38"/>
      <c r="GFP76" s="38"/>
      <c r="GFQ76" s="38"/>
      <c r="GFR76" s="38"/>
      <c r="GFS76" s="38"/>
      <c r="GFT76" s="38"/>
      <c r="GFU76" s="38"/>
      <c r="GFV76" s="38"/>
      <c r="GFW76" s="38"/>
      <c r="GFX76" s="38"/>
      <c r="GFY76" s="38"/>
      <c r="GFZ76" s="38"/>
      <c r="GGA76" s="38"/>
      <c r="GGB76" s="38"/>
      <c r="GGC76" s="38"/>
      <c r="GGD76" s="38"/>
      <c r="GGE76" s="38"/>
      <c r="GGF76" s="38"/>
      <c r="GGG76" s="38"/>
      <c r="GGH76" s="38"/>
      <c r="GGI76" s="38"/>
      <c r="GGJ76" s="38"/>
      <c r="GGK76" s="38"/>
      <c r="GGL76" s="38"/>
      <c r="GGM76" s="38"/>
      <c r="GGN76" s="38"/>
      <c r="GGO76" s="38"/>
      <c r="GGP76" s="38"/>
      <c r="GGQ76" s="38"/>
      <c r="GGR76" s="38"/>
      <c r="GGS76" s="38"/>
      <c r="GGT76" s="38"/>
      <c r="GGU76" s="38"/>
      <c r="GGV76" s="38"/>
      <c r="GGW76" s="38"/>
      <c r="GGX76" s="38"/>
      <c r="GGY76" s="38"/>
      <c r="GGZ76" s="38"/>
      <c r="GHA76" s="38"/>
      <c r="GHB76" s="38"/>
      <c r="GHC76" s="38"/>
      <c r="GHD76" s="38"/>
      <c r="GHE76" s="38"/>
      <c r="GHF76" s="38"/>
      <c r="GHG76" s="38"/>
      <c r="GHH76" s="38"/>
      <c r="GHI76" s="38"/>
      <c r="GHJ76" s="38"/>
      <c r="GHK76" s="38"/>
      <c r="GHL76" s="38"/>
      <c r="GHM76" s="38"/>
      <c r="GHN76" s="38"/>
      <c r="GHO76" s="38"/>
      <c r="GHP76" s="38"/>
      <c r="GHQ76" s="38"/>
      <c r="GHR76" s="38"/>
      <c r="GHS76" s="38"/>
      <c r="GHT76" s="38"/>
      <c r="GHU76" s="38"/>
      <c r="GHV76" s="38"/>
      <c r="GHW76" s="38"/>
      <c r="GHX76" s="38"/>
      <c r="GHY76" s="38"/>
      <c r="GHZ76" s="38"/>
      <c r="GIA76" s="38"/>
      <c r="GIB76" s="38"/>
      <c r="GIC76" s="38"/>
      <c r="GID76" s="38"/>
      <c r="GIE76" s="38"/>
      <c r="GIF76" s="38"/>
      <c r="GIG76" s="38"/>
      <c r="GIH76" s="38"/>
      <c r="GII76" s="38"/>
      <c r="GIJ76" s="38"/>
      <c r="GIK76" s="38"/>
      <c r="GIL76" s="38"/>
      <c r="GIM76" s="38"/>
      <c r="GIN76" s="38"/>
      <c r="GIO76" s="38"/>
      <c r="GIP76" s="38"/>
      <c r="GIQ76" s="38"/>
      <c r="GIR76" s="38"/>
      <c r="GIS76" s="38"/>
      <c r="GIT76" s="38"/>
      <c r="GIU76" s="38"/>
      <c r="GIV76" s="38"/>
      <c r="GIW76" s="38"/>
      <c r="GIX76" s="38"/>
      <c r="GIY76" s="38"/>
      <c r="GIZ76" s="38"/>
      <c r="GJA76" s="38"/>
      <c r="GJB76" s="38"/>
      <c r="GJC76" s="38"/>
      <c r="GJD76" s="38"/>
      <c r="GJE76" s="38"/>
      <c r="GJF76" s="38"/>
      <c r="GJG76" s="38"/>
      <c r="GJH76" s="38"/>
      <c r="GJI76" s="38"/>
      <c r="GJJ76" s="38"/>
      <c r="GJK76" s="38"/>
      <c r="GJL76" s="38"/>
      <c r="GJM76" s="38"/>
      <c r="GJN76" s="38"/>
      <c r="GJO76" s="38"/>
      <c r="GJP76" s="38"/>
      <c r="GJQ76" s="38"/>
      <c r="GJR76" s="38"/>
      <c r="GJS76" s="38"/>
      <c r="GJT76" s="38"/>
      <c r="GJU76" s="38"/>
      <c r="GJV76" s="38"/>
      <c r="GJW76" s="38"/>
      <c r="GJX76" s="38"/>
      <c r="GJY76" s="38"/>
      <c r="GJZ76" s="38"/>
      <c r="GKA76" s="38"/>
      <c r="GKB76" s="38"/>
      <c r="GKC76" s="38"/>
      <c r="GKD76" s="38"/>
      <c r="GKE76" s="38"/>
      <c r="GKF76" s="38"/>
      <c r="GKG76" s="38"/>
      <c r="GKH76" s="38"/>
      <c r="GKI76" s="38"/>
      <c r="GKJ76" s="38"/>
      <c r="GKK76" s="38"/>
      <c r="GKL76" s="38"/>
      <c r="GKM76" s="38"/>
      <c r="GKN76" s="38"/>
      <c r="GKO76" s="38"/>
      <c r="GKP76" s="38"/>
      <c r="GKQ76" s="38"/>
      <c r="GKR76" s="38"/>
      <c r="GKS76" s="38"/>
      <c r="GKT76" s="38"/>
      <c r="GKU76" s="38"/>
      <c r="GKV76" s="38"/>
      <c r="GKW76" s="38"/>
      <c r="GKX76" s="38"/>
      <c r="GKY76" s="38"/>
      <c r="GKZ76" s="38"/>
      <c r="GLA76" s="38"/>
      <c r="GLB76" s="38"/>
      <c r="GLC76" s="38"/>
      <c r="GLD76" s="38"/>
      <c r="GLE76" s="38"/>
      <c r="GLF76" s="38"/>
      <c r="GLG76" s="38"/>
      <c r="GLH76" s="38"/>
      <c r="GLI76" s="38"/>
      <c r="GLJ76" s="38"/>
      <c r="GLK76" s="38"/>
      <c r="GLL76" s="38"/>
      <c r="GLM76" s="38"/>
      <c r="GLN76" s="38"/>
      <c r="GLO76" s="38"/>
      <c r="GLP76" s="38"/>
      <c r="GLQ76" s="38"/>
      <c r="GLR76" s="38"/>
      <c r="GLS76" s="38"/>
      <c r="GLT76" s="38"/>
      <c r="GLU76" s="38"/>
      <c r="GLV76" s="38"/>
      <c r="GLW76" s="38"/>
      <c r="GLX76" s="38"/>
      <c r="GLY76" s="38"/>
      <c r="GLZ76" s="38"/>
      <c r="GMA76" s="38"/>
      <c r="GMB76" s="38"/>
      <c r="GMC76" s="38"/>
      <c r="GMD76" s="38"/>
      <c r="GME76" s="38"/>
      <c r="GMF76" s="38"/>
      <c r="GMG76" s="38"/>
      <c r="GMH76" s="38"/>
      <c r="GMI76" s="38"/>
      <c r="GMJ76" s="38"/>
      <c r="GMK76" s="38"/>
      <c r="GML76" s="38"/>
      <c r="GMM76" s="38"/>
      <c r="GMN76" s="38"/>
      <c r="GMO76" s="38"/>
      <c r="GMP76" s="38"/>
      <c r="GMQ76" s="38"/>
      <c r="GMR76" s="38"/>
      <c r="GMS76" s="38"/>
      <c r="GMT76" s="38"/>
      <c r="GMU76" s="38"/>
      <c r="GMV76" s="38"/>
      <c r="GMW76" s="38"/>
      <c r="GMX76" s="38"/>
      <c r="GMY76" s="38"/>
      <c r="GMZ76" s="38"/>
      <c r="GNA76" s="38"/>
      <c r="GNB76" s="38"/>
      <c r="GNC76" s="38"/>
      <c r="GND76" s="38"/>
      <c r="GNE76" s="38"/>
      <c r="GNF76" s="38"/>
      <c r="GNG76" s="38"/>
      <c r="GNH76" s="38"/>
      <c r="GNI76" s="38"/>
      <c r="GNJ76" s="38"/>
      <c r="GNK76" s="38"/>
      <c r="GNL76" s="38"/>
      <c r="GNM76" s="38"/>
      <c r="GNN76" s="38"/>
      <c r="GNO76" s="38"/>
      <c r="GNP76" s="38"/>
      <c r="GNQ76" s="38"/>
      <c r="GNR76" s="38"/>
      <c r="GNS76" s="38"/>
      <c r="GNT76" s="38"/>
      <c r="GNU76" s="38"/>
      <c r="GNV76" s="38"/>
      <c r="GNW76" s="38"/>
      <c r="GNX76" s="38"/>
      <c r="GNY76" s="38"/>
      <c r="GNZ76" s="38"/>
      <c r="GOA76" s="38"/>
      <c r="GOB76" s="38"/>
      <c r="GOC76" s="38"/>
      <c r="GOD76" s="38"/>
      <c r="GOE76" s="38"/>
      <c r="GOF76" s="38"/>
      <c r="GOG76" s="38"/>
      <c r="GOH76" s="38"/>
      <c r="GOI76" s="38"/>
      <c r="GOJ76" s="38"/>
      <c r="GOK76" s="38"/>
      <c r="GOL76" s="38"/>
      <c r="GOM76" s="38"/>
      <c r="GON76" s="38"/>
      <c r="GOO76" s="38"/>
      <c r="GOP76" s="38"/>
      <c r="GOQ76" s="38"/>
      <c r="GOR76" s="38"/>
      <c r="GOS76" s="38"/>
      <c r="GOT76" s="38"/>
      <c r="GOU76" s="38"/>
      <c r="GOV76" s="38"/>
      <c r="GOW76" s="38"/>
      <c r="GOX76" s="38"/>
      <c r="GOY76" s="38"/>
      <c r="GOZ76" s="38"/>
      <c r="GPA76" s="38"/>
      <c r="GPB76" s="38"/>
      <c r="GPC76" s="38"/>
      <c r="GPD76" s="38"/>
      <c r="GPE76" s="38"/>
      <c r="GPF76" s="38"/>
      <c r="GPG76" s="38"/>
      <c r="GPH76" s="38"/>
      <c r="GPI76" s="38"/>
      <c r="GPJ76" s="38"/>
      <c r="GPK76" s="38"/>
      <c r="GPL76" s="38"/>
      <c r="GPM76" s="38"/>
      <c r="GPN76" s="38"/>
      <c r="GPO76" s="38"/>
      <c r="GPP76" s="38"/>
      <c r="GPQ76" s="38"/>
      <c r="GPR76" s="38"/>
      <c r="GPS76" s="38"/>
      <c r="GPT76" s="38"/>
      <c r="GPU76" s="38"/>
      <c r="GPV76" s="38"/>
      <c r="GPW76" s="38"/>
      <c r="GPX76" s="38"/>
      <c r="GPY76" s="38"/>
      <c r="GPZ76" s="38"/>
      <c r="GQA76" s="38"/>
      <c r="GQB76" s="38"/>
      <c r="GQC76" s="38"/>
      <c r="GQD76" s="38"/>
      <c r="GQE76" s="38"/>
      <c r="GQF76" s="38"/>
      <c r="GQG76" s="38"/>
      <c r="GQH76" s="38"/>
      <c r="GQI76" s="38"/>
      <c r="GQJ76" s="38"/>
      <c r="GQK76" s="38"/>
      <c r="GQL76" s="38"/>
      <c r="GQM76" s="38"/>
      <c r="GQN76" s="38"/>
      <c r="GQO76" s="38"/>
      <c r="GQP76" s="38"/>
      <c r="GQQ76" s="38"/>
      <c r="GQR76" s="38"/>
      <c r="GQS76" s="38"/>
      <c r="GQT76" s="38"/>
      <c r="GQU76" s="38"/>
      <c r="GQV76" s="38"/>
      <c r="GQW76" s="38"/>
      <c r="GQX76" s="38"/>
      <c r="GQY76" s="38"/>
      <c r="GQZ76" s="38"/>
      <c r="GRA76" s="38"/>
      <c r="GRB76" s="38"/>
      <c r="GRC76" s="38"/>
      <c r="GRD76" s="38"/>
      <c r="GRE76" s="38"/>
      <c r="GRF76" s="38"/>
      <c r="GRG76" s="38"/>
      <c r="GRH76" s="38"/>
      <c r="GRI76" s="38"/>
      <c r="GRJ76" s="38"/>
      <c r="GRK76" s="38"/>
      <c r="GRL76" s="38"/>
      <c r="GRM76" s="38"/>
      <c r="GRN76" s="38"/>
      <c r="GRO76" s="38"/>
      <c r="GRP76" s="38"/>
      <c r="GRQ76" s="38"/>
      <c r="GRR76" s="38"/>
      <c r="GRS76" s="38"/>
      <c r="GRT76" s="38"/>
      <c r="GRU76" s="38"/>
      <c r="GRV76" s="38"/>
      <c r="GRW76" s="38"/>
      <c r="GRX76" s="38"/>
      <c r="GRY76" s="38"/>
      <c r="GRZ76" s="38"/>
      <c r="GSA76" s="38"/>
      <c r="GSB76" s="38"/>
      <c r="GSC76" s="38"/>
      <c r="GSD76" s="38"/>
      <c r="GSE76" s="38"/>
      <c r="GSF76" s="38"/>
      <c r="GSG76" s="38"/>
      <c r="GSH76" s="38"/>
      <c r="GSI76" s="38"/>
      <c r="GSJ76" s="38"/>
      <c r="GSK76" s="38"/>
      <c r="GSL76" s="38"/>
      <c r="GSM76" s="38"/>
      <c r="GSN76" s="38"/>
      <c r="GSO76" s="38"/>
      <c r="GSP76" s="38"/>
      <c r="GSQ76" s="38"/>
      <c r="GSR76" s="38"/>
      <c r="GSS76" s="38"/>
      <c r="GST76" s="38"/>
      <c r="GSU76" s="38"/>
      <c r="GSV76" s="38"/>
      <c r="GSW76" s="38"/>
      <c r="GSX76" s="38"/>
      <c r="GSY76" s="38"/>
      <c r="GSZ76" s="38"/>
      <c r="GTA76" s="38"/>
      <c r="GTB76" s="38"/>
      <c r="GTC76" s="38"/>
      <c r="GTD76" s="38"/>
      <c r="GTE76" s="38"/>
      <c r="GTF76" s="38"/>
      <c r="GTG76" s="38"/>
      <c r="GTH76" s="38"/>
      <c r="GTI76" s="38"/>
      <c r="GTJ76" s="38"/>
      <c r="GTK76" s="38"/>
      <c r="GTL76" s="38"/>
      <c r="GTM76" s="38"/>
      <c r="GTN76" s="38"/>
      <c r="GTO76" s="38"/>
      <c r="GTP76" s="38"/>
      <c r="GTQ76" s="38"/>
      <c r="GTR76" s="38"/>
      <c r="GTS76" s="38"/>
      <c r="GTT76" s="38"/>
      <c r="GTU76" s="38"/>
      <c r="GTV76" s="38"/>
      <c r="GTW76" s="38"/>
      <c r="GTX76" s="38"/>
      <c r="GTY76" s="38"/>
      <c r="GTZ76" s="38"/>
      <c r="GUA76" s="38"/>
      <c r="GUB76" s="38"/>
      <c r="GUC76" s="38"/>
      <c r="GUD76" s="38"/>
      <c r="GUE76" s="38"/>
      <c r="GUF76" s="38"/>
      <c r="GUG76" s="38"/>
      <c r="GUH76" s="38"/>
      <c r="GUI76" s="38"/>
      <c r="GUJ76" s="38"/>
      <c r="GUK76" s="38"/>
      <c r="GUL76" s="38"/>
      <c r="GUM76" s="38"/>
      <c r="GUN76" s="38"/>
      <c r="GUO76" s="38"/>
      <c r="GUP76" s="38"/>
      <c r="GUQ76" s="38"/>
      <c r="GUR76" s="38"/>
      <c r="GUS76" s="38"/>
      <c r="GUT76" s="38"/>
      <c r="GUU76" s="38"/>
      <c r="GUV76" s="38"/>
      <c r="GUW76" s="38"/>
      <c r="GUX76" s="38"/>
      <c r="GUY76" s="38"/>
      <c r="GUZ76" s="38"/>
      <c r="GVA76" s="38"/>
      <c r="GVB76" s="38"/>
      <c r="GVC76" s="38"/>
      <c r="GVD76" s="38"/>
      <c r="GVE76" s="38"/>
      <c r="GVF76" s="38"/>
      <c r="GVG76" s="38"/>
      <c r="GVH76" s="38"/>
      <c r="GVI76" s="38"/>
      <c r="GVJ76" s="38"/>
      <c r="GVK76" s="38"/>
      <c r="GVL76" s="38"/>
      <c r="GVM76" s="38"/>
      <c r="GVN76" s="38"/>
      <c r="GVO76" s="38"/>
      <c r="GVP76" s="38"/>
      <c r="GVQ76" s="38"/>
      <c r="GVR76" s="38"/>
      <c r="GVS76" s="38"/>
      <c r="GVT76" s="38"/>
      <c r="GVU76" s="38"/>
      <c r="GVV76" s="38"/>
      <c r="GVW76" s="38"/>
      <c r="GVX76" s="38"/>
      <c r="GVY76" s="38"/>
      <c r="GVZ76" s="38"/>
      <c r="GWA76" s="38"/>
      <c r="GWB76" s="38"/>
      <c r="GWC76" s="38"/>
      <c r="GWD76" s="38"/>
      <c r="GWE76" s="38"/>
      <c r="GWF76" s="38"/>
      <c r="GWG76" s="38"/>
      <c r="GWH76" s="38"/>
      <c r="GWI76" s="38"/>
      <c r="GWJ76" s="38"/>
      <c r="GWK76" s="38"/>
      <c r="GWL76" s="38"/>
      <c r="GWM76" s="38"/>
      <c r="GWN76" s="38"/>
      <c r="GWO76" s="38"/>
      <c r="GWP76" s="38"/>
      <c r="GWQ76" s="38"/>
      <c r="GWR76" s="38"/>
      <c r="GWS76" s="38"/>
      <c r="GWT76" s="38"/>
      <c r="GWU76" s="38"/>
      <c r="GWV76" s="38"/>
      <c r="GWW76" s="38"/>
      <c r="GWX76" s="38"/>
      <c r="GWY76" s="38"/>
      <c r="GWZ76" s="38"/>
      <c r="GXA76" s="38"/>
      <c r="GXB76" s="38"/>
      <c r="GXC76" s="38"/>
      <c r="GXD76" s="38"/>
      <c r="GXE76" s="38"/>
      <c r="GXF76" s="38"/>
      <c r="GXG76" s="38"/>
      <c r="GXH76" s="38"/>
      <c r="GXI76" s="38"/>
      <c r="GXJ76" s="38"/>
      <c r="GXK76" s="38"/>
      <c r="GXL76" s="38"/>
      <c r="GXM76" s="38"/>
      <c r="GXN76" s="38"/>
      <c r="GXO76" s="38"/>
      <c r="GXP76" s="38"/>
      <c r="GXQ76" s="38"/>
      <c r="GXR76" s="38"/>
      <c r="GXS76" s="38"/>
      <c r="GXT76" s="38"/>
      <c r="GXU76" s="38"/>
      <c r="GXV76" s="38"/>
      <c r="GXW76" s="38"/>
      <c r="GXX76" s="38"/>
      <c r="GXY76" s="38"/>
      <c r="GXZ76" s="38"/>
      <c r="GYA76" s="38"/>
      <c r="GYB76" s="38"/>
      <c r="GYC76" s="38"/>
      <c r="GYD76" s="38"/>
      <c r="GYE76" s="38"/>
      <c r="GYF76" s="38"/>
      <c r="GYG76" s="38"/>
      <c r="GYH76" s="38"/>
      <c r="GYI76" s="38"/>
      <c r="GYJ76" s="38"/>
      <c r="GYK76" s="38"/>
      <c r="GYL76" s="38"/>
      <c r="GYM76" s="38"/>
      <c r="GYN76" s="38"/>
      <c r="GYO76" s="38"/>
      <c r="GYP76" s="38"/>
      <c r="GYQ76" s="38"/>
      <c r="GYR76" s="38"/>
      <c r="GYS76" s="38"/>
      <c r="GYT76" s="38"/>
      <c r="GYU76" s="38"/>
      <c r="GYV76" s="38"/>
      <c r="GYW76" s="38"/>
      <c r="GYX76" s="38"/>
      <c r="GYY76" s="38"/>
      <c r="GYZ76" s="38"/>
      <c r="GZA76" s="38"/>
      <c r="GZB76" s="38"/>
      <c r="GZC76" s="38"/>
      <c r="GZD76" s="38"/>
      <c r="GZE76" s="38"/>
      <c r="GZF76" s="38"/>
      <c r="GZG76" s="38"/>
      <c r="GZH76" s="38"/>
      <c r="GZI76" s="38"/>
      <c r="GZJ76" s="38"/>
      <c r="GZK76" s="38"/>
      <c r="GZL76" s="38"/>
      <c r="GZM76" s="38"/>
      <c r="GZN76" s="38"/>
      <c r="GZO76" s="38"/>
      <c r="GZP76" s="38"/>
      <c r="GZQ76" s="38"/>
      <c r="GZR76" s="38"/>
      <c r="GZS76" s="38"/>
      <c r="GZT76" s="38"/>
      <c r="GZU76" s="38"/>
      <c r="GZV76" s="38"/>
      <c r="GZW76" s="38"/>
      <c r="GZX76" s="38"/>
      <c r="GZY76" s="38"/>
      <c r="GZZ76" s="38"/>
      <c r="HAA76" s="38"/>
      <c r="HAB76" s="38"/>
      <c r="HAC76" s="38"/>
      <c r="HAD76" s="38"/>
      <c r="HAE76" s="38"/>
      <c r="HAF76" s="38"/>
      <c r="HAG76" s="38"/>
      <c r="HAH76" s="38"/>
      <c r="HAI76" s="38"/>
      <c r="HAJ76" s="38"/>
      <c r="HAK76" s="38"/>
      <c r="HAL76" s="38"/>
      <c r="HAM76" s="38"/>
      <c r="HAN76" s="38"/>
      <c r="HAO76" s="38"/>
      <c r="HAP76" s="38"/>
      <c r="HAQ76" s="38"/>
      <c r="HAR76" s="38"/>
      <c r="HAS76" s="38"/>
      <c r="HAT76" s="38"/>
      <c r="HAU76" s="38"/>
      <c r="HAV76" s="38"/>
      <c r="HAW76" s="38"/>
      <c r="HAX76" s="38"/>
      <c r="HAY76" s="38"/>
      <c r="HAZ76" s="38"/>
      <c r="HBA76" s="38"/>
      <c r="HBB76" s="38"/>
      <c r="HBC76" s="38"/>
      <c r="HBD76" s="38"/>
      <c r="HBE76" s="38"/>
      <c r="HBF76" s="38"/>
      <c r="HBG76" s="38"/>
      <c r="HBH76" s="38"/>
      <c r="HBI76" s="38"/>
      <c r="HBJ76" s="38"/>
      <c r="HBK76" s="38"/>
      <c r="HBL76" s="38"/>
      <c r="HBM76" s="38"/>
      <c r="HBN76" s="38"/>
      <c r="HBO76" s="38"/>
      <c r="HBP76" s="38"/>
      <c r="HBQ76" s="38"/>
      <c r="HBR76" s="38"/>
      <c r="HBS76" s="38"/>
      <c r="HBT76" s="38"/>
      <c r="HBU76" s="38"/>
      <c r="HBV76" s="38"/>
      <c r="HBW76" s="38"/>
      <c r="HBX76" s="38"/>
      <c r="HBY76" s="38"/>
      <c r="HBZ76" s="38"/>
      <c r="HCA76" s="38"/>
      <c r="HCB76" s="38"/>
      <c r="HCC76" s="38"/>
      <c r="HCD76" s="38"/>
      <c r="HCE76" s="38"/>
      <c r="HCF76" s="38"/>
      <c r="HCG76" s="38"/>
      <c r="HCH76" s="38"/>
      <c r="HCI76" s="38"/>
      <c r="HCJ76" s="38"/>
      <c r="HCK76" s="38"/>
      <c r="HCL76" s="38"/>
      <c r="HCM76" s="38"/>
      <c r="HCN76" s="38"/>
      <c r="HCO76" s="38"/>
      <c r="HCP76" s="38"/>
      <c r="HCQ76" s="38"/>
      <c r="HCR76" s="38"/>
      <c r="HCS76" s="38"/>
      <c r="HCT76" s="38"/>
      <c r="HCU76" s="38"/>
      <c r="HCV76" s="38"/>
      <c r="HCW76" s="38"/>
      <c r="HCX76" s="38"/>
      <c r="HCY76" s="38"/>
      <c r="HCZ76" s="38"/>
      <c r="HDA76" s="38"/>
      <c r="HDB76" s="38"/>
      <c r="HDC76" s="38"/>
      <c r="HDD76" s="38"/>
      <c r="HDE76" s="38"/>
      <c r="HDF76" s="38"/>
      <c r="HDG76" s="38"/>
      <c r="HDH76" s="38"/>
      <c r="HDI76" s="38"/>
      <c r="HDJ76" s="38"/>
      <c r="HDK76" s="38"/>
      <c r="HDL76" s="38"/>
      <c r="HDM76" s="38"/>
      <c r="HDN76" s="38"/>
      <c r="HDO76" s="38"/>
      <c r="HDP76" s="38"/>
      <c r="HDQ76" s="38"/>
      <c r="HDR76" s="38"/>
      <c r="HDS76" s="38"/>
      <c r="HDT76" s="38"/>
      <c r="HDU76" s="38"/>
      <c r="HDV76" s="38"/>
      <c r="HDW76" s="38"/>
      <c r="HDX76" s="38"/>
      <c r="HDY76" s="38"/>
      <c r="HDZ76" s="38"/>
      <c r="HEA76" s="38"/>
      <c r="HEB76" s="38"/>
      <c r="HEC76" s="38"/>
      <c r="HED76" s="38"/>
      <c r="HEE76" s="38"/>
      <c r="HEF76" s="38"/>
      <c r="HEG76" s="38"/>
      <c r="HEH76" s="38"/>
      <c r="HEI76" s="38"/>
      <c r="HEJ76" s="38"/>
      <c r="HEK76" s="38"/>
      <c r="HEL76" s="38"/>
      <c r="HEM76" s="38"/>
      <c r="HEN76" s="38"/>
      <c r="HEO76" s="38"/>
      <c r="HEP76" s="38"/>
      <c r="HEQ76" s="38"/>
      <c r="HER76" s="38"/>
      <c r="HES76" s="38"/>
      <c r="HET76" s="38"/>
      <c r="HEU76" s="38"/>
      <c r="HEV76" s="38"/>
      <c r="HEW76" s="38"/>
      <c r="HEX76" s="38"/>
      <c r="HEY76" s="38"/>
      <c r="HEZ76" s="38"/>
      <c r="HFA76" s="38"/>
      <c r="HFB76" s="38"/>
      <c r="HFC76" s="38"/>
      <c r="HFD76" s="38"/>
      <c r="HFE76" s="38"/>
      <c r="HFF76" s="38"/>
      <c r="HFG76" s="38"/>
      <c r="HFH76" s="38"/>
      <c r="HFI76" s="38"/>
      <c r="HFJ76" s="38"/>
      <c r="HFK76" s="38"/>
      <c r="HFL76" s="38"/>
      <c r="HFM76" s="38"/>
      <c r="HFN76" s="38"/>
      <c r="HFO76" s="38"/>
      <c r="HFP76" s="38"/>
      <c r="HFQ76" s="38"/>
      <c r="HFR76" s="38"/>
      <c r="HFS76" s="38"/>
      <c r="HFT76" s="38"/>
      <c r="HFU76" s="38"/>
      <c r="HFV76" s="38"/>
      <c r="HFW76" s="38"/>
      <c r="HFX76" s="38"/>
      <c r="HFY76" s="38"/>
      <c r="HFZ76" s="38"/>
      <c r="HGA76" s="38"/>
      <c r="HGB76" s="38"/>
      <c r="HGC76" s="38"/>
      <c r="HGD76" s="38"/>
      <c r="HGE76" s="38"/>
      <c r="HGF76" s="38"/>
      <c r="HGG76" s="38"/>
      <c r="HGH76" s="38"/>
      <c r="HGI76" s="38"/>
      <c r="HGJ76" s="38"/>
      <c r="HGK76" s="38"/>
      <c r="HGL76" s="38"/>
      <c r="HGM76" s="38"/>
      <c r="HGN76" s="38"/>
      <c r="HGO76" s="38"/>
      <c r="HGP76" s="38"/>
      <c r="HGQ76" s="38"/>
      <c r="HGR76" s="38"/>
      <c r="HGS76" s="38"/>
      <c r="HGT76" s="38"/>
      <c r="HGU76" s="38"/>
      <c r="HGV76" s="38"/>
      <c r="HGW76" s="38"/>
      <c r="HGX76" s="38"/>
      <c r="HGY76" s="38"/>
      <c r="HGZ76" s="38"/>
      <c r="HHA76" s="38"/>
      <c r="HHB76" s="38"/>
      <c r="HHC76" s="38"/>
      <c r="HHD76" s="38"/>
      <c r="HHE76" s="38"/>
      <c r="HHF76" s="38"/>
      <c r="HHG76" s="38"/>
      <c r="HHH76" s="38"/>
      <c r="HHI76" s="38"/>
      <c r="HHJ76" s="38"/>
      <c r="HHK76" s="38"/>
      <c r="HHL76" s="38"/>
      <c r="HHM76" s="38"/>
      <c r="HHN76" s="38"/>
      <c r="HHO76" s="38"/>
      <c r="HHP76" s="38"/>
      <c r="HHQ76" s="38"/>
      <c r="HHR76" s="38"/>
      <c r="HHS76" s="38"/>
      <c r="HHT76" s="38"/>
      <c r="HHU76" s="38"/>
      <c r="HHV76" s="38"/>
      <c r="HHW76" s="38"/>
      <c r="HHX76" s="38"/>
      <c r="HHY76" s="38"/>
      <c r="HHZ76" s="38"/>
      <c r="HIA76" s="38"/>
      <c r="HIB76" s="38"/>
      <c r="HIC76" s="38"/>
      <c r="HID76" s="38"/>
      <c r="HIE76" s="38"/>
      <c r="HIF76" s="38"/>
      <c r="HIG76" s="38"/>
      <c r="HIH76" s="38"/>
      <c r="HII76" s="38"/>
      <c r="HIJ76" s="38"/>
      <c r="HIK76" s="38"/>
      <c r="HIL76" s="38"/>
      <c r="HIM76" s="38"/>
      <c r="HIN76" s="38"/>
      <c r="HIO76" s="38"/>
      <c r="HIP76" s="38"/>
      <c r="HIQ76" s="38"/>
      <c r="HIR76" s="38"/>
      <c r="HIS76" s="38"/>
      <c r="HIT76" s="38"/>
      <c r="HIU76" s="38"/>
      <c r="HIV76" s="38"/>
      <c r="HIW76" s="38"/>
      <c r="HIX76" s="38"/>
      <c r="HIY76" s="38"/>
      <c r="HIZ76" s="38"/>
      <c r="HJA76" s="38"/>
      <c r="HJB76" s="38"/>
      <c r="HJC76" s="38"/>
      <c r="HJD76" s="38"/>
      <c r="HJE76" s="38"/>
      <c r="HJF76" s="38"/>
      <c r="HJG76" s="38"/>
      <c r="HJH76" s="38"/>
      <c r="HJI76" s="38"/>
      <c r="HJJ76" s="38"/>
      <c r="HJK76" s="38"/>
      <c r="HJL76" s="38"/>
      <c r="HJM76" s="38"/>
      <c r="HJN76" s="38"/>
      <c r="HJO76" s="38"/>
      <c r="HJP76" s="38"/>
      <c r="HJQ76" s="38"/>
      <c r="HJR76" s="38"/>
      <c r="HJS76" s="38"/>
      <c r="HJT76" s="38"/>
      <c r="HJU76" s="38"/>
      <c r="HJV76" s="38"/>
      <c r="HJW76" s="38"/>
      <c r="HJX76" s="38"/>
      <c r="HJY76" s="38"/>
      <c r="HJZ76" s="38"/>
      <c r="HKA76" s="38"/>
      <c r="HKB76" s="38"/>
      <c r="HKC76" s="38"/>
      <c r="HKD76" s="38"/>
      <c r="HKE76" s="38"/>
      <c r="HKF76" s="38"/>
      <c r="HKG76" s="38"/>
      <c r="HKH76" s="38"/>
      <c r="HKI76" s="38"/>
      <c r="HKJ76" s="38"/>
      <c r="HKK76" s="38"/>
      <c r="HKL76" s="38"/>
      <c r="HKM76" s="38"/>
      <c r="HKN76" s="38"/>
      <c r="HKO76" s="38"/>
      <c r="HKP76" s="38"/>
      <c r="HKQ76" s="38"/>
      <c r="HKR76" s="38"/>
      <c r="HKS76" s="38"/>
      <c r="HKT76" s="38"/>
      <c r="HKU76" s="38"/>
      <c r="HKV76" s="38"/>
      <c r="HKW76" s="38"/>
      <c r="HKX76" s="38"/>
      <c r="HKY76" s="38"/>
      <c r="HKZ76" s="38"/>
      <c r="HLA76" s="38"/>
      <c r="HLB76" s="38"/>
      <c r="HLC76" s="38"/>
      <c r="HLD76" s="38"/>
      <c r="HLE76" s="38"/>
      <c r="HLF76" s="38"/>
      <c r="HLG76" s="38"/>
      <c r="HLH76" s="38"/>
      <c r="HLI76" s="38"/>
      <c r="HLJ76" s="38"/>
      <c r="HLK76" s="38"/>
      <c r="HLL76" s="38"/>
      <c r="HLM76" s="38"/>
      <c r="HLN76" s="38"/>
      <c r="HLO76" s="38"/>
      <c r="HLP76" s="38"/>
      <c r="HLQ76" s="38"/>
      <c r="HLR76" s="38"/>
      <c r="HLS76" s="38"/>
      <c r="HLT76" s="38"/>
      <c r="HLU76" s="38"/>
      <c r="HLV76" s="38"/>
      <c r="HLW76" s="38"/>
      <c r="HLX76" s="38"/>
      <c r="HLY76" s="38"/>
      <c r="HLZ76" s="38"/>
      <c r="HMA76" s="38"/>
      <c r="HMB76" s="38"/>
      <c r="HMC76" s="38"/>
      <c r="HMD76" s="38"/>
      <c r="HME76" s="38"/>
      <c r="HMF76" s="38"/>
      <c r="HMG76" s="38"/>
      <c r="HMH76" s="38"/>
      <c r="HMI76" s="38"/>
      <c r="HMJ76" s="38"/>
      <c r="HMK76" s="38"/>
      <c r="HML76" s="38"/>
      <c r="HMM76" s="38"/>
      <c r="HMN76" s="38"/>
      <c r="HMO76" s="38"/>
      <c r="HMP76" s="38"/>
      <c r="HMQ76" s="38"/>
      <c r="HMR76" s="38"/>
      <c r="HMS76" s="38"/>
      <c r="HMT76" s="38"/>
      <c r="HMU76" s="38"/>
      <c r="HMV76" s="38"/>
      <c r="HMW76" s="38"/>
      <c r="HMX76" s="38"/>
      <c r="HMY76" s="38"/>
      <c r="HMZ76" s="38"/>
      <c r="HNA76" s="38"/>
      <c r="HNB76" s="38"/>
      <c r="HNC76" s="38"/>
      <c r="HND76" s="38"/>
      <c r="HNE76" s="38"/>
      <c r="HNF76" s="38"/>
      <c r="HNG76" s="38"/>
      <c r="HNH76" s="38"/>
      <c r="HNI76" s="38"/>
      <c r="HNJ76" s="38"/>
      <c r="HNK76" s="38"/>
      <c r="HNL76" s="38"/>
      <c r="HNM76" s="38"/>
      <c r="HNN76" s="38"/>
      <c r="HNO76" s="38"/>
      <c r="HNP76" s="38"/>
      <c r="HNQ76" s="38"/>
      <c r="HNR76" s="38"/>
      <c r="HNS76" s="38"/>
      <c r="HNT76" s="38"/>
      <c r="HNU76" s="38"/>
      <c r="HNV76" s="38"/>
      <c r="HNW76" s="38"/>
      <c r="HNX76" s="38"/>
      <c r="HNY76" s="38"/>
      <c r="HNZ76" s="38"/>
      <c r="HOA76" s="38"/>
      <c r="HOB76" s="38"/>
      <c r="HOC76" s="38"/>
      <c r="HOD76" s="38"/>
      <c r="HOE76" s="38"/>
      <c r="HOF76" s="38"/>
      <c r="HOG76" s="38"/>
      <c r="HOH76" s="38"/>
      <c r="HOI76" s="38"/>
      <c r="HOJ76" s="38"/>
      <c r="HOK76" s="38"/>
      <c r="HOL76" s="38"/>
      <c r="HOM76" s="38"/>
      <c r="HON76" s="38"/>
      <c r="HOO76" s="38"/>
      <c r="HOP76" s="38"/>
      <c r="HOQ76" s="38"/>
      <c r="HOR76" s="38"/>
      <c r="HOS76" s="38"/>
      <c r="HOT76" s="38"/>
      <c r="HOU76" s="38"/>
      <c r="HOV76" s="38"/>
      <c r="HOW76" s="38"/>
      <c r="HOX76" s="38"/>
      <c r="HOY76" s="38"/>
      <c r="HOZ76" s="38"/>
      <c r="HPA76" s="38"/>
      <c r="HPB76" s="38"/>
      <c r="HPC76" s="38"/>
      <c r="HPD76" s="38"/>
      <c r="HPE76" s="38"/>
      <c r="HPF76" s="38"/>
      <c r="HPG76" s="38"/>
      <c r="HPH76" s="38"/>
      <c r="HPI76" s="38"/>
      <c r="HPJ76" s="38"/>
      <c r="HPK76" s="38"/>
      <c r="HPL76" s="38"/>
      <c r="HPM76" s="38"/>
      <c r="HPN76" s="38"/>
      <c r="HPO76" s="38"/>
      <c r="HPP76" s="38"/>
      <c r="HPQ76" s="38"/>
      <c r="HPR76" s="38"/>
      <c r="HPS76" s="38"/>
      <c r="HPT76" s="38"/>
      <c r="HPU76" s="38"/>
      <c r="HPV76" s="38"/>
      <c r="HPW76" s="38"/>
      <c r="HPX76" s="38"/>
      <c r="HPY76" s="38"/>
      <c r="HPZ76" s="38"/>
      <c r="HQA76" s="38"/>
      <c r="HQB76" s="38"/>
      <c r="HQC76" s="38"/>
      <c r="HQD76" s="38"/>
      <c r="HQE76" s="38"/>
      <c r="HQF76" s="38"/>
      <c r="HQG76" s="38"/>
      <c r="HQH76" s="38"/>
      <c r="HQI76" s="38"/>
      <c r="HQJ76" s="38"/>
      <c r="HQK76" s="38"/>
      <c r="HQL76" s="38"/>
      <c r="HQM76" s="38"/>
      <c r="HQN76" s="38"/>
      <c r="HQO76" s="38"/>
      <c r="HQP76" s="38"/>
      <c r="HQQ76" s="38"/>
      <c r="HQR76" s="38"/>
      <c r="HQS76" s="38"/>
      <c r="HQT76" s="38"/>
      <c r="HQU76" s="38"/>
      <c r="HQV76" s="38"/>
      <c r="HQW76" s="38"/>
      <c r="HQX76" s="38"/>
      <c r="HQY76" s="38"/>
      <c r="HQZ76" s="38"/>
      <c r="HRA76" s="38"/>
      <c r="HRB76" s="38"/>
      <c r="HRC76" s="38"/>
      <c r="HRD76" s="38"/>
      <c r="HRE76" s="38"/>
      <c r="HRF76" s="38"/>
      <c r="HRG76" s="38"/>
      <c r="HRH76" s="38"/>
      <c r="HRI76" s="38"/>
      <c r="HRJ76" s="38"/>
      <c r="HRK76" s="38"/>
      <c r="HRL76" s="38"/>
      <c r="HRM76" s="38"/>
      <c r="HRN76" s="38"/>
      <c r="HRO76" s="38"/>
      <c r="HRP76" s="38"/>
      <c r="HRQ76" s="38"/>
      <c r="HRR76" s="38"/>
      <c r="HRS76" s="38"/>
      <c r="HRT76" s="38"/>
      <c r="HRU76" s="38"/>
      <c r="HRV76" s="38"/>
      <c r="HRW76" s="38"/>
      <c r="HRX76" s="38"/>
      <c r="HRY76" s="38"/>
      <c r="HRZ76" s="38"/>
      <c r="HSA76" s="38"/>
      <c r="HSB76" s="38"/>
      <c r="HSC76" s="38"/>
      <c r="HSD76" s="38"/>
      <c r="HSE76" s="38"/>
      <c r="HSF76" s="38"/>
      <c r="HSG76" s="38"/>
      <c r="HSH76" s="38"/>
      <c r="HSI76" s="38"/>
      <c r="HSJ76" s="38"/>
      <c r="HSK76" s="38"/>
      <c r="HSL76" s="38"/>
      <c r="HSM76" s="38"/>
      <c r="HSN76" s="38"/>
      <c r="HSO76" s="38"/>
      <c r="HSP76" s="38"/>
      <c r="HSQ76" s="38"/>
      <c r="HSR76" s="38"/>
      <c r="HSS76" s="38"/>
      <c r="HST76" s="38"/>
      <c r="HSU76" s="38"/>
      <c r="HSV76" s="38"/>
      <c r="HSW76" s="38"/>
      <c r="HSX76" s="38"/>
      <c r="HSY76" s="38"/>
      <c r="HSZ76" s="38"/>
      <c r="HTA76" s="38"/>
      <c r="HTB76" s="38"/>
      <c r="HTC76" s="38"/>
      <c r="HTD76" s="38"/>
      <c r="HTE76" s="38"/>
      <c r="HTF76" s="38"/>
      <c r="HTG76" s="38"/>
      <c r="HTH76" s="38"/>
      <c r="HTI76" s="38"/>
      <c r="HTJ76" s="38"/>
      <c r="HTK76" s="38"/>
      <c r="HTL76" s="38"/>
      <c r="HTM76" s="38"/>
      <c r="HTN76" s="38"/>
      <c r="HTO76" s="38"/>
      <c r="HTP76" s="38"/>
      <c r="HTQ76" s="38"/>
      <c r="HTR76" s="38"/>
      <c r="HTS76" s="38"/>
      <c r="HTT76" s="38"/>
      <c r="HTU76" s="38"/>
      <c r="HTV76" s="38"/>
      <c r="HTW76" s="38"/>
      <c r="HTX76" s="38"/>
      <c r="HTY76" s="38"/>
      <c r="HTZ76" s="38"/>
      <c r="HUA76" s="38"/>
      <c r="HUB76" s="38"/>
      <c r="HUC76" s="38"/>
      <c r="HUD76" s="38"/>
      <c r="HUE76" s="38"/>
      <c r="HUF76" s="38"/>
      <c r="HUG76" s="38"/>
      <c r="HUH76" s="38"/>
      <c r="HUI76" s="38"/>
      <c r="HUJ76" s="38"/>
      <c r="HUK76" s="38"/>
      <c r="HUL76" s="38"/>
      <c r="HUM76" s="38"/>
      <c r="HUN76" s="38"/>
      <c r="HUO76" s="38"/>
      <c r="HUP76" s="38"/>
      <c r="HUQ76" s="38"/>
      <c r="HUR76" s="38"/>
      <c r="HUS76" s="38"/>
      <c r="HUT76" s="38"/>
      <c r="HUU76" s="38"/>
      <c r="HUV76" s="38"/>
      <c r="HUW76" s="38"/>
      <c r="HUX76" s="38"/>
      <c r="HUY76" s="38"/>
      <c r="HUZ76" s="38"/>
      <c r="HVA76" s="38"/>
      <c r="HVB76" s="38"/>
      <c r="HVC76" s="38"/>
      <c r="HVD76" s="38"/>
      <c r="HVE76" s="38"/>
      <c r="HVF76" s="38"/>
      <c r="HVG76" s="38"/>
      <c r="HVH76" s="38"/>
      <c r="HVI76" s="38"/>
      <c r="HVJ76" s="38"/>
      <c r="HVK76" s="38"/>
      <c r="HVL76" s="38"/>
      <c r="HVM76" s="38"/>
      <c r="HVN76" s="38"/>
      <c r="HVO76" s="38"/>
      <c r="HVP76" s="38"/>
      <c r="HVQ76" s="38"/>
      <c r="HVR76" s="38"/>
      <c r="HVS76" s="38"/>
      <c r="HVT76" s="38"/>
      <c r="HVU76" s="38"/>
      <c r="HVV76" s="38"/>
      <c r="HVW76" s="38"/>
      <c r="HVX76" s="38"/>
      <c r="HVY76" s="38"/>
      <c r="HVZ76" s="38"/>
      <c r="HWA76" s="38"/>
      <c r="HWB76" s="38"/>
      <c r="HWC76" s="38"/>
      <c r="HWD76" s="38"/>
      <c r="HWE76" s="38"/>
      <c r="HWF76" s="38"/>
      <c r="HWG76" s="38"/>
      <c r="HWH76" s="38"/>
      <c r="HWI76" s="38"/>
      <c r="HWJ76" s="38"/>
      <c r="HWK76" s="38"/>
      <c r="HWL76" s="38"/>
      <c r="HWM76" s="38"/>
      <c r="HWN76" s="38"/>
      <c r="HWO76" s="38"/>
      <c r="HWP76" s="38"/>
      <c r="HWQ76" s="38"/>
      <c r="HWR76" s="38"/>
      <c r="HWS76" s="38"/>
      <c r="HWT76" s="38"/>
      <c r="HWU76" s="38"/>
      <c r="HWV76" s="38"/>
      <c r="HWW76" s="38"/>
      <c r="HWX76" s="38"/>
      <c r="HWY76" s="38"/>
      <c r="HWZ76" s="38"/>
      <c r="HXA76" s="38"/>
      <c r="HXB76" s="38"/>
      <c r="HXC76" s="38"/>
      <c r="HXD76" s="38"/>
      <c r="HXE76" s="38"/>
      <c r="HXF76" s="38"/>
      <c r="HXG76" s="38"/>
      <c r="HXH76" s="38"/>
      <c r="HXI76" s="38"/>
      <c r="HXJ76" s="38"/>
      <c r="HXK76" s="38"/>
      <c r="HXL76" s="38"/>
      <c r="HXM76" s="38"/>
      <c r="HXN76" s="38"/>
      <c r="HXO76" s="38"/>
      <c r="HXP76" s="38"/>
      <c r="HXQ76" s="38"/>
      <c r="HXR76" s="38"/>
      <c r="HXS76" s="38"/>
      <c r="HXT76" s="38"/>
      <c r="HXU76" s="38"/>
      <c r="HXV76" s="38"/>
      <c r="HXW76" s="38"/>
      <c r="HXX76" s="38"/>
      <c r="HXY76" s="38"/>
      <c r="HXZ76" s="38"/>
      <c r="HYA76" s="38"/>
      <c r="HYB76" s="38"/>
      <c r="HYC76" s="38"/>
      <c r="HYD76" s="38"/>
      <c r="HYE76" s="38"/>
      <c r="HYF76" s="38"/>
      <c r="HYG76" s="38"/>
      <c r="HYH76" s="38"/>
      <c r="HYI76" s="38"/>
      <c r="HYJ76" s="38"/>
      <c r="HYK76" s="38"/>
      <c r="HYL76" s="38"/>
      <c r="HYM76" s="38"/>
      <c r="HYN76" s="38"/>
      <c r="HYO76" s="38"/>
      <c r="HYP76" s="38"/>
      <c r="HYQ76" s="38"/>
      <c r="HYR76" s="38"/>
      <c r="HYS76" s="38"/>
      <c r="HYT76" s="38"/>
      <c r="HYU76" s="38"/>
      <c r="HYV76" s="38"/>
      <c r="HYW76" s="38"/>
      <c r="HYX76" s="38"/>
      <c r="HYY76" s="38"/>
      <c r="HYZ76" s="38"/>
      <c r="HZA76" s="38"/>
      <c r="HZB76" s="38"/>
      <c r="HZC76" s="38"/>
      <c r="HZD76" s="38"/>
      <c r="HZE76" s="38"/>
      <c r="HZF76" s="38"/>
      <c r="HZG76" s="38"/>
      <c r="HZH76" s="38"/>
      <c r="HZI76" s="38"/>
      <c r="HZJ76" s="38"/>
      <c r="HZK76" s="38"/>
      <c r="HZL76" s="38"/>
      <c r="HZM76" s="38"/>
      <c r="HZN76" s="38"/>
      <c r="HZO76" s="38"/>
      <c r="HZP76" s="38"/>
      <c r="HZQ76" s="38"/>
      <c r="HZR76" s="38"/>
      <c r="HZS76" s="38"/>
      <c r="HZT76" s="38"/>
      <c r="HZU76" s="38"/>
      <c r="HZV76" s="38"/>
      <c r="HZW76" s="38"/>
      <c r="HZX76" s="38"/>
      <c r="HZY76" s="38"/>
      <c r="HZZ76" s="38"/>
      <c r="IAA76" s="38"/>
      <c r="IAB76" s="38"/>
      <c r="IAC76" s="38"/>
      <c r="IAD76" s="38"/>
      <c r="IAE76" s="38"/>
      <c r="IAF76" s="38"/>
      <c r="IAG76" s="38"/>
      <c r="IAH76" s="38"/>
      <c r="IAI76" s="38"/>
      <c r="IAJ76" s="38"/>
      <c r="IAK76" s="38"/>
      <c r="IAL76" s="38"/>
      <c r="IAM76" s="38"/>
      <c r="IAN76" s="38"/>
      <c r="IAO76" s="38"/>
      <c r="IAP76" s="38"/>
      <c r="IAQ76" s="38"/>
      <c r="IAR76" s="38"/>
      <c r="IAS76" s="38"/>
      <c r="IAT76" s="38"/>
      <c r="IAU76" s="38"/>
      <c r="IAV76" s="38"/>
      <c r="IAW76" s="38"/>
      <c r="IAX76" s="38"/>
      <c r="IAY76" s="38"/>
      <c r="IAZ76" s="38"/>
      <c r="IBA76" s="38"/>
      <c r="IBB76" s="38"/>
      <c r="IBC76" s="38"/>
      <c r="IBD76" s="38"/>
      <c r="IBE76" s="38"/>
      <c r="IBF76" s="38"/>
      <c r="IBG76" s="38"/>
      <c r="IBH76" s="38"/>
      <c r="IBI76" s="38"/>
      <c r="IBJ76" s="38"/>
      <c r="IBK76" s="38"/>
      <c r="IBL76" s="38"/>
      <c r="IBM76" s="38"/>
      <c r="IBN76" s="38"/>
      <c r="IBO76" s="38"/>
      <c r="IBP76" s="38"/>
      <c r="IBQ76" s="38"/>
      <c r="IBR76" s="38"/>
      <c r="IBS76" s="38"/>
      <c r="IBT76" s="38"/>
      <c r="IBU76" s="38"/>
      <c r="IBV76" s="38"/>
      <c r="IBW76" s="38"/>
      <c r="IBX76" s="38"/>
      <c r="IBY76" s="38"/>
      <c r="IBZ76" s="38"/>
      <c r="ICA76" s="38"/>
      <c r="ICB76" s="38"/>
      <c r="ICC76" s="38"/>
      <c r="ICD76" s="38"/>
      <c r="ICE76" s="38"/>
      <c r="ICF76" s="38"/>
      <c r="ICG76" s="38"/>
      <c r="ICH76" s="38"/>
      <c r="ICI76" s="38"/>
      <c r="ICJ76" s="38"/>
      <c r="ICK76" s="38"/>
      <c r="ICL76" s="38"/>
      <c r="ICM76" s="38"/>
      <c r="ICN76" s="38"/>
      <c r="ICO76" s="38"/>
      <c r="ICP76" s="38"/>
      <c r="ICQ76" s="38"/>
      <c r="ICR76" s="38"/>
      <c r="ICS76" s="38"/>
      <c r="ICT76" s="38"/>
      <c r="ICU76" s="38"/>
      <c r="ICV76" s="38"/>
      <c r="ICW76" s="38"/>
      <c r="ICX76" s="38"/>
      <c r="ICY76" s="38"/>
      <c r="ICZ76" s="38"/>
      <c r="IDA76" s="38"/>
      <c r="IDB76" s="38"/>
      <c r="IDC76" s="38"/>
      <c r="IDD76" s="38"/>
      <c r="IDE76" s="38"/>
      <c r="IDF76" s="38"/>
      <c r="IDG76" s="38"/>
      <c r="IDH76" s="38"/>
      <c r="IDI76" s="38"/>
      <c r="IDJ76" s="38"/>
      <c r="IDK76" s="38"/>
      <c r="IDL76" s="38"/>
      <c r="IDM76" s="38"/>
      <c r="IDN76" s="38"/>
      <c r="IDO76" s="38"/>
      <c r="IDP76" s="38"/>
      <c r="IDQ76" s="38"/>
      <c r="IDR76" s="38"/>
      <c r="IDS76" s="38"/>
      <c r="IDT76" s="38"/>
      <c r="IDU76" s="38"/>
      <c r="IDV76" s="38"/>
      <c r="IDW76" s="38"/>
      <c r="IDX76" s="38"/>
      <c r="IDY76" s="38"/>
      <c r="IDZ76" s="38"/>
      <c r="IEA76" s="38"/>
      <c r="IEB76" s="38"/>
      <c r="IEC76" s="38"/>
      <c r="IED76" s="38"/>
      <c r="IEE76" s="38"/>
      <c r="IEF76" s="38"/>
      <c r="IEG76" s="38"/>
      <c r="IEH76" s="38"/>
      <c r="IEI76" s="38"/>
      <c r="IEJ76" s="38"/>
      <c r="IEK76" s="38"/>
      <c r="IEL76" s="38"/>
      <c r="IEM76" s="38"/>
      <c r="IEN76" s="38"/>
      <c r="IEO76" s="38"/>
      <c r="IEP76" s="38"/>
      <c r="IEQ76" s="38"/>
      <c r="IER76" s="38"/>
      <c r="IES76" s="38"/>
      <c r="IET76" s="38"/>
      <c r="IEU76" s="38"/>
      <c r="IEV76" s="38"/>
      <c r="IEW76" s="38"/>
      <c r="IEX76" s="38"/>
      <c r="IEY76" s="38"/>
      <c r="IEZ76" s="38"/>
      <c r="IFA76" s="38"/>
      <c r="IFB76" s="38"/>
      <c r="IFC76" s="38"/>
      <c r="IFD76" s="38"/>
      <c r="IFE76" s="38"/>
      <c r="IFF76" s="38"/>
      <c r="IFG76" s="38"/>
      <c r="IFH76" s="38"/>
      <c r="IFI76" s="38"/>
      <c r="IFJ76" s="38"/>
      <c r="IFK76" s="38"/>
      <c r="IFL76" s="38"/>
      <c r="IFM76" s="38"/>
      <c r="IFN76" s="38"/>
      <c r="IFO76" s="38"/>
      <c r="IFP76" s="38"/>
      <c r="IFQ76" s="38"/>
      <c r="IFR76" s="38"/>
      <c r="IFS76" s="38"/>
      <c r="IFT76" s="38"/>
      <c r="IFU76" s="38"/>
      <c r="IFV76" s="38"/>
      <c r="IFW76" s="38"/>
      <c r="IFX76" s="38"/>
      <c r="IFY76" s="38"/>
      <c r="IFZ76" s="38"/>
      <c r="IGA76" s="38"/>
      <c r="IGB76" s="38"/>
      <c r="IGC76" s="38"/>
      <c r="IGD76" s="38"/>
      <c r="IGE76" s="38"/>
      <c r="IGF76" s="38"/>
      <c r="IGG76" s="38"/>
      <c r="IGH76" s="38"/>
      <c r="IGI76" s="38"/>
      <c r="IGJ76" s="38"/>
      <c r="IGK76" s="38"/>
      <c r="IGL76" s="38"/>
      <c r="IGM76" s="38"/>
      <c r="IGN76" s="38"/>
      <c r="IGO76" s="38"/>
      <c r="IGP76" s="38"/>
      <c r="IGQ76" s="38"/>
      <c r="IGR76" s="38"/>
      <c r="IGS76" s="38"/>
      <c r="IGT76" s="38"/>
      <c r="IGU76" s="38"/>
      <c r="IGV76" s="38"/>
      <c r="IGW76" s="38"/>
      <c r="IGX76" s="38"/>
      <c r="IGY76" s="38"/>
      <c r="IGZ76" s="38"/>
      <c r="IHA76" s="38"/>
      <c r="IHB76" s="38"/>
      <c r="IHC76" s="38"/>
      <c r="IHD76" s="38"/>
      <c r="IHE76" s="38"/>
      <c r="IHF76" s="38"/>
      <c r="IHG76" s="38"/>
      <c r="IHH76" s="38"/>
      <c r="IHI76" s="38"/>
      <c r="IHJ76" s="38"/>
      <c r="IHK76" s="38"/>
      <c r="IHL76" s="38"/>
      <c r="IHM76" s="38"/>
      <c r="IHN76" s="38"/>
      <c r="IHO76" s="38"/>
      <c r="IHP76" s="38"/>
      <c r="IHQ76" s="38"/>
      <c r="IHR76" s="38"/>
      <c r="IHS76" s="38"/>
      <c r="IHT76" s="38"/>
      <c r="IHU76" s="38"/>
      <c r="IHV76" s="38"/>
      <c r="IHW76" s="38"/>
      <c r="IHX76" s="38"/>
      <c r="IHY76" s="38"/>
      <c r="IHZ76" s="38"/>
      <c r="IIA76" s="38"/>
      <c r="IIB76" s="38"/>
      <c r="IIC76" s="38"/>
      <c r="IID76" s="38"/>
      <c r="IIE76" s="38"/>
      <c r="IIF76" s="38"/>
      <c r="IIG76" s="38"/>
      <c r="IIH76" s="38"/>
      <c r="III76" s="38"/>
      <c r="IIJ76" s="38"/>
      <c r="IIK76" s="38"/>
      <c r="IIL76" s="38"/>
      <c r="IIM76" s="38"/>
      <c r="IIN76" s="38"/>
      <c r="IIO76" s="38"/>
      <c r="IIP76" s="38"/>
      <c r="IIQ76" s="38"/>
      <c r="IIR76" s="38"/>
      <c r="IIS76" s="38"/>
      <c r="IIT76" s="38"/>
      <c r="IIU76" s="38"/>
      <c r="IIV76" s="38"/>
      <c r="IIW76" s="38"/>
      <c r="IIX76" s="38"/>
      <c r="IIY76" s="38"/>
      <c r="IIZ76" s="38"/>
      <c r="IJA76" s="38"/>
      <c r="IJB76" s="38"/>
      <c r="IJC76" s="38"/>
      <c r="IJD76" s="38"/>
      <c r="IJE76" s="38"/>
      <c r="IJF76" s="38"/>
      <c r="IJG76" s="38"/>
      <c r="IJH76" s="38"/>
      <c r="IJI76" s="38"/>
      <c r="IJJ76" s="38"/>
      <c r="IJK76" s="38"/>
      <c r="IJL76" s="38"/>
      <c r="IJM76" s="38"/>
      <c r="IJN76" s="38"/>
      <c r="IJO76" s="38"/>
      <c r="IJP76" s="38"/>
      <c r="IJQ76" s="38"/>
      <c r="IJR76" s="38"/>
      <c r="IJS76" s="38"/>
      <c r="IJT76" s="38"/>
      <c r="IJU76" s="38"/>
      <c r="IJV76" s="38"/>
      <c r="IJW76" s="38"/>
      <c r="IJX76" s="38"/>
      <c r="IJY76" s="38"/>
      <c r="IJZ76" s="38"/>
      <c r="IKA76" s="38"/>
      <c r="IKB76" s="38"/>
      <c r="IKC76" s="38"/>
      <c r="IKD76" s="38"/>
      <c r="IKE76" s="38"/>
      <c r="IKF76" s="38"/>
      <c r="IKG76" s="38"/>
      <c r="IKH76" s="38"/>
      <c r="IKI76" s="38"/>
      <c r="IKJ76" s="38"/>
      <c r="IKK76" s="38"/>
      <c r="IKL76" s="38"/>
      <c r="IKM76" s="38"/>
      <c r="IKN76" s="38"/>
      <c r="IKO76" s="38"/>
      <c r="IKP76" s="38"/>
      <c r="IKQ76" s="38"/>
      <c r="IKR76" s="38"/>
      <c r="IKS76" s="38"/>
      <c r="IKT76" s="38"/>
      <c r="IKU76" s="38"/>
      <c r="IKV76" s="38"/>
      <c r="IKW76" s="38"/>
      <c r="IKX76" s="38"/>
      <c r="IKY76" s="38"/>
      <c r="IKZ76" s="38"/>
      <c r="ILA76" s="38"/>
      <c r="ILB76" s="38"/>
      <c r="ILC76" s="38"/>
      <c r="ILD76" s="38"/>
      <c r="ILE76" s="38"/>
      <c r="ILF76" s="38"/>
      <c r="ILG76" s="38"/>
      <c r="ILH76" s="38"/>
      <c r="ILI76" s="38"/>
      <c r="ILJ76" s="38"/>
      <c r="ILK76" s="38"/>
      <c r="ILL76" s="38"/>
      <c r="ILM76" s="38"/>
      <c r="ILN76" s="38"/>
      <c r="ILO76" s="38"/>
      <c r="ILP76" s="38"/>
      <c r="ILQ76" s="38"/>
      <c r="ILR76" s="38"/>
      <c r="ILS76" s="38"/>
      <c r="ILT76" s="38"/>
      <c r="ILU76" s="38"/>
      <c r="ILV76" s="38"/>
      <c r="ILW76" s="38"/>
      <c r="ILX76" s="38"/>
      <c r="ILY76" s="38"/>
      <c r="ILZ76" s="38"/>
      <c r="IMA76" s="38"/>
      <c r="IMB76" s="38"/>
      <c r="IMC76" s="38"/>
      <c r="IMD76" s="38"/>
      <c r="IME76" s="38"/>
      <c r="IMF76" s="38"/>
      <c r="IMG76" s="38"/>
      <c r="IMH76" s="38"/>
      <c r="IMI76" s="38"/>
      <c r="IMJ76" s="38"/>
      <c r="IMK76" s="38"/>
      <c r="IML76" s="38"/>
      <c r="IMM76" s="38"/>
      <c r="IMN76" s="38"/>
      <c r="IMO76" s="38"/>
      <c r="IMP76" s="38"/>
      <c r="IMQ76" s="38"/>
      <c r="IMR76" s="38"/>
      <c r="IMS76" s="38"/>
      <c r="IMT76" s="38"/>
      <c r="IMU76" s="38"/>
      <c r="IMV76" s="38"/>
      <c r="IMW76" s="38"/>
      <c r="IMX76" s="38"/>
      <c r="IMY76" s="38"/>
      <c r="IMZ76" s="38"/>
      <c r="INA76" s="38"/>
      <c r="INB76" s="38"/>
      <c r="INC76" s="38"/>
      <c r="IND76" s="38"/>
      <c r="INE76" s="38"/>
      <c r="INF76" s="38"/>
      <c r="ING76" s="38"/>
      <c r="INH76" s="38"/>
      <c r="INI76" s="38"/>
      <c r="INJ76" s="38"/>
      <c r="INK76" s="38"/>
      <c r="INL76" s="38"/>
      <c r="INM76" s="38"/>
      <c r="INN76" s="38"/>
      <c r="INO76" s="38"/>
      <c r="INP76" s="38"/>
      <c r="INQ76" s="38"/>
      <c r="INR76" s="38"/>
      <c r="INS76" s="38"/>
      <c r="INT76" s="38"/>
      <c r="INU76" s="38"/>
      <c r="INV76" s="38"/>
      <c r="INW76" s="38"/>
      <c r="INX76" s="38"/>
      <c r="INY76" s="38"/>
      <c r="INZ76" s="38"/>
      <c r="IOA76" s="38"/>
      <c r="IOB76" s="38"/>
      <c r="IOC76" s="38"/>
      <c r="IOD76" s="38"/>
      <c r="IOE76" s="38"/>
      <c r="IOF76" s="38"/>
      <c r="IOG76" s="38"/>
      <c r="IOH76" s="38"/>
      <c r="IOI76" s="38"/>
      <c r="IOJ76" s="38"/>
      <c r="IOK76" s="38"/>
      <c r="IOL76" s="38"/>
      <c r="IOM76" s="38"/>
      <c r="ION76" s="38"/>
      <c r="IOO76" s="38"/>
      <c r="IOP76" s="38"/>
      <c r="IOQ76" s="38"/>
      <c r="IOR76" s="38"/>
      <c r="IOS76" s="38"/>
      <c r="IOT76" s="38"/>
      <c r="IOU76" s="38"/>
      <c r="IOV76" s="38"/>
      <c r="IOW76" s="38"/>
      <c r="IOX76" s="38"/>
      <c r="IOY76" s="38"/>
      <c r="IOZ76" s="38"/>
      <c r="IPA76" s="38"/>
      <c r="IPB76" s="38"/>
      <c r="IPC76" s="38"/>
      <c r="IPD76" s="38"/>
      <c r="IPE76" s="38"/>
      <c r="IPF76" s="38"/>
      <c r="IPG76" s="38"/>
      <c r="IPH76" s="38"/>
      <c r="IPI76" s="38"/>
      <c r="IPJ76" s="38"/>
      <c r="IPK76" s="38"/>
      <c r="IPL76" s="38"/>
      <c r="IPM76" s="38"/>
      <c r="IPN76" s="38"/>
      <c r="IPO76" s="38"/>
      <c r="IPP76" s="38"/>
      <c r="IPQ76" s="38"/>
      <c r="IPR76" s="38"/>
      <c r="IPS76" s="38"/>
      <c r="IPT76" s="38"/>
      <c r="IPU76" s="38"/>
      <c r="IPV76" s="38"/>
      <c r="IPW76" s="38"/>
      <c r="IPX76" s="38"/>
      <c r="IPY76" s="38"/>
      <c r="IPZ76" s="38"/>
      <c r="IQA76" s="38"/>
      <c r="IQB76" s="38"/>
      <c r="IQC76" s="38"/>
      <c r="IQD76" s="38"/>
      <c r="IQE76" s="38"/>
      <c r="IQF76" s="38"/>
      <c r="IQG76" s="38"/>
      <c r="IQH76" s="38"/>
      <c r="IQI76" s="38"/>
      <c r="IQJ76" s="38"/>
      <c r="IQK76" s="38"/>
      <c r="IQL76" s="38"/>
      <c r="IQM76" s="38"/>
      <c r="IQN76" s="38"/>
      <c r="IQO76" s="38"/>
      <c r="IQP76" s="38"/>
      <c r="IQQ76" s="38"/>
      <c r="IQR76" s="38"/>
      <c r="IQS76" s="38"/>
      <c r="IQT76" s="38"/>
      <c r="IQU76" s="38"/>
      <c r="IQV76" s="38"/>
      <c r="IQW76" s="38"/>
      <c r="IQX76" s="38"/>
      <c r="IQY76" s="38"/>
      <c r="IQZ76" s="38"/>
      <c r="IRA76" s="38"/>
      <c r="IRB76" s="38"/>
      <c r="IRC76" s="38"/>
      <c r="IRD76" s="38"/>
      <c r="IRE76" s="38"/>
      <c r="IRF76" s="38"/>
      <c r="IRG76" s="38"/>
      <c r="IRH76" s="38"/>
      <c r="IRI76" s="38"/>
      <c r="IRJ76" s="38"/>
      <c r="IRK76" s="38"/>
      <c r="IRL76" s="38"/>
      <c r="IRM76" s="38"/>
      <c r="IRN76" s="38"/>
      <c r="IRO76" s="38"/>
      <c r="IRP76" s="38"/>
      <c r="IRQ76" s="38"/>
      <c r="IRR76" s="38"/>
      <c r="IRS76" s="38"/>
      <c r="IRT76" s="38"/>
      <c r="IRU76" s="38"/>
      <c r="IRV76" s="38"/>
      <c r="IRW76" s="38"/>
      <c r="IRX76" s="38"/>
      <c r="IRY76" s="38"/>
      <c r="IRZ76" s="38"/>
      <c r="ISA76" s="38"/>
      <c r="ISB76" s="38"/>
      <c r="ISC76" s="38"/>
      <c r="ISD76" s="38"/>
      <c r="ISE76" s="38"/>
      <c r="ISF76" s="38"/>
      <c r="ISG76" s="38"/>
      <c r="ISH76" s="38"/>
      <c r="ISI76" s="38"/>
      <c r="ISJ76" s="38"/>
      <c r="ISK76" s="38"/>
      <c r="ISL76" s="38"/>
      <c r="ISM76" s="38"/>
      <c r="ISN76" s="38"/>
      <c r="ISO76" s="38"/>
      <c r="ISP76" s="38"/>
      <c r="ISQ76" s="38"/>
      <c r="ISR76" s="38"/>
      <c r="ISS76" s="38"/>
      <c r="IST76" s="38"/>
      <c r="ISU76" s="38"/>
      <c r="ISV76" s="38"/>
      <c r="ISW76" s="38"/>
      <c r="ISX76" s="38"/>
      <c r="ISY76" s="38"/>
      <c r="ISZ76" s="38"/>
      <c r="ITA76" s="38"/>
      <c r="ITB76" s="38"/>
      <c r="ITC76" s="38"/>
      <c r="ITD76" s="38"/>
      <c r="ITE76" s="38"/>
      <c r="ITF76" s="38"/>
      <c r="ITG76" s="38"/>
      <c r="ITH76" s="38"/>
      <c r="ITI76" s="38"/>
      <c r="ITJ76" s="38"/>
      <c r="ITK76" s="38"/>
      <c r="ITL76" s="38"/>
      <c r="ITM76" s="38"/>
      <c r="ITN76" s="38"/>
      <c r="ITO76" s="38"/>
      <c r="ITP76" s="38"/>
      <c r="ITQ76" s="38"/>
      <c r="ITR76" s="38"/>
      <c r="ITS76" s="38"/>
      <c r="ITT76" s="38"/>
      <c r="ITU76" s="38"/>
      <c r="ITV76" s="38"/>
      <c r="ITW76" s="38"/>
      <c r="ITX76" s="38"/>
      <c r="ITY76" s="38"/>
      <c r="ITZ76" s="38"/>
      <c r="IUA76" s="38"/>
      <c r="IUB76" s="38"/>
      <c r="IUC76" s="38"/>
      <c r="IUD76" s="38"/>
      <c r="IUE76" s="38"/>
      <c r="IUF76" s="38"/>
      <c r="IUG76" s="38"/>
      <c r="IUH76" s="38"/>
      <c r="IUI76" s="38"/>
      <c r="IUJ76" s="38"/>
      <c r="IUK76" s="38"/>
      <c r="IUL76" s="38"/>
      <c r="IUM76" s="38"/>
      <c r="IUN76" s="38"/>
      <c r="IUO76" s="38"/>
      <c r="IUP76" s="38"/>
      <c r="IUQ76" s="38"/>
      <c r="IUR76" s="38"/>
      <c r="IUS76" s="38"/>
      <c r="IUT76" s="38"/>
      <c r="IUU76" s="38"/>
      <c r="IUV76" s="38"/>
      <c r="IUW76" s="38"/>
      <c r="IUX76" s="38"/>
      <c r="IUY76" s="38"/>
      <c r="IUZ76" s="38"/>
      <c r="IVA76" s="38"/>
      <c r="IVB76" s="38"/>
      <c r="IVC76" s="38"/>
      <c r="IVD76" s="38"/>
      <c r="IVE76" s="38"/>
      <c r="IVF76" s="38"/>
      <c r="IVG76" s="38"/>
      <c r="IVH76" s="38"/>
      <c r="IVI76" s="38"/>
      <c r="IVJ76" s="38"/>
      <c r="IVK76" s="38"/>
      <c r="IVL76" s="38"/>
      <c r="IVM76" s="38"/>
      <c r="IVN76" s="38"/>
      <c r="IVO76" s="38"/>
      <c r="IVP76" s="38"/>
      <c r="IVQ76" s="38"/>
      <c r="IVR76" s="38"/>
      <c r="IVS76" s="38"/>
      <c r="IVT76" s="38"/>
      <c r="IVU76" s="38"/>
      <c r="IVV76" s="38"/>
      <c r="IVW76" s="38"/>
      <c r="IVX76" s="38"/>
      <c r="IVY76" s="38"/>
      <c r="IVZ76" s="38"/>
      <c r="IWA76" s="38"/>
      <c r="IWB76" s="38"/>
      <c r="IWC76" s="38"/>
      <c r="IWD76" s="38"/>
      <c r="IWE76" s="38"/>
      <c r="IWF76" s="38"/>
      <c r="IWG76" s="38"/>
      <c r="IWH76" s="38"/>
      <c r="IWI76" s="38"/>
      <c r="IWJ76" s="38"/>
      <c r="IWK76" s="38"/>
      <c r="IWL76" s="38"/>
      <c r="IWM76" s="38"/>
      <c r="IWN76" s="38"/>
      <c r="IWO76" s="38"/>
      <c r="IWP76" s="38"/>
      <c r="IWQ76" s="38"/>
      <c r="IWR76" s="38"/>
      <c r="IWS76" s="38"/>
      <c r="IWT76" s="38"/>
      <c r="IWU76" s="38"/>
      <c r="IWV76" s="38"/>
      <c r="IWW76" s="38"/>
      <c r="IWX76" s="38"/>
      <c r="IWY76" s="38"/>
      <c r="IWZ76" s="38"/>
      <c r="IXA76" s="38"/>
      <c r="IXB76" s="38"/>
      <c r="IXC76" s="38"/>
      <c r="IXD76" s="38"/>
      <c r="IXE76" s="38"/>
      <c r="IXF76" s="38"/>
      <c r="IXG76" s="38"/>
      <c r="IXH76" s="38"/>
      <c r="IXI76" s="38"/>
      <c r="IXJ76" s="38"/>
      <c r="IXK76" s="38"/>
      <c r="IXL76" s="38"/>
      <c r="IXM76" s="38"/>
      <c r="IXN76" s="38"/>
      <c r="IXO76" s="38"/>
      <c r="IXP76" s="38"/>
      <c r="IXQ76" s="38"/>
      <c r="IXR76" s="38"/>
      <c r="IXS76" s="38"/>
      <c r="IXT76" s="38"/>
      <c r="IXU76" s="38"/>
      <c r="IXV76" s="38"/>
      <c r="IXW76" s="38"/>
      <c r="IXX76" s="38"/>
      <c r="IXY76" s="38"/>
      <c r="IXZ76" s="38"/>
      <c r="IYA76" s="38"/>
      <c r="IYB76" s="38"/>
      <c r="IYC76" s="38"/>
      <c r="IYD76" s="38"/>
      <c r="IYE76" s="38"/>
      <c r="IYF76" s="38"/>
      <c r="IYG76" s="38"/>
      <c r="IYH76" s="38"/>
      <c r="IYI76" s="38"/>
      <c r="IYJ76" s="38"/>
      <c r="IYK76" s="38"/>
      <c r="IYL76" s="38"/>
      <c r="IYM76" s="38"/>
      <c r="IYN76" s="38"/>
      <c r="IYO76" s="38"/>
      <c r="IYP76" s="38"/>
      <c r="IYQ76" s="38"/>
      <c r="IYR76" s="38"/>
      <c r="IYS76" s="38"/>
      <c r="IYT76" s="38"/>
      <c r="IYU76" s="38"/>
      <c r="IYV76" s="38"/>
      <c r="IYW76" s="38"/>
      <c r="IYX76" s="38"/>
      <c r="IYY76" s="38"/>
      <c r="IYZ76" s="38"/>
      <c r="IZA76" s="38"/>
      <c r="IZB76" s="38"/>
      <c r="IZC76" s="38"/>
      <c r="IZD76" s="38"/>
      <c r="IZE76" s="38"/>
      <c r="IZF76" s="38"/>
      <c r="IZG76" s="38"/>
      <c r="IZH76" s="38"/>
      <c r="IZI76" s="38"/>
      <c r="IZJ76" s="38"/>
      <c r="IZK76" s="38"/>
      <c r="IZL76" s="38"/>
      <c r="IZM76" s="38"/>
      <c r="IZN76" s="38"/>
      <c r="IZO76" s="38"/>
      <c r="IZP76" s="38"/>
      <c r="IZQ76" s="38"/>
      <c r="IZR76" s="38"/>
      <c r="IZS76" s="38"/>
      <c r="IZT76" s="38"/>
      <c r="IZU76" s="38"/>
      <c r="IZV76" s="38"/>
      <c r="IZW76" s="38"/>
      <c r="IZX76" s="38"/>
      <c r="IZY76" s="38"/>
      <c r="IZZ76" s="38"/>
      <c r="JAA76" s="38"/>
      <c r="JAB76" s="38"/>
      <c r="JAC76" s="38"/>
      <c r="JAD76" s="38"/>
      <c r="JAE76" s="38"/>
      <c r="JAF76" s="38"/>
      <c r="JAG76" s="38"/>
      <c r="JAH76" s="38"/>
      <c r="JAI76" s="38"/>
      <c r="JAJ76" s="38"/>
      <c r="JAK76" s="38"/>
      <c r="JAL76" s="38"/>
      <c r="JAM76" s="38"/>
      <c r="JAN76" s="38"/>
      <c r="JAO76" s="38"/>
      <c r="JAP76" s="38"/>
      <c r="JAQ76" s="38"/>
      <c r="JAR76" s="38"/>
      <c r="JAS76" s="38"/>
      <c r="JAT76" s="38"/>
      <c r="JAU76" s="38"/>
      <c r="JAV76" s="38"/>
      <c r="JAW76" s="38"/>
      <c r="JAX76" s="38"/>
      <c r="JAY76" s="38"/>
      <c r="JAZ76" s="38"/>
      <c r="JBA76" s="38"/>
      <c r="JBB76" s="38"/>
      <c r="JBC76" s="38"/>
      <c r="JBD76" s="38"/>
      <c r="JBE76" s="38"/>
      <c r="JBF76" s="38"/>
      <c r="JBG76" s="38"/>
      <c r="JBH76" s="38"/>
      <c r="JBI76" s="38"/>
      <c r="JBJ76" s="38"/>
      <c r="JBK76" s="38"/>
      <c r="JBL76" s="38"/>
      <c r="JBM76" s="38"/>
      <c r="JBN76" s="38"/>
      <c r="JBO76" s="38"/>
      <c r="JBP76" s="38"/>
      <c r="JBQ76" s="38"/>
      <c r="JBR76" s="38"/>
      <c r="JBS76" s="38"/>
      <c r="JBT76" s="38"/>
      <c r="JBU76" s="38"/>
      <c r="JBV76" s="38"/>
      <c r="JBW76" s="38"/>
      <c r="JBX76" s="38"/>
      <c r="JBY76" s="38"/>
      <c r="JBZ76" s="38"/>
      <c r="JCA76" s="38"/>
      <c r="JCB76" s="38"/>
      <c r="JCC76" s="38"/>
      <c r="JCD76" s="38"/>
      <c r="JCE76" s="38"/>
      <c r="JCF76" s="38"/>
      <c r="JCG76" s="38"/>
      <c r="JCH76" s="38"/>
      <c r="JCI76" s="38"/>
      <c r="JCJ76" s="38"/>
      <c r="JCK76" s="38"/>
      <c r="JCL76" s="38"/>
      <c r="JCM76" s="38"/>
      <c r="JCN76" s="38"/>
      <c r="JCO76" s="38"/>
      <c r="JCP76" s="38"/>
      <c r="JCQ76" s="38"/>
      <c r="JCR76" s="38"/>
      <c r="JCS76" s="38"/>
      <c r="JCT76" s="38"/>
      <c r="JCU76" s="38"/>
      <c r="JCV76" s="38"/>
      <c r="JCW76" s="38"/>
      <c r="JCX76" s="38"/>
      <c r="JCY76" s="38"/>
      <c r="JCZ76" s="38"/>
      <c r="JDA76" s="38"/>
      <c r="JDB76" s="38"/>
      <c r="JDC76" s="38"/>
      <c r="JDD76" s="38"/>
      <c r="JDE76" s="38"/>
      <c r="JDF76" s="38"/>
      <c r="JDG76" s="38"/>
      <c r="JDH76" s="38"/>
      <c r="JDI76" s="38"/>
      <c r="JDJ76" s="38"/>
      <c r="JDK76" s="38"/>
      <c r="JDL76" s="38"/>
      <c r="JDM76" s="38"/>
      <c r="JDN76" s="38"/>
      <c r="JDO76" s="38"/>
      <c r="JDP76" s="38"/>
      <c r="JDQ76" s="38"/>
      <c r="JDR76" s="38"/>
      <c r="JDS76" s="38"/>
      <c r="JDT76" s="38"/>
      <c r="JDU76" s="38"/>
      <c r="JDV76" s="38"/>
      <c r="JDW76" s="38"/>
      <c r="JDX76" s="38"/>
      <c r="JDY76" s="38"/>
      <c r="JDZ76" s="38"/>
      <c r="JEA76" s="38"/>
      <c r="JEB76" s="38"/>
      <c r="JEC76" s="38"/>
      <c r="JED76" s="38"/>
      <c r="JEE76" s="38"/>
      <c r="JEF76" s="38"/>
      <c r="JEG76" s="38"/>
      <c r="JEH76" s="38"/>
      <c r="JEI76" s="38"/>
      <c r="JEJ76" s="38"/>
      <c r="JEK76" s="38"/>
      <c r="JEL76" s="38"/>
      <c r="JEM76" s="38"/>
      <c r="JEN76" s="38"/>
      <c r="JEO76" s="38"/>
      <c r="JEP76" s="38"/>
      <c r="JEQ76" s="38"/>
      <c r="JER76" s="38"/>
      <c r="JES76" s="38"/>
      <c r="JET76" s="38"/>
      <c r="JEU76" s="38"/>
      <c r="JEV76" s="38"/>
      <c r="JEW76" s="38"/>
      <c r="JEX76" s="38"/>
      <c r="JEY76" s="38"/>
      <c r="JEZ76" s="38"/>
      <c r="JFA76" s="38"/>
      <c r="JFB76" s="38"/>
      <c r="JFC76" s="38"/>
      <c r="JFD76" s="38"/>
      <c r="JFE76" s="38"/>
      <c r="JFF76" s="38"/>
      <c r="JFG76" s="38"/>
      <c r="JFH76" s="38"/>
      <c r="JFI76" s="38"/>
      <c r="JFJ76" s="38"/>
      <c r="JFK76" s="38"/>
      <c r="JFL76" s="38"/>
      <c r="JFM76" s="38"/>
      <c r="JFN76" s="38"/>
      <c r="JFO76" s="38"/>
      <c r="JFP76" s="38"/>
      <c r="JFQ76" s="38"/>
      <c r="JFR76" s="38"/>
      <c r="JFS76" s="38"/>
      <c r="JFT76" s="38"/>
      <c r="JFU76" s="38"/>
      <c r="JFV76" s="38"/>
      <c r="JFW76" s="38"/>
      <c r="JFX76" s="38"/>
      <c r="JFY76" s="38"/>
      <c r="JFZ76" s="38"/>
      <c r="JGA76" s="38"/>
      <c r="JGB76" s="38"/>
      <c r="JGC76" s="38"/>
      <c r="JGD76" s="38"/>
      <c r="JGE76" s="38"/>
      <c r="JGF76" s="38"/>
      <c r="JGG76" s="38"/>
      <c r="JGH76" s="38"/>
      <c r="JGI76" s="38"/>
      <c r="JGJ76" s="38"/>
      <c r="JGK76" s="38"/>
      <c r="JGL76" s="38"/>
      <c r="JGM76" s="38"/>
      <c r="JGN76" s="38"/>
      <c r="JGO76" s="38"/>
      <c r="JGP76" s="38"/>
      <c r="JGQ76" s="38"/>
      <c r="JGR76" s="38"/>
      <c r="JGS76" s="38"/>
      <c r="JGT76" s="38"/>
      <c r="JGU76" s="38"/>
      <c r="JGV76" s="38"/>
      <c r="JGW76" s="38"/>
      <c r="JGX76" s="38"/>
      <c r="JGY76" s="38"/>
      <c r="JGZ76" s="38"/>
      <c r="JHA76" s="38"/>
      <c r="JHB76" s="38"/>
      <c r="JHC76" s="38"/>
      <c r="JHD76" s="38"/>
      <c r="JHE76" s="38"/>
      <c r="JHF76" s="38"/>
      <c r="JHG76" s="38"/>
      <c r="JHH76" s="38"/>
      <c r="JHI76" s="38"/>
      <c r="JHJ76" s="38"/>
      <c r="JHK76" s="38"/>
      <c r="JHL76" s="38"/>
      <c r="JHM76" s="38"/>
      <c r="JHN76" s="38"/>
      <c r="JHO76" s="38"/>
      <c r="JHP76" s="38"/>
      <c r="JHQ76" s="38"/>
      <c r="JHR76" s="38"/>
      <c r="JHS76" s="38"/>
      <c r="JHT76" s="38"/>
      <c r="JHU76" s="38"/>
      <c r="JHV76" s="38"/>
      <c r="JHW76" s="38"/>
      <c r="JHX76" s="38"/>
      <c r="JHY76" s="38"/>
      <c r="JHZ76" s="38"/>
      <c r="JIA76" s="38"/>
      <c r="JIB76" s="38"/>
      <c r="JIC76" s="38"/>
      <c r="JID76" s="38"/>
      <c r="JIE76" s="38"/>
      <c r="JIF76" s="38"/>
      <c r="JIG76" s="38"/>
      <c r="JIH76" s="38"/>
      <c r="JII76" s="38"/>
      <c r="JIJ76" s="38"/>
      <c r="JIK76" s="38"/>
      <c r="JIL76" s="38"/>
      <c r="JIM76" s="38"/>
      <c r="JIN76" s="38"/>
      <c r="JIO76" s="38"/>
      <c r="JIP76" s="38"/>
      <c r="JIQ76" s="38"/>
      <c r="JIR76" s="38"/>
      <c r="JIS76" s="38"/>
      <c r="JIT76" s="38"/>
      <c r="JIU76" s="38"/>
      <c r="JIV76" s="38"/>
      <c r="JIW76" s="38"/>
      <c r="JIX76" s="38"/>
      <c r="JIY76" s="38"/>
      <c r="JIZ76" s="38"/>
      <c r="JJA76" s="38"/>
      <c r="JJB76" s="38"/>
      <c r="JJC76" s="38"/>
      <c r="JJD76" s="38"/>
      <c r="JJE76" s="38"/>
      <c r="JJF76" s="38"/>
      <c r="JJG76" s="38"/>
      <c r="JJH76" s="38"/>
      <c r="JJI76" s="38"/>
      <c r="JJJ76" s="38"/>
      <c r="JJK76" s="38"/>
      <c r="JJL76" s="38"/>
      <c r="JJM76" s="38"/>
      <c r="JJN76" s="38"/>
      <c r="JJO76" s="38"/>
      <c r="JJP76" s="38"/>
      <c r="JJQ76" s="38"/>
      <c r="JJR76" s="38"/>
      <c r="JJS76" s="38"/>
      <c r="JJT76" s="38"/>
      <c r="JJU76" s="38"/>
      <c r="JJV76" s="38"/>
      <c r="JJW76" s="38"/>
      <c r="JJX76" s="38"/>
      <c r="JJY76" s="38"/>
      <c r="JJZ76" s="38"/>
      <c r="JKA76" s="38"/>
      <c r="JKB76" s="38"/>
      <c r="JKC76" s="38"/>
      <c r="JKD76" s="38"/>
      <c r="JKE76" s="38"/>
      <c r="JKF76" s="38"/>
      <c r="JKG76" s="38"/>
      <c r="JKH76" s="38"/>
      <c r="JKI76" s="38"/>
      <c r="JKJ76" s="38"/>
      <c r="JKK76" s="38"/>
      <c r="JKL76" s="38"/>
      <c r="JKM76" s="38"/>
      <c r="JKN76" s="38"/>
      <c r="JKO76" s="38"/>
      <c r="JKP76" s="38"/>
      <c r="JKQ76" s="38"/>
      <c r="JKR76" s="38"/>
      <c r="JKS76" s="38"/>
      <c r="JKT76" s="38"/>
      <c r="JKU76" s="38"/>
      <c r="JKV76" s="38"/>
      <c r="JKW76" s="38"/>
      <c r="JKX76" s="38"/>
      <c r="JKY76" s="38"/>
      <c r="JKZ76" s="38"/>
      <c r="JLA76" s="38"/>
      <c r="JLB76" s="38"/>
      <c r="JLC76" s="38"/>
      <c r="JLD76" s="38"/>
      <c r="JLE76" s="38"/>
      <c r="JLF76" s="38"/>
      <c r="JLG76" s="38"/>
      <c r="JLH76" s="38"/>
      <c r="JLI76" s="38"/>
      <c r="JLJ76" s="38"/>
      <c r="JLK76" s="38"/>
      <c r="JLL76" s="38"/>
      <c r="JLM76" s="38"/>
      <c r="JLN76" s="38"/>
      <c r="JLO76" s="38"/>
      <c r="JLP76" s="38"/>
      <c r="JLQ76" s="38"/>
      <c r="JLR76" s="38"/>
      <c r="JLS76" s="38"/>
      <c r="JLT76" s="38"/>
      <c r="JLU76" s="38"/>
      <c r="JLV76" s="38"/>
      <c r="JLW76" s="38"/>
      <c r="JLX76" s="38"/>
      <c r="JLY76" s="38"/>
      <c r="JLZ76" s="38"/>
      <c r="JMA76" s="38"/>
      <c r="JMB76" s="38"/>
      <c r="JMC76" s="38"/>
      <c r="JMD76" s="38"/>
      <c r="JME76" s="38"/>
      <c r="JMF76" s="38"/>
      <c r="JMG76" s="38"/>
      <c r="JMH76" s="38"/>
      <c r="JMI76" s="38"/>
      <c r="JMJ76" s="38"/>
      <c r="JMK76" s="38"/>
      <c r="JML76" s="38"/>
      <c r="JMM76" s="38"/>
      <c r="JMN76" s="38"/>
      <c r="JMO76" s="38"/>
      <c r="JMP76" s="38"/>
      <c r="JMQ76" s="38"/>
      <c r="JMR76" s="38"/>
      <c r="JMS76" s="38"/>
      <c r="JMT76" s="38"/>
      <c r="JMU76" s="38"/>
      <c r="JMV76" s="38"/>
      <c r="JMW76" s="38"/>
      <c r="JMX76" s="38"/>
      <c r="JMY76" s="38"/>
      <c r="JMZ76" s="38"/>
      <c r="JNA76" s="38"/>
      <c r="JNB76" s="38"/>
      <c r="JNC76" s="38"/>
      <c r="JND76" s="38"/>
      <c r="JNE76" s="38"/>
      <c r="JNF76" s="38"/>
      <c r="JNG76" s="38"/>
      <c r="JNH76" s="38"/>
      <c r="JNI76" s="38"/>
      <c r="JNJ76" s="38"/>
      <c r="JNK76" s="38"/>
      <c r="JNL76" s="38"/>
      <c r="JNM76" s="38"/>
      <c r="JNN76" s="38"/>
      <c r="JNO76" s="38"/>
      <c r="JNP76" s="38"/>
      <c r="JNQ76" s="38"/>
      <c r="JNR76" s="38"/>
      <c r="JNS76" s="38"/>
      <c r="JNT76" s="38"/>
      <c r="JNU76" s="38"/>
      <c r="JNV76" s="38"/>
      <c r="JNW76" s="38"/>
      <c r="JNX76" s="38"/>
      <c r="JNY76" s="38"/>
      <c r="JNZ76" s="38"/>
      <c r="JOA76" s="38"/>
      <c r="JOB76" s="38"/>
      <c r="JOC76" s="38"/>
      <c r="JOD76" s="38"/>
      <c r="JOE76" s="38"/>
      <c r="JOF76" s="38"/>
      <c r="JOG76" s="38"/>
      <c r="JOH76" s="38"/>
      <c r="JOI76" s="38"/>
      <c r="JOJ76" s="38"/>
      <c r="JOK76" s="38"/>
      <c r="JOL76" s="38"/>
      <c r="JOM76" s="38"/>
      <c r="JON76" s="38"/>
      <c r="JOO76" s="38"/>
      <c r="JOP76" s="38"/>
      <c r="JOQ76" s="38"/>
      <c r="JOR76" s="38"/>
      <c r="JOS76" s="38"/>
      <c r="JOT76" s="38"/>
      <c r="JOU76" s="38"/>
      <c r="JOV76" s="38"/>
      <c r="JOW76" s="38"/>
      <c r="JOX76" s="38"/>
      <c r="JOY76" s="38"/>
      <c r="JOZ76" s="38"/>
      <c r="JPA76" s="38"/>
      <c r="JPB76" s="38"/>
      <c r="JPC76" s="38"/>
      <c r="JPD76" s="38"/>
      <c r="JPE76" s="38"/>
      <c r="JPF76" s="38"/>
      <c r="JPG76" s="38"/>
      <c r="JPH76" s="38"/>
      <c r="JPI76" s="38"/>
      <c r="JPJ76" s="38"/>
      <c r="JPK76" s="38"/>
      <c r="JPL76" s="38"/>
      <c r="JPM76" s="38"/>
      <c r="JPN76" s="38"/>
      <c r="JPO76" s="38"/>
      <c r="JPP76" s="38"/>
      <c r="JPQ76" s="38"/>
      <c r="JPR76" s="38"/>
      <c r="JPS76" s="38"/>
      <c r="JPT76" s="38"/>
      <c r="JPU76" s="38"/>
      <c r="JPV76" s="38"/>
      <c r="JPW76" s="38"/>
      <c r="JPX76" s="38"/>
      <c r="JPY76" s="38"/>
      <c r="JPZ76" s="38"/>
      <c r="JQA76" s="38"/>
      <c r="JQB76" s="38"/>
      <c r="JQC76" s="38"/>
      <c r="JQD76" s="38"/>
      <c r="JQE76" s="38"/>
      <c r="JQF76" s="38"/>
      <c r="JQG76" s="38"/>
      <c r="JQH76" s="38"/>
      <c r="JQI76" s="38"/>
      <c r="JQJ76" s="38"/>
      <c r="JQK76" s="38"/>
      <c r="JQL76" s="38"/>
      <c r="JQM76" s="38"/>
      <c r="JQN76" s="38"/>
      <c r="JQO76" s="38"/>
      <c r="JQP76" s="38"/>
      <c r="JQQ76" s="38"/>
      <c r="JQR76" s="38"/>
      <c r="JQS76" s="38"/>
      <c r="JQT76" s="38"/>
      <c r="JQU76" s="38"/>
      <c r="JQV76" s="38"/>
      <c r="JQW76" s="38"/>
      <c r="JQX76" s="38"/>
      <c r="JQY76" s="38"/>
      <c r="JQZ76" s="38"/>
      <c r="JRA76" s="38"/>
      <c r="JRB76" s="38"/>
      <c r="JRC76" s="38"/>
      <c r="JRD76" s="38"/>
      <c r="JRE76" s="38"/>
      <c r="JRF76" s="38"/>
      <c r="JRG76" s="38"/>
      <c r="JRH76" s="38"/>
      <c r="JRI76" s="38"/>
      <c r="JRJ76" s="38"/>
      <c r="JRK76" s="38"/>
      <c r="JRL76" s="38"/>
      <c r="JRM76" s="38"/>
      <c r="JRN76" s="38"/>
      <c r="JRO76" s="38"/>
      <c r="JRP76" s="38"/>
      <c r="JRQ76" s="38"/>
      <c r="JRR76" s="38"/>
      <c r="JRS76" s="38"/>
      <c r="JRT76" s="38"/>
      <c r="JRU76" s="38"/>
      <c r="JRV76" s="38"/>
      <c r="JRW76" s="38"/>
      <c r="JRX76" s="38"/>
      <c r="JRY76" s="38"/>
      <c r="JRZ76" s="38"/>
      <c r="JSA76" s="38"/>
      <c r="JSB76" s="38"/>
      <c r="JSC76" s="38"/>
      <c r="JSD76" s="38"/>
      <c r="JSE76" s="38"/>
      <c r="JSF76" s="38"/>
      <c r="JSG76" s="38"/>
      <c r="JSH76" s="38"/>
      <c r="JSI76" s="38"/>
      <c r="JSJ76" s="38"/>
      <c r="JSK76" s="38"/>
      <c r="JSL76" s="38"/>
      <c r="JSM76" s="38"/>
      <c r="JSN76" s="38"/>
      <c r="JSO76" s="38"/>
      <c r="JSP76" s="38"/>
      <c r="JSQ76" s="38"/>
      <c r="JSR76" s="38"/>
      <c r="JSS76" s="38"/>
      <c r="JST76" s="38"/>
      <c r="JSU76" s="38"/>
      <c r="JSV76" s="38"/>
      <c r="JSW76" s="38"/>
      <c r="JSX76" s="38"/>
      <c r="JSY76" s="38"/>
      <c r="JSZ76" s="38"/>
      <c r="JTA76" s="38"/>
      <c r="JTB76" s="38"/>
      <c r="JTC76" s="38"/>
      <c r="JTD76" s="38"/>
      <c r="JTE76" s="38"/>
      <c r="JTF76" s="38"/>
      <c r="JTG76" s="38"/>
      <c r="JTH76" s="38"/>
      <c r="JTI76" s="38"/>
      <c r="JTJ76" s="38"/>
      <c r="JTK76" s="38"/>
      <c r="JTL76" s="38"/>
      <c r="JTM76" s="38"/>
      <c r="JTN76" s="38"/>
      <c r="JTO76" s="38"/>
      <c r="JTP76" s="38"/>
      <c r="JTQ76" s="38"/>
      <c r="JTR76" s="38"/>
      <c r="JTS76" s="38"/>
      <c r="JTT76" s="38"/>
      <c r="JTU76" s="38"/>
      <c r="JTV76" s="38"/>
      <c r="JTW76" s="38"/>
      <c r="JTX76" s="38"/>
      <c r="JTY76" s="38"/>
      <c r="JTZ76" s="38"/>
      <c r="JUA76" s="38"/>
      <c r="JUB76" s="38"/>
      <c r="JUC76" s="38"/>
      <c r="JUD76" s="38"/>
      <c r="JUE76" s="38"/>
      <c r="JUF76" s="38"/>
      <c r="JUG76" s="38"/>
      <c r="JUH76" s="38"/>
      <c r="JUI76" s="38"/>
      <c r="JUJ76" s="38"/>
      <c r="JUK76" s="38"/>
      <c r="JUL76" s="38"/>
      <c r="JUM76" s="38"/>
      <c r="JUN76" s="38"/>
      <c r="JUO76" s="38"/>
      <c r="JUP76" s="38"/>
      <c r="JUQ76" s="38"/>
      <c r="JUR76" s="38"/>
      <c r="JUS76" s="38"/>
      <c r="JUT76" s="38"/>
      <c r="JUU76" s="38"/>
      <c r="JUV76" s="38"/>
      <c r="JUW76" s="38"/>
      <c r="JUX76" s="38"/>
      <c r="JUY76" s="38"/>
      <c r="JUZ76" s="38"/>
      <c r="JVA76" s="38"/>
      <c r="JVB76" s="38"/>
      <c r="JVC76" s="38"/>
      <c r="JVD76" s="38"/>
      <c r="JVE76" s="38"/>
      <c r="JVF76" s="38"/>
      <c r="JVG76" s="38"/>
      <c r="JVH76" s="38"/>
      <c r="JVI76" s="38"/>
      <c r="JVJ76" s="38"/>
      <c r="JVK76" s="38"/>
      <c r="JVL76" s="38"/>
      <c r="JVM76" s="38"/>
      <c r="JVN76" s="38"/>
      <c r="JVO76" s="38"/>
      <c r="JVP76" s="38"/>
      <c r="JVQ76" s="38"/>
      <c r="JVR76" s="38"/>
      <c r="JVS76" s="38"/>
      <c r="JVT76" s="38"/>
      <c r="JVU76" s="38"/>
      <c r="JVV76" s="38"/>
      <c r="JVW76" s="38"/>
      <c r="JVX76" s="38"/>
      <c r="JVY76" s="38"/>
      <c r="JVZ76" s="38"/>
      <c r="JWA76" s="38"/>
      <c r="JWB76" s="38"/>
      <c r="JWC76" s="38"/>
      <c r="JWD76" s="38"/>
      <c r="JWE76" s="38"/>
      <c r="JWF76" s="38"/>
      <c r="JWG76" s="38"/>
      <c r="JWH76" s="38"/>
      <c r="JWI76" s="38"/>
      <c r="JWJ76" s="38"/>
      <c r="JWK76" s="38"/>
      <c r="JWL76" s="38"/>
      <c r="JWM76" s="38"/>
      <c r="JWN76" s="38"/>
      <c r="JWO76" s="38"/>
      <c r="JWP76" s="38"/>
      <c r="JWQ76" s="38"/>
      <c r="JWR76" s="38"/>
      <c r="JWS76" s="38"/>
      <c r="JWT76" s="38"/>
      <c r="JWU76" s="38"/>
      <c r="JWV76" s="38"/>
      <c r="JWW76" s="38"/>
      <c r="JWX76" s="38"/>
      <c r="JWY76" s="38"/>
      <c r="JWZ76" s="38"/>
      <c r="JXA76" s="38"/>
      <c r="JXB76" s="38"/>
      <c r="JXC76" s="38"/>
      <c r="JXD76" s="38"/>
      <c r="JXE76" s="38"/>
      <c r="JXF76" s="38"/>
      <c r="JXG76" s="38"/>
      <c r="JXH76" s="38"/>
      <c r="JXI76" s="38"/>
      <c r="JXJ76" s="38"/>
      <c r="JXK76" s="38"/>
      <c r="JXL76" s="38"/>
      <c r="JXM76" s="38"/>
      <c r="JXN76" s="38"/>
      <c r="JXO76" s="38"/>
      <c r="JXP76" s="38"/>
      <c r="JXQ76" s="38"/>
      <c r="JXR76" s="38"/>
      <c r="JXS76" s="38"/>
      <c r="JXT76" s="38"/>
      <c r="JXU76" s="38"/>
      <c r="JXV76" s="38"/>
      <c r="JXW76" s="38"/>
      <c r="JXX76" s="38"/>
      <c r="JXY76" s="38"/>
      <c r="JXZ76" s="38"/>
      <c r="JYA76" s="38"/>
      <c r="JYB76" s="38"/>
      <c r="JYC76" s="38"/>
      <c r="JYD76" s="38"/>
      <c r="JYE76" s="38"/>
      <c r="JYF76" s="38"/>
      <c r="JYG76" s="38"/>
      <c r="JYH76" s="38"/>
      <c r="JYI76" s="38"/>
      <c r="JYJ76" s="38"/>
      <c r="JYK76" s="38"/>
      <c r="JYL76" s="38"/>
      <c r="JYM76" s="38"/>
      <c r="JYN76" s="38"/>
      <c r="JYO76" s="38"/>
      <c r="JYP76" s="38"/>
      <c r="JYQ76" s="38"/>
      <c r="JYR76" s="38"/>
      <c r="JYS76" s="38"/>
      <c r="JYT76" s="38"/>
      <c r="JYU76" s="38"/>
      <c r="JYV76" s="38"/>
      <c r="JYW76" s="38"/>
      <c r="JYX76" s="38"/>
      <c r="JYY76" s="38"/>
      <c r="JYZ76" s="38"/>
      <c r="JZA76" s="38"/>
      <c r="JZB76" s="38"/>
      <c r="JZC76" s="38"/>
      <c r="JZD76" s="38"/>
      <c r="JZE76" s="38"/>
      <c r="JZF76" s="38"/>
      <c r="JZG76" s="38"/>
      <c r="JZH76" s="38"/>
      <c r="JZI76" s="38"/>
      <c r="JZJ76" s="38"/>
      <c r="JZK76" s="38"/>
      <c r="JZL76" s="38"/>
      <c r="JZM76" s="38"/>
      <c r="JZN76" s="38"/>
      <c r="JZO76" s="38"/>
      <c r="JZP76" s="38"/>
      <c r="JZQ76" s="38"/>
      <c r="JZR76" s="38"/>
      <c r="JZS76" s="38"/>
      <c r="JZT76" s="38"/>
      <c r="JZU76" s="38"/>
      <c r="JZV76" s="38"/>
      <c r="JZW76" s="38"/>
      <c r="JZX76" s="38"/>
      <c r="JZY76" s="38"/>
      <c r="JZZ76" s="38"/>
      <c r="KAA76" s="38"/>
      <c r="KAB76" s="38"/>
      <c r="KAC76" s="38"/>
      <c r="KAD76" s="38"/>
      <c r="KAE76" s="38"/>
      <c r="KAF76" s="38"/>
      <c r="KAG76" s="38"/>
      <c r="KAH76" s="38"/>
      <c r="KAI76" s="38"/>
      <c r="KAJ76" s="38"/>
      <c r="KAK76" s="38"/>
      <c r="KAL76" s="38"/>
      <c r="KAM76" s="38"/>
      <c r="KAN76" s="38"/>
      <c r="KAO76" s="38"/>
      <c r="KAP76" s="38"/>
      <c r="KAQ76" s="38"/>
      <c r="KAR76" s="38"/>
      <c r="KAS76" s="38"/>
      <c r="KAT76" s="38"/>
      <c r="KAU76" s="38"/>
      <c r="KAV76" s="38"/>
      <c r="KAW76" s="38"/>
      <c r="KAX76" s="38"/>
      <c r="KAY76" s="38"/>
      <c r="KAZ76" s="38"/>
      <c r="KBA76" s="38"/>
      <c r="KBB76" s="38"/>
      <c r="KBC76" s="38"/>
      <c r="KBD76" s="38"/>
      <c r="KBE76" s="38"/>
      <c r="KBF76" s="38"/>
      <c r="KBG76" s="38"/>
      <c r="KBH76" s="38"/>
      <c r="KBI76" s="38"/>
      <c r="KBJ76" s="38"/>
      <c r="KBK76" s="38"/>
      <c r="KBL76" s="38"/>
      <c r="KBM76" s="38"/>
      <c r="KBN76" s="38"/>
      <c r="KBO76" s="38"/>
      <c r="KBP76" s="38"/>
      <c r="KBQ76" s="38"/>
      <c r="KBR76" s="38"/>
      <c r="KBS76" s="38"/>
      <c r="KBT76" s="38"/>
      <c r="KBU76" s="38"/>
      <c r="KBV76" s="38"/>
      <c r="KBW76" s="38"/>
      <c r="KBX76" s="38"/>
      <c r="KBY76" s="38"/>
      <c r="KBZ76" s="38"/>
      <c r="KCA76" s="38"/>
      <c r="KCB76" s="38"/>
      <c r="KCC76" s="38"/>
      <c r="KCD76" s="38"/>
      <c r="KCE76" s="38"/>
      <c r="KCF76" s="38"/>
      <c r="KCG76" s="38"/>
      <c r="KCH76" s="38"/>
      <c r="KCI76" s="38"/>
      <c r="KCJ76" s="38"/>
      <c r="KCK76" s="38"/>
      <c r="KCL76" s="38"/>
      <c r="KCM76" s="38"/>
      <c r="KCN76" s="38"/>
      <c r="KCO76" s="38"/>
      <c r="KCP76" s="38"/>
      <c r="KCQ76" s="38"/>
      <c r="KCR76" s="38"/>
      <c r="KCS76" s="38"/>
      <c r="KCT76" s="38"/>
      <c r="KCU76" s="38"/>
      <c r="KCV76" s="38"/>
      <c r="KCW76" s="38"/>
      <c r="KCX76" s="38"/>
      <c r="KCY76" s="38"/>
      <c r="KCZ76" s="38"/>
      <c r="KDA76" s="38"/>
      <c r="KDB76" s="38"/>
      <c r="KDC76" s="38"/>
      <c r="KDD76" s="38"/>
      <c r="KDE76" s="38"/>
      <c r="KDF76" s="38"/>
      <c r="KDG76" s="38"/>
      <c r="KDH76" s="38"/>
      <c r="KDI76" s="38"/>
      <c r="KDJ76" s="38"/>
      <c r="KDK76" s="38"/>
      <c r="KDL76" s="38"/>
      <c r="KDM76" s="38"/>
      <c r="KDN76" s="38"/>
      <c r="KDO76" s="38"/>
      <c r="KDP76" s="38"/>
      <c r="KDQ76" s="38"/>
      <c r="KDR76" s="38"/>
      <c r="KDS76" s="38"/>
      <c r="KDT76" s="38"/>
      <c r="KDU76" s="38"/>
      <c r="KDV76" s="38"/>
      <c r="KDW76" s="38"/>
      <c r="KDX76" s="38"/>
      <c r="KDY76" s="38"/>
      <c r="KDZ76" s="38"/>
      <c r="KEA76" s="38"/>
      <c r="KEB76" s="38"/>
      <c r="KEC76" s="38"/>
      <c r="KED76" s="38"/>
      <c r="KEE76" s="38"/>
      <c r="KEF76" s="38"/>
      <c r="KEG76" s="38"/>
      <c r="KEH76" s="38"/>
      <c r="KEI76" s="38"/>
      <c r="KEJ76" s="38"/>
      <c r="KEK76" s="38"/>
      <c r="KEL76" s="38"/>
      <c r="KEM76" s="38"/>
      <c r="KEN76" s="38"/>
      <c r="KEO76" s="38"/>
      <c r="KEP76" s="38"/>
      <c r="KEQ76" s="38"/>
      <c r="KER76" s="38"/>
      <c r="KES76" s="38"/>
      <c r="KET76" s="38"/>
      <c r="KEU76" s="38"/>
      <c r="KEV76" s="38"/>
      <c r="KEW76" s="38"/>
      <c r="KEX76" s="38"/>
      <c r="KEY76" s="38"/>
      <c r="KEZ76" s="38"/>
      <c r="KFA76" s="38"/>
      <c r="KFB76" s="38"/>
      <c r="KFC76" s="38"/>
      <c r="KFD76" s="38"/>
      <c r="KFE76" s="38"/>
      <c r="KFF76" s="38"/>
      <c r="KFG76" s="38"/>
      <c r="KFH76" s="38"/>
      <c r="KFI76" s="38"/>
      <c r="KFJ76" s="38"/>
      <c r="KFK76" s="38"/>
      <c r="KFL76" s="38"/>
      <c r="KFM76" s="38"/>
      <c r="KFN76" s="38"/>
      <c r="KFO76" s="38"/>
      <c r="KFP76" s="38"/>
      <c r="KFQ76" s="38"/>
      <c r="KFR76" s="38"/>
      <c r="KFS76" s="38"/>
      <c r="KFT76" s="38"/>
      <c r="KFU76" s="38"/>
      <c r="KFV76" s="38"/>
      <c r="KFW76" s="38"/>
      <c r="KFX76" s="38"/>
      <c r="KFY76" s="38"/>
      <c r="KFZ76" s="38"/>
      <c r="KGA76" s="38"/>
      <c r="KGB76" s="38"/>
      <c r="KGC76" s="38"/>
      <c r="KGD76" s="38"/>
      <c r="KGE76" s="38"/>
      <c r="KGF76" s="38"/>
      <c r="KGG76" s="38"/>
      <c r="KGH76" s="38"/>
      <c r="KGI76" s="38"/>
      <c r="KGJ76" s="38"/>
      <c r="KGK76" s="38"/>
      <c r="KGL76" s="38"/>
      <c r="KGM76" s="38"/>
      <c r="KGN76" s="38"/>
      <c r="KGO76" s="38"/>
      <c r="KGP76" s="38"/>
      <c r="KGQ76" s="38"/>
      <c r="KGR76" s="38"/>
      <c r="KGS76" s="38"/>
      <c r="KGT76" s="38"/>
      <c r="KGU76" s="38"/>
      <c r="KGV76" s="38"/>
      <c r="KGW76" s="38"/>
      <c r="KGX76" s="38"/>
      <c r="KGY76" s="38"/>
      <c r="KGZ76" s="38"/>
      <c r="KHA76" s="38"/>
      <c r="KHB76" s="38"/>
      <c r="KHC76" s="38"/>
      <c r="KHD76" s="38"/>
      <c r="KHE76" s="38"/>
      <c r="KHF76" s="38"/>
      <c r="KHG76" s="38"/>
      <c r="KHH76" s="38"/>
      <c r="KHI76" s="38"/>
      <c r="KHJ76" s="38"/>
      <c r="KHK76" s="38"/>
      <c r="KHL76" s="38"/>
      <c r="KHM76" s="38"/>
      <c r="KHN76" s="38"/>
      <c r="KHO76" s="38"/>
      <c r="KHP76" s="38"/>
      <c r="KHQ76" s="38"/>
      <c r="KHR76" s="38"/>
      <c r="KHS76" s="38"/>
      <c r="KHT76" s="38"/>
      <c r="KHU76" s="38"/>
      <c r="KHV76" s="38"/>
      <c r="KHW76" s="38"/>
      <c r="KHX76" s="38"/>
      <c r="KHY76" s="38"/>
      <c r="KHZ76" s="38"/>
      <c r="KIA76" s="38"/>
      <c r="KIB76" s="38"/>
      <c r="KIC76" s="38"/>
      <c r="KID76" s="38"/>
      <c r="KIE76" s="38"/>
      <c r="KIF76" s="38"/>
      <c r="KIG76" s="38"/>
      <c r="KIH76" s="38"/>
      <c r="KII76" s="38"/>
      <c r="KIJ76" s="38"/>
      <c r="KIK76" s="38"/>
      <c r="KIL76" s="38"/>
      <c r="KIM76" s="38"/>
      <c r="KIN76" s="38"/>
      <c r="KIO76" s="38"/>
      <c r="KIP76" s="38"/>
      <c r="KIQ76" s="38"/>
      <c r="KIR76" s="38"/>
      <c r="KIS76" s="38"/>
      <c r="KIT76" s="38"/>
      <c r="KIU76" s="38"/>
      <c r="KIV76" s="38"/>
      <c r="KIW76" s="38"/>
      <c r="KIX76" s="38"/>
      <c r="KIY76" s="38"/>
      <c r="KIZ76" s="38"/>
      <c r="KJA76" s="38"/>
      <c r="KJB76" s="38"/>
      <c r="KJC76" s="38"/>
      <c r="KJD76" s="38"/>
      <c r="KJE76" s="38"/>
      <c r="KJF76" s="38"/>
      <c r="KJG76" s="38"/>
      <c r="KJH76" s="38"/>
      <c r="KJI76" s="38"/>
      <c r="KJJ76" s="38"/>
      <c r="KJK76" s="38"/>
      <c r="KJL76" s="38"/>
      <c r="KJM76" s="38"/>
      <c r="KJN76" s="38"/>
      <c r="KJO76" s="38"/>
      <c r="KJP76" s="38"/>
      <c r="KJQ76" s="38"/>
      <c r="KJR76" s="38"/>
      <c r="KJS76" s="38"/>
      <c r="KJT76" s="38"/>
      <c r="KJU76" s="38"/>
      <c r="KJV76" s="38"/>
      <c r="KJW76" s="38"/>
      <c r="KJX76" s="38"/>
      <c r="KJY76" s="38"/>
      <c r="KJZ76" s="38"/>
      <c r="KKA76" s="38"/>
      <c r="KKB76" s="38"/>
      <c r="KKC76" s="38"/>
      <c r="KKD76" s="38"/>
      <c r="KKE76" s="38"/>
      <c r="KKF76" s="38"/>
      <c r="KKG76" s="38"/>
      <c r="KKH76" s="38"/>
      <c r="KKI76" s="38"/>
      <c r="KKJ76" s="38"/>
      <c r="KKK76" s="38"/>
      <c r="KKL76" s="38"/>
      <c r="KKM76" s="38"/>
      <c r="KKN76" s="38"/>
      <c r="KKO76" s="38"/>
      <c r="KKP76" s="38"/>
      <c r="KKQ76" s="38"/>
      <c r="KKR76" s="38"/>
      <c r="KKS76" s="38"/>
      <c r="KKT76" s="38"/>
      <c r="KKU76" s="38"/>
      <c r="KKV76" s="38"/>
      <c r="KKW76" s="38"/>
      <c r="KKX76" s="38"/>
      <c r="KKY76" s="38"/>
      <c r="KKZ76" s="38"/>
      <c r="KLA76" s="38"/>
      <c r="KLB76" s="38"/>
      <c r="KLC76" s="38"/>
      <c r="KLD76" s="38"/>
      <c r="KLE76" s="38"/>
      <c r="KLF76" s="38"/>
      <c r="KLG76" s="38"/>
      <c r="KLH76" s="38"/>
      <c r="KLI76" s="38"/>
      <c r="KLJ76" s="38"/>
      <c r="KLK76" s="38"/>
      <c r="KLL76" s="38"/>
      <c r="KLM76" s="38"/>
      <c r="KLN76" s="38"/>
      <c r="KLO76" s="38"/>
      <c r="KLP76" s="38"/>
      <c r="KLQ76" s="38"/>
      <c r="KLR76" s="38"/>
      <c r="KLS76" s="38"/>
      <c r="KLT76" s="38"/>
      <c r="KLU76" s="38"/>
      <c r="KLV76" s="38"/>
      <c r="KLW76" s="38"/>
      <c r="KLX76" s="38"/>
      <c r="KLY76" s="38"/>
      <c r="KLZ76" s="38"/>
      <c r="KMA76" s="38"/>
      <c r="KMB76" s="38"/>
      <c r="KMC76" s="38"/>
      <c r="KMD76" s="38"/>
      <c r="KME76" s="38"/>
      <c r="KMF76" s="38"/>
      <c r="KMG76" s="38"/>
      <c r="KMH76" s="38"/>
      <c r="KMI76" s="38"/>
      <c r="KMJ76" s="38"/>
      <c r="KMK76" s="38"/>
      <c r="KML76" s="38"/>
      <c r="KMM76" s="38"/>
      <c r="KMN76" s="38"/>
      <c r="KMO76" s="38"/>
      <c r="KMP76" s="38"/>
      <c r="KMQ76" s="38"/>
      <c r="KMR76" s="38"/>
      <c r="KMS76" s="38"/>
      <c r="KMT76" s="38"/>
      <c r="KMU76" s="38"/>
      <c r="KMV76" s="38"/>
      <c r="KMW76" s="38"/>
      <c r="KMX76" s="38"/>
      <c r="KMY76" s="38"/>
      <c r="KMZ76" s="38"/>
      <c r="KNA76" s="38"/>
      <c r="KNB76" s="38"/>
      <c r="KNC76" s="38"/>
      <c r="KND76" s="38"/>
      <c r="KNE76" s="38"/>
      <c r="KNF76" s="38"/>
      <c r="KNG76" s="38"/>
      <c r="KNH76" s="38"/>
      <c r="KNI76" s="38"/>
      <c r="KNJ76" s="38"/>
      <c r="KNK76" s="38"/>
      <c r="KNL76" s="38"/>
      <c r="KNM76" s="38"/>
      <c r="KNN76" s="38"/>
      <c r="KNO76" s="38"/>
      <c r="KNP76" s="38"/>
      <c r="KNQ76" s="38"/>
      <c r="KNR76" s="38"/>
      <c r="KNS76" s="38"/>
      <c r="KNT76" s="38"/>
      <c r="KNU76" s="38"/>
      <c r="KNV76" s="38"/>
      <c r="KNW76" s="38"/>
      <c r="KNX76" s="38"/>
      <c r="KNY76" s="38"/>
      <c r="KNZ76" s="38"/>
      <c r="KOA76" s="38"/>
      <c r="KOB76" s="38"/>
      <c r="KOC76" s="38"/>
      <c r="KOD76" s="38"/>
      <c r="KOE76" s="38"/>
      <c r="KOF76" s="38"/>
      <c r="KOG76" s="38"/>
      <c r="KOH76" s="38"/>
      <c r="KOI76" s="38"/>
      <c r="KOJ76" s="38"/>
      <c r="KOK76" s="38"/>
      <c r="KOL76" s="38"/>
      <c r="KOM76" s="38"/>
      <c r="KON76" s="38"/>
      <c r="KOO76" s="38"/>
      <c r="KOP76" s="38"/>
      <c r="KOQ76" s="38"/>
      <c r="KOR76" s="38"/>
      <c r="KOS76" s="38"/>
      <c r="KOT76" s="38"/>
      <c r="KOU76" s="38"/>
      <c r="KOV76" s="38"/>
      <c r="KOW76" s="38"/>
      <c r="KOX76" s="38"/>
      <c r="KOY76" s="38"/>
      <c r="KOZ76" s="38"/>
      <c r="KPA76" s="38"/>
      <c r="KPB76" s="38"/>
      <c r="KPC76" s="38"/>
      <c r="KPD76" s="38"/>
      <c r="KPE76" s="38"/>
      <c r="KPF76" s="38"/>
      <c r="KPG76" s="38"/>
      <c r="KPH76" s="38"/>
      <c r="KPI76" s="38"/>
      <c r="KPJ76" s="38"/>
      <c r="KPK76" s="38"/>
      <c r="KPL76" s="38"/>
      <c r="KPM76" s="38"/>
      <c r="KPN76" s="38"/>
      <c r="KPO76" s="38"/>
      <c r="KPP76" s="38"/>
      <c r="KPQ76" s="38"/>
      <c r="KPR76" s="38"/>
      <c r="KPS76" s="38"/>
      <c r="KPT76" s="38"/>
      <c r="KPU76" s="38"/>
      <c r="KPV76" s="38"/>
      <c r="KPW76" s="38"/>
      <c r="KPX76" s="38"/>
      <c r="KPY76" s="38"/>
      <c r="KPZ76" s="38"/>
      <c r="KQA76" s="38"/>
      <c r="KQB76" s="38"/>
      <c r="KQC76" s="38"/>
      <c r="KQD76" s="38"/>
      <c r="KQE76" s="38"/>
      <c r="KQF76" s="38"/>
      <c r="KQG76" s="38"/>
      <c r="KQH76" s="38"/>
      <c r="KQI76" s="38"/>
      <c r="KQJ76" s="38"/>
      <c r="KQK76" s="38"/>
      <c r="KQL76" s="38"/>
      <c r="KQM76" s="38"/>
      <c r="KQN76" s="38"/>
      <c r="KQO76" s="38"/>
      <c r="KQP76" s="38"/>
      <c r="KQQ76" s="38"/>
      <c r="KQR76" s="38"/>
      <c r="KQS76" s="38"/>
      <c r="KQT76" s="38"/>
      <c r="KQU76" s="38"/>
      <c r="KQV76" s="38"/>
      <c r="KQW76" s="38"/>
      <c r="KQX76" s="38"/>
      <c r="KQY76" s="38"/>
      <c r="KQZ76" s="38"/>
      <c r="KRA76" s="38"/>
      <c r="KRB76" s="38"/>
      <c r="KRC76" s="38"/>
      <c r="KRD76" s="38"/>
      <c r="KRE76" s="38"/>
      <c r="KRF76" s="38"/>
      <c r="KRG76" s="38"/>
      <c r="KRH76" s="38"/>
      <c r="KRI76" s="38"/>
      <c r="KRJ76" s="38"/>
      <c r="KRK76" s="38"/>
      <c r="KRL76" s="38"/>
      <c r="KRM76" s="38"/>
      <c r="KRN76" s="38"/>
      <c r="KRO76" s="38"/>
      <c r="KRP76" s="38"/>
      <c r="KRQ76" s="38"/>
      <c r="KRR76" s="38"/>
      <c r="KRS76" s="38"/>
      <c r="KRT76" s="38"/>
      <c r="KRU76" s="38"/>
      <c r="KRV76" s="38"/>
      <c r="KRW76" s="38"/>
      <c r="KRX76" s="38"/>
      <c r="KRY76" s="38"/>
      <c r="KRZ76" s="38"/>
      <c r="KSA76" s="38"/>
      <c r="KSB76" s="38"/>
      <c r="KSC76" s="38"/>
      <c r="KSD76" s="38"/>
      <c r="KSE76" s="38"/>
      <c r="KSF76" s="38"/>
      <c r="KSG76" s="38"/>
      <c r="KSH76" s="38"/>
      <c r="KSI76" s="38"/>
      <c r="KSJ76" s="38"/>
      <c r="KSK76" s="38"/>
      <c r="KSL76" s="38"/>
      <c r="KSM76" s="38"/>
      <c r="KSN76" s="38"/>
      <c r="KSO76" s="38"/>
      <c r="KSP76" s="38"/>
      <c r="KSQ76" s="38"/>
      <c r="KSR76" s="38"/>
      <c r="KSS76" s="38"/>
      <c r="KST76" s="38"/>
      <c r="KSU76" s="38"/>
      <c r="KSV76" s="38"/>
      <c r="KSW76" s="38"/>
      <c r="KSX76" s="38"/>
      <c r="KSY76" s="38"/>
      <c r="KSZ76" s="38"/>
      <c r="KTA76" s="38"/>
      <c r="KTB76" s="38"/>
      <c r="KTC76" s="38"/>
      <c r="KTD76" s="38"/>
      <c r="KTE76" s="38"/>
      <c r="KTF76" s="38"/>
      <c r="KTG76" s="38"/>
      <c r="KTH76" s="38"/>
      <c r="KTI76" s="38"/>
      <c r="KTJ76" s="38"/>
      <c r="KTK76" s="38"/>
      <c r="KTL76" s="38"/>
      <c r="KTM76" s="38"/>
      <c r="KTN76" s="38"/>
      <c r="KTO76" s="38"/>
      <c r="KTP76" s="38"/>
      <c r="KTQ76" s="38"/>
      <c r="KTR76" s="38"/>
      <c r="KTS76" s="38"/>
      <c r="KTT76" s="38"/>
      <c r="KTU76" s="38"/>
      <c r="KTV76" s="38"/>
      <c r="KTW76" s="38"/>
      <c r="KTX76" s="38"/>
      <c r="KTY76" s="38"/>
      <c r="KTZ76" s="38"/>
      <c r="KUA76" s="38"/>
      <c r="KUB76" s="38"/>
      <c r="KUC76" s="38"/>
      <c r="KUD76" s="38"/>
      <c r="KUE76" s="38"/>
      <c r="KUF76" s="38"/>
      <c r="KUG76" s="38"/>
      <c r="KUH76" s="38"/>
      <c r="KUI76" s="38"/>
      <c r="KUJ76" s="38"/>
      <c r="KUK76" s="38"/>
      <c r="KUL76" s="38"/>
      <c r="KUM76" s="38"/>
      <c r="KUN76" s="38"/>
      <c r="KUO76" s="38"/>
      <c r="KUP76" s="38"/>
      <c r="KUQ76" s="38"/>
      <c r="KUR76" s="38"/>
      <c r="KUS76" s="38"/>
      <c r="KUT76" s="38"/>
      <c r="KUU76" s="38"/>
      <c r="KUV76" s="38"/>
      <c r="KUW76" s="38"/>
      <c r="KUX76" s="38"/>
      <c r="KUY76" s="38"/>
      <c r="KUZ76" s="38"/>
      <c r="KVA76" s="38"/>
      <c r="KVB76" s="38"/>
      <c r="KVC76" s="38"/>
      <c r="KVD76" s="38"/>
      <c r="KVE76" s="38"/>
      <c r="KVF76" s="38"/>
      <c r="KVG76" s="38"/>
      <c r="KVH76" s="38"/>
      <c r="KVI76" s="38"/>
      <c r="KVJ76" s="38"/>
      <c r="KVK76" s="38"/>
      <c r="KVL76" s="38"/>
      <c r="KVM76" s="38"/>
      <c r="KVN76" s="38"/>
      <c r="KVO76" s="38"/>
      <c r="KVP76" s="38"/>
      <c r="KVQ76" s="38"/>
      <c r="KVR76" s="38"/>
      <c r="KVS76" s="38"/>
      <c r="KVT76" s="38"/>
      <c r="KVU76" s="38"/>
      <c r="KVV76" s="38"/>
      <c r="KVW76" s="38"/>
      <c r="KVX76" s="38"/>
      <c r="KVY76" s="38"/>
      <c r="KVZ76" s="38"/>
      <c r="KWA76" s="38"/>
      <c r="KWB76" s="38"/>
      <c r="KWC76" s="38"/>
      <c r="KWD76" s="38"/>
      <c r="KWE76" s="38"/>
      <c r="KWF76" s="38"/>
      <c r="KWG76" s="38"/>
      <c r="KWH76" s="38"/>
      <c r="KWI76" s="38"/>
      <c r="KWJ76" s="38"/>
      <c r="KWK76" s="38"/>
      <c r="KWL76" s="38"/>
      <c r="KWM76" s="38"/>
      <c r="KWN76" s="38"/>
      <c r="KWO76" s="38"/>
      <c r="KWP76" s="38"/>
      <c r="KWQ76" s="38"/>
      <c r="KWR76" s="38"/>
      <c r="KWS76" s="38"/>
      <c r="KWT76" s="38"/>
      <c r="KWU76" s="38"/>
      <c r="KWV76" s="38"/>
      <c r="KWW76" s="38"/>
      <c r="KWX76" s="38"/>
      <c r="KWY76" s="38"/>
      <c r="KWZ76" s="38"/>
      <c r="KXA76" s="38"/>
      <c r="KXB76" s="38"/>
      <c r="KXC76" s="38"/>
      <c r="KXD76" s="38"/>
      <c r="KXE76" s="38"/>
      <c r="KXF76" s="38"/>
      <c r="KXG76" s="38"/>
      <c r="KXH76" s="38"/>
      <c r="KXI76" s="38"/>
      <c r="KXJ76" s="38"/>
      <c r="KXK76" s="38"/>
      <c r="KXL76" s="38"/>
      <c r="KXM76" s="38"/>
      <c r="KXN76" s="38"/>
      <c r="KXO76" s="38"/>
      <c r="KXP76" s="38"/>
      <c r="KXQ76" s="38"/>
      <c r="KXR76" s="38"/>
      <c r="KXS76" s="38"/>
      <c r="KXT76" s="38"/>
      <c r="KXU76" s="38"/>
      <c r="KXV76" s="38"/>
      <c r="KXW76" s="38"/>
      <c r="KXX76" s="38"/>
      <c r="KXY76" s="38"/>
      <c r="KXZ76" s="38"/>
      <c r="KYA76" s="38"/>
      <c r="KYB76" s="38"/>
      <c r="KYC76" s="38"/>
      <c r="KYD76" s="38"/>
      <c r="KYE76" s="38"/>
      <c r="KYF76" s="38"/>
      <c r="KYG76" s="38"/>
      <c r="KYH76" s="38"/>
      <c r="KYI76" s="38"/>
      <c r="KYJ76" s="38"/>
      <c r="KYK76" s="38"/>
      <c r="KYL76" s="38"/>
      <c r="KYM76" s="38"/>
      <c r="KYN76" s="38"/>
      <c r="KYO76" s="38"/>
      <c r="KYP76" s="38"/>
      <c r="KYQ76" s="38"/>
      <c r="KYR76" s="38"/>
      <c r="KYS76" s="38"/>
      <c r="KYT76" s="38"/>
      <c r="KYU76" s="38"/>
      <c r="KYV76" s="38"/>
      <c r="KYW76" s="38"/>
      <c r="KYX76" s="38"/>
      <c r="KYY76" s="38"/>
      <c r="KYZ76" s="38"/>
      <c r="KZA76" s="38"/>
      <c r="KZB76" s="38"/>
      <c r="KZC76" s="38"/>
      <c r="KZD76" s="38"/>
      <c r="KZE76" s="38"/>
      <c r="KZF76" s="38"/>
      <c r="KZG76" s="38"/>
      <c r="KZH76" s="38"/>
      <c r="KZI76" s="38"/>
      <c r="KZJ76" s="38"/>
      <c r="KZK76" s="38"/>
      <c r="KZL76" s="38"/>
      <c r="KZM76" s="38"/>
      <c r="KZN76" s="38"/>
      <c r="KZO76" s="38"/>
      <c r="KZP76" s="38"/>
      <c r="KZQ76" s="38"/>
      <c r="KZR76" s="38"/>
      <c r="KZS76" s="38"/>
      <c r="KZT76" s="38"/>
      <c r="KZU76" s="38"/>
      <c r="KZV76" s="38"/>
      <c r="KZW76" s="38"/>
      <c r="KZX76" s="38"/>
      <c r="KZY76" s="38"/>
      <c r="KZZ76" s="38"/>
      <c r="LAA76" s="38"/>
      <c r="LAB76" s="38"/>
      <c r="LAC76" s="38"/>
      <c r="LAD76" s="38"/>
      <c r="LAE76" s="38"/>
      <c r="LAF76" s="38"/>
      <c r="LAG76" s="38"/>
      <c r="LAH76" s="38"/>
      <c r="LAI76" s="38"/>
      <c r="LAJ76" s="38"/>
      <c r="LAK76" s="38"/>
      <c r="LAL76" s="38"/>
      <c r="LAM76" s="38"/>
      <c r="LAN76" s="38"/>
      <c r="LAO76" s="38"/>
      <c r="LAP76" s="38"/>
      <c r="LAQ76" s="38"/>
      <c r="LAR76" s="38"/>
      <c r="LAS76" s="38"/>
      <c r="LAT76" s="38"/>
      <c r="LAU76" s="38"/>
      <c r="LAV76" s="38"/>
      <c r="LAW76" s="38"/>
      <c r="LAX76" s="38"/>
      <c r="LAY76" s="38"/>
      <c r="LAZ76" s="38"/>
      <c r="LBA76" s="38"/>
      <c r="LBB76" s="38"/>
      <c r="LBC76" s="38"/>
      <c r="LBD76" s="38"/>
      <c r="LBE76" s="38"/>
      <c r="LBF76" s="38"/>
      <c r="LBG76" s="38"/>
      <c r="LBH76" s="38"/>
      <c r="LBI76" s="38"/>
      <c r="LBJ76" s="38"/>
      <c r="LBK76" s="38"/>
      <c r="LBL76" s="38"/>
      <c r="LBM76" s="38"/>
      <c r="LBN76" s="38"/>
      <c r="LBO76" s="38"/>
      <c r="LBP76" s="38"/>
      <c r="LBQ76" s="38"/>
      <c r="LBR76" s="38"/>
      <c r="LBS76" s="38"/>
      <c r="LBT76" s="38"/>
      <c r="LBU76" s="38"/>
      <c r="LBV76" s="38"/>
      <c r="LBW76" s="38"/>
      <c r="LBX76" s="38"/>
      <c r="LBY76" s="38"/>
      <c r="LBZ76" s="38"/>
      <c r="LCA76" s="38"/>
      <c r="LCB76" s="38"/>
      <c r="LCC76" s="38"/>
      <c r="LCD76" s="38"/>
      <c r="LCE76" s="38"/>
      <c r="LCF76" s="38"/>
      <c r="LCG76" s="38"/>
      <c r="LCH76" s="38"/>
      <c r="LCI76" s="38"/>
      <c r="LCJ76" s="38"/>
      <c r="LCK76" s="38"/>
      <c r="LCL76" s="38"/>
      <c r="LCM76" s="38"/>
      <c r="LCN76" s="38"/>
      <c r="LCO76" s="38"/>
      <c r="LCP76" s="38"/>
      <c r="LCQ76" s="38"/>
      <c r="LCR76" s="38"/>
      <c r="LCS76" s="38"/>
      <c r="LCT76" s="38"/>
      <c r="LCU76" s="38"/>
      <c r="LCV76" s="38"/>
      <c r="LCW76" s="38"/>
      <c r="LCX76" s="38"/>
      <c r="LCY76" s="38"/>
      <c r="LCZ76" s="38"/>
      <c r="LDA76" s="38"/>
      <c r="LDB76" s="38"/>
      <c r="LDC76" s="38"/>
      <c r="LDD76" s="38"/>
      <c r="LDE76" s="38"/>
      <c r="LDF76" s="38"/>
      <c r="LDG76" s="38"/>
      <c r="LDH76" s="38"/>
      <c r="LDI76" s="38"/>
      <c r="LDJ76" s="38"/>
      <c r="LDK76" s="38"/>
      <c r="LDL76" s="38"/>
      <c r="LDM76" s="38"/>
      <c r="LDN76" s="38"/>
      <c r="LDO76" s="38"/>
      <c r="LDP76" s="38"/>
      <c r="LDQ76" s="38"/>
      <c r="LDR76" s="38"/>
      <c r="LDS76" s="38"/>
      <c r="LDT76" s="38"/>
      <c r="LDU76" s="38"/>
      <c r="LDV76" s="38"/>
      <c r="LDW76" s="38"/>
      <c r="LDX76" s="38"/>
      <c r="LDY76" s="38"/>
      <c r="LDZ76" s="38"/>
      <c r="LEA76" s="38"/>
      <c r="LEB76" s="38"/>
      <c r="LEC76" s="38"/>
      <c r="LED76" s="38"/>
      <c r="LEE76" s="38"/>
      <c r="LEF76" s="38"/>
      <c r="LEG76" s="38"/>
      <c r="LEH76" s="38"/>
      <c r="LEI76" s="38"/>
      <c r="LEJ76" s="38"/>
      <c r="LEK76" s="38"/>
      <c r="LEL76" s="38"/>
      <c r="LEM76" s="38"/>
      <c r="LEN76" s="38"/>
      <c r="LEO76" s="38"/>
      <c r="LEP76" s="38"/>
      <c r="LEQ76" s="38"/>
      <c r="LER76" s="38"/>
      <c r="LES76" s="38"/>
      <c r="LET76" s="38"/>
      <c r="LEU76" s="38"/>
      <c r="LEV76" s="38"/>
      <c r="LEW76" s="38"/>
      <c r="LEX76" s="38"/>
      <c r="LEY76" s="38"/>
      <c r="LEZ76" s="38"/>
      <c r="LFA76" s="38"/>
      <c r="LFB76" s="38"/>
      <c r="LFC76" s="38"/>
      <c r="LFD76" s="38"/>
      <c r="LFE76" s="38"/>
      <c r="LFF76" s="38"/>
      <c r="LFG76" s="38"/>
      <c r="LFH76" s="38"/>
      <c r="LFI76" s="38"/>
      <c r="LFJ76" s="38"/>
      <c r="LFK76" s="38"/>
      <c r="LFL76" s="38"/>
      <c r="LFM76" s="38"/>
      <c r="LFN76" s="38"/>
      <c r="LFO76" s="38"/>
      <c r="LFP76" s="38"/>
      <c r="LFQ76" s="38"/>
      <c r="LFR76" s="38"/>
      <c r="LFS76" s="38"/>
      <c r="LFT76" s="38"/>
      <c r="LFU76" s="38"/>
      <c r="LFV76" s="38"/>
      <c r="LFW76" s="38"/>
      <c r="LFX76" s="38"/>
      <c r="LFY76" s="38"/>
      <c r="LFZ76" s="38"/>
      <c r="LGA76" s="38"/>
      <c r="LGB76" s="38"/>
      <c r="LGC76" s="38"/>
      <c r="LGD76" s="38"/>
      <c r="LGE76" s="38"/>
      <c r="LGF76" s="38"/>
      <c r="LGG76" s="38"/>
      <c r="LGH76" s="38"/>
      <c r="LGI76" s="38"/>
      <c r="LGJ76" s="38"/>
      <c r="LGK76" s="38"/>
      <c r="LGL76" s="38"/>
      <c r="LGM76" s="38"/>
      <c r="LGN76" s="38"/>
      <c r="LGO76" s="38"/>
      <c r="LGP76" s="38"/>
      <c r="LGQ76" s="38"/>
      <c r="LGR76" s="38"/>
      <c r="LGS76" s="38"/>
      <c r="LGT76" s="38"/>
      <c r="LGU76" s="38"/>
      <c r="LGV76" s="38"/>
      <c r="LGW76" s="38"/>
      <c r="LGX76" s="38"/>
      <c r="LGY76" s="38"/>
      <c r="LGZ76" s="38"/>
      <c r="LHA76" s="38"/>
      <c r="LHB76" s="38"/>
      <c r="LHC76" s="38"/>
      <c r="LHD76" s="38"/>
      <c r="LHE76" s="38"/>
      <c r="LHF76" s="38"/>
      <c r="LHG76" s="38"/>
      <c r="LHH76" s="38"/>
      <c r="LHI76" s="38"/>
      <c r="LHJ76" s="38"/>
      <c r="LHK76" s="38"/>
      <c r="LHL76" s="38"/>
      <c r="LHM76" s="38"/>
      <c r="LHN76" s="38"/>
      <c r="LHO76" s="38"/>
      <c r="LHP76" s="38"/>
      <c r="LHQ76" s="38"/>
      <c r="LHR76" s="38"/>
      <c r="LHS76" s="38"/>
      <c r="LHT76" s="38"/>
      <c r="LHU76" s="38"/>
      <c r="LHV76" s="38"/>
      <c r="LHW76" s="38"/>
      <c r="LHX76" s="38"/>
      <c r="LHY76" s="38"/>
      <c r="LHZ76" s="38"/>
      <c r="LIA76" s="38"/>
      <c r="LIB76" s="38"/>
      <c r="LIC76" s="38"/>
      <c r="LID76" s="38"/>
      <c r="LIE76" s="38"/>
      <c r="LIF76" s="38"/>
      <c r="LIG76" s="38"/>
      <c r="LIH76" s="38"/>
      <c r="LII76" s="38"/>
      <c r="LIJ76" s="38"/>
      <c r="LIK76" s="38"/>
      <c r="LIL76" s="38"/>
      <c r="LIM76" s="38"/>
      <c r="LIN76" s="38"/>
      <c r="LIO76" s="38"/>
      <c r="LIP76" s="38"/>
      <c r="LIQ76" s="38"/>
      <c r="LIR76" s="38"/>
      <c r="LIS76" s="38"/>
      <c r="LIT76" s="38"/>
      <c r="LIU76" s="38"/>
      <c r="LIV76" s="38"/>
      <c r="LIW76" s="38"/>
      <c r="LIX76" s="38"/>
      <c r="LIY76" s="38"/>
      <c r="LIZ76" s="38"/>
      <c r="LJA76" s="38"/>
      <c r="LJB76" s="38"/>
      <c r="LJC76" s="38"/>
      <c r="LJD76" s="38"/>
      <c r="LJE76" s="38"/>
      <c r="LJF76" s="38"/>
      <c r="LJG76" s="38"/>
      <c r="LJH76" s="38"/>
      <c r="LJI76" s="38"/>
      <c r="LJJ76" s="38"/>
      <c r="LJK76" s="38"/>
      <c r="LJL76" s="38"/>
      <c r="LJM76" s="38"/>
      <c r="LJN76" s="38"/>
      <c r="LJO76" s="38"/>
      <c r="LJP76" s="38"/>
      <c r="LJQ76" s="38"/>
      <c r="LJR76" s="38"/>
      <c r="LJS76" s="38"/>
      <c r="LJT76" s="38"/>
      <c r="LJU76" s="38"/>
      <c r="LJV76" s="38"/>
      <c r="LJW76" s="38"/>
      <c r="LJX76" s="38"/>
      <c r="LJY76" s="38"/>
      <c r="LJZ76" s="38"/>
      <c r="LKA76" s="38"/>
      <c r="LKB76" s="38"/>
      <c r="LKC76" s="38"/>
      <c r="LKD76" s="38"/>
      <c r="LKE76" s="38"/>
      <c r="LKF76" s="38"/>
      <c r="LKG76" s="38"/>
      <c r="LKH76" s="38"/>
      <c r="LKI76" s="38"/>
      <c r="LKJ76" s="38"/>
      <c r="LKK76" s="38"/>
      <c r="LKL76" s="38"/>
      <c r="LKM76" s="38"/>
      <c r="LKN76" s="38"/>
      <c r="LKO76" s="38"/>
      <c r="LKP76" s="38"/>
      <c r="LKQ76" s="38"/>
      <c r="LKR76" s="38"/>
      <c r="LKS76" s="38"/>
      <c r="LKT76" s="38"/>
      <c r="LKU76" s="38"/>
      <c r="LKV76" s="38"/>
      <c r="LKW76" s="38"/>
      <c r="LKX76" s="38"/>
      <c r="LKY76" s="38"/>
      <c r="LKZ76" s="38"/>
      <c r="LLA76" s="38"/>
      <c r="LLB76" s="38"/>
      <c r="LLC76" s="38"/>
      <c r="LLD76" s="38"/>
      <c r="LLE76" s="38"/>
      <c r="LLF76" s="38"/>
      <c r="LLG76" s="38"/>
      <c r="LLH76" s="38"/>
      <c r="LLI76" s="38"/>
      <c r="LLJ76" s="38"/>
      <c r="LLK76" s="38"/>
      <c r="LLL76" s="38"/>
      <c r="LLM76" s="38"/>
      <c r="LLN76" s="38"/>
      <c r="LLO76" s="38"/>
      <c r="LLP76" s="38"/>
      <c r="LLQ76" s="38"/>
      <c r="LLR76" s="38"/>
      <c r="LLS76" s="38"/>
      <c r="LLT76" s="38"/>
      <c r="LLU76" s="38"/>
      <c r="LLV76" s="38"/>
      <c r="LLW76" s="38"/>
      <c r="LLX76" s="38"/>
      <c r="LLY76" s="38"/>
      <c r="LLZ76" s="38"/>
      <c r="LMA76" s="38"/>
      <c r="LMB76" s="38"/>
      <c r="LMC76" s="38"/>
      <c r="LMD76" s="38"/>
      <c r="LME76" s="38"/>
      <c r="LMF76" s="38"/>
      <c r="LMG76" s="38"/>
      <c r="LMH76" s="38"/>
      <c r="LMI76" s="38"/>
      <c r="LMJ76" s="38"/>
      <c r="LMK76" s="38"/>
      <c r="LML76" s="38"/>
      <c r="LMM76" s="38"/>
      <c r="LMN76" s="38"/>
      <c r="LMO76" s="38"/>
      <c r="LMP76" s="38"/>
      <c r="LMQ76" s="38"/>
      <c r="LMR76" s="38"/>
      <c r="LMS76" s="38"/>
      <c r="LMT76" s="38"/>
      <c r="LMU76" s="38"/>
      <c r="LMV76" s="38"/>
      <c r="LMW76" s="38"/>
      <c r="LMX76" s="38"/>
      <c r="LMY76" s="38"/>
      <c r="LMZ76" s="38"/>
      <c r="LNA76" s="38"/>
      <c r="LNB76" s="38"/>
      <c r="LNC76" s="38"/>
      <c r="LND76" s="38"/>
      <c r="LNE76" s="38"/>
      <c r="LNF76" s="38"/>
      <c r="LNG76" s="38"/>
      <c r="LNH76" s="38"/>
      <c r="LNI76" s="38"/>
      <c r="LNJ76" s="38"/>
      <c r="LNK76" s="38"/>
      <c r="LNL76" s="38"/>
      <c r="LNM76" s="38"/>
      <c r="LNN76" s="38"/>
      <c r="LNO76" s="38"/>
      <c r="LNP76" s="38"/>
      <c r="LNQ76" s="38"/>
      <c r="LNR76" s="38"/>
      <c r="LNS76" s="38"/>
      <c r="LNT76" s="38"/>
      <c r="LNU76" s="38"/>
      <c r="LNV76" s="38"/>
      <c r="LNW76" s="38"/>
      <c r="LNX76" s="38"/>
      <c r="LNY76" s="38"/>
      <c r="LNZ76" s="38"/>
      <c r="LOA76" s="38"/>
      <c r="LOB76" s="38"/>
      <c r="LOC76" s="38"/>
      <c r="LOD76" s="38"/>
      <c r="LOE76" s="38"/>
      <c r="LOF76" s="38"/>
      <c r="LOG76" s="38"/>
      <c r="LOH76" s="38"/>
      <c r="LOI76" s="38"/>
      <c r="LOJ76" s="38"/>
      <c r="LOK76" s="38"/>
      <c r="LOL76" s="38"/>
      <c r="LOM76" s="38"/>
      <c r="LON76" s="38"/>
      <c r="LOO76" s="38"/>
      <c r="LOP76" s="38"/>
      <c r="LOQ76" s="38"/>
      <c r="LOR76" s="38"/>
      <c r="LOS76" s="38"/>
      <c r="LOT76" s="38"/>
      <c r="LOU76" s="38"/>
      <c r="LOV76" s="38"/>
      <c r="LOW76" s="38"/>
      <c r="LOX76" s="38"/>
      <c r="LOY76" s="38"/>
      <c r="LOZ76" s="38"/>
      <c r="LPA76" s="38"/>
      <c r="LPB76" s="38"/>
      <c r="LPC76" s="38"/>
      <c r="LPD76" s="38"/>
      <c r="LPE76" s="38"/>
      <c r="LPF76" s="38"/>
      <c r="LPG76" s="38"/>
      <c r="LPH76" s="38"/>
      <c r="LPI76" s="38"/>
      <c r="LPJ76" s="38"/>
      <c r="LPK76" s="38"/>
      <c r="LPL76" s="38"/>
      <c r="LPM76" s="38"/>
      <c r="LPN76" s="38"/>
      <c r="LPO76" s="38"/>
      <c r="LPP76" s="38"/>
      <c r="LPQ76" s="38"/>
      <c r="LPR76" s="38"/>
      <c r="LPS76" s="38"/>
      <c r="LPT76" s="38"/>
      <c r="LPU76" s="38"/>
      <c r="LPV76" s="38"/>
      <c r="LPW76" s="38"/>
      <c r="LPX76" s="38"/>
      <c r="LPY76" s="38"/>
      <c r="LPZ76" s="38"/>
      <c r="LQA76" s="38"/>
      <c r="LQB76" s="38"/>
      <c r="LQC76" s="38"/>
      <c r="LQD76" s="38"/>
      <c r="LQE76" s="38"/>
      <c r="LQF76" s="38"/>
      <c r="LQG76" s="38"/>
      <c r="LQH76" s="38"/>
      <c r="LQI76" s="38"/>
      <c r="LQJ76" s="38"/>
      <c r="LQK76" s="38"/>
      <c r="LQL76" s="38"/>
      <c r="LQM76" s="38"/>
      <c r="LQN76" s="38"/>
      <c r="LQO76" s="38"/>
      <c r="LQP76" s="38"/>
      <c r="LQQ76" s="38"/>
      <c r="LQR76" s="38"/>
      <c r="LQS76" s="38"/>
      <c r="LQT76" s="38"/>
      <c r="LQU76" s="38"/>
      <c r="LQV76" s="38"/>
      <c r="LQW76" s="38"/>
      <c r="LQX76" s="38"/>
      <c r="LQY76" s="38"/>
      <c r="LQZ76" s="38"/>
      <c r="LRA76" s="38"/>
      <c r="LRB76" s="38"/>
      <c r="LRC76" s="38"/>
      <c r="LRD76" s="38"/>
      <c r="LRE76" s="38"/>
      <c r="LRF76" s="38"/>
      <c r="LRG76" s="38"/>
      <c r="LRH76" s="38"/>
      <c r="LRI76" s="38"/>
      <c r="LRJ76" s="38"/>
      <c r="LRK76" s="38"/>
      <c r="LRL76" s="38"/>
      <c r="LRM76" s="38"/>
      <c r="LRN76" s="38"/>
      <c r="LRO76" s="38"/>
      <c r="LRP76" s="38"/>
      <c r="LRQ76" s="38"/>
      <c r="LRR76" s="38"/>
      <c r="LRS76" s="38"/>
      <c r="LRT76" s="38"/>
      <c r="LRU76" s="38"/>
      <c r="LRV76" s="38"/>
      <c r="LRW76" s="38"/>
      <c r="LRX76" s="38"/>
      <c r="LRY76" s="38"/>
      <c r="LRZ76" s="38"/>
      <c r="LSA76" s="38"/>
      <c r="LSB76" s="38"/>
      <c r="LSC76" s="38"/>
      <c r="LSD76" s="38"/>
      <c r="LSE76" s="38"/>
      <c r="LSF76" s="38"/>
      <c r="LSG76" s="38"/>
      <c r="LSH76" s="38"/>
      <c r="LSI76" s="38"/>
      <c r="LSJ76" s="38"/>
      <c r="LSK76" s="38"/>
      <c r="LSL76" s="38"/>
      <c r="LSM76" s="38"/>
      <c r="LSN76" s="38"/>
      <c r="LSO76" s="38"/>
      <c r="LSP76" s="38"/>
      <c r="LSQ76" s="38"/>
      <c r="LSR76" s="38"/>
      <c r="LSS76" s="38"/>
      <c r="LST76" s="38"/>
      <c r="LSU76" s="38"/>
      <c r="LSV76" s="38"/>
      <c r="LSW76" s="38"/>
      <c r="LSX76" s="38"/>
      <c r="LSY76" s="38"/>
      <c r="LSZ76" s="38"/>
      <c r="LTA76" s="38"/>
      <c r="LTB76" s="38"/>
      <c r="LTC76" s="38"/>
      <c r="LTD76" s="38"/>
      <c r="LTE76" s="38"/>
      <c r="LTF76" s="38"/>
      <c r="LTG76" s="38"/>
      <c r="LTH76" s="38"/>
      <c r="LTI76" s="38"/>
      <c r="LTJ76" s="38"/>
      <c r="LTK76" s="38"/>
      <c r="LTL76" s="38"/>
      <c r="LTM76" s="38"/>
      <c r="LTN76" s="38"/>
      <c r="LTO76" s="38"/>
      <c r="LTP76" s="38"/>
      <c r="LTQ76" s="38"/>
      <c r="LTR76" s="38"/>
      <c r="LTS76" s="38"/>
      <c r="LTT76" s="38"/>
      <c r="LTU76" s="38"/>
      <c r="LTV76" s="38"/>
      <c r="LTW76" s="38"/>
      <c r="LTX76" s="38"/>
      <c r="LTY76" s="38"/>
      <c r="LTZ76" s="38"/>
      <c r="LUA76" s="38"/>
      <c r="LUB76" s="38"/>
      <c r="LUC76" s="38"/>
      <c r="LUD76" s="38"/>
      <c r="LUE76" s="38"/>
      <c r="LUF76" s="38"/>
      <c r="LUG76" s="38"/>
      <c r="LUH76" s="38"/>
      <c r="LUI76" s="38"/>
      <c r="LUJ76" s="38"/>
      <c r="LUK76" s="38"/>
      <c r="LUL76" s="38"/>
      <c r="LUM76" s="38"/>
      <c r="LUN76" s="38"/>
      <c r="LUO76" s="38"/>
      <c r="LUP76" s="38"/>
      <c r="LUQ76" s="38"/>
      <c r="LUR76" s="38"/>
      <c r="LUS76" s="38"/>
      <c r="LUT76" s="38"/>
      <c r="LUU76" s="38"/>
      <c r="LUV76" s="38"/>
      <c r="LUW76" s="38"/>
      <c r="LUX76" s="38"/>
      <c r="LUY76" s="38"/>
      <c r="LUZ76" s="38"/>
      <c r="LVA76" s="38"/>
      <c r="LVB76" s="38"/>
      <c r="LVC76" s="38"/>
      <c r="LVD76" s="38"/>
      <c r="LVE76" s="38"/>
      <c r="LVF76" s="38"/>
      <c r="LVG76" s="38"/>
      <c r="LVH76" s="38"/>
      <c r="LVI76" s="38"/>
      <c r="LVJ76" s="38"/>
      <c r="LVK76" s="38"/>
      <c r="LVL76" s="38"/>
      <c r="LVM76" s="38"/>
      <c r="LVN76" s="38"/>
      <c r="LVO76" s="38"/>
      <c r="LVP76" s="38"/>
      <c r="LVQ76" s="38"/>
      <c r="LVR76" s="38"/>
      <c r="LVS76" s="38"/>
      <c r="LVT76" s="38"/>
      <c r="LVU76" s="38"/>
      <c r="LVV76" s="38"/>
      <c r="LVW76" s="38"/>
      <c r="LVX76" s="38"/>
      <c r="LVY76" s="38"/>
      <c r="LVZ76" s="38"/>
      <c r="LWA76" s="38"/>
      <c r="LWB76" s="38"/>
      <c r="LWC76" s="38"/>
      <c r="LWD76" s="38"/>
      <c r="LWE76" s="38"/>
      <c r="LWF76" s="38"/>
      <c r="LWG76" s="38"/>
      <c r="LWH76" s="38"/>
      <c r="LWI76" s="38"/>
      <c r="LWJ76" s="38"/>
      <c r="LWK76" s="38"/>
      <c r="LWL76" s="38"/>
      <c r="LWM76" s="38"/>
      <c r="LWN76" s="38"/>
      <c r="LWO76" s="38"/>
      <c r="LWP76" s="38"/>
      <c r="LWQ76" s="38"/>
      <c r="LWR76" s="38"/>
      <c r="LWS76" s="38"/>
      <c r="LWT76" s="38"/>
      <c r="LWU76" s="38"/>
      <c r="LWV76" s="38"/>
      <c r="LWW76" s="38"/>
      <c r="LWX76" s="38"/>
      <c r="LWY76" s="38"/>
      <c r="LWZ76" s="38"/>
      <c r="LXA76" s="38"/>
      <c r="LXB76" s="38"/>
      <c r="LXC76" s="38"/>
      <c r="LXD76" s="38"/>
      <c r="LXE76" s="38"/>
      <c r="LXF76" s="38"/>
      <c r="LXG76" s="38"/>
      <c r="LXH76" s="38"/>
      <c r="LXI76" s="38"/>
      <c r="LXJ76" s="38"/>
      <c r="LXK76" s="38"/>
      <c r="LXL76" s="38"/>
      <c r="LXM76" s="38"/>
      <c r="LXN76" s="38"/>
      <c r="LXO76" s="38"/>
      <c r="LXP76" s="38"/>
      <c r="LXQ76" s="38"/>
      <c r="LXR76" s="38"/>
      <c r="LXS76" s="38"/>
      <c r="LXT76" s="38"/>
      <c r="LXU76" s="38"/>
      <c r="LXV76" s="38"/>
      <c r="LXW76" s="38"/>
      <c r="LXX76" s="38"/>
      <c r="LXY76" s="38"/>
      <c r="LXZ76" s="38"/>
      <c r="LYA76" s="38"/>
      <c r="LYB76" s="38"/>
      <c r="LYC76" s="38"/>
      <c r="LYD76" s="38"/>
      <c r="LYE76" s="38"/>
      <c r="LYF76" s="38"/>
      <c r="LYG76" s="38"/>
      <c r="LYH76" s="38"/>
      <c r="LYI76" s="38"/>
      <c r="LYJ76" s="38"/>
      <c r="LYK76" s="38"/>
      <c r="LYL76" s="38"/>
      <c r="LYM76" s="38"/>
      <c r="LYN76" s="38"/>
      <c r="LYO76" s="38"/>
      <c r="LYP76" s="38"/>
      <c r="LYQ76" s="38"/>
      <c r="LYR76" s="38"/>
      <c r="LYS76" s="38"/>
      <c r="LYT76" s="38"/>
      <c r="LYU76" s="38"/>
      <c r="LYV76" s="38"/>
      <c r="LYW76" s="38"/>
      <c r="LYX76" s="38"/>
      <c r="LYY76" s="38"/>
      <c r="LYZ76" s="38"/>
      <c r="LZA76" s="38"/>
      <c r="LZB76" s="38"/>
      <c r="LZC76" s="38"/>
      <c r="LZD76" s="38"/>
      <c r="LZE76" s="38"/>
      <c r="LZF76" s="38"/>
      <c r="LZG76" s="38"/>
      <c r="LZH76" s="38"/>
      <c r="LZI76" s="38"/>
      <c r="LZJ76" s="38"/>
      <c r="LZK76" s="38"/>
      <c r="LZL76" s="38"/>
      <c r="LZM76" s="38"/>
      <c r="LZN76" s="38"/>
      <c r="LZO76" s="38"/>
      <c r="LZP76" s="38"/>
      <c r="LZQ76" s="38"/>
      <c r="LZR76" s="38"/>
      <c r="LZS76" s="38"/>
      <c r="LZT76" s="38"/>
      <c r="LZU76" s="38"/>
      <c r="LZV76" s="38"/>
      <c r="LZW76" s="38"/>
      <c r="LZX76" s="38"/>
      <c r="LZY76" s="38"/>
      <c r="LZZ76" s="38"/>
      <c r="MAA76" s="38"/>
      <c r="MAB76" s="38"/>
      <c r="MAC76" s="38"/>
      <c r="MAD76" s="38"/>
      <c r="MAE76" s="38"/>
      <c r="MAF76" s="38"/>
      <c r="MAG76" s="38"/>
      <c r="MAH76" s="38"/>
      <c r="MAI76" s="38"/>
      <c r="MAJ76" s="38"/>
      <c r="MAK76" s="38"/>
      <c r="MAL76" s="38"/>
      <c r="MAM76" s="38"/>
      <c r="MAN76" s="38"/>
      <c r="MAO76" s="38"/>
      <c r="MAP76" s="38"/>
      <c r="MAQ76" s="38"/>
      <c r="MAR76" s="38"/>
      <c r="MAS76" s="38"/>
      <c r="MAT76" s="38"/>
      <c r="MAU76" s="38"/>
      <c r="MAV76" s="38"/>
      <c r="MAW76" s="38"/>
      <c r="MAX76" s="38"/>
      <c r="MAY76" s="38"/>
      <c r="MAZ76" s="38"/>
      <c r="MBA76" s="38"/>
      <c r="MBB76" s="38"/>
      <c r="MBC76" s="38"/>
      <c r="MBD76" s="38"/>
      <c r="MBE76" s="38"/>
      <c r="MBF76" s="38"/>
      <c r="MBG76" s="38"/>
      <c r="MBH76" s="38"/>
      <c r="MBI76" s="38"/>
      <c r="MBJ76" s="38"/>
      <c r="MBK76" s="38"/>
      <c r="MBL76" s="38"/>
      <c r="MBM76" s="38"/>
      <c r="MBN76" s="38"/>
      <c r="MBO76" s="38"/>
      <c r="MBP76" s="38"/>
      <c r="MBQ76" s="38"/>
      <c r="MBR76" s="38"/>
      <c r="MBS76" s="38"/>
      <c r="MBT76" s="38"/>
      <c r="MBU76" s="38"/>
      <c r="MBV76" s="38"/>
      <c r="MBW76" s="38"/>
      <c r="MBX76" s="38"/>
      <c r="MBY76" s="38"/>
      <c r="MBZ76" s="38"/>
      <c r="MCA76" s="38"/>
      <c r="MCB76" s="38"/>
      <c r="MCC76" s="38"/>
      <c r="MCD76" s="38"/>
      <c r="MCE76" s="38"/>
      <c r="MCF76" s="38"/>
      <c r="MCG76" s="38"/>
      <c r="MCH76" s="38"/>
      <c r="MCI76" s="38"/>
      <c r="MCJ76" s="38"/>
      <c r="MCK76" s="38"/>
      <c r="MCL76" s="38"/>
      <c r="MCM76" s="38"/>
      <c r="MCN76" s="38"/>
      <c r="MCO76" s="38"/>
      <c r="MCP76" s="38"/>
      <c r="MCQ76" s="38"/>
      <c r="MCR76" s="38"/>
      <c r="MCS76" s="38"/>
      <c r="MCT76" s="38"/>
      <c r="MCU76" s="38"/>
      <c r="MCV76" s="38"/>
      <c r="MCW76" s="38"/>
      <c r="MCX76" s="38"/>
      <c r="MCY76" s="38"/>
      <c r="MCZ76" s="38"/>
      <c r="MDA76" s="38"/>
      <c r="MDB76" s="38"/>
      <c r="MDC76" s="38"/>
      <c r="MDD76" s="38"/>
      <c r="MDE76" s="38"/>
      <c r="MDF76" s="38"/>
      <c r="MDG76" s="38"/>
      <c r="MDH76" s="38"/>
      <c r="MDI76" s="38"/>
      <c r="MDJ76" s="38"/>
      <c r="MDK76" s="38"/>
      <c r="MDL76" s="38"/>
      <c r="MDM76" s="38"/>
      <c r="MDN76" s="38"/>
      <c r="MDO76" s="38"/>
      <c r="MDP76" s="38"/>
      <c r="MDQ76" s="38"/>
      <c r="MDR76" s="38"/>
      <c r="MDS76" s="38"/>
      <c r="MDT76" s="38"/>
      <c r="MDU76" s="38"/>
      <c r="MDV76" s="38"/>
      <c r="MDW76" s="38"/>
      <c r="MDX76" s="38"/>
      <c r="MDY76" s="38"/>
      <c r="MDZ76" s="38"/>
      <c r="MEA76" s="38"/>
      <c r="MEB76" s="38"/>
      <c r="MEC76" s="38"/>
      <c r="MED76" s="38"/>
      <c r="MEE76" s="38"/>
      <c r="MEF76" s="38"/>
      <c r="MEG76" s="38"/>
      <c r="MEH76" s="38"/>
      <c r="MEI76" s="38"/>
      <c r="MEJ76" s="38"/>
      <c r="MEK76" s="38"/>
      <c r="MEL76" s="38"/>
      <c r="MEM76" s="38"/>
      <c r="MEN76" s="38"/>
      <c r="MEO76" s="38"/>
      <c r="MEP76" s="38"/>
      <c r="MEQ76" s="38"/>
      <c r="MER76" s="38"/>
      <c r="MES76" s="38"/>
      <c r="MET76" s="38"/>
      <c r="MEU76" s="38"/>
      <c r="MEV76" s="38"/>
      <c r="MEW76" s="38"/>
      <c r="MEX76" s="38"/>
      <c r="MEY76" s="38"/>
      <c r="MEZ76" s="38"/>
      <c r="MFA76" s="38"/>
      <c r="MFB76" s="38"/>
      <c r="MFC76" s="38"/>
      <c r="MFD76" s="38"/>
      <c r="MFE76" s="38"/>
      <c r="MFF76" s="38"/>
      <c r="MFG76" s="38"/>
      <c r="MFH76" s="38"/>
      <c r="MFI76" s="38"/>
      <c r="MFJ76" s="38"/>
      <c r="MFK76" s="38"/>
      <c r="MFL76" s="38"/>
      <c r="MFM76" s="38"/>
      <c r="MFN76" s="38"/>
      <c r="MFO76" s="38"/>
      <c r="MFP76" s="38"/>
      <c r="MFQ76" s="38"/>
      <c r="MFR76" s="38"/>
      <c r="MFS76" s="38"/>
      <c r="MFT76" s="38"/>
      <c r="MFU76" s="38"/>
      <c r="MFV76" s="38"/>
      <c r="MFW76" s="38"/>
      <c r="MFX76" s="38"/>
      <c r="MFY76" s="38"/>
      <c r="MFZ76" s="38"/>
      <c r="MGA76" s="38"/>
      <c r="MGB76" s="38"/>
      <c r="MGC76" s="38"/>
      <c r="MGD76" s="38"/>
      <c r="MGE76" s="38"/>
      <c r="MGF76" s="38"/>
      <c r="MGG76" s="38"/>
      <c r="MGH76" s="38"/>
      <c r="MGI76" s="38"/>
      <c r="MGJ76" s="38"/>
      <c r="MGK76" s="38"/>
      <c r="MGL76" s="38"/>
      <c r="MGM76" s="38"/>
      <c r="MGN76" s="38"/>
      <c r="MGO76" s="38"/>
      <c r="MGP76" s="38"/>
      <c r="MGQ76" s="38"/>
      <c r="MGR76" s="38"/>
      <c r="MGS76" s="38"/>
      <c r="MGT76" s="38"/>
      <c r="MGU76" s="38"/>
      <c r="MGV76" s="38"/>
      <c r="MGW76" s="38"/>
      <c r="MGX76" s="38"/>
      <c r="MGY76" s="38"/>
      <c r="MGZ76" s="38"/>
      <c r="MHA76" s="38"/>
      <c r="MHB76" s="38"/>
      <c r="MHC76" s="38"/>
      <c r="MHD76" s="38"/>
      <c r="MHE76" s="38"/>
      <c r="MHF76" s="38"/>
      <c r="MHG76" s="38"/>
      <c r="MHH76" s="38"/>
      <c r="MHI76" s="38"/>
      <c r="MHJ76" s="38"/>
      <c r="MHK76" s="38"/>
      <c r="MHL76" s="38"/>
      <c r="MHM76" s="38"/>
      <c r="MHN76" s="38"/>
      <c r="MHO76" s="38"/>
      <c r="MHP76" s="38"/>
      <c r="MHQ76" s="38"/>
      <c r="MHR76" s="38"/>
      <c r="MHS76" s="38"/>
      <c r="MHT76" s="38"/>
      <c r="MHU76" s="38"/>
      <c r="MHV76" s="38"/>
      <c r="MHW76" s="38"/>
      <c r="MHX76" s="38"/>
      <c r="MHY76" s="38"/>
      <c r="MHZ76" s="38"/>
      <c r="MIA76" s="38"/>
      <c r="MIB76" s="38"/>
      <c r="MIC76" s="38"/>
      <c r="MID76" s="38"/>
      <c r="MIE76" s="38"/>
      <c r="MIF76" s="38"/>
      <c r="MIG76" s="38"/>
      <c r="MIH76" s="38"/>
      <c r="MII76" s="38"/>
      <c r="MIJ76" s="38"/>
      <c r="MIK76" s="38"/>
      <c r="MIL76" s="38"/>
      <c r="MIM76" s="38"/>
      <c r="MIN76" s="38"/>
      <c r="MIO76" s="38"/>
      <c r="MIP76" s="38"/>
      <c r="MIQ76" s="38"/>
      <c r="MIR76" s="38"/>
      <c r="MIS76" s="38"/>
      <c r="MIT76" s="38"/>
      <c r="MIU76" s="38"/>
      <c r="MIV76" s="38"/>
      <c r="MIW76" s="38"/>
      <c r="MIX76" s="38"/>
      <c r="MIY76" s="38"/>
      <c r="MIZ76" s="38"/>
      <c r="MJA76" s="38"/>
      <c r="MJB76" s="38"/>
      <c r="MJC76" s="38"/>
      <c r="MJD76" s="38"/>
      <c r="MJE76" s="38"/>
      <c r="MJF76" s="38"/>
      <c r="MJG76" s="38"/>
      <c r="MJH76" s="38"/>
      <c r="MJI76" s="38"/>
      <c r="MJJ76" s="38"/>
      <c r="MJK76" s="38"/>
      <c r="MJL76" s="38"/>
      <c r="MJM76" s="38"/>
      <c r="MJN76" s="38"/>
      <c r="MJO76" s="38"/>
      <c r="MJP76" s="38"/>
      <c r="MJQ76" s="38"/>
      <c r="MJR76" s="38"/>
      <c r="MJS76" s="38"/>
      <c r="MJT76" s="38"/>
      <c r="MJU76" s="38"/>
      <c r="MJV76" s="38"/>
      <c r="MJW76" s="38"/>
      <c r="MJX76" s="38"/>
      <c r="MJY76" s="38"/>
      <c r="MJZ76" s="38"/>
      <c r="MKA76" s="38"/>
      <c r="MKB76" s="38"/>
      <c r="MKC76" s="38"/>
      <c r="MKD76" s="38"/>
      <c r="MKE76" s="38"/>
      <c r="MKF76" s="38"/>
      <c r="MKG76" s="38"/>
      <c r="MKH76" s="38"/>
      <c r="MKI76" s="38"/>
      <c r="MKJ76" s="38"/>
      <c r="MKK76" s="38"/>
      <c r="MKL76" s="38"/>
      <c r="MKM76" s="38"/>
      <c r="MKN76" s="38"/>
      <c r="MKO76" s="38"/>
      <c r="MKP76" s="38"/>
      <c r="MKQ76" s="38"/>
      <c r="MKR76" s="38"/>
      <c r="MKS76" s="38"/>
      <c r="MKT76" s="38"/>
      <c r="MKU76" s="38"/>
      <c r="MKV76" s="38"/>
      <c r="MKW76" s="38"/>
      <c r="MKX76" s="38"/>
      <c r="MKY76" s="38"/>
      <c r="MKZ76" s="38"/>
      <c r="MLA76" s="38"/>
      <c r="MLB76" s="38"/>
      <c r="MLC76" s="38"/>
      <c r="MLD76" s="38"/>
      <c r="MLE76" s="38"/>
      <c r="MLF76" s="38"/>
      <c r="MLG76" s="38"/>
      <c r="MLH76" s="38"/>
      <c r="MLI76" s="38"/>
      <c r="MLJ76" s="38"/>
      <c r="MLK76" s="38"/>
      <c r="MLL76" s="38"/>
      <c r="MLM76" s="38"/>
      <c r="MLN76" s="38"/>
      <c r="MLO76" s="38"/>
      <c r="MLP76" s="38"/>
      <c r="MLQ76" s="38"/>
      <c r="MLR76" s="38"/>
      <c r="MLS76" s="38"/>
      <c r="MLT76" s="38"/>
      <c r="MLU76" s="38"/>
      <c r="MLV76" s="38"/>
      <c r="MLW76" s="38"/>
      <c r="MLX76" s="38"/>
      <c r="MLY76" s="38"/>
      <c r="MLZ76" s="38"/>
      <c r="MMA76" s="38"/>
      <c r="MMB76" s="38"/>
      <c r="MMC76" s="38"/>
      <c r="MMD76" s="38"/>
      <c r="MME76" s="38"/>
      <c r="MMF76" s="38"/>
      <c r="MMG76" s="38"/>
      <c r="MMH76" s="38"/>
      <c r="MMI76" s="38"/>
      <c r="MMJ76" s="38"/>
      <c r="MMK76" s="38"/>
      <c r="MML76" s="38"/>
      <c r="MMM76" s="38"/>
      <c r="MMN76" s="38"/>
      <c r="MMO76" s="38"/>
      <c r="MMP76" s="38"/>
      <c r="MMQ76" s="38"/>
      <c r="MMR76" s="38"/>
      <c r="MMS76" s="38"/>
      <c r="MMT76" s="38"/>
      <c r="MMU76" s="38"/>
      <c r="MMV76" s="38"/>
      <c r="MMW76" s="38"/>
      <c r="MMX76" s="38"/>
      <c r="MMY76" s="38"/>
      <c r="MMZ76" s="38"/>
      <c r="MNA76" s="38"/>
      <c r="MNB76" s="38"/>
      <c r="MNC76" s="38"/>
      <c r="MND76" s="38"/>
      <c r="MNE76" s="38"/>
      <c r="MNF76" s="38"/>
      <c r="MNG76" s="38"/>
      <c r="MNH76" s="38"/>
      <c r="MNI76" s="38"/>
      <c r="MNJ76" s="38"/>
      <c r="MNK76" s="38"/>
      <c r="MNL76" s="38"/>
      <c r="MNM76" s="38"/>
      <c r="MNN76" s="38"/>
      <c r="MNO76" s="38"/>
      <c r="MNP76" s="38"/>
      <c r="MNQ76" s="38"/>
      <c r="MNR76" s="38"/>
      <c r="MNS76" s="38"/>
      <c r="MNT76" s="38"/>
      <c r="MNU76" s="38"/>
      <c r="MNV76" s="38"/>
      <c r="MNW76" s="38"/>
      <c r="MNX76" s="38"/>
      <c r="MNY76" s="38"/>
      <c r="MNZ76" s="38"/>
      <c r="MOA76" s="38"/>
      <c r="MOB76" s="38"/>
      <c r="MOC76" s="38"/>
      <c r="MOD76" s="38"/>
      <c r="MOE76" s="38"/>
      <c r="MOF76" s="38"/>
      <c r="MOG76" s="38"/>
      <c r="MOH76" s="38"/>
      <c r="MOI76" s="38"/>
      <c r="MOJ76" s="38"/>
      <c r="MOK76" s="38"/>
      <c r="MOL76" s="38"/>
      <c r="MOM76" s="38"/>
      <c r="MON76" s="38"/>
      <c r="MOO76" s="38"/>
      <c r="MOP76" s="38"/>
      <c r="MOQ76" s="38"/>
      <c r="MOR76" s="38"/>
      <c r="MOS76" s="38"/>
      <c r="MOT76" s="38"/>
      <c r="MOU76" s="38"/>
      <c r="MOV76" s="38"/>
      <c r="MOW76" s="38"/>
      <c r="MOX76" s="38"/>
      <c r="MOY76" s="38"/>
      <c r="MOZ76" s="38"/>
      <c r="MPA76" s="38"/>
      <c r="MPB76" s="38"/>
      <c r="MPC76" s="38"/>
      <c r="MPD76" s="38"/>
      <c r="MPE76" s="38"/>
      <c r="MPF76" s="38"/>
      <c r="MPG76" s="38"/>
      <c r="MPH76" s="38"/>
      <c r="MPI76" s="38"/>
      <c r="MPJ76" s="38"/>
      <c r="MPK76" s="38"/>
      <c r="MPL76" s="38"/>
      <c r="MPM76" s="38"/>
      <c r="MPN76" s="38"/>
      <c r="MPO76" s="38"/>
      <c r="MPP76" s="38"/>
      <c r="MPQ76" s="38"/>
      <c r="MPR76" s="38"/>
      <c r="MPS76" s="38"/>
      <c r="MPT76" s="38"/>
      <c r="MPU76" s="38"/>
      <c r="MPV76" s="38"/>
      <c r="MPW76" s="38"/>
      <c r="MPX76" s="38"/>
      <c r="MPY76" s="38"/>
      <c r="MPZ76" s="38"/>
      <c r="MQA76" s="38"/>
      <c r="MQB76" s="38"/>
      <c r="MQC76" s="38"/>
      <c r="MQD76" s="38"/>
      <c r="MQE76" s="38"/>
      <c r="MQF76" s="38"/>
      <c r="MQG76" s="38"/>
      <c r="MQH76" s="38"/>
      <c r="MQI76" s="38"/>
      <c r="MQJ76" s="38"/>
      <c r="MQK76" s="38"/>
      <c r="MQL76" s="38"/>
      <c r="MQM76" s="38"/>
      <c r="MQN76" s="38"/>
      <c r="MQO76" s="38"/>
      <c r="MQP76" s="38"/>
      <c r="MQQ76" s="38"/>
      <c r="MQR76" s="38"/>
      <c r="MQS76" s="38"/>
      <c r="MQT76" s="38"/>
      <c r="MQU76" s="38"/>
      <c r="MQV76" s="38"/>
      <c r="MQW76" s="38"/>
      <c r="MQX76" s="38"/>
      <c r="MQY76" s="38"/>
      <c r="MQZ76" s="38"/>
      <c r="MRA76" s="38"/>
      <c r="MRB76" s="38"/>
      <c r="MRC76" s="38"/>
      <c r="MRD76" s="38"/>
      <c r="MRE76" s="38"/>
      <c r="MRF76" s="38"/>
      <c r="MRG76" s="38"/>
      <c r="MRH76" s="38"/>
      <c r="MRI76" s="38"/>
      <c r="MRJ76" s="38"/>
      <c r="MRK76" s="38"/>
      <c r="MRL76" s="38"/>
      <c r="MRM76" s="38"/>
      <c r="MRN76" s="38"/>
      <c r="MRO76" s="38"/>
      <c r="MRP76" s="38"/>
      <c r="MRQ76" s="38"/>
      <c r="MRR76" s="38"/>
      <c r="MRS76" s="38"/>
      <c r="MRT76" s="38"/>
      <c r="MRU76" s="38"/>
      <c r="MRV76" s="38"/>
      <c r="MRW76" s="38"/>
      <c r="MRX76" s="38"/>
      <c r="MRY76" s="38"/>
      <c r="MRZ76" s="38"/>
      <c r="MSA76" s="38"/>
      <c r="MSB76" s="38"/>
      <c r="MSC76" s="38"/>
      <c r="MSD76" s="38"/>
      <c r="MSE76" s="38"/>
      <c r="MSF76" s="38"/>
      <c r="MSG76" s="38"/>
      <c r="MSH76" s="38"/>
      <c r="MSI76" s="38"/>
      <c r="MSJ76" s="38"/>
      <c r="MSK76" s="38"/>
      <c r="MSL76" s="38"/>
      <c r="MSM76" s="38"/>
      <c r="MSN76" s="38"/>
      <c r="MSO76" s="38"/>
      <c r="MSP76" s="38"/>
      <c r="MSQ76" s="38"/>
      <c r="MSR76" s="38"/>
      <c r="MSS76" s="38"/>
      <c r="MST76" s="38"/>
      <c r="MSU76" s="38"/>
      <c r="MSV76" s="38"/>
      <c r="MSW76" s="38"/>
      <c r="MSX76" s="38"/>
      <c r="MSY76" s="38"/>
      <c r="MSZ76" s="38"/>
      <c r="MTA76" s="38"/>
      <c r="MTB76" s="38"/>
      <c r="MTC76" s="38"/>
      <c r="MTD76" s="38"/>
      <c r="MTE76" s="38"/>
      <c r="MTF76" s="38"/>
      <c r="MTG76" s="38"/>
      <c r="MTH76" s="38"/>
      <c r="MTI76" s="38"/>
      <c r="MTJ76" s="38"/>
      <c r="MTK76" s="38"/>
      <c r="MTL76" s="38"/>
      <c r="MTM76" s="38"/>
      <c r="MTN76" s="38"/>
      <c r="MTO76" s="38"/>
      <c r="MTP76" s="38"/>
      <c r="MTQ76" s="38"/>
      <c r="MTR76" s="38"/>
      <c r="MTS76" s="38"/>
      <c r="MTT76" s="38"/>
      <c r="MTU76" s="38"/>
      <c r="MTV76" s="38"/>
      <c r="MTW76" s="38"/>
      <c r="MTX76" s="38"/>
      <c r="MTY76" s="38"/>
      <c r="MTZ76" s="38"/>
      <c r="MUA76" s="38"/>
      <c r="MUB76" s="38"/>
      <c r="MUC76" s="38"/>
      <c r="MUD76" s="38"/>
      <c r="MUE76" s="38"/>
      <c r="MUF76" s="38"/>
      <c r="MUG76" s="38"/>
      <c r="MUH76" s="38"/>
      <c r="MUI76" s="38"/>
      <c r="MUJ76" s="38"/>
      <c r="MUK76" s="38"/>
      <c r="MUL76" s="38"/>
      <c r="MUM76" s="38"/>
      <c r="MUN76" s="38"/>
      <c r="MUO76" s="38"/>
      <c r="MUP76" s="38"/>
      <c r="MUQ76" s="38"/>
      <c r="MUR76" s="38"/>
      <c r="MUS76" s="38"/>
      <c r="MUT76" s="38"/>
      <c r="MUU76" s="38"/>
      <c r="MUV76" s="38"/>
      <c r="MUW76" s="38"/>
      <c r="MUX76" s="38"/>
      <c r="MUY76" s="38"/>
      <c r="MUZ76" s="38"/>
      <c r="MVA76" s="38"/>
      <c r="MVB76" s="38"/>
      <c r="MVC76" s="38"/>
      <c r="MVD76" s="38"/>
      <c r="MVE76" s="38"/>
      <c r="MVF76" s="38"/>
      <c r="MVG76" s="38"/>
      <c r="MVH76" s="38"/>
      <c r="MVI76" s="38"/>
      <c r="MVJ76" s="38"/>
      <c r="MVK76" s="38"/>
      <c r="MVL76" s="38"/>
      <c r="MVM76" s="38"/>
      <c r="MVN76" s="38"/>
      <c r="MVO76" s="38"/>
      <c r="MVP76" s="38"/>
      <c r="MVQ76" s="38"/>
      <c r="MVR76" s="38"/>
      <c r="MVS76" s="38"/>
      <c r="MVT76" s="38"/>
      <c r="MVU76" s="38"/>
      <c r="MVV76" s="38"/>
      <c r="MVW76" s="38"/>
      <c r="MVX76" s="38"/>
      <c r="MVY76" s="38"/>
      <c r="MVZ76" s="38"/>
      <c r="MWA76" s="38"/>
      <c r="MWB76" s="38"/>
      <c r="MWC76" s="38"/>
      <c r="MWD76" s="38"/>
      <c r="MWE76" s="38"/>
      <c r="MWF76" s="38"/>
      <c r="MWG76" s="38"/>
      <c r="MWH76" s="38"/>
      <c r="MWI76" s="38"/>
      <c r="MWJ76" s="38"/>
      <c r="MWK76" s="38"/>
      <c r="MWL76" s="38"/>
      <c r="MWM76" s="38"/>
      <c r="MWN76" s="38"/>
      <c r="MWO76" s="38"/>
      <c r="MWP76" s="38"/>
      <c r="MWQ76" s="38"/>
      <c r="MWR76" s="38"/>
      <c r="MWS76" s="38"/>
      <c r="MWT76" s="38"/>
      <c r="MWU76" s="38"/>
      <c r="MWV76" s="38"/>
      <c r="MWW76" s="38"/>
      <c r="MWX76" s="38"/>
      <c r="MWY76" s="38"/>
      <c r="MWZ76" s="38"/>
      <c r="MXA76" s="38"/>
      <c r="MXB76" s="38"/>
      <c r="MXC76" s="38"/>
      <c r="MXD76" s="38"/>
      <c r="MXE76" s="38"/>
      <c r="MXF76" s="38"/>
      <c r="MXG76" s="38"/>
      <c r="MXH76" s="38"/>
      <c r="MXI76" s="38"/>
      <c r="MXJ76" s="38"/>
      <c r="MXK76" s="38"/>
      <c r="MXL76" s="38"/>
      <c r="MXM76" s="38"/>
      <c r="MXN76" s="38"/>
      <c r="MXO76" s="38"/>
      <c r="MXP76" s="38"/>
      <c r="MXQ76" s="38"/>
      <c r="MXR76" s="38"/>
      <c r="MXS76" s="38"/>
      <c r="MXT76" s="38"/>
      <c r="MXU76" s="38"/>
      <c r="MXV76" s="38"/>
      <c r="MXW76" s="38"/>
      <c r="MXX76" s="38"/>
      <c r="MXY76" s="38"/>
      <c r="MXZ76" s="38"/>
      <c r="MYA76" s="38"/>
      <c r="MYB76" s="38"/>
      <c r="MYC76" s="38"/>
      <c r="MYD76" s="38"/>
      <c r="MYE76" s="38"/>
      <c r="MYF76" s="38"/>
      <c r="MYG76" s="38"/>
      <c r="MYH76" s="38"/>
      <c r="MYI76" s="38"/>
      <c r="MYJ76" s="38"/>
      <c r="MYK76" s="38"/>
      <c r="MYL76" s="38"/>
      <c r="MYM76" s="38"/>
      <c r="MYN76" s="38"/>
      <c r="MYO76" s="38"/>
      <c r="MYP76" s="38"/>
      <c r="MYQ76" s="38"/>
      <c r="MYR76" s="38"/>
      <c r="MYS76" s="38"/>
      <c r="MYT76" s="38"/>
      <c r="MYU76" s="38"/>
      <c r="MYV76" s="38"/>
      <c r="MYW76" s="38"/>
      <c r="MYX76" s="38"/>
      <c r="MYY76" s="38"/>
      <c r="MYZ76" s="38"/>
      <c r="MZA76" s="38"/>
      <c r="MZB76" s="38"/>
      <c r="MZC76" s="38"/>
      <c r="MZD76" s="38"/>
      <c r="MZE76" s="38"/>
      <c r="MZF76" s="38"/>
      <c r="MZG76" s="38"/>
      <c r="MZH76" s="38"/>
      <c r="MZI76" s="38"/>
      <c r="MZJ76" s="38"/>
      <c r="MZK76" s="38"/>
      <c r="MZL76" s="38"/>
      <c r="MZM76" s="38"/>
      <c r="MZN76" s="38"/>
      <c r="MZO76" s="38"/>
      <c r="MZP76" s="38"/>
      <c r="MZQ76" s="38"/>
      <c r="MZR76" s="38"/>
      <c r="MZS76" s="38"/>
      <c r="MZT76" s="38"/>
      <c r="MZU76" s="38"/>
      <c r="MZV76" s="38"/>
      <c r="MZW76" s="38"/>
      <c r="MZX76" s="38"/>
      <c r="MZY76" s="38"/>
      <c r="MZZ76" s="38"/>
      <c r="NAA76" s="38"/>
      <c r="NAB76" s="38"/>
      <c r="NAC76" s="38"/>
      <c r="NAD76" s="38"/>
      <c r="NAE76" s="38"/>
      <c r="NAF76" s="38"/>
      <c r="NAG76" s="38"/>
      <c r="NAH76" s="38"/>
      <c r="NAI76" s="38"/>
      <c r="NAJ76" s="38"/>
      <c r="NAK76" s="38"/>
      <c r="NAL76" s="38"/>
      <c r="NAM76" s="38"/>
      <c r="NAN76" s="38"/>
      <c r="NAO76" s="38"/>
      <c r="NAP76" s="38"/>
      <c r="NAQ76" s="38"/>
      <c r="NAR76" s="38"/>
      <c r="NAS76" s="38"/>
      <c r="NAT76" s="38"/>
      <c r="NAU76" s="38"/>
      <c r="NAV76" s="38"/>
      <c r="NAW76" s="38"/>
      <c r="NAX76" s="38"/>
      <c r="NAY76" s="38"/>
      <c r="NAZ76" s="38"/>
      <c r="NBA76" s="38"/>
      <c r="NBB76" s="38"/>
      <c r="NBC76" s="38"/>
      <c r="NBD76" s="38"/>
      <c r="NBE76" s="38"/>
      <c r="NBF76" s="38"/>
      <c r="NBG76" s="38"/>
      <c r="NBH76" s="38"/>
      <c r="NBI76" s="38"/>
      <c r="NBJ76" s="38"/>
      <c r="NBK76" s="38"/>
      <c r="NBL76" s="38"/>
      <c r="NBM76" s="38"/>
      <c r="NBN76" s="38"/>
      <c r="NBO76" s="38"/>
      <c r="NBP76" s="38"/>
      <c r="NBQ76" s="38"/>
      <c r="NBR76" s="38"/>
      <c r="NBS76" s="38"/>
      <c r="NBT76" s="38"/>
      <c r="NBU76" s="38"/>
      <c r="NBV76" s="38"/>
      <c r="NBW76" s="38"/>
      <c r="NBX76" s="38"/>
      <c r="NBY76" s="38"/>
      <c r="NBZ76" s="38"/>
      <c r="NCA76" s="38"/>
      <c r="NCB76" s="38"/>
      <c r="NCC76" s="38"/>
      <c r="NCD76" s="38"/>
      <c r="NCE76" s="38"/>
      <c r="NCF76" s="38"/>
      <c r="NCG76" s="38"/>
      <c r="NCH76" s="38"/>
      <c r="NCI76" s="38"/>
      <c r="NCJ76" s="38"/>
      <c r="NCK76" s="38"/>
      <c r="NCL76" s="38"/>
      <c r="NCM76" s="38"/>
      <c r="NCN76" s="38"/>
      <c r="NCO76" s="38"/>
      <c r="NCP76" s="38"/>
      <c r="NCQ76" s="38"/>
      <c r="NCR76" s="38"/>
      <c r="NCS76" s="38"/>
      <c r="NCT76" s="38"/>
      <c r="NCU76" s="38"/>
      <c r="NCV76" s="38"/>
      <c r="NCW76" s="38"/>
      <c r="NCX76" s="38"/>
      <c r="NCY76" s="38"/>
      <c r="NCZ76" s="38"/>
      <c r="NDA76" s="38"/>
      <c r="NDB76" s="38"/>
      <c r="NDC76" s="38"/>
      <c r="NDD76" s="38"/>
      <c r="NDE76" s="38"/>
      <c r="NDF76" s="38"/>
      <c r="NDG76" s="38"/>
      <c r="NDH76" s="38"/>
      <c r="NDI76" s="38"/>
      <c r="NDJ76" s="38"/>
      <c r="NDK76" s="38"/>
      <c r="NDL76" s="38"/>
      <c r="NDM76" s="38"/>
      <c r="NDN76" s="38"/>
      <c r="NDO76" s="38"/>
      <c r="NDP76" s="38"/>
      <c r="NDQ76" s="38"/>
      <c r="NDR76" s="38"/>
      <c r="NDS76" s="38"/>
      <c r="NDT76" s="38"/>
      <c r="NDU76" s="38"/>
      <c r="NDV76" s="38"/>
      <c r="NDW76" s="38"/>
      <c r="NDX76" s="38"/>
      <c r="NDY76" s="38"/>
      <c r="NDZ76" s="38"/>
      <c r="NEA76" s="38"/>
      <c r="NEB76" s="38"/>
      <c r="NEC76" s="38"/>
      <c r="NED76" s="38"/>
      <c r="NEE76" s="38"/>
      <c r="NEF76" s="38"/>
      <c r="NEG76" s="38"/>
      <c r="NEH76" s="38"/>
      <c r="NEI76" s="38"/>
      <c r="NEJ76" s="38"/>
      <c r="NEK76" s="38"/>
      <c r="NEL76" s="38"/>
      <c r="NEM76" s="38"/>
      <c r="NEN76" s="38"/>
      <c r="NEO76" s="38"/>
      <c r="NEP76" s="38"/>
      <c r="NEQ76" s="38"/>
      <c r="NER76" s="38"/>
      <c r="NES76" s="38"/>
      <c r="NET76" s="38"/>
      <c r="NEU76" s="38"/>
      <c r="NEV76" s="38"/>
      <c r="NEW76" s="38"/>
      <c r="NEX76" s="38"/>
      <c r="NEY76" s="38"/>
      <c r="NEZ76" s="38"/>
      <c r="NFA76" s="38"/>
      <c r="NFB76" s="38"/>
      <c r="NFC76" s="38"/>
      <c r="NFD76" s="38"/>
      <c r="NFE76" s="38"/>
      <c r="NFF76" s="38"/>
      <c r="NFG76" s="38"/>
      <c r="NFH76" s="38"/>
      <c r="NFI76" s="38"/>
      <c r="NFJ76" s="38"/>
      <c r="NFK76" s="38"/>
      <c r="NFL76" s="38"/>
      <c r="NFM76" s="38"/>
      <c r="NFN76" s="38"/>
      <c r="NFO76" s="38"/>
      <c r="NFP76" s="38"/>
      <c r="NFQ76" s="38"/>
      <c r="NFR76" s="38"/>
      <c r="NFS76" s="38"/>
      <c r="NFT76" s="38"/>
      <c r="NFU76" s="38"/>
      <c r="NFV76" s="38"/>
      <c r="NFW76" s="38"/>
      <c r="NFX76" s="38"/>
      <c r="NFY76" s="38"/>
      <c r="NFZ76" s="38"/>
      <c r="NGA76" s="38"/>
      <c r="NGB76" s="38"/>
      <c r="NGC76" s="38"/>
      <c r="NGD76" s="38"/>
      <c r="NGE76" s="38"/>
      <c r="NGF76" s="38"/>
      <c r="NGG76" s="38"/>
      <c r="NGH76" s="38"/>
      <c r="NGI76" s="38"/>
      <c r="NGJ76" s="38"/>
      <c r="NGK76" s="38"/>
      <c r="NGL76" s="38"/>
      <c r="NGM76" s="38"/>
      <c r="NGN76" s="38"/>
      <c r="NGO76" s="38"/>
      <c r="NGP76" s="38"/>
      <c r="NGQ76" s="38"/>
      <c r="NGR76" s="38"/>
      <c r="NGS76" s="38"/>
      <c r="NGT76" s="38"/>
      <c r="NGU76" s="38"/>
      <c r="NGV76" s="38"/>
      <c r="NGW76" s="38"/>
      <c r="NGX76" s="38"/>
      <c r="NGY76" s="38"/>
      <c r="NGZ76" s="38"/>
      <c r="NHA76" s="38"/>
      <c r="NHB76" s="38"/>
      <c r="NHC76" s="38"/>
      <c r="NHD76" s="38"/>
      <c r="NHE76" s="38"/>
      <c r="NHF76" s="38"/>
      <c r="NHG76" s="38"/>
      <c r="NHH76" s="38"/>
      <c r="NHI76" s="38"/>
      <c r="NHJ76" s="38"/>
      <c r="NHK76" s="38"/>
      <c r="NHL76" s="38"/>
      <c r="NHM76" s="38"/>
      <c r="NHN76" s="38"/>
      <c r="NHO76" s="38"/>
      <c r="NHP76" s="38"/>
      <c r="NHQ76" s="38"/>
      <c r="NHR76" s="38"/>
      <c r="NHS76" s="38"/>
      <c r="NHT76" s="38"/>
      <c r="NHU76" s="38"/>
      <c r="NHV76" s="38"/>
      <c r="NHW76" s="38"/>
      <c r="NHX76" s="38"/>
      <c r="NHY76" s="38"/>
      <c r="NHZ76" s="38"/>
      <c r="NIA76" s="38"/>
      <c r="NIB76" s="38"/>
      <c r="NIC76" s="38"/>
      <c r="NID76" s="38"/>
      <c r="NIE76" s="38"/>
      <c r="NIF76" s="38"/>
      <c r="NIG76" s="38"/>
      <c r="NIH76" s="38"/>
      <c r="NII76" s="38"/>
      <c r="NIJ76" s="38"/>
      <c r="NIK76" s="38"/>
      <c r="NIL76" s="38"/>
      <c r="NIM76" s="38"/>
      <c r="NIN76" s="38"/>
      <c r="NIO76" s="38"/>
      <c r="NIP76" s="38"/>
      <c r="NIQ76" s="38"/>
      <c r="NIR76" s="38"/>
      <c r="NIS76" s="38"/>
      <c r="NIT76" s="38"/>
      <c r="NIU76" s="38"/>
      <c r="NIV76" s="38"/>
      <c r="NIW76" s="38"/>
      <c r="NIX76" s="38"/>
      <c r="NIY76" s="38"/>
      <c r="NIZ76" s="38"/>
      <c r="NJA76" s="38"/>
      <c r="NJB76" s="38"/>
      <c r="NJC76" s="38"/>
      <c r="NJD76" s="38"/>
      <c r="NJE76" s="38"/>
      <c r="NJF76" s="38"/>
      <c r="NJG76" s="38"/>
      <c r="NJH76" s="38"/>
      <c r="NJI76" s="38"/>
      <c r="NJJ76" s="38"/>
      <c r="NJK76" s="38"/>
      <c r="NJL76" s="38"/>
      <c r="NJM76" s="38"/>
      <c r="NJN76" s="38"/>
      <c r="NJO76" s="38"/>
      <c r="NJP76" s="38"/>
      <c r="NJQ76" s="38"/>
      <c r="NJR76" s="38"/>
      <c r="NJS76" s="38"/>
      <c r="NJT76" s="38"/>
      <c r="NJU76" s="38"/>
      <c r="NJV76" s="38"/>
      <c r="NJW76" s="38"/>
      <c r="NJX76" s="38"/>
      <c r="NJY76" s="38"/>
      <c r="NJZ76" s="38"/>
      <c r="NKA76" s="38"/>
      <c r="NKB76" s="38"/>
      <c r="NKC76" s="38"/>
      <c r="NKD76" s="38"/>
      <c r="NKE76" s="38"/>
      <c r="NKF76" s="38"/>
      <c r="NKG76" s="38"/>
      <c r="NKH76" s="38"/>
      <c r="NKI76" s="38"/>
      <c r="NKJ76" s="38"/>
      <c r="NKK76" s="38"/>
      <c r="NKL76" s="38"/>
      <c r="NKM76" s="38"/>
      <c r="NKN76" s="38"/>
      <c r="NKO76" s="38"/>
      <c r="NKP76" s="38"/>
      <c r="NKQ76" s="38"/>
      <c r="NKR76" s="38"/>
      <c r="NKS76" s="38"/>
      <c r="NKT76" s="38"/>
      <c r="NKU76" s="38"/>
      <c r="NKV76" s="38"/>
      <c r="NKW76" s="38"/>
      <c r="NKX76" s="38"/>
      <c r="NKY76" s="38"/>
      <c r="NKZ76" s="38"/>
      <c r="NLA76" s="38"/>
      <c r="NLB76" s="38"/>
      <c r="NLC76" s="38"/>
      <c r="NLD76" s="38"/>
      <c r="NLE76" s="38"/>
      <c r="NLF76" s="38"/>
      <c r="NLG76" s="38"/>
      <c r="NLH76" s="38"/>
      <c r="NLI76" s="38"/>
      <c r="NLJ76" s="38"/>
      <c r="NLK76" s="38"/>
      <c r="NLL76" s="38"/>
      <c r="NLM76" s="38"/>
      <c r="NLN76" s="38"/>
      <c r="NLO76" s="38"/>
      <c r="NLP76" s="38"/>
      <c r="NLQ76" s="38"/>
      <c r="NLR76" s="38"/>
      <c r="NLS76" s="38"/>
      <c r="NLT76" s="38"/>
      <c r="NLU76" s="38"/>
      <c r="NLV76" s="38"/>
      <c r="NLW76" s="38"/>
      <c r="NLX76" s="38"/>
      <c r="NLY76" s="38"/>
      <c r="NLZ76" s="38"/>
      <c r="NMA76" s="38"/>
      <c r="NMB76" s="38"/>
      <c r="NMC76" s="38"/>
      <c r="NMD76" s="38"/>
      <c r="NME76" s="38"/>
      <c r="NMF76" s="38"/>
      <c r="NMG76" s="38"/>
      <c r="NMH76" s="38"/>
      <c r="NMI76" s="38"/>
      <c r="NMJ76" s="38"/>
      <c r="NMK76" s="38"/>
      <c r="NML76" s="38"/>
      <c r="NMM76" s="38"/>
      <c r="NMN76" s="38"/>
      <c r="NMO76" s="38"/>
      <c r="NMP76" s="38"/>
      <c r="NMQ76" s="38"/>
      <c r="NMR76" s="38"/>
      <c r="NMS76" s="38"/>
      <c r="NMT76" s="38"/>
      <c r="NMU76" s="38"/>
      <c r="NMV76" s="38"/>
      <c r="NMW76" s="38"/>
      <c r="NMX76" s="38"/>
      <c r="NMY76" s="38"/>
      <c r="NMZ76" s="38"/>
      <c r="NNA76" s="38"/>
      <c r="NNB76" s="38"/>
      <c r="NNC76" s="38"/>
      <c r="NND76" s="38"/>
      <c r="NNE76" s="38"/>
      <c r="NNF76" s="38"/>
      <c r="NNG76" s="38"/>
      <c r="NNH76" s="38"/>
      <c r="NNI76" s="38"/>
      <c r="NNJ76" s="38"/>
      <c r="NNK76" s="38"/>
      <c r="NNL76" s="38"/>
      <c r="NNM76" s="38"/>
      <c r="NNN76" s="38"/>
      <c r="NNO76" s="38"/>
      <c r="NNP76" s="38"/>
      <c r="NNQ76" s="38"/>
      <c r="NNR76" s="38"/>
      <c r="NNS76" s="38"/>
      <c r="NNT76" s="38"/>
      <c r="NNU76" s="38"/>
      <c r="NNV76" s="38"/>
      <c r="NNW76" s="38"/>
      <c r="NNX76" s="38"/>
      <c r="NNY76" s="38"/>
      <c r="NNZ76" s="38"/>
      <c r="NOA76" s="38"/>
      <c r="NOB76" s="38"/>
      <c r="NOC76" s="38"/>
      <c r="NOD76" s="38"/>
      <c r="NOE76" s="38"/>
      <c r="NOF76" s="38"/>
      <c r="NOG76" s="38"/>
      <c r="NOH76" s="38"/>
      <c r="NOI76" s="38"/>
      <c r="NOJ76" s="38"/>
      <c r="NOK76" s="38"/>
      <c r="NOL76" s="38"/>
      <c r="NOM76" s="38"/>
      <c r="NON76" s="38"/>
      <c r="NOO76" s="38"/>
      <c r="NOP76" s="38"/>
      <c r="NOQ76" s="38"/>
      <c r="NOR76" s="38"/>
      <c r="NOS76" s="38"/>
      <c r="NOT76" s="38"/>
      <c r="NOU76" s="38"/>
      <c r="NOV76" s="38"/>
      <c r="NOW76" s="38"/>
      <c r="NOX76" s="38"/>
      <c r="NOY76" s="38"/>
      <c r="NOZ76" s="38"/>
      <c r="NPA76" s="38"/>
      <c r="NPB76" s="38"/>
      <c r="NPC76" s="38"/>
      <c r="NPD76" s="38"/>
      <c r="NPE76" s="38"/>
      <c r="NPF76" s="38"/>
      <c r="NPG76" s="38"/>
      <c r="NPH76" s="38"/>
      <c r="NPI76" s="38"/>
      <c r="NPJ76" s="38"/>
      <c r="NPK76" s="38"/>
      <c r="NPL76" s="38"/>
      <c r="NPM76" s="38"/>
      <c r="NPN76" s="38"/>
      <c r="NPO76" s="38"/>
      <c r="NPP76" s="38"/>
      <c r="NPQ76" s="38"/>
      <c r="NPR76" s="38"/>
      <c r="NPS76" s="38"/>
      <c r="NPT76" s="38"/>
      <c r="NPU76" s="38"/>
      <c r="NPV76" s="38"/>
      <c r="NPW76" s="38"/>
      <c r="NPX76" s="38"/>
      <c r="NPY76" s="38"/>
      <c r="NPZ76" s="38"/>
      <c r="NQA76" s="38"/>
      <c r="NQB76" s="38"/>
      <c r="NQC76" s="38"/>
      <c r="NQD76" s="38"/>
      <c r="NQE76" s="38"/>
      <c r="NQF76" s="38"/>
      <c r="NQG76" s="38"/>
      <c r="NQH76" s="38"/>
      <c r="NQI76" s="38"/>
      <c r="NQJ76" s="38"/>
      <c r="NQK76" s="38"/>
      <c r="NQL76" s="38"/>
      <c r="NQM76" s="38"/>
      <c r="NQN76" s="38"/>
      <c r="NQO76" s="38"/>
      <c r="NQP76" s="38"/>
      <c r="NQQ76" s="38"/>
      <c r="NQR76" s="38"/>
      <c r="NQS76" s="38"/>
      <c r="NQT76" s="38"/>
      <c r="NQU76" s="38"/>
      <c r="NQV76" s="38"/>
      <c r="NQW76" s="38"/>
      <c r="NQX76" s="38"/>
      <c r="NQY76" s="38"/>
      <c r="NQZ76" s="38"/>
      <c r="NRA76" s="38"/>
      <c r="NRB76" s="38"/>
      <c r="NRC76" s="38"/>
      <c r="NRD76" s="38"/>
      <c r="NRE76" s="38"/>
      <c r="NRF76" s="38"/>
      <c r="NRG76" s="38"/>
      <c r="NRH76" s="38"/>
      <c r="NRI76" s="38"/>
      <c r="NRJ76" s="38"/>
      <c r="NRK76" s="38"/>
      <c r="NRL76" s="38"/>
      <c r="NRM76" s="38"/>
      <c r="NRN76" s="38"/>
      <c r="NRO76" s="38"/>
      <c r="NRP76" s="38"/>
      <c r="NRQ76" s="38"/>
      <c r="NRR76" s="38"/>
      <c r="NRS76" s="38"/>
      <c r="NRT76" s="38"/>
      <c r="NRU76" s="38"/>
      <c r="NRV76" s="38"/>
      <c r="NRW76" s="38"/>
      <c r="NRX76" s="38"/>
      <c r="NRY76" s="38"/>
      <c r="NRZ76" s="38"/>
      <c r="NSA76" s="38"/>
      <c r="NSB76" s="38"/>
      <c r="NSC76" s="38"/>
      <c r="NSD76" s="38"/>
      <c r="NSE76" s="38"/>
      <c r="NSF76" s="38"/>
      <c r="NSG76" s="38"/>
      <c r="NSH76" s="38"/>
      <c r="NSI76" s="38"/>
      <c r="NSJ76" s="38"/>
      <c r="NSK76" s="38"/>
      <c r="NSL76" s="38"/>
      <c r="NSM76" s="38"/>
      <c r="NSN76" s="38"/>
      <c r="NSO76" s="38"/>
      <c r="NSP76" s="38"/>
      <c r="NSQ76" s="38"/>
      <c r="NSR76" s="38"/>
      <c r="NSS76" s="38"/>
      <c r="NST76" s="38"/>
      <c r="NSU76" s="38"/>
      <c r="NSV76" s="38"/>
      <c r="NSW76" s="38"/>
      <c r="NSX76" s="38"/>
      <c r="NSY76" s="38"/>
      <c r="NSZ76" s="38"/>
      <c r="NTA76" s="38"/>
      <c r="NTB76" s="38"/>
      <c r="NTC76" s="38"/>
      <c r="NTD76" s="38"/>
      <c r="NTE76" s="38"/>
      <c r="NTF76" s="38"/>
      <c r="NTG76" s="38"/>
      <c r="NTH76" s="38"/>
      <c r="NTI76" s="38"/>
      <c r="NTJ76" s="38"/>
      <c r="NTK76" s="38"/>
      <c r="NTL76" s="38"/>
      <c r="NTM76" s="38"/>
      <c r="NTN76" s="38"/>
      <c r="NTO76" s="38"/>
      <c r="NTP76" s="38"/>
      <c r="NTQ76" s="38"/>
      <c r="NTR76" s="38"/>
      <c r="NTS76" s="38"/>
      <c r="NTT76" s="38"/>
      <c r="NTU76" s="38"/>
      <c r="NTV76" s="38"/>
      <c r="NTW76" s="38"/>
      <c r="NTX76" s="38"/>
      <c r="NTY76" s="38"/>
      <c r="NTZ76" s="38"/>
      <c r="NUA76" s="38"/>
      <c r="NUB76" s="38"/>
      <c r="NUC76" s="38"/>
      <c r="NUD76" s="38"/>
      <c r="NUE76" s="38"/>
      <c r="NUF76" s="38"/>
      <c r="NUG76" s="38"/>
      <c r="NUH76" s="38"/>
      <c r="NUI76" s="38"/>
      <c r="NUJ76" s="38"/>
      <c r="NUK76" s="38"/>
      <c r="NUL76" s="38"/>
      <c r="NUM76" s="38"/>
      <c r="NUN76" s="38"/>
      <c r="NUO76" s="38"/>
      <c r="NUP76" s="38"/>
      <c r="NUQ76" s="38"/>
      <c r="NUR76" s="38"/>
      <c r="NUS76" s="38"/>
      <c r="NUT76" s="38"/>
      <c r="NUU76" s="38"/>
      <c r="NUV76" s="38"/>
      <c r="NUW76" s="38"/>
      <c r="NUX76" s="38"/>
      <c r="NUY76" s="38"/>
      <c r="NUZ76" s="38"/>
      <c r="NVA76" s="38"/>
      <c r="NVB76" s="38"/>
      <c r="NVC76" s="38"/>
      <c r="NVD76" s="38"/>
      <c r="NVE76" s="38"/>
      <c r="NVF76" s="38"/>
      <c r="NVG76" s="38"/>
      <c r="NVH76" s="38"/>
      <c r="NVI76" s="38"/>
      <c r="NVJ76" s="38"/>
      <c r="NVK76" s="38"/>
      <c r="NVL76" s="38"/>
      <c r="NVM76" s="38"/>
      <c r="NVN76" s="38"/>
      <c r="NVO76" s="38"/>
      <c r="NVP76" s="38"/>
      <c r="NVQ76" s="38"/>
      <c r="NVR76" s="38"/>
      <c r="NVS76" s="38"/>
      <c r="NVT76" s="38"/>
      <c r="NVU76" s="38"/>
      <c r="NVV76" s="38"/>
      <c r="NVW76" s="38"/>
      <c r="NVX76" s="38"/>
      <c r="NVY76" s="38"/>
      <c r="NVZ76" s="38"/>
      <c r="NWA76" s="38"/>
      <c r="NWB76" s="38"/>
      <c r="NWC76" s="38"/>
      <c r="NWD76" s="38"/>
      <c r="NWE76" s="38"/>
      <c r="NWF76" s="38"/>
      <c r="NWG76" s="38"/>
      <c r="NWH76" s="38"/>
      <c r="NWI76" s="38"/>
      <c r="NWJ76" s="38"/>
      <c r="NWK76" s="38"/>
      <c r="NWL76" s="38"/>
      <c r="NWM76" s="38"/>
      <c r="NWN76" s="38"/>
      <c r="NWO76" s="38"/>
      <c r="NWP76" s="38"/>
      <c r="NWQ76" s="38"/>
      <c r="NWR76" s="38"/>
      <c r="NWS76" s="38"/>
      <c r="NWT76" s="38"/>
      <c r="NWU76" s="38"/>
      <c r="NWV76" s="38"/>
      <c r="NWW76" s="38"/>
      <c r="NWX76" s="38"/>
      <c r="NWY76" s="38"/>
      <c r="NWZ76" s="38"/>
      <c r="NXA76" s="38"/>
      <c r="NXB76" s="38"/>
      <c r="NXC76" s="38"/>
      <c r="NXD76" s="38"/>
      <c r="NXE76" s="38"/>
      <c r="NXF76" s="38"/>
      <c r="NXG76" s="38"/>
      <c r="NXH76" s="38"/>
      <c r="NXI76" s="38"/>
      <c r="NXJ76" s="38"/>
      <c r="NXK76" s="38"/>
      <c r="NXL76" s="38"/>
      <c r="NXM76" s="38"/>
      <c r="NXN76" s="38"/>
      <c r="NXO76" s="38"/>
      <c r="NXP76" s="38"/>
      <c r="NXQ76" s="38"/>
      <c r="NXR76" s="38"/>
      <c r="NXS76" s="38"/>
      <c r="NXT76" s="38"/>
      <c r="NXU76" s="38"/>
      <c r="NXV76" s="38"/>
      <c r="NXW76" s="38"/>
      <c r="NXX76" s="38"/>
      <c r="NXY76" s="38"/>
      <c r="NXZ76" s="38"/>
      <c r="NYA76" s="38"/>
      <c r="NYB76" s="38"/>
      <c r="NYC76" s="38"/>
      <c r="NYD76" s="38"/>
      <c r="NYE76" s="38"/>
      <c r="NYF76" s="38"/>
      <c r="NYG76" s="38"/>
      <c r="NYH76" s="38"/>
      <c r="NYI76" s="38"/>
      <c r="NYJ76" s="38"/>
      <c r="NYK76" s="38"/>
      <c r="NYL76" s="38"/>
      <c r="NYM76" s="38"/>
      <c r="NYN76" s="38"/>
      <c r="NYO76" s="38"/>
      <c r="NYP76" s="38"/>
      <c r="NYQ76" s="38"/>
      <c r="NYR76" s="38"/>
      <c r="NYS76" s="38"/>
      <c r="NYT76" s="38"/>
      <c r="NYU76" s="38"/>
      <c r="NYV76" s="38"/>
      <c r="NYW76" s="38"/>
      <c r="NYX76" s="38"/>
      <c r="NYY76" s="38"/>
      <c r="NYZ76" s="38"/>
      <c r="NZA76" s="38"/>
      <c r="NZB76" s="38"/>
      <c r="NZC76" s="38"/>
      <c r="NZD76" s="38"/>
      <c r="NZE76" s="38"/>
      <c r="NZF76" s="38"/>
      <c r="NZG76" s="38"/>
      <c r="NZH76" s="38"/>
      <c r="NZI76" s="38"/>
      <c r="NZJ76" s="38"/>
      <c r="NZK76" s="38"/>
      <c r="NZL76" s="38"/>
      <c r="NZM76" s="38"/>
      <c r="NZN76" s="38"/>
      <c r="NZO76" s="38"/>
      <c r="NZP76" s="38"/>
      <c r="NZQ76" s="38"/>
      <c r="NZR76" s="38"/>
      <c r="NZS76" s="38"/>
      <c r="NZT76" s="38"/>
      <c r="NZU76" s="38"/>
      <c r="NZV76" s="38"/>
      <c r="NZW76" s="38"/>
      <c r="NZX76" s="38"/>
      <c r="NZY76" s="38"/>
      <c r="NZZ76" s="38"/>
      <c r="OAA76" s="38"/>
      <c r="OAB76" s="38"/>
      <c r="OAC76" s="38"/>
      <c r="OAD76" s="38"/>
      <c r="OAE76" s="38"/>
      <c r="OAF76" s="38"/>
      <c r="OAG76" s="38"/>
      <c r="OAH76" s="38"/>
      <c r="OAI76" s="38"/>
      <c r="OAJ76" s="38"/>
      <c r="OAK76" s="38"/>
      <c r="OAL76" s="38"/>
      <c r="OAM76" s="38"/>
      <c r="OAN76" s="38"/>
      <c r="OAO76" s="38"/>
      <c r="OAP76" s="38"/>
      <c r="OAQ76" s="38"/>
      <c r="OAR76" s="38"/>
      <c r="OAS76" s="38"/>
      <c r="OAT76" s="38"/>
      <c r="OAU76" s="38"/>
      <c r="OAV76" s="38"/>
      <c r="OAW76" s="38"/>
      <c r="OAX76" s="38"/>
      <c r="OAY76" s="38"/>
      <c r="OAZ76" s="38"/>
      <c r="OBA76" s="38"/>
      <c r="OBB76" s="38"/>
      <c r="OBC76" s="38"/>
      <c r="OBD76" s="38"/>
      <c r="OBE76" s="38"/>
      <c r="OBF76" s="38"/>
      <c r="OBG76" s="38"/>
      <c r="OBH76" s="38"/>
      <c r="OBI76" s="38"/>
      <c r="OBJ76" s="38"/>
      <c r="OBK76" s="38"/>
      <c r="OBL76" s="38"/>
      <c r="OBM76" s="38"/>
      <c r="OBN76" s="38"/>
      <c r="OBO76" s="38"/>
      <c r="OBP76" s="38"/>
      <c r="OBQ76" s="38"/>
      <c r="OBR76" s="38"/>
      <c r="OBS76" s="38"/>
      <c r="OBT76" s="38"/>
      <c r="OBU76" s="38"/>
      <c r="OBV76" s="38"/>
      <c r="OBW76" s="38"/>
      <c r="OBX76" s="38"/>
      <c r="OBY76" s="38"/>
      <c r="OBZ76" s="38"/>
      <c r="OCA76" s="38"/>
      <c r="OCB76" s="38"/>
      <c r="OCC76" s="38"/>
      <c r="OCD76" s="38"/>
      <c r="OCE76" s="38"/>
      <c r="OCF76" s="38"/>
      <c r="OCG76" s="38"/>
      <c r="OCH76" s="38"/>
      <c r="OCI76" s="38"/>
      <c r="OCJ76" s="38"/>
      <c r="OCK76" s="38"/>
      <c r="OCL76" s="38"/>
      <c r="OCM76" s="38"/>
      <c r="OCN76" s="38"/>
      <c r="OCO76" s="38"/>
      <c r="OCP76" s="38"/>
      <c r="OCQ76" s="38"/>
      <c r="OCR76" s="38"/>
      <c r="OCS76" s="38"/>
      <c r="OCT76" s="38"/>
      <c r="OCU76" s="38"/>
      <c r="OCV76" s="38"/>
      <c r="OCW76" s="38"/>
      <c r="OCX76" s="38"/>
      <c r="OCY76" s="38"/>
      <c r="OCZ76" s="38"/>
      <c r="ODA76" s="38"/>
      <c r="ODB76" s="38"/>
      <c r="ODC76" s="38"/>
      <c r="ODD76" s="38"/>
      <c r="ODE76" s="38"/>
      <c r="ODF76" s="38"/>
      <c r="ODG76" s="38"/>
      <c r="ODH76" s="38"/>
      <c r="ODI76" s="38"/>
      <c r="ODJ76" s="38"/>
      <c r="ODK76" s="38"/>
      <c r="ODL76" s="38"/>
      <c r="ODM76" s="38"/>
      <c r="ODN76" s="38"/>
      <c r="ODO76" s="38"/>
      <c r="ODP76" s="38"/>
      <c r="ODQ76" s="38"/>
      <c r="ODR76" s="38"/>
      <c r="ODS76" s="38"/>
      <c r="ODT76" s="38"/>
      <c r="ODU76" s="38"/>
      <c r="ODV76" s="38"/>
      <c r="ODW76" s="38"/>
      <c r="ODX76" s="38"/>
      <c r="ODY76" s="38"/>
      <c r="ODZ76" s="38"/>
      <c r="OEA76" s="38"/>
      <c r="OEB76" s="38"/>
      <c r="OEC76" s="38"/>
      <c r="OED76" s="38"/>
      <c r="OEE76" s="38"/>
      <c r="OEF76" s="38"/>
      <c r="OEG76" s="38"/>
      <c r="OEH76" s="38"/>
      <c r="OEI76" s="38"/>
      <c r="OEJ76" s="38"/>
      <c r="OEK76" s="38"/>
      <c r="OEL76" s="38"/>
      <c r="OEM76" s="38"/>
      <c r="OEN76" s="38"/>
      <c r="OEO76" s="38"/>
      <c r="OEP76" s="38"/>
      <c r="OEQ76" s="38"/>
      <c r="OER76" s="38"/>
      <c r="OES76" s="38"/>
      <c r="OET76" s="38"/>
      <c r="OEU76" s="38"/>
      <c r="OEV76" s="38"/>
      <c r="OEW76" s="38"/>
      <c r="OEX76" s="38"/>
      <c r="OEY76" s="38"/>
      <c r="OEZ76" s="38"/>
      <c r="OFA76" s="38"/>
      <c r="OFB76" s="38"/>
      <c r="OFC76" s="38"/>
      <c r="OFD76" s="38"/>
      <c r="OFE76" s="38"/>
      <c r="OFF76" s="38"/>
      <c r="OFG76" s="38"/>
      <c r="OFH76" s="38"/>
      <c r="OFI76" s="38"/>
      <c r="OFJ76" s="38"/>
      <c r="OFK76" s="38"/>
      <c r="OFL76" s="38"/>
      <c r="OFM76" s="38"/>
      <c r="OFN76" s="38"/>
      <c r="OFO76" s="38"/>
      <c r="OFP76" s="38"/>
      <c r="OFQ76" s="38"/>
      <c r="OFR76" s="38"/>
      <c r="OFS76" s="38"/>
      <c r="OFT76" s="38"/>
      <c r="OFU76" s="38"/>
      <c r="OFV76" s="38"/>
      <c r="OFW76" s="38"/>
      <c r="OFX76" s="38"/>
      <c r="OFY76" s="38"/>
      <c r="OFZ76" s="38"/>
      <c r="OGA76" s="38"/>
      <c r="OGB76" s="38"/>
      <c r="OGC76" s="38"/>
      <c r="OGD76" s="38"/>
      <c r="OGE76" s="38"/>
      <c r="OGF76" s="38"/>
      <c r="OGG76" s="38"/>
      <c r="OGH76" s="38"/>
      <c r="OGI76" s="38"/>
      <c r="OGJ76" s="38"/>
      <c r="OGK76" s="38"/>
      <c r="OGL76" s="38"/>
      <c r="OGM76" s="38"/>
      <c r="OGN76" s="38"/>
      <c r="OGO76" s="38"/>
      <c r="OGP76" s="38"/>
      <c r="OGQ76" s="38"/>
      <c r="OGR76" s="38"/>
      <c r="OGS76" s="38"/>
      <c r="OGT76" s="38"/>
      <c r="OGU76" s="38"/>
      <c r="OGV76" s="38"/>
      <c r="OGW76" s="38"/>
      <c r="OGX76" s="38"/>
      <c r="OGY76" s="38"/>
      <c r="OGZ76" s="38"/>
      <c r="OHA76" s="38"/>
      <c r="OHB76" s="38"/>
      <c r="OHC76" s="38"/>
      <c r="OHD76" s="38"/>
      <c r="OHE76" s="38"/>
      <c r="OHF76" s="38"/>
      <c r="OHG76" s="38"/>
      <c r="OHH76" s="38"/>
      <c r="OHI76" s="38"/>
      <c r="OHJ76" s="38"/>
      <c r="OHK76" s="38"/>
      <c r="OHL76" s="38"/>
      <c r="OHM76" s="38"/>
      <c r="OHN76" s="38"/>
      <c r="OHO76" s="38"/>
      <c r="OHP76" s="38"/>
      <c r="OHQ76" s="38"/>
      <c r="OHR76" s="38"/>
      <c r="OHS76" s="38"/>
      <c r="OHT76" s="38"/>
      <c r="OHU76" s="38"/>
      <c r="OHV76" s="38"/>
      <c r="OHW76" s="38"/>
      <c r="OHX76" s="38"/>
      <c r="OHY76" s="38"/>
      <c r="OHZ76" s="38"/>
      <c r="OIA76" s="38"/>
      <c r="OIB76" s="38"/>
      <c r="OIC76" s="38"/>
      <c r="OID76" s="38"/>
      <c r="OIE76" s="38"/>
      <c r="OIF76" s="38"/>
      <c r="OIG76" s="38"/>
      <c r="OIH76" s="38"/>
      <c r="OII76" s="38"/>
      <c r="OIJ76" s="38"/>
      <c r="OIK76" s="38"/>
      <c r="OIL76" s="38"/>
      <c r="OIM76" s="38"/>
      <c r="OIN76" s="38"/>
      <c r="OIO76" s="38"/>
      <c r="OIP76" s="38"/>
      <c r="OIQ76" s="38"/>
      <c r="OIR76" s="38"/>
      <c r="OIS76" s="38"/>
      <c r="OIT76" s="38"/>
      <c r="OIU76" s="38"/>
      <c r="OIV76" s="38"/>
      <c r="OIW76" s="38"/>
      <c r="OIX76" s="38"/>
      <c r="OIY76" s="38"/>
      <c r="OIZ76" s="38"/>
      <c r="OJA76" s="38"/>
      <c r="OJB76" s="38"/>
      <c r="OJC76" s="38"/>
      <c r="OJD76" s="38"/>
      <c r="OJE76" s="38"/>
      <c r="OJF76" s="38"/>
      <c r="OJG76" s="38"/>
      <c r="OJH76" s="38"/>
      <c r="OJI76" s="38"/>
      <c r="OJJ76" s="38"/>
      <c r="OJK76" s="38"/>
      <c r="OJL76" s="38"/>
      <c r="OJM76" s="38"/>
      <c r="OJN76" s="38"/>
      <c r="OJO76" s="38"/>
      <c r="OJP76" s="38"/>
      <c r="OJQ76" s="38"/>
      <c r="OJR76" s="38"/>
      <c r="OJS76" s="38"/>
      <c r="OJT76" s="38"/>
      <c r="OJU76" s="38"/>
      <c r="OJV76" s="38"/>
      <c r="OJW76" s="38"/>
      <c r="OJX76" s="38"/>
      <c r="OJY76" s="38"/>
      <c r="OJZ76" s="38"/>
      <c r="OKA76" s="38"/>
      <c r="OKB76" s="38"/>
      <c r="OKC76" s="38"/>
      <c r="OKD76" s="38"/>
      <c r="OKE76" s="38"/>
      <c r="OKF76" s="38"/>
      <c r="OKG76" s="38"/>
      <c r="OKH76" s="38"/>
      <c r="OKI76" s="38"/>
      <c r="OKJ76" s="38"/>
      <c r="OKK76" s="38"/>
      <c r="OKL76" s="38"/>
      <c r="OKM76" s="38"/>
      <c r="OKN76" s="38"/>
      <c r="OKO76" s="38"/>
      <c r="OKP76" s="38"/>
      <c r="OKQ76" s="38"/>
      <c r="OKR76" s="38"/>
      <c r="OKS76" s="38"/>
      <c r="OKT76" s="38"/>
      <c r="OKU76" s="38"/>
      <c r="OKV76" s="38"/>
      <c r="OKW76" s="38"/>
      <c r="OKX76" s="38"/>
      <c r="OKY76" s="38"/>
      <c r="OKZ76" s="38"/>
      <c r="OLA76" s="38"/>
      <c r="OLB76" s="38"/>
      <c r="OLC76" s="38"/>
      <c r="OLD76" s="38"/>
      <c r="OLE76" s="38"/>
      <c r="OLF76" s="38"/>
      <c r="OLG76" s="38"/>
      <c r="OLH76" s="38"/>
      <c r="OLI76" s="38"/>
      <c r="OLJ76" s="38"/>
      <c r="OLK76" s="38"/>
      <c r="OLL76" s="38"/>
      <c r="OLM76" s="38"/>
      <c r="OLN76" s="38"/>
      <c r="OLO76" s="38"/>
      <c r="OLP76" s="38"/>
      <c r="OLQ76" s="38"/>
      <c r="OLR76" s="38"/>
      <c r="OLS76" s="38"/>
      <c r="OLT76" s="38"/>
      <c r="OLU76" s="38"/>
      <c r="OLV76" s="38"/>
      <c r="OLW76" s="38"/>
      <c r="OLX76" s="38"/>
      <c r="OLY76" s="38"/>
      <c r="OLZ76" s="38"/>
      <c r="OMA76" s="38"/>
      <c r="OMB76" s="38"/>
      <c r="OMC76" s="38"/>
      <c r="OMD76" s="38"/>
      <c r="OME76" s="38"/>
      <c r="OMF76" s="38"/>
      <c r="OMG76" s="38"/>
      <c r="OMH76" s="38"/>
      <c r="OMI76" s="38"/>
      <c r="OMJ76" s="38"/>
      <c r="OMK76" s="38"/>
      <c r="OML76" s="38"/>
      <c r="OMM76" s="38"/>
      <c r="OMN76" s="38"/>
      <c r="OMO76" s="38"/>
      <c r="OMP76" s="38"/>
      <c r="OMQ76" s="38"/>
      <c r="OMR76" s="38"/>
      <c r="OMS76" s="38"/>
      <c r="OMT76" s="38"/>
      <c r="OMU76" s="38"/>
      <c r="OMV76" s="38"/>
      <c r="OMW76" s="38"/>
      <c r="OMX76" s="38"/>
      <c r="OMY76" s="38"/>
      <c r="OMZ76" s="38"/>
      <c r="ONA76" s="38"/>
      <c r="ONB76" s="38"/>
      <c r="ONC76" s="38"/>
      <c r="OND76" s="38"/>
      <c r="ONE76" s="38"/>
      <c r="ONF76" s="38"/>
      <c r="ONG76" s="38"/>
      <c r="ONH76" s="38"/>
      <c r="ONI76" s="38"/>
      <c r="ONJ76" s="38"/>
      <c r="ONK76" s="38"/>
      <c r="ONL76" s="38"/>
      <c r="ONM76" s="38"/>
      <c r="ONN76" s="38"/>
      <c r="ONO76" s="38"/>
      <c r="ONP76" s="38"/>
      <c r="ONQ76" s="38"/>
      <c r="ONR76" s="38"/>
      <c r="ONS76" s="38"/>
      <c r="ONT76" s="38"/>
      <c r="ONU76" s="38"/>
      <c r="ONV76" s="38"/>
      <c r="ONW76" s="38"/>
      <c r="ONX76" s="38"/>
      <c r="ONY76" s="38"/>
      <c r="ONZ76" s="38"/>
      <c r="OOA76" s="38"/>
      <c r="OOB76" s="38"/>
      <c r="OOC76" s="38"/>
      <c r="OOD76" s="38"/>
      <c r="OOE76" s="38"/>
      <c r="OOF76" s="38"/>
      <c r="OOG76" s="38"/>
      <c r="OOH76" s="38"/>
      <c r="OOI76" s="38"/>
      <c r="OOJ76" s="38"/>
      <c r="OOK76" s="38"/>
      <c r="OOL76" s="38"/>
      <c r="OOM76" s="38"/>
      <c r="OON76" s="38"/>
      <c r="OOO76" s="38"/>
      <c r="OOP76" s="38"/>
      <c r="OOQ76" s="38"/>
      <c r="OOR76" s="38"/>
      <c r="OOS76" s="38"/>
      <c r="OOT76" s="38"/>
      <c r="OOU76" s="38"/>
      <c r="OOV76" s="38"/>
      <c r="OOW76" s="38"/>
      <c r="OOX76" s="38"/>
      <c r="OOY76" s="38"/>
      <c r="OOZ76" s="38"/>
      <c r="OPA76" s="38"/>
      <c r="OPB76" s="38"/>
      <c r="OPC76" s="38"/>
      <c r="OPD76" s="38"/>
      <c r="OPE76" s="38"/>
      <c r="OPF76" s="38"/>
      <c r="OPG76" s="38"/>
      <c r="OPH76" s="38"/>
      <c r="OPI76" s="38"/>
      <c r="OPJ76" s="38"/>
      <c r="OPK76" s="38"/>
      <c r="OPL76" s="38"/>
      <c r="OPM76" s="38"/>
      <c r="OPN76" s="38"/>
      <c r="OPO76" s="38"/>
      <c r="OPP76" s="38"/>
      <c r="OPQ76" s="38"/>
      <c r="OPR76" s="38"/>
      <c r="OPS76" s="38"/>
      <c r="OPT76" s="38"/>
      <c r="OPU76" s="38"/>
      <c r="OPV76" s="38"/>
      <c r="OPW76" s="38"/>
      <c r="OPX76" s="38"/>
      <c r="OPY76" s="38"/>
      <c r="OPZ76" s="38"/>
      <c r="OQA76" s="38"/>
      <c r="OQB76" s="38"/>
      <c r="OQC76" s="38"/>
      <c r="OQD76" s="38"/>
      <c r="OQE76" s="38"/>
      <c r="OQF76" s="38"/>
      <c r="OQG76" s="38"/>
      <c r="OQH76" s="38"/>
      <c r="OQI76" s="38"/>
      <c r="OQJ76" s="38"/>
      <c r="OQK76" s="38"/>
      <c r="OQL76" s="38"/>
      <c r="OQM76" s="38"/>
      <c r="OQN76" s="38"/>
      <c r="OQO76" s="38"/>
      <c r="OQP76" s="38"/>
      <c r="OQQ76" s="38"/>
      <c r="OQR76" s="38"/>
      <c r="OQS76" s="38"/>
      <c r="OQT76" s="38"/>
      <c r="OQU76" s="38"/>
      <c r="OQV76" s="38"/>
      <c r="OQW76" s="38"/>
      <c r="OQX76" s="38"/>
      <c r="OQY76" s="38"/>
      <c r="OQZ76" s="38"/>
      <c r="ORA76" s="38"/>
      <c r="ORB76" s="38"/>
      <c r="ORC76" s="38"/>
      <c r="ORD76" s="38"/>
      <c r="ORE76" s="38"/>
      <c r="ORF76" s="38"/>
      <c r="ORG76" s="38"/>
      <c r="ORH76" s="38"/>
      <c r="ORI76" s="38"/>
      <c r="ORJ76" s="38"/>
      <c r="ORK76" s="38"/>
      <c r="ORL76" s="38"/>
      <c r="ORM76" s="38"/>
      <c r="ORN76" s="38"/>
      <c r="ORO76" s="38"/>
      <c r="ORP76" s="38"/>
      <c r="ORQ76" s="38"/>
      <c r="ORR76" s="38"/>
      <c r="ORS76" s="38"/>
      <c r="ORT76" s="38"/>
      <c r="ORU76" s="38"/>
      <c r="ORV76" s="38"/>
      <c r="ORW76" s="38"/>
      <c r="ORX76" s="38"/>
      <c r="ORY76" s="38"/>
      <c r="ORZ76" s="38"/>
      <c r="OSA76" s="38"/>
      <c r="OSB76" s="38"/>
      <c r="OSC76" s="38"/>
      <c r="OSD76" s="38"/>
      <c r="OSE76" s="38"/>
      <c r="OSF76" s="38"/>
      <c r="OSG76" s="38"/>
      <c r="OSH76" s="38"/>
      <c r="OSI76" s="38"/>
      <c r="OSJ76" s="38"/>
      <c r="OSK76" s="38"/>
      <c r="OSL76" s="38"/>
      <c r="OSM76" s="38"/>
      <c r="OSN76" s="38"/>
      <c r="OSO76" s="38"/>
      <c r="OSP76" s="38"/>
      <c r="OSQ76" s="38"/>
      <c r="OSR76" s="38"/>
      <c r="OSS76" s="38"/>
      <c r="OST76" s="38"/>
      <c r="OSU76" s="38"/>
      <c r="OSV76" s="38"/>
      <c r="OSW76" s="38"/>
      <c r="OSX76" s="38"/>
      <c r="OSY76" s="38"/>
      <c r="OSZ76" s="38"/>
      <c r="OTA76" s="38"/>
      <c r="OTB76" s="38"/>
      <c r="OTC76" s="38"/>
      <c r="OTD76" s="38"/>
      <c r="OTE76" s="38"/>
      <c r="OTF76" s="38"/>
      <c r="OTG76" s="38"/>
      <c r="OTH76" s="38"/>
      <c r="OTI76" s="38"/>
      <c r="OTJ76" s="38"/>
      <c r="OTK76" s="38"/>
      <c r="OTL76" s="38"/>
      <c r="OTM76" s="38"/>
      <c r="OTN76" s="38"/>
      <c r="OTO76" s="38"/>
      <c r="OTP76" s="38"/>
      <c r="OTQ76" s="38"/>
      <c r="OTR76" s="38"/>
      <c r="OTS76" s="38"/>
      <c r="OTT76" s="38"/>
      <c r="OTU76" s="38"/>
      <c r="OTV76" s="38"/>
      <c r="OTW76" s="38"/>
      <c r="OTX76" s="38"/>
      <c r="OTY76" s="38"/>
      <c r="OTZ76" s="38"/>
      <c r="OUA76" s="38"/>
      <c r="OUB76" s="38"/>
      <c r="OUC76" s="38"/>
      <c r="OUD76" s="38"/>
      <c r="OUE76" s="38"/>
      <c r="OUF76" s="38"/>
      <c r="OUG76" s="38"/>
      <c r="OUH76" s="38"/>
      <c r="OUI76" s="38"/>
      <c r="OUJ76" s="38"/>
      <c r="OUK76" s="38"/>
      <c r="OUL76" s="38"/>
      <c r="OUM76" s="38"/>
      <c r="OUN76" s="38"/>
      <c r="OUO76" s="38"/>
      <c r="OUP76" s="38"/>
      <c r="OUQ76" s="38"/>
      <c r="OUR76" s="38"/>
      <c r="OUS76" s="38"/>
      <c r="OUT76" s="38"/>
      <c r="OUU76" s="38"/>
      <c r="OUV76" s="38"/>
      <c r="OUW76" s="38"/>
      <c r="OUX76" s="38"/>
      <c r="OUY76" s="38"/>
      <c r="OUZ76" s="38"/>
      <c r="OVA76" s="38"/>
      <c r="OVB76" s="38"/>
      <c r="OVC76" s="38"/>
      <c r="OVD76" s="38"/>
      <c r="OVE76" s="38"/>
      <c r="OVF76" s="38"/>
      <c r="OVG76" s="38"/>
      <c r="OVH76" s="38"/>
      <c r="OVI76" s="38"/>
      <c r="OVJ76" s="38"/>
      <c r="OVK76" s="38"/>
      <c r="OVL76" s="38"/>
      <c r="OVM76" s="38"/>
      <c r="OVN76" s="38"/>
      <c r="OVO76" s="38"/>
      <c r="OVP76" s="38"/>
      <c r="OVQ76" s="38"/>
      <c r="OVR76" s="38"/>
      <c r="OVS76" s="38"/>
      <c r="OVT76" s="38"/>
      <c r="OVU76" s="38"/>
      <c r="OVV76" s="38"/>
      <c r="OVW76" s="38"/>
      <c r="OVX76" s="38"/>
      <c r="OVY76" s="38"/>
      <c r="OVZ76" s="38"/>
      <c r="OWA76" s="38"/>
      <c r="OWB76" s="38"/>
      <c r="OWC76" s="38"/>
      <c r="OWD76" s="38"/>
      <c r="OWE76" s="38"/>
      <c r="OWF76" s="38"/>
      <c r="OWG76" s="38"/>
      <c r="OWH76" s="38"/>
      <c r="OWI76" s="38"/>
      <c r="OWJ76" s="38"/>
      <c r="OWK76" s="38"/>
      <c r="OWL76" s="38"/>
      <c r="OWM76" s="38"/>
      <c r="OWN76" s="38"/>
      <c r="OWO76" s="38"/>
      <c r="OWP76" s="38"/>
      <c r="OWQ76" s="38"/>
      <c r="OWR76" s="38"/>
      <c r="OWS76" s="38"/>
      <c r="OWT76" s="38"/>
      <c r="OWU76" s="38"/>
      <c r="OWV76" s="38"/>
      <c r="OWW76" s="38"/>
      <c r="OWX76" s="38"/>
      <c r="OWY76" s="38"/>
      <c r="OWZ76" s="38"/>
      <c r="OXA76" s="38"/>
      <c r="OXB76" s="38"/>
      <c r="OXC76" s="38"/>
      <c r="OXD76" s="38"/>
      <c r="OXE76" s="38"/>
      <c r="OXF76" s="38"/>
      <c r="OXG76" s="38"/>
      <c r="OXH76" s="38"/>
      <c r="OXI76" s="38"/>
      <c r="OXJ76" s="38"/>
      <c r="OXK76" s="38"/>
      <c r="OXL76" s="38"/>
      <c r="OXM76" s="38"/>
      <c r="OXN76" s="38"/>
      <c r="OXO76" s="38"/>
      <c r="OXP76" s="38"/>
      <c r="OXQ76" s="38"/>
      <c r="OXR76" s="38"/>
      <c r="OXS76" s="38"/>
      <c r="OXT76" s="38"/>
      <c r="OXU76" s="38"/>
      <c r="OXV76" s="38"/>
      <c r="OXW76" s="38"/>
      <c r="OXX76" s="38"/>
      <c r="OXY76" s="38"/>
      <c r="OXZ76" s="38"/>
      <c r="OYA76" s="38"/>
      <c r="OYB76" s="38"/>
      <c r="OYC76" s="38"/>
      <c r="OYD76" s="38"/>
      <c r="OYE76" s="38"/>
      <c r="OYF76" s="38"/>
      <c r="OYG76" s="38"/>
      <c r="OYH76" s="38"/>
      <c r="OYI76" s="38"/>
      <c r="OYJ76" s="38"/>
      <c r="OYK76" s="38"/>
      <c r="OYL76" s="38"/>
      <c r="OYM76" s="38"/>
      <c r="OYN76" s="38"/>
      <c r="OYO76" s="38"/>
      <c r="OYP76" s="38"/>
      <c r="OYQ76" s="38"/>
      <c r="OYR76" s="38"/>
      <c r="OYS76" s="38"/>
      <c r="OYT76" s="38"/>
      <c r="OYU76" s="38"/>
      <c r="OYV76" s="38"/>
      <c r="OYW76" s="38"/>
      <c r="OYX76" s="38"/>
      <c r="OYY76" s="38"/>
      <c r="OYZ76" s="38"/>
      <c r="OZA76" s="38"/>
      <c r="OZB76" s="38"/>
      <c r="OZC76" s="38"/>
      <c r="OZD76" s="38"/>
      <c r="OZE76" s="38"/>
      <c r="OZF76" s="38"/>
      <c r="OZG76" s="38"/>
      <c r="OZH76" s="38"/>
      <c r="OZI76" s="38"/>
      <c r="OZJ76" s="38"/>
      <c r="OZK76" s="38"/>
      <c r="OZL76" s="38"/>
      <c r="OZM76" s="38"/>
      <c r="OZN76" s="38"/>
      <c r="OZO76" s="38"/>
      <c r="OZP76" s="38"/>
      <c r="OZQ76" s="38"/>
      <c r="OZR76" s="38"/>
      <c r="OZS76" s="38"/>
      <c r="OZT76" s="38"/>
      <c r="OZU76" s="38"/>
      <c r="OZV76" s="38"/>
      <c r="OZW76" s="38"/>
      <c r="OZX76" s="38"/>
      <c r="OZY76" s="38"/>
      <c r="OZZ76" s="38"/>
      <c r="PAA76" s="38"/>
      <c r="PAB76" s="38"/>
      <c r="PAC76" s="38"/>
      <c r="PAD76" s="38"/>
      <c r="PAE76" s="38"/>
      <c r="PAF76" s="38"/>
      <c r="PAG76" s="38"/>
      <c r="PAH76" s="38"/>
      <c r="PAI76" s="38"/>
      <c r="PAJ76" s="38"/>
      <c r="PAK76" s="38"/>
      <c r="PAL76" s="38"/>
      <c r="PAM76" s="38"/>
      <c r="PAN76" s="38"/>
      <c r="PAO76" s="38"/>
      <c r="PAP76" s="38"/>
      <c r="PAQ76" s="38"/>
      <c r="PAR76" s="38"/>
      <c r="PAS76" s="38"/>
      <c r="PAT76" s="38"/>
      <c r="PAU76" s="38"/>
      <c r="PAV76" s="38"/>
      <c r="PAW76" s="38"/>
      <c r="PAX76" s="38"/>
      <c r="PAY76" s="38"/>
      <c r="PAZ76" s="38"/>
      <c r="PBA76" s="38"/>
      <c r="PBB76" s="38"/>
      <c r="PBC76" s="38"/>
      <c r="PBD76" s="38"/>
      <c r="PBE76" s="38"/>
      <c r="PBF76" s="38"/>
      <c r="PBG76" s="38"/>
      <c r="PBH76" s="38"/>
      <c r="PBI76" s="38"/>
      <c r="PBJ76" s="38"/>
      <c r="PBK76" s="38"/>
      <c r="PBL76" s="38"/>
      <c r="PBM76" s="38"/>
      <c r="PBN76" s="38"/>
      <c r="PBO76" s="38"/>
      <c r="PBP76" s="38"/>
      <c r="PBQ76" s="38"/>
      <c r="PBR76" s="38"/>
      <c r="PBS76" s="38"/>
      <c r="PBT76" s="38"/>
      <c r="PBU76" s="38"/>
      <c r="PBV76" s="38"/>
      <c r="PBW76" s="38"/>
      <c r="PBX76" s="38"/>
      <c r="PBY76" s="38"/>
      <c r="PBZ76" s="38"/>
      <c r="PCA76" s="38"/>
      <c r="PCB76" s="38"/>
      <c r="PCC76" s="38"/>
      <c r="PCD76" s="38"/>
      <c r="PCE76" s="38"/>
      <c r="PCF76" s="38"/>
      <c r="PCG76" s="38"/>
      <c r="PCH76" s="38"/>
      <c r="PCI76" s="38"/>
      <c r="PCJ76" s="38"/>
      <c r="PCK76" s="38"/>
      <c r="PCL76" s="38"/>
      <c r="PCM76" s="38"/>
      <c r="PCN76" s="38"/>
      <c r="PCO76" s="38"/>
      <c r="PCP76" s="38"/>
      <c r="PCQ76" s="38"/>
      <c r="PCR76" s="38"/>
      <c r="PCS76" s="38"/>
      <c r="PCT76" s="38"/>
      <c r="PCU76" s="38"/>
      <c r="PCV76" s="38"/>
      <c r="PCW76" s="38"/>
      <c r="PCX76" s="38"/>
      <c r="PCY76" s="38"/>
      <c r="PCZ76" s="38"/>
      <c r="PDA76" s="38"/>
      <c r="PDB76" s="38"/>
      <c r="PDC76" s="38"/>
      <c r="PDD76" s="38"/>
      <c r="PDE76" s="38"/>
      <c r="PDF76" s="38"/>
      <c r="PDG76" s="38"/>
      <c r="PDH76" s="38"/>
      <c r="PDI76" s="38"/>
      <c r="PDJ76" s="38"/>
      <c r="PDK76" s="38"/>
      <c r="PDL76" s="38"/>
      <c r="PDM76" s="38"/>
      <c r="PDN76" s="38"/>
      <c r="PDO76" s="38"/>
      <c r="PDP76" s="38"/>
      <c r="PDQ76" s="38"/>
      <c r="PDR76" s="38"/>
      <c r="PDS76" s="38"/>
      <c r="PDT76" s="38"/>
      <c r="PDU76" s="38"/>
      <c r="PDV76" s="38"/>
      <c r="PDW76" s="38"/>
      <c r="PDX76" s="38"/>
      <c r="PDY76" s="38"/>
      <c r="PDZ76" s="38"/>
      <c r="PEA76" s="38"/>
      <c r="PEB76" s="38"/>
      <c r="PEC76" s="38"/>
      <c r="PED76" s="38"/>
      <c r="PEE76" s="38"/>
      <c r="PEF76" s="38"/>
      <c r="PEG76" s="38"/>
      <c r="PEH76" s="38"/>
      <c r="PEI76" s="38"/>
      <c r="PEJ76" s="38"/>
      <c r="PEK76" s="38"/>
      <c r="PEL76" s="38"/>
      <c r="PEM76" s="38"/>
      <c r="PEN76" s="38"/>
      <c r="PEO76" s="38"/>
      <c r="PEP76" s="38"/>
      <c r="PEQ76" s="38"/>
      <c r="PER76" s="38"/>
      <c r="PES76" s="38"/>
      <c r="PET76" s="38"/>
      <c r="PEU76" s="38"/>
      <c r="PEV76" s="38"/>
      <c r="PEW76" s="38"/>
      <c r="PEX76" s="38"/>
      <c r="PEY76" s="38"/>
      <c r="PEZ76" s="38"/>
      <c r="PFA76" s="38"/>
      <c r="PFB76" s="38"/>
      <c r="PFC76" s="38"/>
      <c r="PFD76" s="38"/>
      <c r="PFE76" s="38"/>
      <c r="PFF76" s="38"/>
      <c r="PFG76" s="38"/>
      <c r="PFH76" s="38"/>
      <c r="PFI76" s="38"/>
      <c r="PFJ76" s="38"/>
      <c r="PFK76" s="38"/>
      <c r="PFL76" s="38"/>
      <c r="PFM76" s="38"/>
      <c r="PFN76" s="38"/>
      <c r="PFO76" s="38"/>
      <c r="PFP76" s="38"/>
      <c r="PFQ76" s="38"/>
      <c r="PFR76" s="38"/>
      <c r="PFS76" s="38"/>
      <c r="PFT76" s="38"/>
      <c r="PFU76" s="38"/>
      <c r="PFV76" s="38"/>
      <c r="PFW76" s="38"/>
      <c r="PFX76" s="38"/>
      <c r="PFY76" s="38"/>
      <c r="PFZ76" s="38"/>
      <c r="PGA76" s="38"/>
      <c r="PGB76" s="38"/>
      <c r="PGC76" s="38"/>
      <c r="PGD76" s="38"/>
      <c r="PGE76" s="38"/>
      <c r="PGF76" s="38"/>
      <c r="PGG76" s="38"/>
      <c r="PGH76" s="38"/>
      <c r="PGI76" s="38"/>
      <c r="PGJ76" s="38"/>
      <c r="PGK76" s="38"/>
      <c r="PGL76" s="38"/>
      <c r="PGM76" s="38"/>
      <c r="PGN76" s="38"/>
      <c r="PGO76" s="38"/>
      <c r="PGP76" s="38"/>
      <c r="PGQ76" s="38"/>
      <c r="PGR76" s="38"/>
      <c r="PGS76" s="38"/>
      <c r="PGT76" s="38"/>
      <c r="PGU76" s="38"/>
      <c r="PGV76" s="38"/>
      <c r="PGW76" s="38"/>
      <c r="PGX76" s="38"/>
      <c r="PGY76" s="38"/>
      <c r="PGZ76" s="38"/>
      <c r="PHA76" s="38"/>
      <c r="PHB76" s="38"/>
      <c r="PHC76" s="38"/>
      <c r="PHD76" s="38"/>
      <c r="PHE76" s="38"/>
      <c r="PHF76" s="38"/>
      <c r="PHG76" s="38"/>
      <c r="PHH76" s="38"/>
      <c r="PHI76" s="38"/>
      <c r="PHJ76" s="38"/>
      <c r="PHK76" s="38"/>
      <c r="PHL76" s="38"/>
      <c r="PHM76" s="38"/>
      <c r="PHN76" s="38"/>
      <c r="PHO76" s="38"/>
      <c r="PHP76" s="38"/>
      <c r="PHQ76" s="38"/>
      <c r="PHR76" s="38"/>
      <c r="PHS76" s="38"/>
      <c r="PHT76" s="38"/>
      <c r="PHU76" s="38"/>
      <c r="PHV76" s="38"/>
      <c r="PHW76" s="38"/>
      <c r="PHX76" s="38"/>
      <c r="PHY76" s="38"/>
      <c r="PHZ76" s="38"/>
      <c r="PIA76" s="38"/>
      <c r="PIB76" s="38"/>
      <c r="PIC76" s="38"/>
      <c r="PID76" s="38"/>
      <c r="PIE76" s="38"/>
      <c r="PIF76" s="38"/>
      <c r="PIG76" s="38"/>
      <c r="PIH76" s="38"/>
      <c r="PII76" s="38"/>
      <c r="PIJ76" s="38"/>
      <c r="PIK76" s="38"/>
      <c r="PIL76" s="38"/>
      <c r="PIM76" s="38"/>
      <c r="PIN76" s="38"/>
      <c r="PIO76" s="38"/>
      <c r="PIP76" s="38"/>
      <c r="PIQ76" s="38"/>
      <c r="PIR76" s="38"/>
      <c r="PIS76" s="38"/>
      <c r="PIT76" s="38"/>
      <c r="PIU76" s="38"/>
      <c r="PIV76" s="38"/>
      <c r="PIW76" s="38"/>
      <c r="PIX76" s="38"/>
      <c r="PIY76" s="38"/>
      <c r="PIZ76" s="38"/>
      <c r="PJA76" s="38"/>
      <c r="PJB76" s="38"/>
      <c r="PJC76" s="38"/>
      <c r="PJD76" s="38"/>
      <c r="PJE76" s="38"/>
      <c r="PJF76" s="38"/>
      <c r="PJG76" s="38"/>
      <c r="PJH76" s="38"/>
      <c r="PJI76" s="38"/>
      <c r="PJJ76" s="38"/>
      <c r="PJK76" s="38"/>
      <c r="PJL76" s="38"/>
      <c r="PJM76" s="38"/>
      <c r="PJN76" s="38"/>
      <c r="PJO76" s="38"/>
      <c r="PJP76" s="38"/>
      <c r="PJQ76" s="38"/>
      <c r="PJR76" s="38"/>
      <c r="PJS76" s="38"/>
      <c r="PJT76" s="38"/>
      <c r="PJU76" s="38"/>
      <c r="PJV76" s="38"/>
      <c r="PJW76" s="38"/>
      <c r="PJX76" s="38"/>
      <c r="PJY76" s="38"/>
      <c r="PJZ76" s="38"/>
      <c r="PKA76" s="38"/>
      <c r="PKB76" s="38"/>
      <c r="PKC76" s="38"/>
      <c r="PKD76" s="38"/>
      <c r="PKE76" s="38"/>
      <c r="PKF76" s="38"/>
      <c r="PKG76" s="38"/>
      <c r="PKH76" s="38"/>
      <c r="PKI76" s="38"/>
      <c r="PKJ76" s="38"/>
      <c r="PKK76" s="38"/>
      <c r="PKL76" s="38"/>
      <c r="PKM76" s="38"/>
      <c r="PKN76" s="38"/>
      <c r="PKO76" s="38"/>
      <c r="PKP76" s="38"/>
      <c r="PKQ76" s="38"/>
      <c r="PKR76" s="38"/>
      <c r="PKS76" s="38"/>
      <c r="PKT76" s="38"/>
      <c r="PKU76" s="38"/>
      <c r="PKV76" s="38"/>
      <c r="PKW76" s="38"/>
      <c r="PKX76" s="38"/>
      <c r="PKY76" s="38"/>
      <c r="PKZ76" s="38"/>
      <c r="PLA76" s="38"/>
      <c r="PLB76" s="38"/>
      <c r="PLC76" s="38"/>
      <c r="PLD76" s="38"/>
      <c r="PLE76" s="38"/>
      <c r="PLF76" s="38"/>
      <c r="PLG76" s="38"/>
      <c r="PLH76" s="38"/>
      <c r="PLI76" s="38"/>
      <c r="PLJ76" s="38"/>
      <c r="PLK76" s="38"/>
      <c r="PLL76" s="38"/>
      <c r="PLM76" s="38"/>
      <c r="PLN76" s="38"/>
      <c r="PLO76" s="38"/>
      <c r="PLP76" s="38"/>
      <c r="PLQ76" s="38"/>
      <c r="PLR76" s="38"/>
      <c r="PLS76" s="38"/>
      <c r="PLT76" s="38"/>
      <c r="PLU76" s="38"/>
      <c r="PLV76" s="38"/>
      <c r="PLW76" s="38"/>
      <c r="PLX76" s="38"/>
      <c r="PLY76" s="38"/>
      <c r="PLZ76" s="38"/>
      <c r="PMA76" s="38"/>
      <c r="PMB76" s="38"/>
      <c r="PMC76" s="38"/>
      <c r="PMD76" s="38"/>
      <c r="PME76" s="38"/>
      <c r="PMF76" s="38"/>
      <c r="PMG76" s="38"/>
      <c r="PMH76" s="38"/>
      <c r="PMI76" s="38"/>
      <c r="PMJ76" s="38"/>
      <c r="PMK76" s="38"/>
      <c r="PML76" s="38"/>
      <c r="PMM76" s="38"/>
      <c r="PMN76" s="38"/>
      <c r="PMO76" s="38"/>
      <c r="PMP76" s="38"/>
      <c r="PMQ76" s="38"/>
      <c r="PMR76" s="38"/>
      <c r="PMS76" s="38"/>
      <c r="PMT76" s="38"/>
      <c r="PMU76" s="38"/>
      <c r="PMV76" s="38"/>
      <c r="PMW76" s="38"/>
      <c r="PMX76" s="38"/>
      <c r="PMY76" s="38"/>
      <c r="PMZ76" s="38"/>
      <c r="PNA76" s="38"/>
      <c r="PNB76" s="38"/>
      <c r="PNC76" s="38"/>
      <c r="PND76" s="38"/>
      <c r="PNE76" s="38"/>
      <c r="PNF76" s="38"/>
      <c r="PNG76" s="38"/>
      <c r="PNH76" s="38"/>
      <c r="PNI76" s="38"/>
      <c r="PNJ76" s="38"/>
      <c r="PNK76" s="38"/>
      <c r="PNL76" s="38"/>
      <c r="PNM76" s="38"/>
      <c r="PNN76" s="38"/>
      <c r="PNO76" s="38"/>
      <c r="PNP76" s="38"/>
      <c r="PNQ76" s="38"/>
      <c r="PNR76" s="38"/>
      <c r="PNS76" s="38"/>
      <c r="PNT76" s="38"/>
      <c r="PNU76" s="38"/>
      <c r="PNV76" s="38"/>
      <c r="PNW76" s="38"/>
      <c r="PNX76" s="38"/>
      <c r="PNY76" s="38"/>
      <c r="PNZ76" s="38"/>
      <c r="POA76" s="38"/>
      <c r="POB76" s="38"/>
      <c r="POC76" s="38"/>
      <c r="POD76" s="38"/>
      <c r="POE76" s="38"/>
      <c r="POF76" s="38"/>
      <c r="POG76" s="38"/>
      <c r="POH76" s="38"/>
      <c r="POI76" s="38"/>
      <c r="POJ76" s="38"/>
      <c r="POK76" s="38"/>
      <c r="POL76" s="38"/>
      <c r="POM76" s="38"/>
      <c r="PON76" s="38"/>
      <c r="POO76" s="38"/>
      <c r="POP76" s="38"/>
      <c r="POQ76" s="38"/>
      <c r="POR76" s="38"/>
      <c r="POS76" s="38"/>
      <c r="POT76" s="38"/>
      <c r="POU76" s="38"/>
      <c r="POV76" s="38"/>
      <c r="POW76" s="38"/>
      <c r="POX76" s="38"/>
      <c r="POY76" s="38"/>
      <c r="POZ76" s="38"/>
      <c r="PPA76" s="38"/>
      <c r="PPB76" s="38"/>
      <c r="PPC76" s="38"/>
      <c r="PPD76" s="38"/>
      <c r="PPE76" s="38"/>
      <c r="PPF76" s="38"/>
      <c r="PPG76" s="38"/>
      <c r="PPH76" s="38"/>
      <c r="PPI76" s="38"/>
      <c r="PPJ76" s="38"/>
      <c r="PPK76" s="38"/>
      <c r="PPL76" s="38"/>
      <c r="PPM76" s="38"/>
      <c r="PPN76" s="38"/>
      <c r="PPO76" s="38"/>
      <c r="PPP76" s="38"/>
      <c r="PPQ76" s="38"/>
      <c r="PPR76" s="38"/>
      <c r="PPS76" s="38"/>
      <c r="PPT76" s="38"/>
      <c r="PPU76" s="38"/>
      <c r="PPV76" s="38"/>
      <c r="PPW76" s="38"/>
      <c r="PPX76" s="38"/>
      <c r="PPY76" s="38"/>
      <c r="PPZ76" s="38"/>
      <c r="PQA76" s="38"/>
      <c r="PQB76" s="38"/>
      <c r="PQC76" s="38"/>
      <c r="PQD76" s="38"/>
      <c r="PQE76" s="38"/>
      <c r="PQF76" s="38"/>
      <c r="PQG76" s="38"/>
      <c r="PQH76" s="38"/>
      <c r="PQI76" s="38"/>
      <c r="PQJ76" s="38"/>
      <c r="PQK76" s="38"/>
      <c r="PQL76" s="38"/>
      <c r="PQM76" s="38"/>
      <c r="PQN76" s="38"/>
      <c r="PQO76" s="38"/>
      <c r="PQP76" s="38"/>
      <c r="PQQ76" s="38"/>
      <c r="PQR76" s="38"/>
      <c r="PQS76" s="38"/>
      <c r="PQT76" s="38"/>
      <c r="PQU76" s="38"/>
      <c r="PQV76" s="38"/>
      <c r="PQW76" s="38"/>
      <c r="PQX76" s="38"/>
      <c r="PQY76" s="38"/>
      <c r="PQZ76" s="38"/>
      <c r="PRA76" s="38"/>
      <c r="PRB76" s="38"/>
      <c r="PRC76" s="38"/>
      <c r="PRD76" s="38"/>
      <c r="PRE76" s="38"/>
      <c r="PRF76" s="38"/>
      <c r="PRG76" s="38"/>
      <c r="PRH76" s="38"/>
      <c r="PRI76" s="38"/>
      <c r="PRJ76" s="38"/>
      <c r="PRK76" s="38"/>
      <c r="PRL76" s="38"/>
      <c r="PRM76" s="38"/>
      <c r="PRN76" s="38"/>
      <c r="PRO76" s="38"/>
      <c r="PRP76" s="38"/>
      <c r="PRQ76" s="38"/>
      <c r="PRR76" s="38"/>
      <c r="PRS76" s="38"/>
      <c r="PRT76" s="38"/>
      <c r="PRU76" s="38"/>
      <c r="PRV76" s="38"/>
      <c r="PRW76" s="38"/>
      <c r="PRX76" s="38"/>
      <c r="PRY76" s="38"/>
      <c r="PRZ76" s="38"/>
      <c r="PSA76" s="38"/>
      <c r="PSB76" s="38"/>
      <c r="PSC76" s="38"/>
      <c r="PSD76" s="38"/>
      <c r="PSE76" s="38"/>
      <c r="PSF76" s="38"/>
      <c r="PSG76" s="38"/>
      <c r="PSH76" s="38"/>
      <c r="PSI76" s="38"/>
      <c r="PSJ76" s="38"/>
      <c r="PSK76" s="38"/>
      <c r="PSL76" s="38"/>
      <c r="PSM76" s="38"/>
      <c r="PSN76" s="38"/>
      <c r="PSO76" s="38"/>
      <c r="PSP76" s="38"/>
      <c r="PSQ76" s="38"/>
      <c r="PSR76" s="38"/>
      <c r="PSS76" s="38"/>
      <c r="PST76" s="38"/>
      <c r="PSU76" s="38"/>
      <c r="PSV76" s="38"/>
      <c r="PSW76" s="38"/>
      <c r="PSX76" s="38"/>
      <c r="PSY76" s="38"/>
      <c r="PSZ76" s="38"/>
      <c r="PTA76" s="38"/>
      <c r="PTB76" s="38"/>
      <c r="PTC76" s="38"/>
      <c r="PTD76" s="38"/>
      <c r="PTE76" s="38"/>
      <c r="PTF76" s="38"/>
      <c r="PTG76" s="38"/>
      <c r="PTH76" s="38"/>
      <c r="PTI76" s="38"/>
      <c r="PTJ76" s="38"/>
      <c r="PTK76" s="38"/>
      <c r="PTL76" s="38"/>
      <c r="PTM76" s="38"/>
      <c r="PTN76" s="38"/>
      <c r="PTO76" s="38"/>
      <c r="PTP76" s="38"/>
      <c r="PTQ76" s="38"/>
      <c r="PTR76" s="38"/>
      <c r="PTS76" s="38"/>
      <c r="PTT76" s="38"/>
      <c r="PTU76" s="38"/>
      <c r="PTV76" s="38"/>
      <c r="PTW76" s="38"/>
      <c r="PTX76" s="38"/>
      <c r="PTY76" s="38"/>
      <c r="PTZ76" s="38"/>
      <c r="PUA76" s="38"/>
      <c r="PUB76" s="38"/>
      <c r="PUC76" s="38"/>
      <c r="PUD76" s="38"/>
      <c r="PUE76" s="38"/>
      <c r="PUF76" s="38"/>
      <c r="PUG76" s="38"/>
      <c r="PUH76" s="38"/>
      <c r="PUI76" s="38"/>
      <c r="PUJ76" s="38"/>
      <c r="PUK76" s="38"/>
      <c r="PUL76" s="38"/>
      <c r="PUM76" s="38"/>
      <c r="PUN76" s="38"/>
      <c r="PUO76" s="38"/>
      <c r="PUP76" s="38"/>
      <c r="PUQ76" s="38"/>
      <c r="PUR76" s="38"/>
      <c r="PUS76" s="38"/>
      <c r="PUT76" s="38"/>
      <c r="PUU76" s="38"/>
      <c r="PUV76" s="38"/>
      <c r="PUW76" s="38"/>
      <c r="PUX76" s="38"/>
      <c r="PUY76" s="38"/>
      <c r="PUZ76" s="38"/>
      <c r="PVA76" s="38"/>
      <c r="PVB76" s="38"/>
      <c r="PVC76" s="38"/>
      <c r="PVD76" s="38"/>
      <c r="PVE76" s="38"/>
      <c r="PVF76" s="38"/>
      <c r="PVG76" s="38"/>
      <c r="PVH76" s="38"/>
      <c r="PVI76" s="38"/>
      <c r="PVJ76" s="38"/>
      <c r="PVK76" s="38"/>
      <c r="PVL76" s="38"/>
      <c r="PVM76" s="38"/>
      <c r="PVN76" s="38"/>
      <c r="PVO76" s="38"/>
      <c r="PVP76" s="38"/>
      <c r="PVQ76" s="38"/>
      <c r="PVR76" s="38"/>
      <c r="PVS76" s="38"/>
      <c r="PVT76" s="38"/>
      <c r="PVU76" s="38"/>
      <c r="PVV76" s="38"/>
      <c r="PVW76" s="38"/>
      <c r="PVX76" s="38"/>
      <c r="PVY76" s="38"/>
      <c r="PVZ76" s="38"/>
      <c r="PWA76" s="38"/>
      <c r="PWB76" s="38"/>
      <c r="PWC76" s="38"/>
      <c r="PWD76" s="38"/>
      <c r="PWE76" s="38"/>
      <c r="PWF76" s="38"/>
      <c r="PWG76" s="38"/>
      <c r="PWH76" s="38"/>
      <c r="PWI76" s="38"/>
      <c r="PWJ76" s="38"/>
      <c r="PWK76" s="38"/>
      <c r="PWL76" s="38"/>
      <c r="PWM76" s="38"/>
      <c r="PWN76" s="38"/>
      <c r="PWO76" s="38"/>
      <c r="PWP76" s="38"/>
      <c r="PWQ76" s="38"/>
      <c r="PWR76" s="38"/>
      <c r="PWS76" s="38"/>
      <c r="PWT76" s="38"/>
      <c r="PWU76" s="38"/>
      <c r="PWV76" s="38"/>
      <c r="PWW76" s="38"/>
      <c r="PWX76" s="38"/>
      <c r="PWY76" s="38"/>
      <c r="PWZ76" s="38"/>
      <c r="PXA76" s="38"/>
      <c r="PXB76" s="38"/>
      <c r="PXC76" s="38"/>
      <c r="PXD76" s="38"/>
      <c r="PXE76" s="38"/>
      <c r="PXF76" s="38"/>
      <c r="PXG76" s="38"/>
      <c r="PXH76" s="38"/>
      <c r="PXI76" s="38"/>
      <c r="PXJ76" s="38"/>
      <c r="PXK76" s="38"/>
      <c r="PXL76" s="38"/>
      <c r="PXM76" s="38"/>
      <c r="PXN76" s="38"/>
      <c r="PXO76" s="38"/>
      <c r="PXP76" s="38"/>
      <c r="PXQ76" s="38"/>
      <c r="PXR76" s="38"/>
      <c r="PXS76" s="38"/>
      <c r="PXT76" s="38"/>
      <c r="PXU76" s="38"/>
      <c r="PXV76" s="38"/>
      <c r="PXW76" s="38"/>
      <c r="PXX76" s="38"/>
      <c r="PXY76" s="38"/>
      <c r="PXZ76" s="38"/>
      <c r="PYA76" s="38"/>
      <c r="PYB76" s="38"/>
      <c r="PYC76" s="38"/>
      <c r="PYD76" s="38"/>
      <c r="PYE76" s="38"/>
      <c r="PYF76" s="38"/>
      <c r="PYG76" s="38"/>
      <c r="PYH76" s="38"/>
      <c r="PYI76" s="38"/>
      <c r="PYJ76" s="38"/>
      <c r="PYK76" s="38"/>
      <c r="PYL76" s="38"/>
      <c r="PYM76" s="38"/>
      <c r="PYN76" s="38"/>
      <c r="PYO76" s="38"/>
      <c r="PYP76" s="38"/>
      <c r="PYQ76" s="38"/>
      <c r="PYR76" s="38"/>
      <c r="PYS76" s="38"/>
      <c r="PYT76" s="38"/>
      <c r="PYU76" s="38"/>
      <c r="PYV76" s="38"/>
      <c r="PYW76" s="38"/>
      <c r="PYX76" s="38"/>
      <c r="PYY76" s="38"/>
      <c r="PYZ76" s="38"/>
      <c r="PZA76" s="38"/>
      <c r="PZB76" s="38"/>
      <c r="PZC76" s="38"/>
      <c r="PZD76" s="38"/>
      <c r="PZE76" s="38"/>
      <c r="PZF76" s="38"/>
      <c r="PZG76" s="38"/>
      <c r="PZH76" s="38"/>
      <c r="PZI76" s="38"/>
      <c r="PZJ76" s="38"/>
      <c r="PZK76" s="38"/>
      <c r="PZL76" s="38"/>
      <c r="PZM76" s="38"/>
      <c r="PZN76" s="38"/>
      <c r="PZO76" s="38"/>
      <c r="PZP76" s="38"/>
      <c r="PZQ76" s="38"/>
      <c r="PZR76" s="38"/>
      <c r="PZS76" s="38"/>
      <c r="PZT76" s="38"/>
      <c r="PZU76" s="38"/>
      <c r="PZV76" s="38"/>
      <c r="PZW76" s="38"/>
      <c r="PZX76" s="38"/>
      <c r="PZY76" s="38"/>
      <c r="PZZ76" s="38"/>
      <c r="QAA76" s="38"/>
      <c r="QAB76" s="38"/>
      <c r="QAC76" s="38"/>
      <c r="QAD76" s="38"/>
      <c r="QAE76" s="38"/>
      <c r="QAF76" s="38"/>
      <c r="QAG76" s="38"/>
      <c r="QAH76" s="38"/>
      <c r="QAI76" s="38"/>
      <c r="QAJ76" s="38"/>
      <c r="QAK76" s="38"/>
      <c r="QAL76" s="38"/>
      <c r="QAM76" s="38"/>
      <c r="QAN76" s="38"/>
      <c r="QAO76" s="38"/>
      <c r="QAP76" s="38"/>
      <c r="QAQ76" s="38"/>
      <c r="QAR76" s="38"/>
      <c r="QAS76" s="38"/>
      <c r="QAT76" s="38"/>
      <c r="QAU76" s="38"/>
      <c r="QAV76" s="38"/>
      <c r="QAW76" s="38"/>
      <c r="QAX76" s="38"/>
      <c r="QAY76" s="38"/>
      <c r="QAZ76" s="38"/>
      <c r="QBA76" s="38"/>
      <c r="QBB76" s="38"/>
      <c r="QBC76" s="38"/>
      <c r="QBD76" s="38"/>
      <c r="QBE76" s="38"/>
      <c r="QBF76" s="38"/>
      <c r="QBG76" s="38"/>
      <c r="QBH76" s="38"/>
      <c r="QBI76" s="38"/>
      <c r="QBJ76" s="38"/>
      <c r="QBK76" s="38"/>
      <c r="QBL76" s="38"/>
      <c r="QBM76" s="38"/>
      <c r="QBN76" s="38"/>
      <c r="QBO76" s="38"/>
      <c r="QBP76" s="38"/>
      <c r="QBQ76" s="38"/>
      <c r="QBR76" s="38"/>
      <c r="QBS76" s="38"/>
      <c r="QBT76" s="38"/>
      <c r="QBU76" s="38"/>
      <c r="QBV76" s="38"/>
      <c r="QBW76" s="38"/>
      <c r="QBX76" s="38"/>
      <c r="QBY76" s="38"/>
      <c r="QBZ76" s="38"/>
      <c r="QCA76" s="38"/>
      <c r="QCB76" s="38"/>
      <c r="QCC76" s="38"/>
      <c r="QCD76" s="38"/>
      <c r="QCE76" s="38"/>
      <c r="QCF76" s="38"/>
      <c r="QCG76" s="38"/>
      <c r="QCH76" s="38"/>
      <c r="QCI76" s="38"/>
      <c r="QCJ76" s="38"/>
      <c r="QCK76" s="38"/>
      <c r="QCL76" s="38"/>
      <c r="QCM76" s="38"/>
      <c r="QCN76" s="38"/>
      <c r="QCO76" s="38"/>
      <c r="QCP76" s="38"/>
      <c r="QCQ76" s="38"/>
      <c r="QCR76" s="38"/>
      <c r="QCS76" s="38"/>
      <c r="QCT76" s="38"/>
      <c r="QCU76" s="38"/>
      <c r="QCV76" s="38"/>
      <c r="QCW76" s="38"/>
      <c r="QCX76" s="38"/>
      <c r="QCY76" s="38"/>
      <c r="QCZ76" s="38"/>
      <c r="QDA76" s="38"/>
      <c r="QDB76" s="38"/>
      <c r="QDC76" s="38"/>
      <c r="QDD76" s="38"/>
      <c r="QDE76" s="38"/>
      <c r="QDF76" s="38"/>
      <c r="QDG76" s="38"/>
      <c r="QDH76" s="38"/>
      <c r="QDI76" s="38"/>
      <c r="QDJ76" s="38"/>
      <c r="QDK76" s="38"/>
      <c r="QDL76" s="38"/>
      <c r="QDM76" s="38"/>
      <c r="QDN76" s="38"/>
      <c r="QDO76" s="38"/>
      <c r="QDP76" s="38"/>
      <c r="QDQ76" s="38"/>
      <c r="QDR76" s="38"/>
      <c r="QDS76" s="38"/>
      <c r="QDT76" s="38"/>
      <c r="QDU76" s="38"/>
      <c r="QDV76" s="38"/>
      <c r="QDW76" s="38"/>
      <c r="QDX76" s="38"/>
      <c r="QDY76" s="38"/>
      <c r="QDZ76" s="38"/>
      <c r="QEA76" s="38"/>
      <c r="QEB76" s="38"/>
      <c r="QEC76" s="38"/>
      <c r="QED76" s="38"/>
      <c r="QEE76" s="38"/>
      <c r="QEF76" s="38"/>
      <c r="QEG76" s="38"/>
      <c r="QEH76" s="38"/>
      <c r="QEI76" s="38"/>
      <c r="QEJ76" s="38"/>
      <c r="QEK76" s="38"/>
      <c r="QEL76" s="38"/>
      <c r="QEM76" s="38"/>
      <c r="QEN76" s="38"/>
      <c r="QEO76" s="38"/>
      <c r="QEP76" s="38"/>
      <c r="QEQ76" s="38"/>
      <c r="QER76" s="38"/>
      <c r="QES76" s="38"/>
      <c r="QET76" s="38"/>
      <c r="QEU76" s="38"/>
      <c r="QEV76" s="38"/>
      <c r="QEW76" s="38"/>
      <c r="QEX76" s="38"/>
      <c r="QEY76" s="38"/>
      <c r="QEZ76" s="38"/>
      <c r="QFA76" s="38"/>
      <c r="QFB76" s="38"/>
      <c r="QFC76" s="38"/>
      <c r="QFD76" s="38"/>
      <c r="QFE76" s="38"/>
      <c r="QFF76" s="38"/>
      <c r="QFG76" s="38"/>
      <c r="QFH76" s="38"/>
      <c r="QFI76" s="38"/>
      <c r="QFJ76" s="38"/>
      <c r="QFK76" s="38"/>
      <c r="QFL76" s="38"/>
      <c r="QFM76" s="38"/>
      <c r="QFN76" s="38"/>
      <c r="QFO76" s="38"/>
      <c r="QFP76" s="38"/>
      <c r="QFQ76" s="38"/>
      <c r="QFR76" s="38"/>
      <c r="QFS76" s="38"/>
      <c r="QFT76" s="38"/>
      <c r="QFU76" s="38"/>
      <c r="QFV76" s="38"/>
      <c r="QFW76" s="38"/>
      <c r="QFX76" s="38"/>
      <c r="QFY76" s="38"/>
      <c r="QFZ76" s="38"/>
      <c r="QGA76" s="38"/>
      <c r="QGB76" s="38"/>
      <c r="QGC76" s="38"/>
      <c r="QGD76" s="38"/>
      <c r="QGE76" s="38"/>
      <c r="QGF76" s="38"/>
      <c r="QGG76" s="38"/>
      <c r="QGH76" s="38"/>
      <c r="QGI76" s="38"/>
      <c r="QGJ76" s="38"/>
      <c r="QGK76" s="38"/>
      <c r="QGL76" s="38"/>
      <c r="QGM76" s="38"/>
      <c r="QGN76" s="38"/>
      <c r="QGO76" s="38"/>
      <c r="QGP76" s="38"/>
      <c r="QGQ76" s="38"/>
      <c r="QGR76" s="38"/>
      <c r="QGS76" s="38"/>
      <c r="QGT76" s="38"/>
      <c r="QGU76" s="38"/>
      <c r="QGV76" s="38"/>
      <c r="QGW76" s="38"/>
      <c r="QGX76" s="38"/>
      <c r="QGY76" s="38"/>
      <c r="QGZ76" s="38"/>
      <c r="QHA76" s="38"/>
      <c r="QHB76" s="38"/>
      <c r="QHC76" s="38"/>
      <c r="QHD76" s="38"/>
      <c r="QHE76" s="38"/>
      <c r="QHF76" s="38"/>
      <c r="QHG76" s="38"/>
      <c r="QHH76" s="38"/>
      <c r="QHI76" s="38"/>
      <c r="QHJ76" s="38"/>
      <c r="QHK76" s="38"/>
      <c r="QHL76" s="38"/>
      <c r="QHM76" s="38"/>
      <c r="QHN76" s="38"/>
      <c r="QHO76" s="38"/>
      <c r="QHP76" s="38"/>
      <c r="QHQ76" s="38"/>
      <c r="QHR76" s="38"/>
      <c r="QHS76" s="38"/>
      <c r="QHT76" s="38"/>
      <c r="QHU76" s="38"/>
      <c r="QHV76" s="38"/>
      <c r="QHW76" s="38"/>
      <c r="QHX76" s="38"/>
      <c r="QHY76" s="38"/>
      <c r="QHZ76" s="38"/>
      <c r="QIA76" s="38"/>
      <c r="QIB76" s="38"/>
      <c r="QIC76" s="38"/>
      <c r="QID76" s="38"/>
      <c r="QIE76" s="38"/>
      <c r="QIF76" s="38"/>
      <c r="QIG76" s="38"/>
      <c r="QIH76" s="38"/>
      <c r="QII76" s="38"/>
      <c r="QIJ76" s="38"/>
      <c r="QIK76" s="38"/>
      <c r="QIL76" s="38"/>
      <c r="QIM76" s="38"/>
      <c r="QIN76" s="38"/>
      <c r="QIO76" s="38"/>
      <c r="QIP76" s="38"/>
      <c r="QIQ76" s="38"/>
      <c r="QIR76" s="38"/>
      <c r="QIS76" s="38"/>
      <c r="QIT76" s="38"/>
      <c r="QIU76" s="38"/>
      <c r="QIV76" s="38"/>
      <c r="QIW76" s="38"/>
      <c r="QIX76" s="38"/>
      <c r="QIY76" s="38"/>
      <c r="QIZ76" s="38"/>
      <c r="QJA76" s="38"/>
      <c r="QJB76" s="38"/>
      <c r="QJC76" s="38"/>
      <c r="QJD76" s="38"/>
      <c r="QJE76" s="38"/>
      <c r="QJF76" s="38"/>
      <c r="QJG76" s="38"/>
      <c r="QJH76" s="38"/>
      <c r="QJI76" s="38"/>
      <c r="QJJ76" s="38"/>
      <c r="QJK76" s="38"/>
      <c r="QJL76" s="38"/>
      <c r="QJM76" s="38"/>
      <c r="QJN76" s="38"/>
      <c r="QJO76" s="38"/>
      <c r="QJP76" s="38"/>
      <c r="QJQ76" s="38"/>
      <c r="QJR76" s="38"/>
      <c r="QJS76" s="38"/>
      <c r="QJT76" s="38"/>
      <c r="QJU76" s="38"/>
      <c r="QJV76" s="38"/>
      <c r="QJW76" s="38"/>
      <c r="QJX76" s="38"/>
      <c r="QJY76" s="38"/>
      <c r="QJZ76" s="38"/>
      <c r="QKA76" s="38"/>
      <c r="QKB76" s="38"/>
      <c r="QKC76" s="38"/>
      <c r="QKD76" s="38"/>
      <c r="QKE76" s="38"/>
      <c r="QKF76" s="38"/>
      <c r="QKG76" s="38"/>
      <c r="QKH76" s="38"/>
      <c r="QKI76" s="38"/>
      <c r="QKJ76" s="38"/>
      <c r="QKK76" s="38"/>
      <c r="QKL76" s="38"/>
      <c r="QKM76" s="38"/>
      <c r="QKN76" s="38"/>
      <c r="QKO76" s="38"/>
      <c r="QKP76" s="38"/>
      <c r="QKQ76" s="38"/>
      <c r="QKR76" s="38"/>
      <c r="QKS76" s="38"/>
      <c r="QKT76" s="38"/>
      <c r="QKU76" s="38"/>
      <c r="QKV76" s="38"/>
      <c r="QKW76" s="38"/>
      <c r="QKX76" s="38"/>
      <c r="QKY76" s="38"/>
      <c r="QKZ76" s="38"/>
      <c r="QLA76" s="38"/>
      <c r="QLB76" s="38"/>
      <c r="QLC76" s="38"/>
      <c r="QLD76" s="38"/>
      <c r="QLE76" s="38"/>
      <c r="QLF76" s="38"/>
      <c r="QLG76" s="38"/>
      <c r="QLH76" s="38"/>
      <c r="QLI76" s="38"/>
      <c r="QLJ76" s="38"/>
      <c r="QLK76" s="38"/>
      <c r="QLL76" s="38"/>
      <c r="QLM76" s="38"/>
      <c r="QLN76" s="38"/>
      <c r="QLO76" s="38"/>
      <c r="QLP76" s="38"/>
      <c r="QLQ76" s="38"/>
      <c r="QLR76" s="38"/>
      <c r="QLS76" s="38"/>
      <c r="QLT76" s="38"/>
      <c r="QLU76" s="38"/>
      <c r="QLV76" s="38"/>
      <c r="QLW76" s="38"/>
      <c r="QLX76" s="38"/>
      <c r="QLY76" s="38"/>
      <c r="QLZ76" s="38"/>
      <c r="QMA76" s="38"/>
      <c r="QMB76" s="38"/>
      <c r="QMC76" s="38"/>
      <c r="QMD76" s="38"/>
      <c r="QME76" s="38"/>
      <c r="QMF76" s="38"/>
      <c r="QMG76" s="38"/>
      <c r="QMH76" s="38"/>
      <c r="QMI76" s="38"/>
      <c r="QMJ76" s="38"/>
      <c r="QMK76" s="38"/>
      <c r="QML76" s="38"/>
      <c r="QMM76" s="38"/>
      <c r="QMN76" s="38"/>
      <c r="QMO76" s="38"/>
      <c r="QMP76" s="38"/>
      <c r="QMQ76" s="38"/>
      <c r="QMR76" s="38"/>
      <c r="QMS76" s="38"/>
      <c r="QMT76" s="38"/>
      <c r="QMU76" s="38"/>
      <c r="QMV76" s="38"/>
      <c r="QMW76" s="38"/>
      <c r="QMX76" s="38"/>
      <c r="QMY76" s="38"/>
      <c r="QMZ76" s="38"/>
      <c r="QNA76" s="38"/>
      <c r="QNB76" s="38"/>
      <c r="QNC76" s="38"/>
      <c r="QND76" s="38"/>
      <c r="QNE76" s="38"/>
      <c r="QNF76" s="38"/>
      <c r="QNG76" s="38"/>
      <c r="QNH76" s="38"/>
      <c r="QNI76" s="38"/>
      <c r="QNJ76" s="38"/>
      <c r="QNK76" s="38"/>
      <c r="QNL76" s="38"/>
      <c r="QNM76" s="38"/>
      <c r="QNN76" s="38"/>
      <c r="QNO76" s="38"/>
      <c r="QNP76" s="38"/>
      <c r="QNQ76" s="38"/>
      <c r="QNR76" s="38"/>
      <c r="QNS76" s="38"/>
      <c r="QNT76" s="38"/>
      <c r="QNU76" s="38"/>
      <c r="QNV76" s="38"/>
      <c r="QNW76" s="38"/>
      <c r="QNX76" s="38"/>
      <c r="QNY76" s="38"/>
      <c r="QNZ76" s="38"/>
      <c r="QOA76" s="38"/>
      <c r="QOB76" s="38"/>
      <c r="QOC76" s="38"/>
      <c r="QOD76" s="38"/>
      <c r="QOE76" s="38"/>
      <c r="QOF76" s="38"/>
      <c r="QOG76" s="38"/>
      <c r="QOH76" s="38"/>
      <c r="QOI76" s="38"/>
      <c r="QOJ76" s="38"/>
      <c r="QOK76" s="38"/>
      <c r="QOL76" s="38"/>
      <c r="QOM76" s="38"/>
      <c r="QON76" s="38"/>
      <c r="QOO76" s="38"/>
      <c r="QOP76" s="38"/>
      <c r="QOQ76" s="38"/>
      <c r="QOR76" s="38"/>
      <c r="QOS76" s="38"/>
      <c r="QOT76" s="38"/>
      <c r="QOU76" s="38"/>
      <c r="QOV76" s="38"/>
      <c r="QOW76" s="38"/>
      <c r="QOX76" s="38"/>
      <c r="QOY76" s="38"/>
      <c r="QOZ76" s="38"/>
      <c r="QPA76" s="38"/>
      <c r="QPB76" s="38"/>
      <c r="QPC76" s="38"/>
      <c r="QPD76" s="38"/>
      <c r="QPE76" s="38"/>
      <c r="QPF76" s="38"/>
      <c r="QPG76" s="38"/>
      <c r="QPH76" s="38"/>
      <c r="QPI76" s="38"/>
      <c r="QPJ76" s="38"/>
      <c r="QPK76" s="38"/>
      <c r="QPL76" s="38"/>
      <c r="QPM76" s="38"/>
      <c r="QPN76" s="38"/>
      <c r="QPO76" s="38"/>
      <c r="QPP76" s="38"/>
      <c r="QPQ76" s="38"/>
      <c r="QPR76" s="38"/>
      <c r="QPS76" s="38"/>
      <c r="QPT76" s="38"/>
      <c r="QPU76" s="38"/>
      <c r="QPV76" s="38"/>
      <c r="QPW76" s="38"/>
      <c r="QPX76" s="38"/>
      <c r="QPY76" s="38"/>
      <c r="QPZ76" s="38"/>
      <c r="QQA76" s="38"/>
      <c r="QQB76" s="38"/>
      <c r="QQC76" s="38"/>
      <c r="QQD76" s="38"/>
      <c r="QQE76" s="38"/>
      <c r="QQF76" s="38"/>
      <c r="QQG76" s="38"/>
      <c r="QQH76" s="38"/>
      <c r="QQI76" s="38"/>
      <c r="QQJ76" s="38"/>
      <c r="QQK76" s="38"/>
      <c r="QQL76" s="38"/>
      <c r="QQM76" s="38"/>
      <c r="QQN76" s="38"/>
      <c r="QQO76" s="38"/>
      <c r="QQP76" s="38"/>
      <c r="QQQ76" s="38"/>
      <c r="QQR76" s="38"/>
      <c r="QQS76" s="38"/>
      <c r="QQT76" s="38"/>
      <c r="QQU76" s="38"/>
      <c r="QQV76" s="38"/>
      <c r="QQW76" s="38"/>
      <c r="QQX76" s="38"/>
      <c r="QQY76" s="38"/>
      <c r="QQZ76" s="38"/>
      <c r="QRA76" s="38"/>
      <c r="QRB76" s="38"/>
      <c r="QRC76" s="38"/>
      <c r="QRD76" s="38"/>
      <c r="QRE76" s="38"/>
      <c r="QRF76" s="38"/>
      <c r="QRG76" s="38"/>
      <c r="QRH76" s="38"/>
      <c r="QRI76" s="38"/>
      <c r="QRJ76" s="38"/>
      <c r="QRK76" s="38"/>
      <c r="QRL76" s="38"/>
      <c r="QRM76" s="38"/>
      <c r="QRN76" s="38"/>
      <c r="QRO76" s="38"/>
      <c r="QRP76" s="38"/>
      <c r="QRQ76" s="38"/>
      <c r="QRR76" s="38"/>
      <c r="QRS76" s="38"/>
      <c r="QRT76" s="38"/>
      <c r="QRU76" s="38"/>
      <c r="QRV76" s="38"/>
      <c r="QRW76" s="38"/>
      <c r="QRX76" s="38"/>
      <c r="QRY76" s="38"/>
      <c r="QRZ76" s="38"/>
      <c r="QSA76" s="38"/>
      <c r="QSB76" s="38"/>
      <c r="QSC76" s="38"/>
      <c r="QSD76" s="38"/>
      <c r="QSE76" s="38"/>
      <c r="QSF76" s="38"/>
      <c r="QSG76" s="38"/>
      <c r="QSH76" s="38"/>
      <c r="QSI76" s="38"/>
      <c r="QSJ76" s="38"/>
      <c r="QSK76" s="38"/>
      <c r="QSL76" s="38"/>
      <c r="QSM76" s="38"/>
      <c r="QSN76" s="38"/>
      <c r="QSO76" s="38"/>
      <c r="QSP76" s="38"/>
      <c r="QSQ76" s="38"/>
      <c r="QSR76" s="38"/>
      <c r="QSS76" s="38"/>
      <c r="QST76" s="38"/>
      <c r="QSU76" s="38"/>
      <c r="QSV76" s="38"/>
      <c r="QSW76" s="38"/>
      <c r="QSX76" s="38"/>
      <c r="QSY76" s="38"/>
      <c r="QSZ76" s="38"/>
      <c r="QTA76" s="38"/>
      <c r="QTB76" s="38"/>
      <c r="QTC76" s="38"/>
      <c r="QTD76" s="38"/>
      <c r="QTE76" s="38"/>
      <c r="QTF76" s="38"/>
      <c r="QTG76" s="38"/>
      <c r="QTH76" s="38"/>
      <c r="QTI76" s="38"/>
      <c r="QTJ76" s="38"/>
      <c r="QTK76" s="38"/>
      <c r="QTL76" s="38"/>
      <c r="QTM76" s="38"/>
      <c r="QTN76" s="38"/>
      <c r="QTO76" s="38"/>
      <c r="QTP76" s="38"/>
      <c r="QTQ76" s="38"/>
      <c r="QTR76" s="38"/>
      <c r="QTS76" s="38"/>
      <c r="QTT76" s="38"/>
      <c r="QTU76" s="38"/>
      <c r="QTV76" s="38"/>
      <c r="QTW76" s="38"/>
      <c r="QTX76" s="38"/>
      <c r="QTY76" s="38"/>
      <c r="QTZ76" s="38"/>
      <c r="QUA76" s="38"/>
      <c r="QUB76" s="38"/>
      <c r="QUC76" s="38"/>
      <c r="QUD76" s="38"/>
      <c r="QUE76" s="38"/>
      <c r="QUF76" s="38"/>
      <c r="QUG76" s="38"/>
      <c r="QUH76" s="38"/>
      <c r="QUI76" s="38"/>
      <c r="QUJ76" s="38"/>
      <c r="QUK76" s="38"/>
      <c r="QUL76" s="38"/>
      <c r="QUM76" s="38"/>
      <c r="QUN76" s="38"/>
      <c r="QUO76" s="38"/>
      <c r="QUP76" s="38"/>
      <c r="QUQ76" s="38"/>
      <c r="QUR76" s="38"/>
      <c r="QUS76" s="38"/>
      <c r="QUT76" s="38"/>
      <c r="QUU76" s="38"/>
      <c r="QUV76" s="38"/>
      <c r="QUW76" s="38"/>
      <c r="QUX76" s="38"/>
      <c r="QUY76" s="38"/>
      <c r="QUZ76" s="38"/>
      <c r="QVA76" s="38"/>
      <c r="QVB76" s="38"/>
      <c r="QVC76" s="38"/>
      <c r="QVD76" s="38"/>
      <c r="QVE76" s="38"/>
      <c r="QVF76" s="38"/>
      <c r="QVG76" s="38"/>
      <c r="QVH76" s="38"/>
      <c r="QVI76" s="38"/>
      <c r="QVJ76" s="38"/>
      <c r="QVK76" s="38"/>
      <c r="QVL76" s="38"/>
      <c r="QVM76" s="38"/>
      <c r="QVN76" s="38"/>
      <c r="QVO76" s="38"/>
      <c r="QVP76" s="38"/>
      <c r="QVQ76" s="38"/>
      <c r="QVR76" s="38"/>
      <c r="QVS76" s="38"/>
      <c r="QVT76" s="38"/>
      <c r="QVU76" s="38"/>
      <c r="QVV76" s="38"/>
      <c r="QVW76" s="38"/>
      <c r="QVX76" s="38"/>
      <c r="QVY76" s="38"/>
      <c r="QVZ76" s="38"/>
      <c r="QWA76" s="38"/>
      <c r="QWB76" s="38"/>
      <c r="QWC76" s="38"/>
      <c r="QWD76" s="38"/>
      <c r="QWE76" s="38"/>
      <c r="QWF76" s="38"/>
      <c r="QWG76" s="38"/>
      <c r="QWH76" s="38"/>
      <c r="QWI76" s="38"/>
      <c r="QWJ76" s="38"/>
      <c r="QWK76" s="38"/>
      <c r="QWL76" s="38"/>
      <c r="QWM76" s="38"/>
      <c r="QWN76" s="38"/>
      <c r="QWO76" s="38"/>
      <c r="QWP76" s="38"/>
      <c r="QWQ76" s="38"/>
      <c r="QWR76" s="38"/>
      <c r="QWS76" s="38"/>
      <c r="QWT76" s="38"/>
      <c r="QWU76" s="38"/>
      <c r="QWV76" s="38"/>
      <c r="QWW76" s="38"/>
      <c r="QWX76" s="38"/>
      <c r="QWY76" s="38"/>
      <c r="QWZ76" s="38"/>
      <c r="QXA76" s="38"/>
      <c r="QXB76" s="38"/>
      <c r="QXC76" s="38"/>
      <c r="QXD76" s="38"/>
      <c r="QXE76" s="38"/>
      <c r="QXF76" s="38"/>
      <c r="QXG76" s="38"/>
      <c r="QXH76" s="38"/>
      <c r="QXI76" s="38"/>
      <c r="QXJ76" s="38"/>
      <c r="QXK76" s="38"/>
      <c r="QXL76" s="38"/>
      <c r="QXM76" s="38"/>
      <c r="QXN76" s="38"/>
      <c r="QXO76" s="38"/>
      <c r="QXP76" s="38"/>
      <c r="QXQ76" s="38"/>
      <c r="QXR76" s="38"/>
      <c r="QXS76" s="38"/>
      <c r="QXT76" s="38"/>
      <c r="QXU76" s="38"/>
      <c r="QXV76" s="38"/>
      <c r="QXW76" s="38"/>
      <c r="QXX76" s="38"/>
      <c r="QXY76" s="38"/>
      <c r="QXZ76" s="38"/>
      <c r="QYA76" s="38"/>
      <c r="QYB76" s="38"/>
      <c r="QYC76" s="38"/>
      <c r="QYD76" s="38"/>
      <c r="QYE76" s="38"/>
      <c r="QYF76" s="38"/>
      <c r="QYG76" s="38"/>
      <c r="QYH76" s="38"/>
      <c r="QYI76" s="38"/>
      <c r="QYJ76" s="38"/>
      <c r="QYK76" s="38"/>
      <c r="QYL76" s="38"/>
      <c r="QYM76" s="38"/>
      <c r="QYN76" s="38"/>
      <c r="QYO76" s="38"/>
      <c r="QYP76" s="38"/>
      <c r="QYQ76" s="38"/>
      <c r="QYR76" s="38"/>
      <c r="QYS76" s="38"/>
      <c r="QYT76" s="38"/>
      <c r="QYU76" s="38"/>
      <c r="QYV76" s="38"/>
      <c r="QYW76" s="38"/>
      <c r="QYX76" s="38"/>
      <c r="QYY76" s="38"/>
      <c r="QYZ76" s="38"/>
      <c r="QZA76" s="38"/>
      <c r="QZB76" s="38"/>
      <c r="QZC76" s="38"/>
      <c r="QZD76" s="38"/>
      <c r="QZE76" s="38"/>
      <c r="QZF76" s="38"/>
      <c r="QZG76" s="38"/>
      <c r="QZH76" s="38"/>
      <c r="QZI76" s="38"/>
      <c r="QZJ76" s="38"/>
      <c r="QZK76" s="38"/>
      <c r="QZL76" s="38"/>
      <c r="QZM76" s="38"/>
      <c r="QZN76" s="38"/>
      <c r="QZO76" s="38"/>
      <c r="QZP76" s="38"/>
      <c r="QZQ76" s="38"/>
      <c r="QZR76" s="38"/>
      <c r="QZS76" s="38"/>
      <c r="QZT76" s="38"/>
      <c r="QZU76" s="38"/>
      <c r="QZV76" s="38"/>
      <c r="QZW76" s="38"/>
      <c r="QZX76" s="38"/>
      <c r="QZY76" s="38"/>
      <c r="QZZ76" s="38"/>
      <c r="RAA76" s="38"/>
      <c r="RAB76" s="38"/>
      <c r="RAC76" s="38"/>
      <c r="RAD76" s="38"/>
      <c r="RAE76" s="38"/>
      <c r="RAF76" s="38"/>
      <c r="RAG76" s="38"/>
      <c r="RAH76" s="38"/>
      <c r="RAI76" s="38"/>
      <c r="RAJ76" s="38"/>
      <c r="RAK76" s="38"/>
      <c r="RAL76" s="38"/>
      <c r="RAM76" s="38"/>
      <c r="RAN76" s="38"/>
      <c r="RAO76" s="38"/>
      <c r="RAP76" s="38"/>
      <c r="RAQ76" s="38"/>
      <c r="RAR76" s="38"/>
      <c r="RAS76" s="38"/>
      <c r="RAT76" s="38"/>
      <c r="RAU76" s="38"/>
      <c r="RAV76" s="38"/>
      <c r="RAW76" s="38"/>
      <c r="RAX76" s="38"/>
      <c r="RAY76" s="38"/>
      <c r="RAZ76" s="38"/>
      <c r="RBA76" s="38"/>
      <c r="RBB76" s="38"/>
      <c r="RBC76" s="38"/>
      <c r="RBD76" s="38"/>
      <c r="RBE76" s="38"/>
      <c r="RBF76" s="38"/>
      <c r="RBG76" s="38"/>
      <c r="RBH76" s="38"/>
      <c r="RBI76" s="38"/>
      <c r="RBJ76" s="38"/>
      <c r="RBK76" s="38"/>
      <c r="RBL76" s="38"/>
      <c r="RBM76" s="38"/>
      <c r="RBN76" s="38"/>
      <c r="RBO76" s="38"/>
      <c r="RBP76" s="38"/>
      <c r="RBQ76" s="38"/>
      <c r="RBR76" s="38"/>
      <c r="RBS76" s="38"/>
      <c r="RBT76" s="38"/>
      <c r="RBU76" s="38"/>
      <c r="RBV76" s="38"/>
      <c r="RBW76" s="38"/>
      <c r="RBX76" s="38"/>
      <c r="RBY76" s="38"/>
      <c r="RBZ76" s="38"/>
      <c r="RCA76" s="38"/>
      <c r="RCB76" s="38"/>
      <c r="RCC76" s="38"/>
      <c r="RCD76" s="38"/>
      <c r="RCE76" s="38"/>
      <c r="RCF76" s="38"/>
      <c r="RCG76" s="38"/>
      <c r="RCH76" s="38"/>
      <c r="RCI76" s="38"/>
      <c r="RCJ76" s="38"/>
      <c r="RCK76" s="38"/>
      <c r="RCL76" s="38"/>
      <c r="RCM76" s="38"/>
      <c r="RCN76" s="38"/>
      <c r="RCO76" s="38"/>
      <c r="RCP76" s="38"/>
      <c r="RCQ76" s="38"/>
      <c r="RCR76" s="38"/>
      <c r="RCS76" s="38"/>
      <c r="RCT76" s="38"/>
      <c r="RCU76" s="38"/>
      <c r="RCV76" s="38"/>
      <c r="RCW76" s="38"/>
      <c r="RCX76" s="38"/>
      <c r="RCY76" s="38"/>
      <c r="RCZ76" s="38"/>
      <c r="RDA76" s="38"/>
      <c r="RDB76" s="38"/>
      <c r="RDC76" s="38"/>
      <c r="RDD76" s="38"/>
      <c r="RDE76" s="38"/>
      <c r="RDF76" s="38"/>
      <c r="RDG76" s="38"/>
      <c r="RDH76" s="38"/>
      <c r="RDI76" s="38"/>
      <c r="RDJ76" s="38"/>
      <c r="RDK76" s="38"/>
      <c r="RDL76" s="38"/>
      <c r="RDM76" s="38"/>
      <c r="RDN76" s="38"/>
      <c r="RDO76" s="38"/>
      <c r="RDP76" s="38"/>
      <c r="RDQ76" s="38"/>
      <c r="RDR76" s="38"/>
      <c r="RDS76" s="38"/>
      <c r="RDT76" s="38"/>
      <c r="RDU76" s="38"/>
      <c r="RDV76" s="38"/>
      <c r="RDW76" s="38"/>
      <c r="RDX76" s="38"/>
      <c r="RDY76" s="38"/>
      <c r="RDZ76" s="38"/>
      <c r="REA76" s="38"/>
      <c r="REB76" s="38"/>
      <c r="REC76" s="38"/>
      <c r="RED76" s="38"/>
      <c r="REE76" s="38"/>
      <c r="REF76" s="38"/>
      <c r="REG76" s="38"/>
      <c r="REH76" s="38"/>
      <c r="REI76" s="38"/>
      <c r="REJ76" s="38"/>
      <c r="REK76" s="38"/>
      <c r="REL76" s="38"/>
      <c r="REM76" s="38"/>
      <c r="REN76" s="38"/>
      <c r="REO76" s="38"/>
      <c r="REP76" s="38"/>
      <c r="REQ76" s="38"/>
      <c r="RER76" s="38"/>
      <c r="RES76" s="38"/>
      <c r="RET76" s="38"/>
      <c r="REU76" s="38"/>
      <c r="REV76" s="38"/>
      <c r="REW76" s="38"/>
      <c r="REX76" s="38"/>
      <c r="REY76" s="38"/>
      <c r="REZ76" s="38"/>
      <c r="RFA76" s="38"/>
      <c r="RFB76" s="38"/>
      <c r="RFC76" s="38"/>
      <c r="RFD76" s="38"/>
      <c r="RFE76" s="38"/>
      <c r="RFF76" s="38"/>
      <c r="RFG76" s="38"/>
      <c r="RFH76" s="38"/>
      <c r="RFI76" s="38"/>
      <c r="RFJ76" s="38"/>
      <c r="RFK76" s="38"/>
      <c r="RFL76" s="38"/>
      <c r="RFM76" s="38"/>
      <c r="RFN76" s="38"/>
      <c r="RFO76" s="38"/>
      <c r="RFP76" s="38"/>
      <c r="RFQ76" s="38"/>
      <c r="RFR76" s="38"/>
      <c r="RFS76" s="38"/>
      <c r="RFT76" s="38"/>
      <c r="RFU76" s="38"/>
      <c r="RFV76" s="38"/>
      <c r="RFW76" s="38"/>
      <c r="RFX76" s="38"/>
      <c r="RFY76" s="38"/>
      <c r="RFZ76" s="38"/>
      <c r="RGA76" s="38"/>
      <c r="RGB76" s="38"/>
      <c r="RGC76" s="38"/>
      <c r="RGD76" s="38"/>
      <c r="RGE76" s="38"/>
      <c r="RGF76" s="38"/>
      <c r="RGG76" s="38"/>
      <c r="RGH76" s="38"/>
      <c r="RGI76" s="38"/>
      <c r="RGJ76" s="38"/>
      <c r="RGK76" s="38"/>
      <c r="RGL76" s="38"/>
      <c r="RGM76" s="38"/>
      <c r="RGN76" s="38"/>
      <c r="RGO76" s="38"/>
      <c r="RGP76" s="38"/>
      <c r="RGQ76" s="38"/>
      <c r="RGR76" s="38"/>
      <c r="RGS76" s="38"/>
      <c r="RGT76" s="38"/>
      <c r="RGU76" s="38"/>
      <c r="RGV76" s="38"/>
      <c r="RGW76" s="38"/>
      <c r="RGX76" s="38"/>
      <c r="RGY76" s="38"/>
      <c r="RGZ76" s="38"/>
      <c r="RHA76" s="38"/>
      <c r="RHB76" s="38"/>
      <c r="RHC76" s="38"/>
      <c r="RHD76" s="38"/>
      <c r="RHE76" s="38"/>
      <c r="RHF76" s="38"/>
      <c r="RHG76" s="38"/>
      <c r="RHH76" s="38"/>
      <c r="RHI76" s="38"/>
      <c r="RHJ76" s="38"/>
      <c r="RHK76" s="38"/>
      <c r="RHL76" s="38"/>
      <c r="RHM76" s="38"/>
      <c r="RHN76" s="38"/>
      <c r="RHO76" s="38"/>
      <c r="RHP76" s="38"/>
      <c r="RHQ76" s="38"/>
      <c r="RHR76" s="38"/>
      <c r="RHS76" s="38"/>
      <c r="RHT76" s="38"/>
      <c r="RHU76" s="38"/>
      <c r="RHV76" s="38"/>
      <c r="RHW76" s="38"/>
      <c r="RHX76" s="38"/>
      <c r="RHY76" s="38"/>
      <c r="RHZ76" s="38"/>
      <c r="RIA76" s="38"/>
      <c r="RIB76" s="38"/>
      <c r="RIC76" s="38"/>
      <c r="RID76" s="38"/>
      <c r="RIE76" s="38"/>
      <c r="RIF76" s="38"/>
      <c r="RIG76" s="38"/>
      <c r="RIH76" s="38"/>
      <c r="RII76" s="38"/>
      <c r="RIJ76" s="38"/>
      <c r="RIK76" s="38"/>
      <c r="RIL76" s="38"/>
      <c r="RIM76" s="38"/>
      <c r="RIN76" s="38"/>
      <c r="RIO76" s="38"/>
      <c r="RIP76" s="38"/>
      <c r="RIQ76" s="38"/>
      <c r="RIR76" s="38"/>
      <c r="RIS76" s="38"/>
      <c r="RIT76" s="38"/>
      <c r="RIU76" s="38"/>
      <c r="RIV76" s="38"/>
      <c r="RIW76" s="38"/>
      <c r="RIX76" s="38"/>
      <c r="RIY76" s="38"/>
      <c r="RIZ76" s="38"/>
      <c r="RJA76" s="38"/>
      <c r="RJB76" s="38"/>
      <c r="RJC76" s="38"/>
      <c r="RJD76" s="38"/>
      <c r="RJE76" s="38"/>
      <c r="RJF76" s="38"/>
      <c r="RJG76" s="38"/>
      <c r="RJH76" s="38"/>
      <c r="RJI76" s="38"/>
      <c r="RJJ76" s="38"/>
      <c r="RJK76" s="38"/>
      <c r="RJL76" s="38"/>
      <c r="RJM76" s="38"/>
      <c r="RJN76" s="38"/>
      <c r="RJO76" s="38"/>
      <c r="RJP76" s="38"/>
      <c r="RJQ76" s="38"/>
      <c r="RJR76" s="38"/>
      <c r="RJS76" s="38"/>
      <c r="RJT76" s="38"/>
      <c r="RJU76" s="38"/>
      <c r="RJV76" s="38"/>
      <c r="RJW76" s="38"/>
      <c r="RJX76" s="38"/>
      <c r="RJY76" s="38"/>
      <c r="RJZ76" s="38"/>
      <c r="RKA76" s="38"/>
      <c r="RKB76" s="38"/>
      <c r="RKC76" s="38"/>
      <c r="RKD76" s="38"/>
      <c r="RKE76" s="38"/>
      <c r="RKF76" s="38"/>
      <c r="RKG76" s="38"/>
      <c r="RKH76" s="38"/>
      <c r="RKI76" s="38"/>
      <c r="RKJ76" s="38"/>
      <c r="RKK76" s="38"/>
      <c r="RKL76" s="38"/>
      <c r="RKM76" s="38"/>
      <c r="RKN76" s="38"/>
      <c r="RKO76" s="38"/>
      <c r="RKP76" s="38"/>
      <c r="RKQ76" s="38"/>
      <c r="RKR76" s="38"/>
      <c r="RKS76" s="38"/>
      <c r="RKT76" s="38"/>
      <c r="RKU76" s="38"/>
      <c r="RKV76" s="38"/>
      <c r="RKW76" s="38"/>
      <c r="RKX76" s="38"/>
      <c r="RKY76" s="38"/>
      <c r="RKZ76" s="38"/>
      <c r="RLA76" s="38"/>
      <c r="RLB76" s="38"/>
      <c r="RLC76" s="38"/>
      <c r="RLD76" s="38"/>
      <c r="RLE76" s="38"/>
      <c r="RLF76" s="38"/>
      <c r="RLG76" s="38"/>
      <c r="RLH76" s="38"/>
      <c r="RLI76" s="38"/>
      <c r="RLJ76" s="38"/>
      <c r="RLK76" s="38"/>
      <c r="RLL76" s="38"/>
      <c r="RLM76" s="38"/>
      <c r="RLN76" s="38"/>
      <c r="RLO76" s="38"/>
      <c r="RLP76" s="38"/>
      <c r="RLQ76" s="38"/>
      <c r="RLR76" s="38"/>
      <c r="RLS76" s="38"/>
      <c r="RLT76" s="38"/>
      <c r="RLU76" s="38"/>
      <c r="RLV76" s="38"/>
      <c r="RLW76" s="38"/>
      <c r="RLX76" s="38"/>
      <c r="RLY76" s="38"/>
      <c r="RLZ76" s="38"/>
      <c r="RMA76" s="38"/>
      <c r="RMB76" s="38"/>
      <c r="RMC76" s="38"/>
      <c r="RMD76" s="38"/>
      <c r="RME76" s="38"/>
      <c r="RMF76" s="38"/>
      <c r="RMG76" s="38"/>
      <c r="RMH76" s="38"/>
      <c r="RMI76" s="38"/>
      <c r="RMJ76" s="38"/>
      <c r="RMK76" s="38"/>
      <c r="RML76" s="38"/>
      <c r="RMM76" s="38"/>
      <c r="RMN76" s="38"/>
      <c r="RMO76" s="38"/>
      <c r="RMP76" s="38"/>
      <c r="RMQ76" s="38"/>
      <c r="RMR76" s="38"/>
      <c r="RMS76" s="38"/>
      <c r="RMT76" s="38"/>
      <c r="RMU76" s="38"/>
      <c r="RMV76" s="38"/>
      <c r="RMW76" s="38"/>
      <c r="RMX76" s="38"/>
      <c r="RMY76" s="38"/>
      <c r="RMZ76" s="38"/>
      <c r="RNA76" s="38"/>
      <c r="RNB76" s="38"/>
      <c r="RNC76" s="38"/>
      <c r="RND76" s="38"/>
      <c r="RNE76" s="38"/>
      <c r="RNF76" s="38"/>
      <c r="RNG76" s="38"/>
      <c r="RNH76" s="38"/>
      <c r="RNI76" s="38"/>
      <c r="RNJ76" s="38"/>
      <c r="RNK76" s="38"/>
      <c r="RNL76" s="38"/>
      <c r="RNM76" s="38"/>
      <c r="RNN76" s="38"/>
      <c r="RNO76" s="38"/>
      <c r="RNP76" s="38"/>
      <c r="RNQ76" s="38"/>
      <c r="RNR76" s="38"/>
      <c r="RNS76" s="38"/>
      <c r="RNT76" s="38"/>
      <c r="RNU76" s="38"/>
      <c r="RNV76" s="38"/>
      <c r="RNW76" s="38"/>
      <c r="RNX76" s="38"/>
      <c r="RNY76" s="38"/>
      <c r="RNZ76" s="38"/>
      <c r="ROA76" s="38"/>
      <c r="ROB76" s="38"/>
      <c r="ROC76" s="38"/>
      <c r="ROD76" s="38"/>
      <c r="ROE76" s="38"/>
      <c r="ROF76" s="38"/>
      <c r="ROG76" s="38"/>
      <c r="ROH76" s="38"/>
      <c r="ROI76" s="38"/>
      <c r="ROJ76" s="38"/>
      <c r="ROK76" s="38"/>
      <c r="ROL76" s="38"/>
      <c r="ROM76" s="38"/>
      <c r="RON76" s="38"/>
      <c r="ROO76" s="38"/>
      <c r="ROP76" s="38"/>
      <c r="ROQ76" s="38"/>
      <c r="ROR76" s="38"/>
      <c r="ROS76" s="38"/>
      <c r="ROT76" s="38"/>
      <c r="ROU76" s="38"/>
      <c r="ROV76" s="38"/>
      <c r="ROW76" s="38"/>
      <c r="ROX76" s="38"/>
      <c r="ROY76" s="38"/>
      <c r="ROZ76" s="38"/>
      <c r="RPA76" s="38"/>
      <c r="RPB76" s="38"/>
      <c r="RPC76" s="38"/>
      <c r="RPD76" s="38"/>
      <c r="RPE76" s="38"/>
      <c r="RPF76" s="38"/>
      <c r="RPG76" s="38"/>
      <c r="RPH76" s="38"/>
      <c r="RPI76" s="38"/>
      <c r="RPJ76" s="38"/>
      <c r="RPK76" s="38"/>
      <c r="RPL76" s="38"/>
      <c r="RPM76" s="38"/>
      <c r="RPN76" s="38"/>
      <c r="RPO76" s="38"/>
      <c r="RPP76" s="38"/>
      <c r="RPQ76" s="38"/>
      <c r="RPR76" s="38"/>
      <c r="RPS76" s="38"/>
      <c r="RPT76" s="38"/>
      <c r="RPU76" s="38"/>
      <c r="RPV76" s="38"/>
      <c r="RPW76" s="38"/>
      <c r="RPX76" s="38"/>
      <c r="RPY76" s="38"/>
      <c r="RPZ76" s="38"/>
      <c r="RQA76" s="38"/>
      <c r="RQB76" s="38"/>
      <c r="RQC76" s="38"/>
      <c r="RQD76" s="38"/>
      <c r="RQE76" s="38"/>
      <c r="RQF76" s="38"/>
      <c r="RQG76" s="38"/>
      <c r="RQH76" s="38"/>
      <c r="RQI76" s="38"/>
      <c r="RQJ76" s="38"/>
      <c r="RQK76" s="38"/>
      <c r="RQL76" s="38"/>
      <c r="RQM76" s="38"/>
      <c r="RQN76" s="38"/>
      <c r="RQO76" s="38"/>
      <c r="RQP76" s="38"/>
      <c r="RQQ76" s="38"/>
      <c r="RQR76" s="38"/>
      <c r="RQS76" s="38"/>
      <c r="RQT76" s="38"/>
      <c r="RQU76" s="38"/>
      <c r="RQV76" s="38"/>
      <c r="RQW76" s="38"/>
      <c r="RQX76" s="38"/>
      <c r="RQY76" s="38"/>
      <c r="RQZ76" s="38"/>
      <c r="RRA76" s="38"/>
      <c r="RRB76" s="38"/>
      <c r="RRC76" s="38"/>
      <c r="RRD76" s="38"/>
      <c r="RRE76" s="38"/>
      <c r="RRF76" s="38"/>
      <c r="RRG76" s="38"/>
      <c r="RRH76" s="38"/>
      <c r="RRI76" s="38"/>
      <c r="RRJ76" s="38"/>
      <c r="RRK76" s="38"/>
      <c r="RRL76" s="38"/>
      <c r="RRM76" s="38"/>
      <c r="RRN76" s="38"/>
      <c r="RRO76" s="38"/>
      <c r="RRP76" s="38"/>
      <c r="RRQ76" s="38"/>
      <c r="RRR76" s="38"/>
      <c r="RRS76" s="38"/>
      <c r="RRT76" s="38"/>
      <c r="RRU76" s="38"/>
      <c r="RRV76" s="38"/>
      <c r="RRW76" s="38"/>
      <c r="RRX76" s="38"/>
      <c r="RRY76" s="38"/>
      <c r="RRZ76" s="38"/>
      <c r="RSA76" s="38"/>
      <c r="RSB76" s="38"/>
      <c r="RSC76" s="38"/>
      <c r="RSD76" s="38"/>
      <c r="RSE76" s="38"/>
      <c r="RSF76" s="38"/>
      <c r="RSG76" s="38"/>
      <c r="RSH76" s="38"/>
      <c r="RSI76" s="38"/>
      <c r="RSJ76" s="38"/>
      <c r="RSK76" s="38"/>
      <c r="RSL76" s="38"/>
      <c r="RSM76" s="38"/>
      <c r="RSN76" s="38"/>
      <c r="RSO76" s="38"/>
      <c r="RSP76" s="38"/>
      <c r="RSQ76" s="38"/>
      <c r="RSR76" s="38"/>
      <c r="RSS76" s="38"/>
      <c r="RST76" s="38"/>
      <c r="RSU76" s="38"/>
      <c r="RSV76" s="38"/>
      <c r="RSW76" s="38"/>
      <c r="RSX76" s="38"/>
      <c r="RSY76" s="38"/>
      <c r="RSZ76" s="38"/>
      <c r="RTA76" s="38"/>
      <c r="RTB76" s="38"/>
      <c r="RTC76" s="38"/>
      <c r="RTD76" s="38"/>
      <c r="RTE76" s="38"/>
      <c r="RTF76" s="38"/>
      <c r="RTG76" s="38"/>
      <c r="RTH76" s="38"/>
      <c r="RTI76" s="38"/>
      <c r="RTJ76" s="38"/>
      <c r="RTK76" s="38"/>
      <c r="RTL76" s="38"/>
      <c r="RTM76" s="38"/>
      <c r="RTN76" s="38"/>
      <c r="RTO76" s="38"/>
      <c r="RTP76" s="38"/>
      <c r="RTQ76" s="38"/>
      <c r="RTR76" s="38"/>
      <c r="RTS76" s="38"/>
      <c r="RTT76" s="38"/>
      <c r="RTU76" s="38"/>
      <c r="RTV76" s="38"/>
      <c r="RTW76" s="38"/>
      <c r="RTX76" s="38"/>
      <c r="RTY76" s="38"/>
      <c r="RTZ76" s="38"/>
      <c r="RUA76" s="38"/>
      <c r="RUB76" s="38"/>
      <c r="RUC76" s="38"/>
      <c r="RUD76" s="38"/>
      <c r="RUE76" s="38"/>
      <c r="RUF76" s="38"/>
      <c r="RUG76" s="38"/>
      <c r="RUH76" s="38"/>
      <c r="RUI76" s="38"/>
      <c r="RUJ76" s="38"/>
      <c r="RUK76" s="38"/>
      <c r="RUL76" s="38"/>
      <c r="RUM76" s="38"/>
      <c r="RUN76" s="38"/>
      <c r="RUO76" s="38"/>
      <c r="RUP76" s="38"/>
      <c r="RUQ76" s="38"/>
      <c r="RUR76" s="38"/>
      <c r="RUS76" s="38"/>
      <c r="RUT76" s="38"/>
      <c r="RUU76" s="38"/>
      <c r="RUV76" s="38"/>
      <c r="RUW76" s="38"/>
      <c r="RUX76" s="38"/>
      <c r="RUY76" s="38"/>
      <c r="RUZ76" s="38"/>
      <c r="RVA76" s="38"/>
      <c r="RVB76" s="38"/>
      <c r="RVC76" s="38"/>
      <c r="RVD76" s="38"/>
      <c r="RVE76" s="38"/>
      <c r="RVF76" s="38"/>
      <c r="RVG76" s="38"/>
      <c r="RVH76" s="38"/>
      <c r="RVI76" s="38"/>
      <c r="RVJ76" s="38"/>
      <c r="RVK76" s="38"/>
      <c r="RVL76" s="38"/>
      <c r="RVM76" s="38"/>
      <c r="RVN76" s="38"/>
      <c r="RVO76" s="38"/>
      <c r="RVP76" s="38"/>
      <c r="RVQ76" s="38"/>
      <c r="RVR76" s="38"/>
      <c r="RVS76" s="38"/>
      <c r="RVT76" s="38"/>
      <c r="RVU76" s="38"/>
      <c r="RVV76" s="38"/>
      <c r="RVW76" s="38"/>
      <c r="RVX76" s="38"/>
      <c r="RVY76" s="38"/>
      <c r="RVZ76" s="38"/>
      <c r="RWA76" s="38"/>
      <c r="RWB76" s="38"/>
      <c r="RWC76" s="38"/>
      <c r="RWD76" s="38"/>
      <c r="RWE76" s="38"/>
      <c r="RWF76" s="38"/>
      <c r="RWG76" s="38"/>
      <c r="RWH76" s="38"/>
      <c r="RWI76" s="38"/>
      <c r="RWJ76" s="38"/>
      <c r="RWK76" s="38"/>
      <c r="RWL76" s="38"/>
      <c r="RWM76" s="38"/>
      <c r="RWN76" s="38"/>
      <c r="RWO76" s="38"/>
      <c r="RWP76" s="38"/>
      <c r="RWQ76" s="38"/>
      <c r="RWR76" s="38"/>
      <c r="RWS76" s="38"/>
      <c r="RWT76" s="38"/>
      <c r="RWU76" s="38"/>
      <c r="RWV76" s="38"/>
      <c r="RWW76" s="38"/>
      <c r="RWX76" s="38"/>
      <c r="RWY76" s="38"/>
      <c r="RWZ76" s="38"/>
      <c r="RXA76" s="38"/>
      <c r="RXB76" s="38"/>
      <c r="RXC76" s="38"/>
      <c r="RXD76" s="38"/>
      <c r="RXE76" s="38"/>
      <c r="RXF76" s="38"/>
      <c r="RXG76" s="38"/>
      <c r="RXH76" s="38"/>
      <c r="RXI76" s="38"/>
      <c r="RXJ76" s="38"/>
      <c r="RXK76" s="38"/>
      <c r="RXL76" s="38"/>
      <c r="RXM76" s="38"/>
      <c r="RXN76" s="38"/>
      <c r="RXO76" s="38"/>
      <c r="RXP76" s="38"/>
      <c r="RXQ76" s="38"/>
      <c r="RXR76" s="38"/>
      <c r="RXS76" s="38"/>
      <c r="RXT76" s="38"/>
      <c r="RXU76" s="38"/>
      <c r="RXV76" s="38"/>
      <c r="RXW76" s="38"/>
      <c r="RXX76" s="38"/>
      <c r="RXY76" s="38"/>
      <c r="RXZ76" s="38"/>
      <c r="RYA76" s="38"/>
      <c r="RYB76" s="38"/>
      <c r="RYC76" s="38"/>
      <c r="RYD76" s="38"/>
      <c r="RYE76" s="38"/>
      <c r="RYF76" s="38"/>
      <c r="RYG76" s="38"/>
      <c r="RYH76" s="38"/>
      <c r="RYI76" s="38"/>
      <c r="RYJ76" s="38"/>
      <c r="RYK76" s="38"/>
      <c r="RYL76" s="38"/>
      <c r="RYM76" s="38"/>
      <c r="RYN76" s="38"/>
      <c r="RYO76" s="38"/>
      <c r="RYP76" s="38"/>
      <c r="RYQ76" s="38"/>
      <c r="RYR76" s="38"/>
      <c r="RYS76" s="38"/>
      <c r="RYT76" s="38"/>
      <c r="RYU76" s="38"/>
      <c r="RYV76" s="38"/>
      <c r="RYW76" s="38"/>
      <c r="RYX76" s="38"/>
      <c r="RYY76" s="38"/>
      <c r="RYZ76" s="38"/>
      <c r="RZA76" s="38"/>
      <c r="RZB76" s="38"/>
      <c r="RZC76" s="38"/>
      <c r="RZD76" s="38"/>
      <c r="RZE76" s="38"/>
      <c r="RZF76" s="38"/>
      <c r="RZG76" s="38"/>
      <c r="RZH76" s="38"/>
      <c r="RZI76" s="38"/>
      <c r="RZJ76" s="38"/>
      <c r="RZK76" s="38"/>
      <c r="RZL76" s="38"/>
      <c r="RZM76" s="38"/>
      <c r="RZN76" s="38"/>
      <c r="RZO76" s="38"/>
      <c r="RZP76" s="38"/>
      <c r="RZQ76" s="38"/>
      <c r="RZR76" s="38"/>
      <c r="RZS76" s="38"/>
      <c r="RZT76" s="38"/>
      <c r="RZU76" s="38"/>
      <c r="RZV76" s="38"/>
      <c r="RZW76" s="38"/>
      <c r="RZX76" s="38"/>
      <c r="RZY76" s="38"/>
      <c r="RZZ76" s="38"/>
      <c r="SAA76" s="38"/>
      <c r="SAB76" s="38"/>
      <c r="SAC76" s="38"/>
      <c r="SAD76" s="38"/>
      <c r="SAE76" s="38"/>
      <c r="SAF76" s="38"/>
      <c r="SAG76" s="38"/>
      <c r="SAH76" s="38"/>
      <c r="SAI76" s="38"/>
      <c r="SAJ76" s="38"/>
      <c r="SAK76" s="38"/>
      <c r="SAL76" s="38"/>
      <c r="SAM76" s="38"/>
      <c r="SAN76" s="38"/>
      <c r="SAO76" s="38"/>
      <c r="SAP76" s="38"/>
      <c r="SAQ76" s="38"/>
      <c r="SAR76" s="38"/>
      <c r="SAS76" s="38"/>
      <c r="SAT76" s="38"/>
      <c r="SAU76" s="38"/>
      <c r="SAV76" s="38"/>
      <c r="SAW76" s="38"/>
      <c r="SAX76" s="38"/>
      <c r="SAY76" s="38"/>
      <c r="SAZ76" s="38"/>
      <c r="SBA76" s="38"/>
      <c r="SBB76" s="38"/>
      <c r="SBC76" s="38"/>
      <c r="SBD76" s="38"/>
      <c r="SBE76" s="38"/>
      <c r="SBF76" s="38"/>
      <c r="SBG76" s="38"/>
      <c r="SBH76" s="38"/>
      <c r="SBI76" s="38"/>
      <c r="SBJ76" s="38"/>
      <c r="SBK76" s="38"/>
      <c r="SBL76" s="38"/>
      <c r="SBM76" s="38"/>
      <c r="SBN76" s="38"/>
      <c r="SBO76" s="38"/>
      <c r="SBP76" s="38"/>
      <c r="SBQ76" s="38"/>
      <c r="SBR76" s="38"/>
      <c r="SBS76" s="38"/>
      <c r="SBT76" s="38"/>
      <c r="SBU76" s="38"/>
      <c r="SBV76" s="38"/>
      <c r="SBW76" s="38"/>
      <c r="SBX76" s="38"/>
      <c r="SBY76" s="38"/>
      <c r="SBZ76" s="38"/>
      <c r="SCA76" s="38"/>
      <c r="SCB76" s="38"/>
      <c r="SCC76" s="38"/>
      <c r="SCD76" s="38"/>
      <c r="SCE76" s="38"/>
      <c r="SCF76" s="38"/>
      <c r="SCG76" s="38"/>
      <c r="SCH76" s="38"/>
      <c r="SCI76" s="38"/>
      <c r="SCJ76" s="38"/>
      <c r="SCK76" s="38"/>
      <c r="SCL76" s="38"/>
      <c r="SCM76" s="38"/>
      <c r="SCN76" s="38"/>
      <c r="SCO76" s="38"/>
      <c r="SCP76" s="38"/>
      <c r="SCQ76" s="38"/>
      <c r="SCR76" s="38"/>
      <c r="SCS76" s="38"/>
      <c r="SCT76" s="38"/>
      <c r="SCU76" s="38"/>
      <c r="SCV76" s="38"/>
      <c r="SCW76" s="38"/>
      <c r="SCX76" s="38"/>
      <c r="SCY76" s="38"/>
      <c r="SCZ76" s="38"/>
      <c r="SDA76" s="38"/>
      <c r="SDB76" s="38"/>
      <c r="SDC76" s="38"/>
      <c r="SDD76" s="38"/>
      <c r="SDE76" s="38"/>
      <c r="SDF76" s="38"/>
      <c r="SDG76" s="38"/>
      <c r="SDH76" s="38"/>
      <c r="SDI76" s="38"/>
      <c r="SDJ76" s="38"/>
      <c r="SDK76" s="38"/>
      <c r="SDL76" s="38"/>
      <c r="SDM76" s="38"/>
      <c r="SDN76" s="38"/>
      <c r="SDO76" s="38"/>
      <c r="SDP76" s="38"/>
      <c r="SDQ76" s="38"/>
      <c r="SDR76" s="38"/>
      <c r="SDS76" s="38"/>
      <c r="SDT76" s="38"/>
      <c r="SDU76" s="38"/>
      <c r="SDV76" s="38"/>
      <c r="SDW76" s="38"/>
      <c r="SDX76" s="38"/>
      <c r="SDY76" s="38"/>
      <c r="SDZ76" s="38"/>
      <c r="SEA76" s="38"/>
      <c r="SEB76" s="38"/>
      <c r="SEC76" s="38"/>
      <c r="SED76" s="38"/>
      <c r="SEE76" s="38"/>
      <c r="SEF76" s="38"/>
      <c r="SEG76" s="38"/>
      <c r="SEH76" s="38"/>
      <c r="SEI76" s="38"/>
      <c r="SEJ76" s="38"/>
      <c r="SEK76" s="38"/>
      <c r="SEL76" s="38"/>
      <c r="SEM76" s="38"/>
      <c r="SEN76" s="38"/>
      <c r="SEO76" s="38"/>
      <c r="SEP76" s="38"/>
      <c r="SEQ76" s="38"/>
      <c r="SER76" s="38"/>
      <c r="SES76" s="38"/>
      <c r="SET76" s="38"/>
      <c r="SEU76" s="38"/>
      <c r="SEV76" s="38"/>
      <c r="SEW76" s="38"/>
      <c r="SEX76" s="38"/>
      <c r="SEY76" s="38"/>
      <c r="SEZ76" s="38"/>
      <c r="SFA76" s="38"/>
      <c r="SFB76" s="38"/>
      <c r="SFC76" s="38"/>
      <c r="SFD76" s="38"/>
      <c r="SFE76" s="38"/>
      <c r="SFF76" s="38"/>
      <c r="SFG76" s="38"/>
      <c r="SFH76" s="38"/>
      <c r="SFI76" s="38"/>
      <c r="SFJ76" s="38"/>
      <c r="SFK76" s="38"/>
      <c r="SFL76" s="38"/>
      <c r="SFM76" s="38"/>
      <c r="SFN76" s="38"/>
      <c r="SFO76" s="38"/>
      <c r="SFP76" s="38"/>
      <c r="SFQ76" s="38"/>
      <c r="SFR76" s="38"/>
      <c r="SFS76" s="38"/>
      <c r="SFT76" s="38"/>
      <c r="SFU76" s="38"/>
      <c r="SFV76" s="38"/>
      <c r="SFW76" s="38"/>
      <c r="SFX76" s="38"/>
      <c r="SFY76" s="38"/>
      <c r="SFZ76" s="38"/>
      <c r="SGA76" s="38"/>
      <c r="SGB76" s="38"/>
      <c r="SGC76" s="38"/>
      <c r="SGD76" s="38"/>
      <c r="SGE76" s="38"/>
      <c r="SGF76" s="38"/>
      <c r="SGG76" s="38"/>
      <c r="SGH76" s="38"/>
      <c r="SGI76" s="38"/>
      <c r="SGJ76" s="38"/>
      <c r="SGK76" s="38"/>
      <c r="SGL76" s="38"/>
      <c r="SGM76" s="38"/>
      <c r="SGN76" s="38"/>
      <c r="SGO76" s="38"/>
      <c r="SGP76" s="38"/>
      <c r="SGQ76" s="38"/>
      <c r="SGR76" s="38"/>
      <c r="SGS76" s="38"/>
      <c r="SGT76" s="38"/>
      <c r="SGU76" s="38"/>
      <c r="SGV76" s="38"/>
      <c r="SGW76" s="38"/>
      <c r="SGX76" s="38"/>
      <c r="SGY76" s="38"/>
      <c r="SGZ76" s="38"/>
      <c r="SHA76" s="38"/>
      <c r="SHB76" s="38"/>
      <c r="SHC76" s="38"/>
      <c r="SHD76" s="38"/>
      <c r="SHE76" s="38"/>
      <c r="SHF76" s="38"/>
      <c r="SHG76" s="38"/>
      <c r="SHH76" s="38"/>
      <c r="SHI76" s="38"/>
      <c r="SHJ76" s="38"/>
      <c r="SHK76" s="38"/>
      <c r="SHL76" s="38"/>
      <c r="SHM76" s="38"/>
      <c r="SHN76" s="38"/>
      <c r="SHO76" s="38"/>
      <c r="SHP76" s="38"/>
      <c r="SHQ76" s="38"/>
      <c r="SHR76" s="38"/>
      <c r="SHS76" s="38"/>
      <c r="SHT76" s="38"/>
      <c r="SHU76" s="38"/>
      <c r="SHV76" s="38"/>
      <c r="SHW76" s="38"/>
      <c r="SHX76" s="38"/>
      <c r="SHY76" s="38"/>
      <c r="SHZ76" s="38"/>
      <c r="SIA76" s="38"/>
      <c r="SIB76" s="38"/>
      <c r="SIC76" s="38"/>
      <c r="SID76" s="38"/>
      <c r="SIE76" s="38"/>
      <c r="SIF76" s="38"/>
      <c r="SIG76" s="38"/>
      <c r="SIH76" s="38"/>
      <c r="SII76" s="38"/>
      <c r="SIJ76" s="38"/>
      <c r="SIK76" s="38"/>
      <c r="SIL76" s="38"/>
      <c r="SIM76" s="38"/>
      <c r="SIN76" s="38"/>
      <c r="SIO76" s="38"/>
      <c r="SIP76" s="38"/>
      <c r="SIQ76" s="38"/>
      <c r="SIR76" s="38"/>
      <c r="SIS76" s="38"/>
      <c r="SIT76" s="38"/>
      <c r="SIU76" s="38"/>
      <c r="SIV76" s="38"/>
      <c r="SIW76" s="38"/>
      <c r="SIX76" s="38"/>
      <c r="SIY76" s="38"/>
      <c r="SIZ76" s="38"/>
      <c r="SJA76" s="38"/>
      <c r="SJB76" s="38"/>
      <c r="SJC76" s="38"/>
      <c r="SJD76" s="38"/>
      <c r="SJE76" s="38"/>
      <c r="SJF76" s="38"/>
      <c r="SJG76" s="38"/>
      <c r="SJH76" s="38"/>
      <c r="SJI76" s="38"/>
      <c r="SJJ76" s="38"/>
      <c r="SJK76" s="38"/>
      <c r="SJL76" s="38"/>
      <c r="SJM76" s="38"/>
      <c r="SJN76" s="38"/>
      <c r="SJO76" s="38"/>
      <c r="SJP76" s="38"/>
      <c r="SJQ76" s="38"/>
      <c r="SJR76" s="38"/>
      <c r="SJS76" s="38"/>
      <c r="SJT76" s="38"/>
      <c r="SJU76" s="38"/>
      <c r="SJV76" s="38"/>
      <c r="SJW76" s="38"/>
      <c r="SJX76" s="38"/>
      <c r="SJY76" s="38"/>
      <c r="SJZ76" s="38"/>
      <c r="SKA76" s="38"/>
      <c r="SKB76" s="38"/>
      <c r="SKC76" s="38"/>
      <c r="SKD76" s="38"/>
      <c r="SKE76" s="38"/>
      <c r="SKF76" s="38"/>
      <c r="SKG76" s="38"/>
      <c r="SKH76" s="38"/>
      <c r="SKI76" s="38"/>
      <c r="SKJ76" s="38"/>
      <c r="SKK76" s="38"/>
      <c r="SKL76" s="38"/>
      <c r="SKM76" s="38"/>
      <c r="SKN76" s="38"/>
      <c r="SKO76" s="38"/>
      <c r="SKP76" s="38"/>
      <c r="SKQ76" s="38"/>
      <c r="SKR76" s="38"/>
      <c r="SKS76" s="38"/>
      <c r="SKT76" s="38"/>
      <c r="SKU76" s="38"/>
      <c r="SKV76" s="38"/>
      <c r="SKW76" s="38"/>
      <c r="SKX76" s="38"/>
      <c r="SKY76" s="38"/>
      <c r="SKZ76" s="38"/>
      <c r="SLA76" s="38"/>
      <c r="SLB76" s="38"/>
      <c r="SLC76" s="38"/>
      <c r="SLD76" s="38"/>
      <c r="SLE76" s="38"/>
      <c r="SLF76" s="38"/>
      <c r="SLG76" s="38"/>
      <c r="SLH76" s="38"/>
      <c r="SLI76" s="38"/>
      <c r="SLJ76" s="38"/>
      <c r="SLK76" s="38"/>
      <c r="SLL76" s="38"/>
      <c r="SLM76" s="38"/>
      <c r="SLN76" s="38"/>
      <c r="SLO76" s="38"/>
      <c r="SLP76" s="38"/>
      <c r="SLQ76" s="38"/>
      <c r="SLR76" s="38"/>
      <c r="SLS76" s="38"/>
      <c r="SLT76" s="38"/>
      <c r="SLU76" s="38"/>
      <c r="SLV76" s="38"/>
      <c r="SLW76" s="38"/>
      <c r="SLX76" s="38"/>
      <c r="SLY76" s="38"/>
      <c r="SLZ76" s="38"/>
      <c r="SMA76" s="38"/>
      <c r="SMB76" s="38"/>
      <c r="SMC76" s="38"/>
      <c r="SMD76" s="38"/>
      <c r="SME76" s="38"/>
      <c r="SMF76" s="38"/>
      <c r="SMG76" s="38"/>
      <c r="SMH76" s="38"/>
      <c r="SMI76" s="38"/>
      <c r="SMJ76" s="38"/>
      <c r="SMK76" s="38"/>
      <c r="SML76" s="38"/>
      <c r="SMM76" s="38"/>
      <c r="SMN76" s="38"/>
      <c r="SMO76" s="38"/>
      <c r="SMP76" s="38"/>
      <c r="SMQ76" s="38"/>
      <c r="SMR76" s="38"/>
      <c r="SMS76" s="38"/>
      <c r="SMT76" s="38"/>
      <c r="SMU76" s="38"/>
      <c r="SMV76" s="38"/>
      <c r="SMW76" s="38"/>
      <c r="SMX76" s="38"/>
      <c r="SMY76" s="38"/>
      <c r="SMZ76" s="38"/>
      <c r="SNA76" s="38"/>
      <c r="SNB76" s="38"/>
      <c r="SNC76" s="38"/>
      <c r="SND76" s="38"/>
      <c r="SNE76" s="38"/>
      <c r="SNF76" s="38"/>
      <c r="SNG76" s="38"/>
      <c r="SNH76" s="38"/>
      <c r="SNI76" s="38"/>
      <c r="SNJ76" s="38"/>
      <c r="SNK76" s="38"/>
      <c r="SNL76" s="38"/>
      <c r="SNM76" s="38"/>
      <c r="SNN76" s="38"/>
      <c r="SNO76" s="38"/>
      <c r="SNP76" s="38"/>
      <c r="SNQ76" s="38"/>
      <c r="SNR76" s="38"/>
      <c r="SNS76" s="38"/>
      <c r="SNT76" s="38"/>
      <c r="SNU76" s="38"/>
      <c r="SNV76" s="38"/>
      <c r="SNW76" s="38"/>
      <c r="SNX76" s="38"/>
      <c r="SNY76" s="38"/>
      <c r="SNZ76" s="38"/>
      <c r="SOA76" s="38"/>
      <c r="SOB76" s="38"/>
      <c r="SOC76" s="38"/>
      <c r="SOD76" s="38"/>
      <c r="SOE76" s="38"/>
      <c r="SOF76" s="38"/>
      <c r="SOG76" s="38"/>
      <c r="SOH76" s="38"/>
      <c r="SOI76" s="38"/>
      <c r="SOJ76" s="38"/>
      <c r="SOK76" s="38"/>
      <c r="SOL76" s="38"/>
      <c r="SOM76" s="38"/>
      <c r="SON76" s="38"/>
      <c r="SOO76" s="38"/>
      <c r="SOP76" s="38"/>
      <c r="SOQ76" s="38"/>
      <c r="SOR76" s="38"/>
      <c r="SOS76" s="38"/>
      <c r="SOT76" s="38"/>
      <c r="SOU76" s="38"/>
      <c r="SOV76" s="38"/>
      <c r="SOW76" s="38"/>
      <c r="SOX76" s="38"/>
      <c r="SOY76" s="38"/>
      <c r="SOZ76" s="38"/>
      <c r="SPA76" s="38"/>
      <c r="SPB76" s="38"/>
      <c r="SPC76" s="38"/>
      <c r="SPD76" s="38"/>
      <c r="SPE76" s="38"/>
      <c r="SPF76" s="38"/>
      <c r="SPG76" s="38"/>
      <c r="SPH76" s="38"/>
      <c r="SPI76" s="38"/>
      <c r="SPJ76" s="38"/>
      <c r="SPK76" s="38"/>
      <c r="SPL76" s="38"/>
      <c r="SPM76" s="38"/>
      <c r="SPN76" s="38"/>
      <c r="SPO76" s="38"/>
      <c r="SPP76" s="38"/>
      <c r="SPQ76" s="38"/>
      <c r="SPR76" s="38"/>
      <c r="SPS76" s="38"/>
      <c r="SPT76" s="38"/>
      <c r="SPU76" s="38"/>
      <c r="SPV76" s="38"/>
      <c r="SPW76" s="38"/>
      <c r="SPX76" s="38"/>
      <c r="SPY76" s="38"/>
      <c r="SPZ76" s="38"/>
      <c r="SQA76" s="38"/>
      <c r="SQB76" s="38"/>
      <c r="SQC76" s="38"/>
      <c r="SQD76" s="38"/>
      <c r="SQE76" s="38"/>
      <c r="SQF76" s="38"/>
      <c r="SQG76" s="38"/>
      <c r="SQH76" s="38"/>
      <c r="SQI76" s="38"/>
      <c r="SQJ76" s="38"/>
      <c r="SQK76" s="38"/>
      <c r="SQL76" s="38"/>
      <c r="SQM76" s="38"/>
      <c r="SQN76" s="38"/>
      <c r="SQO76" s="38"/>
      <c r="SQP76" s="38"/>
      <c r="SQQ76" s="38"/>
      <c r="SQR76" s="38"/>
      <c r="SQS76" s="38"/>
      <c r="SQT76" s="38"/>
      <c r="SQU76" s="38"/>
      <c r="SQV76" s="38"/>
      <c r="SQW76" s="38"/>
      <c r="SQX76" s="38"/>
      <c r="SQY76" s="38"/>
      <c r="SQZ76" s="38"/>
      <c r="SRA76" s="38"/>
      <c r="SRB76" s="38"/>
      <c r="SRC76" s="38"/>
      <c r="SRD76" s="38"/>
      <c r="SRE76" s="38"/>
      <c r="SRF76" s="38"/>
      <c r="SRG76" s="38"/>
      <c r="SRH76" s="38"/>
      <c r="SRI76" s="38"/>
      <c r="SRJ76" s="38"/>
      <c r="SRK76" s="38"/>
      <c r="SRL76" s="38"/>
      <c r="SRM76" s="38"/>
      <c r="SRN76" s="38"/>
      <c r="SRO76" s="38"/>
      <c r="SRP76" s="38"/>
      <c r="SRQ76" s="38"/>
      <c r="SRR76" s="38"/>
      <c r="SRS76" s="38"/>
      <c r="SRT76" s="38"/>
      <c r="SRU76" s="38"/>
      <c r="SRV76" s="38"/>
      <c r="SRW76" s="38"/>
      <c r="SRX76" s="38"/>
      <c r="SRY76" s="38"/>
      <c r="SRZ76" s="38"/>
      <c r="SSA76" s="38"/>
      <c r="SSB76" s="38"/>
      <c r="SSC76" s="38"/>
      <c r="SSD76" s="38"/>
      <c r="SSE76" s="38"/>
      <c r="SSF76" s="38"/>
      <c r="SSG76" s="38"/>
      <c r="SSH76" s="38"/>
      <c r="SSI76" s="38"/>
      <c r="SSJ76" s="38"/>
      <c r="SSK76" s="38"/>
      <c r="SSL76" s="38"/>
      <c r="SSM76" s="38"/>
      <c r="SSN76" s="38"/>
      <c r="SSO76" s="38"/>
      <c r="SSP76" s="38"/>
      <c r="SSQ76" s="38"/>
      <c r="SSR76" s="38"/>
      <c r="SSS76" s="38"/>
      <c r="SST76" s="38"/>
      <c r="SSU76" s="38"/>
      <c r="SSV76" s="38"/>
      <c r="SSW76" s="38"/>
      <c r="SSX76" s="38"/>
      <c r="SSY76" s="38"/>
      <c r="SSZ76" s="38"/>
      <c r="STA76" s="38"/>
      <c r="STB76" s="38"/>
      <c r="STC76" s="38"/>
      <c r="STD76" s="38"/>
      <c r="STE76" s="38"/>
      <c r="STF76" s="38"/>
      <c r="STG76" s="38"/>
      <c r="STH76" s="38"/>
      <c r="STI76" s="38"/>
      <c r="STJ76" s="38"/>
      <c r="STK76" s="38"/>
      <c r="STL76" s="38"/>
      <c r="STM76" s="38"/>
      <c r="STN76" s="38"/>
      <c r="STO76" s="38"/>
      <c r="STP76" s="38"/>
      <c r="STQ76" s="38"/>
      <c r="STR76" s="38"/>
      <c r="STS76" s="38"/>
      <c r="STT76" s="38"/>
      <c r="STU76" s="38"/>
      <c r="STV76" s="38"/>
      <c r="STW76" s="38"/>
      <c r="STX76" s="38"/>
      <c r="STY76" s="38"/>
      <c r="STZ76" s="38"/>
      <c r="SUA76" s="38"/>
      <c r="SUB76" s="38"/>
      <c r="SUC76" s="38"/>
      <c r="SUD76" s="38"/>
      <c r="SUE76" s="38"/>
      <c r="SUF76" s="38"/>
      <c r="SUG76" s="38"/>
      <c r="SUH76" s="38"/>
      <c r="SUI76" s="38"/>
      <c r="SUJ76" s="38"/>
      <c r="SUK76" s="38"/>
      <c r="SUL76" s="38"/>
      <c r="SUM76" s="38"/>
      <c r="SUN76" s="38"/>
      <c r="SUO76" s="38"/>
      <c r="SUP76" s="38"/>
      <c r="SUQ76" s="38"/>
      <c r="SUR76" s="38"/>
      <c r="SUS76" s="38"/>
      <c r="SUT76" s="38"/>
      <c r="SUU76" s="38"/>
      <c r="SUV76" s="38"/>
      <c r="SUW76" s="38"/>
      <c r="SUX76" s="38"/>
      <c r="SUY76" s="38"/>
      <c r="SUZ76" s="38"/>
      <c r="SVA76" s="38"/>
      <c r="SVB76" s="38"/>
      <c r="SVC76" s="38"/>
      <c r="SVD76" s="38"/>
      <c r="SVE76" s="38"/>
      <c r="SVF76" s="38"/>
      <c r="SVG76" s="38"/>
      <c r="SVH76" s="38"/>
      <c r="SVI76" s="38"/>
      <c r="SVJ76" s="38"/>
      <c r="SVK76" s="38"/>
      <c r="SVL76" s="38"/>
      <c r="SVM76" s="38"/>
      <c r="SVN76" s="38"/>
      <c r="SVO76" s="38"/>
      <c r="SVP76" s="38"/>
      <c r="SVQ76" s="38"/>
      <c r="SVR76" s="38"/>
      <c r="SVS76" s="38"/>
      <c r="SVT76" s="38"/>
      <c r="SVU76" s="38"/>
      <c r="SVV76" s="38"/>
      <c r="SVW76" s="38"/>
      <c r="SVX76" s="38"/>
      <c r="SVY76" s="38"/>
      <c r="SVZ76" s="38"/>
      <c r="SWA76" s="38"/>
      <c r="SWB76" s="38"/>
      <c r="SWC76" s="38"/>
      <c r="SWD76" s="38"/>
      <c r="SWE76" s="38"/>
      <c r="SWF76" s="38"/>
      <c r="SWG76" s="38"/>
      <c r="SWH76" s="38"/>
      <c r="SWI76" s="38"/>
      <c r="SWJ76" s="38"/>
      <c r="SWK76" s="38"/>
      <c r="SWL76" s="38"/>
      <c r="SWM76" s="38"/>
      <c r="SWN76" s="38"/>
      <c r="SWO76" s="38"/>
      <c r="SWP76" s="38"/>
      <c r="SWQ76" s="38"/>
      <c r="SWR76" s="38"/>
      <c r="SWS76" s="38"/>
      <c r="SWT76" s="38"/>
      <c r="SWU76" s="38"/>
      <c r="SWV76" s="38"/>
      <c r="SWW76" s="38"/>
      <c r="SWX76" s="38"/>
      <c r="SWY76" s="38"/>
      <c r="SWZ76" s="38"/>
      <c r="SXA76" s="38"/>
      <c r="SXB76" s="38"/>
      <c r="SXC76" s="38"/>
      <c r="SXD76" s="38"/>
      <c r="SXE76" s="38"/>
      <c r="SXF76" s="38"/>
      <c r="SXG76" s="38"/>
      <c r="SXH76" s="38"/>
      <c r="SXI76" s="38"/>
      <c r="SXJ76" s="38"/>
      <c r="SXK76" s="38"/>
      <c r="SXL76" s="38"/>
      <c r="SXM76" s="38"/>
      <c r="SXN76" s="38"/>
      <c r="SXO76" s="38"/>
      <c r="SXP76" s="38"/>
      <c r="SXQ76" s="38"/>
      <c r="SXR76" s="38"/>
      <c r="SXS76" s="38"/>
      <c r="SXT76" s="38"/>
      <c r="SXU76" s="38"/>
      <c r="SXV76" s="38"/>
      <c r="SXW76" s="38"/>
      <c r="SXX76" s="38"/>
      <c r="SXY76" s="38"/>
      <c r="SXZ76" s="38"/>
      <c r="SYA76" s="38"/>
      <c r="SYB76" s="38"/>
      <c r="SYC76" s="38"/>
      <c r="SYD76" s="38"/>
      <c r="SYE76" s="38"/>
      <c r="SYF76" s="38"/>
      <c r="SYG76" s="38"/>
      <c r="SYH76" s="38"/>
      <c r="SYI76" s="38"/>
      <c r="SYJ76" s="38"/>
      <c r="SYK76" s="38"/>
      <c r="SYL76" s="38"/>
      <c r="SYM76" s="38"/>
      <c r="SYN76" s="38"/>
      <c r="SYO76" s="38"/>
      <c r="SYP76" s="38"/>
      <c r="SYQ76" s="38"/>
      <c r="SYR76" s="38"/>
      <c r="SYS76" s="38"/>
      <c r="SYT76" s="38"/>
      <c r="SYU76" s="38"/>
      <c r="SYV76" s="38"/>
      <c r="SYW76" s="38"/>
      <c r="SYX76" s="38"/>
      <c r="SYY76" s="38"/>
      <c r="SYZ76" s="38"/>
      <c r="SZA76" s="38"/>
      <c r="SZB76" s="38"/>
      <c r="SZC76" s="38"/>
      <c r="SZD76" s="38"/>
      <c r="SZE76" s="38"/>
      <c r="SZF76" s="38"/>
      <c r="SZG76" s="38"/>
      <c r="SZH76" s="38"/>
      <c r="SZI76" s="38"/>
      <c r="SZJ76" s="38"/>
      <c r="SZK76" s="38"/>
      <c r="SZL76" s="38"/>
      <c r="SZM76" s="38"/>
      <c r="SZN76" s="38"/>
      <c r="SZO76" s="38"/>
      <c r="SZP76" s="38"/>
      <c r="SZQ76" s="38"/>
      <c r="SZR76" s="38"/>
      <c r="SZS76" s="38"/>
      <c r="SZT76" s="38"/>
      <c r="SZU76" s="38"/>
      <c r="SZV76" s="38"/>
      <c r="SZW76" s="38"/>
      <c r="SZX76" s="38"/>
      <c r="SZY76" s="38"/>
      <c r="SZZ76" s="38"/>
      <c r="TAA76" s="38"/>
      <c r="TAB76" s="38"/>
      <c r="TAC76" s="38"/>
      <c r="TAD76" s="38"/>
      <c r="TAE76" s="38"/>
      <c r="TAF76" s="38"/>
      <c r="TAG76" s="38"/>
      <c r="TAH76" s="38"/>
      <c r="TAI76" s="38"/>
      <c r="TAJ76" s="38"/>
      <c r="TAK76" s="38"/>
      <c r="TAL76" s="38"/>
      <c r="TAM76" s="38"/>
      <c r="TAN76" s="38"/>
      <c r="TAO76" s="38"/>
      <c r="TAP76" s="38"/>
      <c r="TAQ76" s="38"/>
      <c r="TAR76" s="38"/>
      <c r="TAS76" s="38"/>
      <c r="TAT76" s="38"/>
      <c r="TAU76" s="38"/>
      <c r="TAV76" s="38"/>
      <c r="TAW76" s="38"/>
      <c r="TAX76" s="38"/>
      <c r="TAY76" s="38"/>
      <c r="TAZ76" s="38"/>
      <c r="TBA76" s="38"/>
      <c r="TBB76" s="38"/>
      <c r="TBC76" s="38"/>
      <c r="TBD76" s="38"/>
      <c r="TBE76" s="38"/>
      <c r="TBF76" s="38"/>
      <c r="TBG76" s="38"/>
      <c r="TBH76" s="38"/>
      <c r="TBI76" s="38"/>
      <c r="TBJ76" s="38"/>
      <c r="TBK76" s="38"/>
      <c r="TBL76" s="38"/>
      <c r="TBM76" s="38"/>
      <c r="TBN76" s="38"/>
      <c r="TBO76" s="38"/>
      <c r="TBP76" s="38"/>
      <c r="TBQ76" s="38"/>
      <c r="TBR76" s="38"/>
      <c r="TBS76" s="38"/>
      <c r="TBT76" s="38"/>
      <c r="TBU76" s="38"/>
      <c r="TBV76" s="38"/>
      <c r="TBW76" s="38"/>
      <c r="TBX76" s="38"/>
      <c r="TBY76" s="38"/>
      <c r="TBZ76" s="38"/>
      <c r="TCA76" s="38"/>
      <c r="TCB76" s="38"/>
      <c r="TCC76" s="38"/>
      <c r="TCD76" s="38"/>
      <c r="TCE76" s="38"/>
      <c r="TCF76" s="38"/>
      <c r="TCG76" s="38"/>
      <c r="TCH76" s="38"/>
      <c r="TCI76" s="38"/>
      <c r="TCJ76" s="38"/>
      <c r="TCK76" s="38"/>
      <c r="TCL76" s="38"/>
      <c r="TCM76" s="38"/>
      <c r="TCN76" s="38"/>
      <c r="TCO76" s="38"/>
      <c r="TCP76" s="38"/>
      <c r="TCQ76" s="38"/>
      <c r="TCR76" s="38"/>
      <c r="TCS76" s="38"/>
      <c r="TCT76" s="38"/>
      <c r="TCU76" s="38"/>
      <c r="TCV76" s="38"/>
      <c r="TCW76" s="38"/>
      <c r="TCX76" s="38"/>
      <c r="TCY76" s="38"/>
      <c r="TCZ76" s="38"/>
      <c r="TDA76" s="38"/>
      <c r="TDB76" s="38"/>
      <c r="TDC76" s="38"/>
      <c r="TDD76" s="38"/>
      <c r="TDE76" s="38"/>
      <c r="TDF76" s="38"/>
      <c r="TDG76" s="38"/>
      <c r="TDH76" s="38"/>
      <c r="TDI76" s="38"/>
      <c r="TDJ76" s="38"/>
      <c r="TDK76" s="38"/>
      <c r="TDL76" s="38"/>
      <c r="TDM76" s="38"/>
      <c r="TDN76" s="38"/>
      <c r="TDO76" s="38"/>
      <c r="TDP76" s="38"/>
      <c r="TDQ76" s="38"/>
      <c r="TDR76" s="38"/>
      <c r="TDS76" s="38"/>
      <c r="TDT76" s="38"/>
      <c r="TDU76" s="38"/>
      <c r="TDV76" s="38"/>
      <c r="TDW76" s="38"/>
      <c r="TDX76" s="38"/>
      <c r="TDY76" s="38"/>
      <c r="TDZ76" s="38"/>
      <c r="TEA76" s="38"/>
      <c r="TEB76" s="38"/>
      <c r="TEC76" s="38"/>
      <c r="TED76" s="38"/>
      <c r="TEE76" s="38"/>
      <c r="TEF76" s="38"/>
      <c r="TEG76" s="38"/>
      <c r="TEH76" s="38"/>
      <c r="TEI76" s="38"/>
      <c r="TEJ76" s="38"/>
      <c r="TEK76" s="38"/>
      <c r="TEL76" s="38"/>
      <c r="TEM76" s="38"/>
      <c r="TEN76" s="38"/>
      <c r="TEO76" s="38"/>
      <c r="TEP76" s="38"/>
      <c r="TEQ76" s="38"/>
      <c r="TER76" s="38"/>
      <c r="TES76" s="38"/>
      <c r="TET76" s="38"/>
      <c r="TEU76" s="38"/>
      <c r="TEV76" s="38"/>
      <c r="TEW76" s="38"/>
      <c r="TEX76" s="38"/>
      <c r="TEY76" s="38"/>
      <c r="TEZ76" s="38"/>
      <c r="TFA76" s="38"/>
      <c r="TFB76" s="38"/>
      <c r="TFC76" s="38"/>
      <c r="TFD76" s="38"/>
      <c r="TFE76" s="38"/>
      <c r="TFF76" s="38"/>
      <c r="TFG76" s="38"/>
      <c r="TFH76" s="38"/>
      <c r="TFI76" s="38"/>
      <c r="TFJ76" s="38"/>
      <c r="TFK76" s="38"/>
      <c r="TFL76" s="38"/>
      <c r="TFM76" s="38"/>
      <c r="TFN76" s="38"/>
      <c r="TFO76" s="38"/>
      <c r="TFP76" s="38"/>
      <c r="TFQ76" s="38"/>
      <c r="TFR76" s="38"/>
      <c r="TFS76" s="38"/>
      <c r="TFT76" s="38"/>
      <c r="TFU76" s="38"/>
      <c r="TFV76" s="38"/>
      <c r="TFW76" s="38"/>
      <c r="TFX76" s="38"/>
      <c r="TFY76" s="38"/>
      <c r="TFZ76" s="38"/>
      <c r="TGA76" s="38"/>
      <c r="TGB76" s="38"/>
      <c r="TGC76" s="38"/>
      <c r="TGD76" s="38"/>
      <c r="TGE76" s="38"/>
      <c r="TGF76" s="38"/>
      <c r="TGG76" s="38"/>
      <c r="TGH76" s="38"/>
      <c r="TGI76" s="38"/>
      <c r="TGJ76" s="38"/>
      <c r="TGK76" s="38"/>
      <c r="TGL76" s="38"/>
      <c r="TGM76" s="38"/>
      <c r="TGN76" s="38"/>
      <c r="TGO76" s="38"/>
      <c r="TGP76" s="38"/>
      <c r="TGQ76" s="38"/>
      <c r="TGR76" s="38"/>
      <c r="TGS76" s="38"/>
      <c r="TGT76" s="38"/>
      <c r="TGU76" s="38"/>
      <c r="TGV76" s="38"/>
      <c r="TGW76" s="38"/>
      <c r="TGX76" s="38"/>
      <c r="TGY76" s="38"/>
      <c r="TGZ76" s="38"/>
      <c r="THA76" s="38"/>
      <c r="THB76" s="38"/>
      <c r="THC76" s="38"/>
      <c r="THD76" s="38"/>
      <c r="THE76" s="38"/>
      <c r="THF76" s="38"/>
      <c r="THG76" s="38"/>
      <c r="THH76" s="38"/>
      <c r="THI76" s="38"/>
      <c r="THJ76" s="38"/>
      <c r="THK76" s="38"/>
      <c r="THL76" s="38"/>
      <c r="THM76" s="38"/>
      <c r="THN76" s="38"/>
      <c r="THO76" s="38"/>
      <c r="THP76" s="38"/>
      <c r="THQ76" s="38"/>
      <c r="THR76" s="38"/>
      <c r="THS76" s="38"/>
      <c r="THT76" s="38"/>
      <c r="THU76" s="38"/>
      <c r="THV76" s="38"/>
      <c r="THW76" s="38"/>
      <c r="THX76" s="38"/>
      <c r="THY76" s="38"/>
      <c r="THZ76" s="38"/>
      <c r="TIA76" s="38"/>
      <c r="TIB76" s="38"/>
      <c r="TIC76" s="38"/>
      <c r="TID76" s="38"/>
      <c r="TIE76" s="38"/>
      <c r="TIF76" s="38"/>
      <c r="TIG76" s="38"/>
      <c r="TIH76" s="38"/>
      <c r="TII76" s="38"/>
      <c r="TIJ76" s="38"/>
      <c r="TIK76" s="38"/>
      <c r="TIL76" s="38"/>
      <c r="TIM76" s="38"/>
      <c r="TIN76" s="38"/>
      <c r="TIO76" s="38"/>
      <c r="TIP76" s="38"/>
      <c r="TIQ76" s="38"/>
      <c r="TIR76" s="38"/>
      <c r="TIS76" s="38"/>
      <c r="TIT76" s="38"/>
      <c r="TIU76" s="38"/>
      <c r="TIV76" s="38"/>
      <c r="TIW76" s="38"/>
      <c r="TIX76" s="38"/>
      <c r="TIY76" s="38"/>
      <c r="TIZ76" s="38"/>
      <c r="TJA76" s="38"/>
      <c r="TJB76" s="38"/>
      <c r="TJC76" s="38"/>
      <c r="TJD76" s="38"/>
      <c r="TJE76" s="38"/>
      <c r="TJF76" s="38"/>
      <c r="TJG76" s="38"/>
      <c r="TJH76" s="38"/>
      <c r="TJI76" s="38"/>
      <c r="TJJ76" s="38"/>
      <c r="TJK76" s="38"/>
      <c r="TJL76" s="38"/>
      <c r="TJM76" s="38"/>
      <c r="TJN76" s="38"/>
      <c r="TJO76" s="38"/>
      <c r="TJP76" s="38"/>
      <c r="TJQ76" s="38"/>
      <c r="TJR76" s="38"/>
      <c r="TJS76" s="38"/>
      <c r="TJT76" s="38"/>
      <c r="TJU76" s="38"/>
      <c r="TJV76" s="38"/>
      <c r="TJW76" s="38"/>
      <c r="TJX76" s="38"/>
      <c r="TJY76" s="38"/>
      <c r="TJZ76" s="38"/>
      <c r="TKA76" s="38"/>
      <c r="TKB76" s="38"/>
      <c r="TKC76" s="38"/>
      <c r="TKD76" s="38"/>
      <c r="TKE76" s="38"/>
      <c r="TKF76" s="38"/>
      <c r="TKG76" s="38"/>
      <c r="TKH76" s="38"/>
      <c r="TKI76" s="38"/>
      <c r="TKJ76" s="38"/>
      <c r="TKK76" s="38"/>
      <c r="TKL76" s="38"/>
      <c r="TKM76" s="38"/>
      <c r="TKN76" s="38"/>
      <c r="TKO76" s="38"/>
      <c r="TKP76" s="38"/>
      <c r="TKQ76" s="38"/>
      <c r="TKR76" s="38"/>
      <c r="TKS76" s="38"/>
      <c r="TKT76" s="38"/>
      <c r="TKU76" s="38"/>
      <c r="TKV76" s="38"/>
      <c r="TKW76" s="38"/>
      <c r="TKX76" s="38"/>
      <c r="TKY76" s="38"/>
      <c r="TKZ76" s="38"/>
      <c r="TLA76" s="38"/>
      <c r="TLB76" s="38"/>
      <c r="TLC76" s="38"/>
      <c r="TLD76" s="38"/>
      <c r="TLE76" s="38"/>
      <c r="TLF76" s="38"/>
      <c r="TLG76" s="38"/>
      <c r="TLH76" s="38"/>
      <c r="TLI76" s="38"/>
      <c r="TLJ76" s="38"/>
      <c r="TLK76" s="38"/>
      <c r="TLL76" s="38"/>
      <c r="TLM76" s="38"/>
      <c r="TLN76" s="38"/>
      <c r="TLO76" s="38"/>
      <c r="TLP76" s="38"/>
      <c r="TLQ76" s="38"/>
      <c r="TLR76" s="38"/>
      <c r="TLS76" s="38"/>
      <c r="TLT76" s="38"/>
      <c r="TLU76" s="38"/>
      <c r="TLV76" s="38"/>
      <c r="TLW76" s="38"/>
      <c r="TLX76" s="38"/>
      <c r="TLY76" s="38"/>
      <c r="TLZ76" s="38"/>
      <c r="TMA76" s="38"/>
      <c r="TMB76" s="38"/>
      <c r="TMC76" s="38"/>
      <c r="TMD76" s="38"/>
      <c r="TME76" s="38"/>
      <c r="TMF76" s="38"/>
      <c r="TMG76" s="38"/>
      <c r="TMH76" s="38"/>
      <c r="TMI76" s="38"/>
      <c r="TMJ76" s="38"/>
      <c r="TMK76" s="38"/>
      <c r="TML76" s="38"/>
      <c r="TMM76" s="38"/>
      <c r="TMN76" s="38"/>
      <c r="TMO76" s="38"/>
      <c r="TMP76" s="38"/>
      <c r="TMQ76" s="38"/>
      <c r="TMR76" s="38"/>
      <c r="TMS76" s="38"/>
      <c r="TMT76" s="38"/>
      <c r="TMU76" s="38"/>
      <c r="TMV76" s="38"/>
      <c r="TMW76" s="38"/>
      <c r="TMX76" s="38"/>
      <c r="TMY76" s="38"/>
      <c r="TMZ76" s="38"/>
      <c r="TNA76" s="38"/>
      <c r="TNB76" s="38"/>
      <c r="TNC76" s="38"/>
      <c r="TND76" s="38"/>
      <c r="TNE76" s="38"/>
      <c r="TNF76" s="38"/>
      <c r="TNG76" s="38"/>
      <c r="TNH76" s="38"/>
      <c r="TNI76" s="38"/>
      <c r="TNJ76" s="38"/>
      <c r="TNK76" s="38"/>
      <c r="TNL76" s="38"/>
      <c r="TNM76" s="38"/>
      <c r="TNN76" s="38"/>
      <c r="TNO76" s="38"/>
      <c r="TNP76" s="38"/>
      <c r="TNQ76" s="38"/>
      <c r="TNR76" s="38"/>
      <c r="TNS76" s="38"/>
      <c r="TNT76" s="38"/>
      <c r="TNU76" s="38"/>
      <c r="TNV76" s="38"/>
      <c r="TNW76" s="38"/>
      <c r="TNX76" s="38"/>
      <c r="TNY76" s="38"/>
      <c r="TNZ76" s="38"/>
      <c r="TOA76" s="38"/>
      <c r="TOB76" s="38"/>
      <c r="TOC76" s="38"/>
      <c r="TOD76" s="38"/>
      <c r="TOE76" s="38"/>
      <c r="TOF76" s="38"/>
      <c r="TOG76" s="38"/>
      <c r="TOH76" s="38"/>
      <c r="TOI76" s="38"/>
      <c r="TOJ76" s="38"/>
      <c r="TOK76" s="38"/>
      <c r="TOL76" s="38"/>
      <c r="TOM76" s="38"/>
      <c r="TON76" s="38"/>
      <c r="TOO76" s="38"/>
      <c r="TOP76" s="38"/>
      <c r="TOQ76" s="38"/>
      <c r="TOR76" s="38"/>
      <c r="TOS76" s="38"/>
      <c r="TOT76" s="38"/>
      <c r="TOU76" s="38"/>
      <c r="TOV76" s="38"/>
      <c r="TOW76" s="38"/>
      <c r="TOX76" s="38"/>
      <c r="TOY76" s="38"/>
      <c r="TOZ76" s="38"/>
      <c r="TPA76" s="38"/>
      <c r="TPB76" s="38"/>
      <c r="TPC76" s="38"/>
      <c r="TPD76" s="38"/>
      <c r="TPE76" s="38"/>
      <c r="TPF76" s="38"/>
      <c r="TPG76" s="38"/>
      <c r="TPH76" s="38"/>
      <c r="TPI76" s="38"/>
      <c r="TPJ76" s="38"/>
      <c r="TPK76" s="38"/>
      <c r="TPL76" s="38"/>
      <c r="TPM76" s="38"/>
      <c r="TPN76" s="38"/>
      <c r="TPO76" s="38"/>
      <c r="TPP76" s="38"/>
      <c r="TPQ76" s="38"/>
      <c r="TPR76" s="38"/>
      <c r="TPS76" s="38"/>
      <c r="TPT76" s="38"/>
      <c r="TPU76" s="38"/>
      <c r="TPV76" s="38"/>
      <c r="TPW76" s="38"/>
      <c r="TPX76" s="38"/>
      <c r="TPY76" s="38"/>
      <c r="TPZ76" s="38"/>
      <c r="TQA76" s="38"/>
      <c r="TQB76" s="38"/>
      <c r="TQC76" s="38"/>
      <c r="TQD76" s="38"/>
      <c r="TQE76" s="38"/>
      <c r="TQF76" s="38"/>
      <c r="TQG76" s="38"/>
      <c r="TQH76" s="38"/>
      <c r="TQI76" s="38"/>
      <c r="TQJ76" s="38"/>
      <c r="TQK76" s="38"/>
      <c r="TQL76" s="38"/>
      <c r="TQM76" s="38"/>
      <c r="TQN76" s="38"/>
      <c r="TQO76" s="38"/>
      <c r="TQP76" s="38"/>
      <c r="TQQ76" s="38"/>
      <c r="TQR76" s="38"/>
      <c r="TQS76" s="38"/>
      <c r="TQT76" s="38"/>
      <c r="TQU76" s="38"/>
      <c r="TQV76" s="38"/>
      <c r="TQW76" s="38"/>
      <c r="TQX76" s="38"/>
      <c r="TQY76" s="38"/>
      <c r="TQZ76" s="38"/>
      <c r="TRA76" s="38"/>
      <c r="TRB76" s="38"/>
      <c r="TRC76" s="38"/>
      <c r="TRD76" s="38"/>
      <c r="TRE76" s="38"/>
      <c r="TRF76" s="38"/>
      <c r="TRG76" s="38"/>
      <c r="TRH76" s="38"/>
      <c r="TRI76" s="38"/>
      <c r="TRJ76" s="38"/>
      <c r="TRK76" s="38"/>
      <c r="TRL76" s="38"/>
      <c r="TRM76" s="38"/>
      <c r="TRN76" s="38"/>
      <c r="TRO76" s="38"/>
      <c r="TRP76" s="38"/>
      <c r="TRQ76" s="38"/>
      <c r="TRR76" s="38"/>
      <c r="TRS76" s="38"/>
      <c r="TRT76" s="38"/>
      <c r="TRU76" s="38"/>
      <c r="TRV76" s="38"/>
      <c r="TRW76" s="38"/>
      <c r="TRX76" s="38"/>
      <c r="TRY76" s="38"/>
      <c r="TRZ76" s="38"/>
      <c r="TSA76" s="38"/>
      <c r="TSB76" s="38"/>
      <c r="TSC76" s="38"/>
      <c r="TSD76" s="38"/>
      <c r="TSE76" s="38"/>
      <c r="TSF76" s="38"/>
      <c r="TSG76" s="38"/>
      <c r="TSH76" s="38"/>
      <c r="TSI76" s="38"/>
      <c r="TSJ76" s="38"/>
      <c r="TSK76" s="38"/>
      <c r="TSL76" s="38"/>
      <c r="TSM76" s="38"/>
      <c r="TSN76" s="38"/>
      <c r="TSO76" s="38"/>
      <c r="TSP76" s="38"/>
      <c r="TSQ76" s="38"/>
      <c r="TSR76" s="38"/>
      <c r="TSS76" s="38"/>
      <c r="TST76" s="38"/>
      <c r="TSU76" s="38"/>
      <c r="TSV76" s="38"/>
      <c r="TSW76" s="38"/>
      <c r="TSX76" s="38"/>
      <c r="TSY76" s="38"/>
      <c r="TSZ76" s="38"/>
      <c r="TTA76" s="38"/>
      <c r="TTB76" s="38"/>
      <c r="TTC76" s="38"/>
      <c r="TTD76" s="38"/>
      <c r="TTE76" s="38"/>
      <c r="TTF76" s="38"/>
      <c r="TTG76" s="38"/>
      <c r="TTH76" s="38"/>
      <c r="TTI76" s="38"/>
      <c r="TTJ76" s="38"/>
      <c r="TTK76" s="38"/>
      <c r="TTL76" s="38"/>
      <c r="TTM76" s="38"/>
      <c r="TTN76" s="38"/>
      <c r="TTO76" s="38"/>
      <c r="TTP76" s="38"/>
      <c r="TTQ76" s="38"/>
      <c r="TTR76" s="38"/>
      <c r="TTS76" s="38"/>
      <c r="TTT76" s="38"/>
      <c r="TTU76" s="38"/>
      <c r="TTV76" s="38"/>
      <c r="TTW76" s="38"/>
      <c r="TTX76" s="38"/>
      <c r="TTY76" s="38"/>
      <c r="TTZ76" s="38"/>
      <c r="TUA76" s="38"/>
      <c r="TUB76" s="38"/>
      <c r="TUC76" s="38"/>
      <c r="TUD76" s="38"/>
      <c r="TUE76" s="38"/>
      <c r="TUF76" s="38"/>
      <c r="TUG76" s="38"/>
      <c r="TUH76" s="38"/>
      <c r="TUI76" s="38"/>
      <c r="TUJ76" s="38"/>
      <c r="TUK76" s="38"/>
      <c r="TUL76" s="38"/>
      <c r="TUM76" s="38"/>
      <c r="TUN76" s="38"/>
      <c r="TUO76" s="38"/>
      <c r="TUP76" s="38"/>
      <c r="TUQ76" s="38"/>
      <c r="TUR76" s="38"/>
      <c r="TUS76" s="38"/>
      <c r="TUT76" s="38"/>
      <c r="TUU76" s="38"/>
      <c r="TUV76" s="38"/>
      <c r="TUW76" s="38"/>
      <c r="TUX76" s="38"/>
      <c r="TUY76" s="38"/>
      <c r="TUZ76" s="38"/>
      <c r="TVA76" s="38"/>
      <c r="TVB76" s="38"/>
      <c r="TVC76" s="38"/>
      <c r="TVD76" s="38"/>
      <c r="TVE76" s="38"/>
      <c r="TVF76" s="38"/>
      <c r="TVG76" s="38"/>
      <c r="TVH76" s="38"/>
      <c r="TVI76" s="38"/>
      <c r="TVJ76" s="38"/>
      <c r="TVK76" s="38"/>
      <c r="TVL76" s="38"/>
      <c r="TVM76" s="38"/>
      <c r="TVN76" s="38"/>
      <c r="TVO76" s="38"/>
      <c r="TVP76" s="38"/>
      <c r="TVQ76" s="38"/>
      <c r="TVR76" s="38"/>
      <c r="TVS76" s="38"/>
      <c r="TVT76" s="38"/>
      <c r="TVU76" s="38"/>
      <c r="TVV76" s="38"/>
      <c r="TVW76" s="38"/>
      <c r="TVX76" s="38"/>
      <c r="TVY76" s="38"/>
      <c r="TVZ76" s="38"/>
      <c r="TWA76" s="38"/>
      <c r="TWB76" s="38"/>
      <c r="TWC76" s="38"/>
      <c r="TWD76" s="38"/>
      <c r="TWE76" s="38"/>
      <c r="TWF76" s="38"/>
      <c r="TWG76" s="38"/>
      <c r="TWH76" s="38"/>
      <c r="TWI76" s="38"/>
      <c r="TWJ76" s="38"/>
      <c r="TWK76" s="38"/>
      <c r="TWL76" s="38"/>
      <c r="TWM76" s="38"/>
      <c r="TWN76" s="38"/>
      <c r="TWO76" s="38"/>
      <c r="TWP76" s="38"/>
      <c r="TWQ76" s="38"/>
      <c r="TWR76" s="38"/>
      <c r="TWS76" s="38"/>
      <c r="TWT76" s="38"/>
      <c r="TWU76" s="38"/>
      <c r="TWV76" s="38"/>
      <c r="TWW76" s="38"/>
      <c r="TWX76" s="38"/>
      <c r="TWY76" s="38"/>
      <c r="TWZ76" s="38"/>
      <c r="TXA76" s="38"/>
      <c r="TXB76" s="38"/>
      <c r="TXC76" s="38"/>
      <c r="TXD76" s="38"/>
      <c r="TXE76" s="38"/>
      <c r="TXF76" s="38"/>
      <c r="TXG76" s="38"/>
      <c r="TXH76" s="38"/>
      <c r="TXI76" s="38"/>
      <c r="TXJ76" s="38"/>
      <c r="TXK76" s="38"/>
      <c r="TXL76" s="38"/>
      <c r="TXM76" s="38"/>
      <c r="TXN76" s="38"/>
      <c r="TXO76" s="38"/>
      <c r="TXP76" s="38"/>
      <c r="TXQ76" s="38"/>
      <c r="TXR76" s="38"/>
      <c r="TXS76" s="38"/>
      <c r="TXT76" s="38"/>
      <c r="TXU76" s="38"/>
      <c r="TXV76" s="38"/>
      <c r="TXW76" s="38"/>
      <c r="TXX76" s="38"/>
      <c r="TXY76" s="38"/>
      <c r="TXZ76" s="38"/>
      <c r="TYA76" s="38"/>
      <c r="TYB76" s="38"/>
      <c r="TYC76" s="38"/>
      <c r="TYD76" s="38"/>
      <c r="TYE76" s="38"/>
      <c r="TYF76" s="38"/>
      <c r="TYG76" s="38"/>
      <c r="TYH76" s="38"/>
      <c r="TYI76" s="38"/>
      <c r="TYJ76" s="38"/>
      <c r="TYK76" s="38"/>
      <c r="TYL76" s="38"/>
      <c r="TYM76" s="38"/>
      <c r="TYN76" s="38"/>
      <c r="TYO76" s="38"/>
      <c r="TYP76" s="38"/>
      <c r="TYQ76" s="38"/>
      <c r="TYR76" s="38"/>
      <c r="TYS76" s="38"/>
      <c r="TYT76" s="38"/>
      <c r="TYU76" s="38"/>
      <c r="TYV76" s="38"/>
      <c r="TYW76" s="38"/>
      <c r="TYX76" s="38"/>
      <c r="TYY76" s="38"/>
      <c r="TYZ76" s="38"/>
      <c r="TZA76" s="38"/>
      <c r="TZB76" s="38"/>
      <c r="TZC76" s="38"/>
      <c r="TZD76" s="38"/>
      <c r="TZE76" s="38"/>
      <c r="TZF76" s="38"/>
      <c r="TZG76" s="38"/>
      <c r="TZH76" s="38"/>
      <c r="TZI76" s="38"/>
      <c r="TZJ76" s="38"/>
      <c r="TZK76" s="38"/>
      <c r="TZL76" s="38"/>
      <c r="TZM76" s="38"/>
      <c r="TZN76" s="38"/>
      <c r="TZO76" s="38"/>
      <c r="TZP76" s="38"/>
      <c r="TZQ76" s="38"/>
      <c r="TZR76" s="38"/>
      <c r="TZS76" s="38"/>
      <c r="TZT76" s="38"/>
      <c r="TZU76" s="38"/>
      <c r="TZV76" s="38"/>
      <c r="TZW76" s="38"/>
      <c r="TZX76" s="38"/>
      <c r="TZY76" s="38"/>
      <c r="TZZ76" s="38"/>
      <c r="UAA76" s="38"/>
      <c r="UAB76" s="38"/>
      <c r="UAC76" s="38"/>
      <c r="UAD76" s="38"/>
      <c r="UAE76" s="38"/>
      <c r="UAF76" s="38"/>
      <c r="UAG76" s="38"/>
      <c r="UAH76" s="38"/>
      <c r="UAI76" s="38"/>
      <c r="UAJ76" s="38"/>
      <c r="UAK76" s="38"/>
      <c r="UAL76" s="38"/>
      <c r="UAM76" s="38"/>
      <c r="UAN76" s="38"/>
      <c r="UAO76" s="38"/>
      <c r="UAP76" s="38"/>
      <c r="UAQ76" s="38"/>
      <c r="UAR76" s="38"/>
      <c r="UAS76" s="38"/>
      <c r="UAT76" s="38"/>
      <c r="UAU76" s="38"/>
      <c r="UAV76" s="38"/>
      <c r="UAW76" s="38"/>
      <c r="UAX76" s="38"/>
      <c r="UAY76" s="38"/>
      <c r="UAZ76" s="38"/>
      <c r="UBA76" s="38"/>
      <c r="UBB76" s="38"/>
      <c r="UBC76" s="38"/>
      <c r="UBD76" s="38"/>
      <c r="UBE76" s="38"/>
      <c r="UBF76" s="38"/>
      <c r="UBG76" s="38"/>
      <c r="UBH76" s="38"/>
      <c r="UBI76" s="38"/>
      <c r="UBJ76" s="38"/>
      <c r="UBK76" s="38"/>
      <c r="UBL76" s="38"/>
      <c r="UBM76" s="38"/>
      <c r="UBN76" s="38"/>
      <c r="UBO76" s="38"/>
      <c r="UBP76" s="38"/>
      <c r="UBQ76" s="38"/>
      <c r="UBR76" s="38"/>
      <c r="UBS76" s="38"/>
      <c r="UBT76" s="38"/>
      <c r="UBU76" s="38"/>
      <c r="UBV76" s="38"/>
      <c r="UBW76" s="38"/>
      <c r="UBX76" s="38"/>
      <c r="UBY76" s="38"/>
      <c r="UBZ76" s="38"/>
      <c r="UCA76" s="38"/>
      <c r="UCB76" s="38"/>
      <c r="UCC76" s="38"/>
      <c r="UCD76" s="38"/>
      <c r="UCE76" s="38"/>
      <c r="UCF76" s="38"/>
      <c r="UCG76" s="38"/>
      <c r="UCH76" s="38"/>
      <c r="UCI76" s="38"/>
      <c r="UCJ76" s="38"/>
      <c r="UCK76" s="38"/>
      <c r="UCL76" s="38"/>
      <c r="UCM76" s="38"/>
      <c r="UCN76" s="38"/>
      <c r="UCO76" s="38"/>
      <c r="UCP76" s="38"/>
      <c r="UCQ76" s="38"/>
      <c r="UCR76" s="38"/>
      <c r="UCS76" s="38"/>
      <c r="UCT76" s="38"/>
      <c r="UCU76" s="38"/>
      <c r="UCV76" s="38"/>
      <c r="UCW76" s="38"/>
      <c r="UCX76" s="38"/>
      <c r="UCY76" s="38"/>
      <c r="UCZ76" s="38"/>
      <c r="UDA76" s="38"/>
      <c r="UDB76" s="38"/>
      <c r="UDC76" s="38"/>
      <c r="UDD76" s="38"/>
      <c r="UDE76" s="38"/>
      <c r="UDF76" s="38"/>
      <c r="UDG76" s="38"/>
      <c r="UDH76" s="38"/>
      <c r="UDI76" s="38"/>
      <c r="UDJ76" s="38"/>
      <c r="UDK76" s="38"/>
      <c r="UDL76" s="38"/>
      <c r="UDM76" s="38"/>
      <c r="UDN76" s="38"/>
      <c r="UDO76" s="38"/>
      <c r="UDP76" s="38"/>
      <c r="UDQ76" s="38"/>
      <c r="UDR76" s="38"/>
      <c r="UDS76" s="38"/>
      <c r="UDT76" s="38"/>
      <c r="UDU76" s="38"/>
      <c r="UDV76" s="38"/>
      <c r="UDW76" s="38"/>
      <c r="UDX76" s="38"/>
      <c r="UDY76" s="38"/>
      <c r="UDZ76" s="38"/>
      <c r="UEA76" s="38"/>
      <c r="UEB76" s="38"/>
      <c r="UEC76" s="38"/>
      <c r="UED76" s="38"/>
      <c r="UEE76" s="38"/>
      <c r="UEF76" s="38"/>
      <c r="UEG76" s="38"/>
      <c r="UEH76" s="38"/>
      <c r="UEI76" s="38"/>
      <c r="UEJ76" s="38"/>
      <c r="UEK76" s="38"/>
      <c r="UEL76" s="38"/>
      <c r="UEM76" s="38"/>
      <c r="UEN76" s="38"/>
      <c r="UEO76" s="38"/>
      <c r="UEP76" s="38"/>
      <c r="UEQ76" s="38"/>
      <c r="UER76" s="38"/>
      <c r="UES76" s="38"/>
      <c r="UET76" s="38"/>
      <c r="UEU76" s="38"/>
      <c r="UEV76" s="38"/>
      <c r="UEW76" s="38"/>
      <c r="UEX76" s="38"/>
      <c r="UEY76" s="38"/>
      <c r="UEZ76" s="38"/>
      <c r="UFA76" s="38"/>
      <c r="UFB76" s="38"/>
      <c r="UFC76" s="38"/>
      <c r="UFD76" s="38"/>
      <c r="UFE76" s="38"/>
      <c r="UFF76" s="38"/>
      <c r="UFG76" s="38"/>
      <c r="UFH76" s="38"/>
      <c r="UFI76" s="38"/>
      <c r="UFJ76" s="38"/>
      <c r="UFK76" s="38"/>
      <c r="UFL76" s="38"/>
      <c r="UFM76" s="38"/>
      <c r="UFN76" s="38"/>
      <c r="UFO76" s="38"/>
      <c r="UFP76" s="38"/>
      <c r="UFQ76" s="38"/>
      <c r="UFR76" s="38"/>
      <c r="UFS76" s="38"/>
      <c r="UFT76" s="38"/>
      <c r="UFU76" s="38"/>
      <c r="UFV76" s="38"/>
      <c r="UFW76" s="38"/>
      <c r="UFX76" s="38"/>
      <c r="UFY76" s="38"/>
      <c r="UFZ76" s="38"/>
      <c r="UGA76" s="38"/>
      <c r="UGB76" s="38"/>
      <c r="UGC76" s="38"/>
      <c r="UGD76" s="38"/>
      <c r="UGE76" s="38"/>
      <c r="UGF76" s="38"/>
      <c r="UGG76" s="38"/>
      <c r="UGH76" s="38"/>
      <c r="UGI76" s="38"/>
      <c r="UGJ76" s="38"/>
      <c r="UGK76" s="38"/>
      <c r="UGL76" s="38"/>
      <c r="UGM76" s="38"/>
      <c r="UGN76" s="38"/>
      <c r="UGO76" s="38"/>
      <c r="UGP76" s="38"/>
      <c r="UGQ76" s="38"/>
      <c r="UGR76" s="38"/>
      <c r="UGS76" s="38"/>
      <c r="UGT76" s="38"/>
      <c r="UGU76" s="38"/>
      <c r="UGV76" s="38"/>
      <c r="UGW76" s="38"/>
      <c r="UGX76" s="38"/>
      <c r="UGY76" s="38"/>
      <c r="UGZ76" s="38"/>
      <c r="UHA76" s="38"/>
      <c r="UHB76" s="38"/>
      <c r="UHC76" s="38"/>
      <c r="UHD76" s="38"/>
      <c r="UHE76" s="38"/>
      <c r="UHF76" s="38"/>
      <c r="UHG76" s="38"/>
      <c r="UHH76" s="38"/>
      <c r="UHI76" s="38"/>
      <c r="UHJ76" s="38"/>
      <c r="UHK76" s="38"/>
      <c r="UHL76" s="38"/>
      <c r="UHM76" s="38"/>
      <c r="UHN76" s="38"/>
      <c r="UHO76" s="38"/>
      <c r="UHP76" s="38"/>
      <c r="UHQ76" s="38"/>
      <c r="UHR76" s="38"/>
      <c r="UHS76" s="38"/>
      <c r="UHT76" s="38"/>
      <c r="UHU76" s="38"/>
      <c r="UHV76" s="38"/>
      <c r="UHW76" s="38"/>
      <c r="UHX76" s="38"/>
      <c r="UHY76" s="38"/>
      <c r="UHZ76" s="38"/>
      <c r="UIA76" s="38"/>
      <c r="UIB76" s="38"/>
      <c r="UIC76" s="38"/>
      <c r="UID76" s="38"/>
      <c r="UIE76" s="38"/>
      <c r="UIF76" s="38"/>
      <c r="UIG76" s="38"/>
      <c r="UIH76" s="38"/>
      <c r="UII76" s="38"/>
      <c r="UIJ76" s="38"/>
      <c r="UIK76" s="38"/>
      <c r="UIL76" s="38"/>
      <c r="UIM76" s="38"/>
      <c r="UIN76" s="38"/>
      <c r="UIO76" s="38"/>
      <c r="UIP76" s="38"/>
      <c r="UIQ76" s="38"/>
      <c r="UIR76" s="38"/>
      <c r="UIS76" s="38"/>
      <c r="UIT76" s="38"/>
      <c r="UIU76" s="38"/>
      <c r="UIV76" s="38"/>
      <c r="UIW76" s="38"/>
      <c r="UIX76" s="38"/>
      <c r="UIY76" s="38"/>
      <c r="UIZ76" s="38"/>
      <c r="UJA76" s="38"/>
      <c r="UJB76" s="38"/>
      <c r="UJC76" s="38"/>
      <c r="UJD76" s="38"/>
      <c r="UJE76" s="38"/>
      <c r="UJF76" s="38"/>
      <c r="UJG76" s="38"/>
      <c r="UJH76" s="38"/>
      <c r="UJI76" s="38"/>
      <c r="UJJ76" s="38"/>
      <c r="UJK76" s="38"/>
      <c r="UJL76" s="38"/>
      <c r="UJM76" s="38"/>
      <c r="UJN76" s="38"/>
      <c r="UJO76" s="38"/>
      <c r="UJP76" s="38"/>
      <c r="UJQ76" s="38"/>
      <c r="UJR76" s="38"/>
      <c r="UJS76" s="38"/>
      <c r="UJT76" s="38"/>
      <c r="UJU76" s="38"/>
      <c r="UJV76" s="38"/>
      <c r="UJW76" s="38"/>
      <c r="UJX76" s="38"/>
      <c r="UJY76" s="38"/>
      <c r="UJZ76" s="38"/>
      <c r="UKA76" s="38"/>
      <c r="UKB76" s="38"/>
      <c r="UKC76" s="38"/>
      <c r="UKD76" s="38"/>
      <c r="UKE76" s="38"/>
      <c r="UKF76" s="38"/>
      <c r="UKG76" s="38"/>
      <c r="UKH76" s="38"/>
      <c r="UKI76" s="38"/>
      <c r="UKJ76" s="38"/>
      <c r="UKK76" s="38"/>
      <c r="UKL76" s="38"/>
      <c r="UKM76" s="38"/>
      <c r="UKN76" s="38"/>
      <c r="UKO76" s="38"/>
      <c r="UKP76" s="38"/>
      <c r="UKQ76" s="38"/>
      <c r="UKR76" s="38"/>
      <c r="UKS76" s="38"/>
      <c r="UKT76" s="38"/>
      <c r="UKU76" s="38"/>
      <c r="UKV76" s="38"/>
      <c r="UKW76" s="38"/>
      <c r="UKX76" s="38"/>
      <c r="UKY76" s="38"/>
      <c r="UKZ76" s="38"/>
      <c r="ULA76" s="38"/>
      <c r="ULB76" s="38"/>
      <c r="ULC76" s="38"/>
      <c r="ULD76" s="38"/>
      <c r="ULE76" s="38"/>
      <c r="ULF76" s="38"/>
      <c r="ULG76" s="38"/>
      <c r="ULH76" s="38"/>
      <c r="ULI76" s="38"/>
      <c r="ULJ76" s="38"/>
      <c r="ULK76" s="38"/>
      <c r="ULL76" s="38"/>
      <c r="ULM76" s="38"/>
      <c r="ULN76" s="38"/>
      <c r="ULO76" s="38"/>
      <c r="ULP76" s="38"/>
      <c r="ULQ76" s="38"/>
      <c r="ULR76" s="38"/>
      <c r="ULS76" s="38"/>
      <c r="ULT76" s="38"/>
      <c r="ULU76" s="38"/>
      <c r="ULV76" s="38"/>
      <c r="ULW76" s="38"/>
      <c r="ULX76" s="38"/>
      <c r="ULY76" s="38"/>
      <c r="ULZ76" s="38"/>
      <c r="UMA76" s="38"/>
      <c r="UMB76" s="38"/>
      <c r="UMC76" s="38"/>
      <c r="UMD76" s="38"/>
      <c r="UME76" s="38"/>
      <c r="UMF76" s="38"/>
      <c r="UMG76" s="38"/>
      <c r="UMH76" s="38"/>
      <c r="UMI76" s="38"/>
      <c r="UMJ76" s="38"/>
      <c r="UMK76" s="38"/>
      <c r="UML76" s="38"/>
      <c r="UMM76" s="38"/>
      <c r="UMN76" s="38"/>
      <c r="UMO76" s="38"/>
      <c r="UMP76" s="38"/>
      <c r="UMQ76" s="38"/>
      <c r="UMR76" s="38"/>
      <c r="UMS76" s="38"/>
      <c r="UMT76" s="38"/>
      <c r="UMU76" s="38"/>
      <c r="UMV76" s="38"/>
      <c r="UMW76" s="38"/>
      <c r="UMX76" s="38"/>
      <c r="UMY76" s="38"/>
      <c r="UMZ76" s="38"/>
      <c r="UNA76" s="38"/>
      <c r="UNB76" s="38"/>
      <c r="UNC76" s="38"/>
      <c r="UND76" s="38"/>
      <c r="UNE76" s="38"/>
      <c r="UNF76" s="38"/>
      <c r="UNG76" s="38"/>
      <c r="UNH76" s="38"/>
      <c r="UNI76" s="38"/>
      <c r="UNJ76" s="38"/>
      <c r="UNK76" s="38"/>
      <c r="UNL76" s="38"/>
      <c r="UNM76" s="38"/>
      <c r="UNN76" s="38"/>
      <c r="UNO76" s="38"/>
      <c r="UNP76" s="38"/>
      <c r="UNQ76" s="38"/>
      <c r="UNR76" s="38"/>
      <c r="UNS76" s="38"/>
      <c r="UNT76" s="38"/>
      <c r="UNU76" s="38"/>
      <c r="UNV76" s="38"/>
      <c r="UNW76" s="38"/>
      <c r="UNX76" s="38"/>
      <c r="UNY76" s="38"/>
      <c r="UNZ76" s="38"/>
      <c r="UOA76" s="38"/>
      <c r="UOB76" s="38"/>
      <c r="UOC76" s="38"/>
      <c r="UOD76" s="38"/>
      <c r="UOE76" s="38"/>
      <c r="UOF76" s="38"/>
      <c r="UOG76" s="38"/>
      <c r="UOH76" s="38"/>
      <c r="UOI76" s="38"/>
      <c r="UOJ76" s="38"/>
      <c r="UOK76" s="38"/>
      <c r="UOL76" s="38"/>
      <c r="UOM76" s="38"/>
      <c r="UON76" s="38"/>
      <c r="UOO76" s="38"/>
      <c r="UOP76" s="38"/>
      <c r="UOQ76" s="38"/>
      <c r="UOR76" s="38"/>
      <c r="UOS76" s="38"/>
      <c r="UOT76" s="38"/>
      <c r="UOU76" s="38"/>
      <c r="UOV76" s="38"/>
      <c r="UOW76" s="38"/>
      <c r="UOX76" s="38"/>
      <c r="UOY76" s="38"/>
      <c r="UOZ76" s="38"/>
      <c r="UPA76" s="38"/>
      <c r="UPB76" s="38"/>
      <c r="UPC76" s="38"/>
      <c r="UPD76" s="38"/>
      <c r="UPE76" s="38"/>
      <c r="UPF76" s="38"/>
      <c r="UPG76" s="38"/>
      <c r="UPH76" s="38"/>
      <c r="UPI76" s="38"/>
      <c r="UPJ76" s="38"/>
      <c r="UPK76" s="38"/>
      <c r="UPL76" s="38"/>
      <c r="UPM76" s="38"/>
      <c r="UPN76" s="38"/>
      <c r="UPO76" s="38"/>
      <c r="UPP76" s="38"/>
      <c r="UPQ76" s="38"/>
      <c r="UPR76" s="38"/>
      <c r="UPS76" s="38"/>
      <c r="UPT76" s="38"/>
      <c r="UPU76" s="38"/>
      <c r="UPV76" s="38"/>
      <c r="UPW76" s="38"/>
      <c r="UPX76" s="38"/>
      <c r="UPY76" s="38"/>
      <c r="UPZ76" s="38"/>
      <c r="UQA76" s="38"/>
      <c r="UQB76" s="38"/>
      <c r="UQC76" s="38"/>
      <c r="UQD76" s="38"/>
      <c r="UQE76" s="38"/>
      <c r="UQF76" s="38"/>
      <c r="UQG76" s="38"/>
      <c r="UQH76" s="38"/>
      <c r="UQI76" s="38"/>
      <c r="UQJ76" s="38"/>
      <c r="UQK76" s="38"/>
      <c r="UQL76" s="38"/>
      <c r="UQM76" s="38"/>
      <c r="UQN76" s="38"/>
      <c r="UQO76" s="38"/>
      <c r="UQP76" s="38"/>
      <c r="UQQ76" s="38"/>
      <c r="UQR76" s="38"/>
      <c r="UQS76" s="38"/>
      <c r="UQT76" s="38"/>
      <c r="UQU76" s="38"/>
      <c r="UQV76" s="38"/>
      <c r="UQW76" s="38"/>
      <c r="UQX76" s="38"/>
      <c r="UQY76" s="38"/>
      <c r="UQZ76" s="38"/>
      <c r="URA76" s="38"/>
      <c r="URB76" s="38"/>
      <c r="URC76" s="38"/>
      <c r="URD76" s="38"/>
      <c r="URE76" s="38"/>
      <c r="URF76" s="38"/>
      <c r="URG76" s="38"/>
      <c r="URH76" s="38"/>
      <c r="URI76" s="38"/>
      <c r="URJ76" s="38"/>
      <c r="URK76" s="38"/>
      <c r="URL76" s="38"/>
      <c r="URM76" s="38"/>
      <c r="URN76" s="38"/>
      <c r="URO76" s="38"/>
      <c r="URP76" s="38"/>
      <c r="URQ76" s="38"/>
      <c r="URR76" s="38"/>
      <c r="URS76" s="38"/>
      <c r="URT76" s="38"/>
      <c r="URU76" s="38"/>
      <c r="URV76" s="38"/>
      <c r="URW76" s="38"/>
      <c r="URX76" s="38"/>
      <c r="URY76" s="38"/>
      <c r="URZ76" s="38"/>
      <c r="USA76" s="38"/>
      <c r="USB76" s="38"/>
      <c r="USC76" s="38"/>
      <c r="USD76" s="38"/>
      <c r="USE76" s="38"/>
      <c r="USF76" s="38"/>
      <c r="USG76" s="38"/>
      <c r="USH76" s="38"/>
      <c r="USI76" s="38"/>
      <c r="USJ76" s="38"/>
      <c r="USK76" s="38"/>
      <c r="USL76" s="38"/>
      <c r="USM76" s="38"/>
      <c r="USN76" s="38"/>
      <c r="USO76" s="38"/>
      <c r="USP76" s="38"/>
      <c r="USQ76" s="38"/>
      <c r="USR76" s="38"/>
      <c r="USS76" s="38"/>
      <c r="UST76" s="38"/>
      <c r="USU76" s="38"/>
      <c r="USV76" s="38"/>
      <c r="USW76" s="38"/>
      <c r="USX76" s="38"/>
      <c r="USY76" s="38"/>
      <c r="USZ76" s="38"/>
      <c r="UTA76" s="38"/>
      <c r="UTB76" s="38"/>
      <c r="UTC76" s="38"/>
      <c r="UTD76" s="38"/>
      <c r="UTE76" s="38"/>
      <c r="UTF76" s="38"/>
      <c r="UTG76" s="38"/>
      <c r="UTH76" s="38"/>
      <c r="UTI76" s="38"/>
      <c r="UTJ76" s="38"/>
      <c r="UTK76" s="38"/>
      <c r="UTL76" s="38"/>
      <c r="UTM76" s="38"/>
      <c r="UTN76" s="38"/>
      <c r="UTO76" s="38"/>
      <c r="UTP76" s="38"/>
      <c r="UTQ76" s="38"/>
      <c r="UTR76" s="38"/>
      <c r="UTS76" s="38"/>
      <c r="UTT76" s="38"/>
      <c r="UTU76" s="38"/>
      <c r="UTV76" s="38"/>
      <c r="UTW76" s="38"/>
      <c r="UTX76" s="38"/>
      <c r="UTY76" s="38"/>
      <c r="UTZ76" s="38"/>
      <c r="UUA76" s="38"/>
      <c r="UUB76" s="38"/>
      <c r="UUC76" s="38"/>
      <c r="UUD76" s="38"/>
      <c r="UUE76" s="38"/>
      <c r="UUF76" s="38"/>
      <c r="UUG76" s="38"/>
      <c r="UUH76" s="38"/>
      <c r="UUI76" s="38"/>
      <c r="UUJ76" s="38"/>
      <c r="UUK76" s="38"/>
      <c r="UUL76" s="38"/>
      <c r="UUM76" s="38"/>
      <c r="UUN76" s="38"/>
      <c r="UUO76" s="38"/>
      <c r="UUP76" s="38"/>
      <c r="UUQ76" s="38"/>
      <c r="UUR76" s="38"/>
      <c r="UUS76" s="38"/>
      <c r="UUT76" s="38"/>
      <c r="UUU76" s="38"/>
      <c r="UUV76" s="38"/>
      <c r="UUW76" s="38"/>
      <c r="UUX76" s="38"/>
      <c r="UUY76" s="38"/>
      <c r="UUZ76" s="38"/>
      <c r="UVA76" s="38"/>
      <c r="UVB76" s="38"/>
      <c r="UVC76" s="38"/>
      <c r="UVD76" s="38"/>
      <c r="UVE76" s="38"/>
      <c r="UVF76" s="38"/>
      <c r="UVG76" s="38"/>
      <c r="UVH76" s="38"/>
      <c r="UVI76" s="38"/>
      <c r="UVJ76" s="38"/>
      <c r="UVK76" s="38"/>
      <c r="UVL76" s="38"/>
      <c r="UVM76" s="38"/>
      <c r="UVN76" s="38"/>
      <c r="UVO76" s="38"/>
      <c r="UVP76" s="38"/>
      <c r="UVQ76" s="38"/>
      <c r="UVR76" s="38"/>
      <c r="UVS76" s="38"/>
      <c r="UVT76" s="38"/>
      <c r="UVU76" s="38"/>
      <c r="UVV76" s="38"/>
      <c r="UVW76" s="38"/>
      <c r="UVX76" s="38"/>
      <c r="UVY76" s="38"/>
      <c r="UVZ76" s="38"/>
      <c r="UWA76" s="38"/>
      <c r="UWB76" s="38"/>
      <c r="UWC76" s="38"/>
      <c r="UWD76" s="38"/>
      <c r="UWE76" s="38"/>
      <c r="UWF76" s="38"/>
      <c r="UWG76" s="38"/>
      <c r="UWH76" s="38"/>
      <c r="UWI76" s="38"/>
      <c r="UWJ76" s="38"/>
      <c r="UWK76" s="38"/>
      <c r="UWL76" s="38"/>
      <c r="UWM76" s="38"/>
      <c r="UWN76" s="38"/>
      <c r="UWO76" s="38"/>
      <c r="UWP76" s="38"/>
      <c r="UWQ76" s="38"/>
      <c r="UWR76" s="38"/>
      <c r="UWS76" s="38"/>
      <c r="UWT76" s="38"/>
      <c r="UWU76" s="38"/>
      <c r="UWV76" s="38"/>
      <c r="UWW76" s="38"/>
      <c r="UWX76" s="38"/>
      <c r="UWY76" s="38"/>
      <c r="UWZ76" s="38"/>
      <c r="UXA76" s="38"/>
      <c r="UXB76" s="38"/>
      <c r="UXC76" s="38"/>
      <c r="UXD76" s="38"/>
      <c r="UXE76" s="38"/>
      <c r="UXF76" s="38"/>
      <c r="UXG76" s="38"/>
      <c r="UXH76" s="38"/>
      <c r="UXI76" s="38"/>
      <c r="UXJ76" s="38"/>
      <c r="UXK76" s="38"/>
      <c r="UXL76" s="38"/>
      <c r="UXM76" s="38"/>
      <c r="UXN76" s="38"/>
      <c r="UXO76" s="38"/>
      <c r="UXP76" s="38"/>
      <c r="UXQ76" s="38"/>
      <c r="UXR76" s="38"/>
      <c r="UXS76" s="38"/>
      <c r="UXT76" s="38"/>
      <c r="UXU76" s="38"/>
      <c r="UXV76" s="38"/>
      <c r="UXW76" s="38"/>
      <c r="UXX76" s="38"/>
      <c r="UXY76" s="38"/>
      <c r="UXZ76" s="38"/>
      <c r="UYA76" s="38"/>
      <c r="UYB76" s="38"/>
      <c r="UYC76" s="38"/>
      <c r="UYD76" s="38"/>
      <c r="UYE76" s="38"/>
      <c r="UYF76" s="38"/>
      <c r="UYG76" s="38"/>
      <c r="UYH76" s="38"/>
      <c r="UYI76" s="38"/>
      <c r="UYJ76" s="38"/>
      <c r="UYK76" s="38"/>
      <c r="UYL76" s="38"/>
      <c r="UYM76" s="38"/>
      <c r="UYN76" s="38"/>
      <c r="UYO76" s="38"/>
      <c r="UYP76" s="38"/>
      <c r="UYQ76" s="38"/>
      <c r="UYR76" s="38"/>
      <c r="UYS76" s="38"/>
      <c r="UYT76" s="38"/>
      <c r="UYU76" s="38"/>
      <c r="UYV76" s="38"/>
      <c r="UYW76" s="38"/>
      <c r="UYX76" s="38"/>
      <c r="UYY76" s="38"/>
      <c r="UYZ76" s="38"/>
      <c r="UZA76" s="38"/>
      <c r="UZB76" s="38"/>
      <c r="UZC76" s="38"/>
      <c r="UZD76" s="38"/>
      <c r="UZE76" s="38"/>
      <c r="UZF76" s="38"/>
      <c r="UZG76" s="38"/>
      <c r="UZH76" s="38"/>
      <c r="UZI76" s="38"/>
      <c r="UZJ76" s="38"/>
      <c r="UZK76" s="38"/>
      <c r="UZL76" s="38"/>
      <c r="UZM76" s="38"/>
      <c r="UZN76" s="38"/>
      <c r="UZO76" s="38"/>
      <c r="UZP76" s="38"/>
      <c r="UZQ76" s="38"/>
      <c r="UZR76" s="38"/>
      <c r="UZS76" s="38"/>
      <c r="UZT76" s="38"/>
      <c r="UZU76" s="38"/>
      <c r="UZV76" s="38"/>
      <c r="UZW76" s="38"/>
      <c r="UZX76" s="38"/>
      <c r="UZY76" s="38"/>
      <c r="UZZ76" s="38"/>
      <c r="VAA76" s="38"/>
      <c r="VAB76" s="38"/>
      <c r="VAC76" s="38"/>
      <c r="VAD76" s="38"/>
      <c r="VAE76" s="38"/>
      <c r="VAF76" s="38"/>
      <c r="VAG76" s="38"/>
      <c r="VAH76" s="38"/>
      <c r="VAI76" s="38"/>
      <c r="VAJ76" s="38"/>
      <c r="VAK76" s="38"/>
      <c r="VAL76" s="38"/>
      <c r="VAM76" s="38"/>
      <c r="VAN76" s="38"/>
      <c r="VAO76" s="38"/>
      <c r="VAP76" s="38"/>
      <c r="VAQ76" s="38"/>
      <c r="VAR76" s="38"/>
      <c r="VAS76" s="38"/>
      <c r="VAT76" s="38"/>
      <c r="VAU76" s="38"/>
      <c r="VAV76" s="38"/>
      <c r="VAW76" s="38"/>
      <c r="VAX76" s="38"/>
      <c r="VAY76" s="38"/>
      <c r="VAZ76" s="38"/>
      <c r="VBA76" s="38"/>
      <c r="VBB76" s="38"/>
      <c r="VBC76" s="38"/>
      <c r="VBD76" s="38"/>
      <c r="VBE76" s="38"/>
      <c r="VBF76" s="38"/>
      <c r="VBG76" s="38"/>
      <c r="VBH76" s="38"/>
      <c r="VBI76" s="38"/>
      <c r="VBJ76" s="38"/>
      <c r="VBK76" s="38"/>
      <c r="VBL76" s="38"/>
      <c r="VBM76" s="38"/>
      <c r="VBN76" s="38"/>
      <c r="VBO76" s="38"/>
      <c r="VBP76" s="38"/>
      <c r="VBQ76" s="38"/>
      <c r="VBR76" s="38"/>
      <c r="VBS76" s="38"/>
      <c r="VBT76" s="38"/>
      <c r="VBU76" s="38"/>
      <c r="VBV76" s="38"/>
      <c r="VBW76" s="38"/>
      <c r="VBX76" s="38"/>
      <c r="VBY76" s="38"/>
      <c r="VBZ76" s="38"/>
      <c r="VCA76" s="38"/>
      <c r="VCB76" s="38"/>
      <c r="VCC76" s="38"/>
      <c r="VCD76" s="38"/>
      <c r="VCE76" s="38"/>
      <c r="VCF76" s="38"/>
      <c r="VCG76" s="38"/>
      <c r="VCH76" s="38"/>
      <c r="VCI76" s="38"/>
      <c r="VCJ76" s="38"/>
      <c r="VCK76" s="38"/>
      <c r="VCL76" s="38"/>
      <c r="VCM76" s="38"/>
      <c r="VCN76" s="38"/>
      <c r="VCO76" s="38"/>
      <c r="VCP76" s="38"/>
      <c r="VCQ76" s="38"/>
      <c r="VCR76" s="38"/>
      <c r="VCS76" s="38"/>
      <c r="VCT76" s="38"/>
      <c r="VCU76" s="38"/>
      <c r="VCV76" s="38"/>
      <c r="VCW76" s="38"/>
      <c r="VCX76" s="38"/>
      <c r="VCY76" s="38"/>
      <c r="VCZ76" s="38"/>
      <c r="VDA76" s="38"/>
      <c r="VDB76" s="38"/>
      <c r="VDC76" s="38"/>
      <c r="VDD76" s="38"/>
      <c r="VDE76" s="38"/>
      <c r="VDF76" s="38"/>
      <c r="VDG76" s="38"/>
      <c r="VDH76" s="38"/>
      <c r="VDI76" s="38"/>
      <c r="VDJ76" s="38"/>
      <c r="VDK76" s="38"/>
      <c r="VDL76" s="38"/>
      <c r="VDM76" s="38"/>
      <c r="VDN76" s="38"/>
      <c r="VDO76" s="38"/>
      <c r="VDP76" s="38"/>
      <c r="VDQ76" s="38"/>
      <c r="VDR76" s="38"/>
      <c r="VDS76" s="38"/>
      <c r="VDT76" s="38"/>
      <c r="VDU76" s="38"/>
      <c r="VDV76" s="38"/>
      <c r="VDW76" s="38"/>
      <c r="VDX76" s="38"/>
      <c r="VDY76" s="38"/>
      <c r="VDZ76" s="38"/>
      <c r="VEA76" s="38"/>
      <c r="VEB76" s="38"/>
      <c r="VEC76" s="38"/>
      <c r="VED76" s="38"/>
      <c r="VEE76" s="38"/>
      <c r="VEF76" s="38"/>
      <c r="VEG76" s="38"/>
      <c r="VEH76" s="38"/>
      <c r="VEI76" s="38"/>
      <c r="VEJ76" s="38"/>
      <c r="VEK76" s="38"/>
      <c r="VEL76" s="38"/>
      <c r="VEM76" s="38"/>
      <c r="VEN76" s="38"/>
      <c r="VEO76" s="38"/>
      <c r="VEP76" s="38"/>
      <c r="VEQ76" s="38"/>
      <c r="VER76" s="38"/>
      <c r="VES76" s="38"/>
      <c r="VET76" s="38"/>
      <c r="VEU76" s="38"/>
      <c r="VEV76" s="38"/>
      <c r="VEW76" s="38"/>
      <c r="VEX76" s="38"/>
      <c r="VEY76" s="38"/>
      <c r="VEZ76" s="38"/>
      <c r="VFA76" s="38"/>
      <c r="VFB76" s="38"/>
      <c r="VFC76" s="38"/>
      <c r="VFD76" s="38"/>
      <c r="VFE76" s="38"/>
      <c r="VFF76" s="38"/>
      <c r="VFG76" s="38"/>
      <c r="VFH76" s="38"/>
      <c r="VFI76" s="38"/>
      <c r="VFJ76" s="38"/>
      <c r="VFK76" s="38"/>
      <c r="VFL76" s="38"/>
      <c r="VFM76" s="38"/>
      <c r="VFN76" s="38"/>
      <c r="VFO76" s="38"/>
      <c r="VFP76" s="38"/>
      <c r="VFQ76" s="38"/>
      <c r="VFR76" s="38"/>
      <c r="VFS76" s="38"/>
      <c r="VFT76" s="38"/>
      <c r="VFU76" s="38"/>
      <c r="VFV76" s="38"/>
      <c r="VFW76" s="38"/>
      <c r="VFX76" s="38"/>
      <c r="VFY76" s="38"/>
      <c r="VFZ76" s="38"/>
      <c r="VGA76" s="38"/>
      <c r="VGB76" s="38"/>
      <c r="VGC76" s="38"/>
      <c r="VGD76" s="38"/>
      <c r="VGE76" s="38"/>
      <c r="VGF76" s="38"/>
      <c r="VGG76" s="38"/>
      <c r="VGH76" s="38"/>
      <c r="VGI76" s="38"/>
      <c r="VGJ76" s="38"/>
      <c r="VGK76" s="38"/>
      <c r="VGL76" s="38"/>
      <c r="VGM76" s="38"/>
      <c r="VGN76" s="38"/>
      <c r="VGO76" s="38"/>
      <c r="VGP76" s="38"/>
      <c r="VGQ76" s="38"/>
      <c r="VGR76" s="38"/>
      <c r="VGS76" s="38"/>
      <c r="VGT76" s="38"/>
      <c r="VGU76" s="38"/>
      <c r="VGV76" s="38"/>
      <c r="VGW76" s="38"/>
      <c r="VGX76" s="38"/>
      <c r="VGY76" s="38"/>
      <c r="VGZ76" s="38"/>
      <c r="VHA76" s="38"/>
      <c r="VHB76" s="38"/>
      <c r="VHC76" s="38"/>
      <c r="VHD76" s="38"/>
      <c r="VHE76" s="38"/>
      <c r="VHF76" s="38"/>
      <c r="VHG76" s="38"/>
      <c r="VHH76" s="38"/>
      <c r="VHI76" s="38"/>
      <c r="VHJ76" s="38"/>
      <c r="VHK76" s="38"/>
      <c r="VHL76" s="38"/>
      <c r="VHM76" s="38"/>
      <c r="VHN76" s="38"/>
      <c r="VHO76" s="38"/>
      <c r="VHP76" s="38"/>
      <c r="VHQ76" s="38"/>
      <c r="VHR76" s="38"/>
      <c r="VHS76" s="38"/>
      <c r="VHT76" s="38"/>
      <c r="VHU76" s="38"/>
      <c r="VHV76" s="38"/>
      <c r="VHW76" s="38"/>
      <c r="VHX76" s="38"/>
      <c r="VHY76" s="38"/>
      <c r="VHZ76" s="38"/>
      <c r="VIA76" s="38"/>
      <c r="VIB76" s="38"/>
      <c r="VIC76" s="38"/>
      <c r="VID76" s="38"/>
      <c r="VIE76" s="38"/>
      <c r="VIF76" s="38"/>
      <c r="VIG76" s="38"/>
      <c r="VIH76" s="38"/>
      <c r="VII76" s="38"/>
      <c r="VIJ76" s="38"/>
      <c r="VIK76" s="38"/>
      <c r="VIL76" s="38"/>
      <c r="VIM76" s="38"/>
      <c r="VIN76" s="38"/>
      <c r="VIO76" s="38"/>
      <c r="VIP76" s="38"/>
      <c r="VIQ76" s="38"/>
      <c r="VIR76" s="38"/>
      <c r="VIS76" s="38"/>
      <c r="VIT76" s="38"/>
      <c r="VIU76" s="38"/>
      <c r="VIV76" s="38"/>
      <c r="VIW76" s="38"/>
      <c r="VIX76" s="38"/>
      <c r="VIY76" s="38"/>
      <c r="VIZ76" s="38"/>
      <c r="VJA76" s="38"/>
      <c r="VJB76" s="38"/>
      <c r="VJC76" s="38"/>
      <c r="VJD76" s="38"/>
      <c r="VJE76" s="38"/>
      <c r="VJF76" s="38"/>
      <c r="VJG76" s="38"/>
      <c r="VJH76" s="38"/>
      <c r="VJI76" s="38"/>
      <c r="VJJ76" s="38"/>
      <c r="VJK76" s="38"/>
      <c r="VJL76" s="38"/>
      <c r="VJM76" s="38"/>
      <c r="VJN76" s="38"/>
      <c r="VJO76" s="38"/>
      <c r="VJP76" s="38"/>
      <c r="VJQ76" s="38"/>
      <c r="VJR76" s="38"/>
      <c r="VJS76" s="38"/>
      <c r="VJT76" s="38"/>
      <c r="VJU76" s="38"/>
      <c r="VJV76" s="38"/>
      <c r="VJW76" s="38"/>
      <c r="VJX76" s="38"/>
      <c r="VJY76" s="38"/>
      <c r="VJZ76" s="38"/>
      <c r="VKA76" s="38"/>
      <c r="VKB76" s="38"/>
      <c r="VKC76" s="38"/>
      <c r="VKD76" s="38"/>
      <c r="VKE76" s="38"/>
      <c r="VKF76" s="38"/>
      <c r="VKG76" s="38"/>
      <c r="VKH76" s="38"/>
      <c r="VKI76" s="38"/>
      <c r="VKJ76" s="38"/>
      <c r="VKK76" s="38"/>
      <c r="VKL76" s="38"/>
      <c r="VKM76" s="38"/>
      <c r="VKN76" s="38"/>
      <c r="VKO76" s="38"/>
      <c r="VKP76" s="38"/>
      <c r="VKQ76" s="38"/>
      <c r="VKR76" s="38"/>
      <c r="VKS76" s="38"/>
      <c r="VKT76" s="38"/>
      <c r="VKU76" s="38"/>
      <c r="VKV76" s="38"/>
      <c r="VKW76" s="38"/>
      <c r="VKX76" s="38"/>
      <c r="VKY76" s="38"/>
      <c r="VKZ76" s="38"/>
      <c r="VLA76" s="38"/>
      <c r="VLB76" s="38"/>
      <c r="VLC76" s="38"/>
      <c r="VLD76" s="38"/>
      <c r="VLE76" s="38"/>
      <c r="VLF76" s="38"/>
      <c r="VLG76" s="38"/>
      <c r="VLH76" s="38"/>
      <c r="VLI76" s="38"/>
      <c r="VLJ76" s="38"/>
      <c r="VLK76" s="38"/>
      <c r="VLL76" s="38"/>
      <c r="VLM76" s="38"/>
      <c r="VLN76" s="38"/>
      <c r="VLO76" s="38"/>
      <c r="VLP76" s="38"/>
      <c r="VLQ76" s="38"/>
      <c r="VLR76" s="38"/>
      <c r="VLS76" s="38"/>
      <c r="VLT76" s="38"/>
      <c r="VLU76" s="38"/>
      <c r="VLV76" s="38"/>
      <c r="VLW76" s="38"/>
      <c r="VLX76" s="38"/>
      <c r="VLY76" s="38"/>
      <c r="VLZ76" s="38"/>
      <c r="VMA76" s="38"/>
      <c r="VMB76" s="38"/>
      <c r="VMC76" s="38"/>
      <c r="VMD76" s="38"/>
      <c r="VME76" s="38"/>
      <c r="VMF76" s="38"/>
      <c r="VMG76" s="38"/>
      <c r="VMH76" s="38"/>
      <c r="VMI76" s="38"/>
      <c r="VMJ76" s="38"/>
      <c r="VMK76" s="38"/>
      <c r="VML76" s="38"/>
      <c r="VMM76" s="38"/>
      <c r="VMN76" s="38"/>
      <c r="VMO76" s="38"/>
      <c r="VMP76" s="38"/>
      <c r="VMQ76" s="38"/>
      <c r="VMR76" s="38"/>
      <c r="VMS76" s="38"/>
      <c r="VMT76" s="38"/>
      <c r="VMU76" s="38"/>
      <c r="VMV76" s="38"/>
      <c r="VMW76" s="38"/>
      <c r="VMX76" s="38"/>
      <c r="VMY76" s="38"/>
      <c r="VMZ76" s="38"/>
      <c r="VNA76" s="38"/>
      <c r="VNB76" s="38"/>
      <c r="VNC76" s="38"/>
      <c r="VND76" s="38"/>
      <c r="VNE76" s="38"/>
      <c r="VNF76" s="38"/>
      <c r="VNG76" s="38"/>
      <c r="VNH76" s="38"/>
      <c r="VNI76" s="38"/>
      <c r="VNJ76" s="38"/>
      <c r="VNK76" s="38"/>
      <c r="VNL76" s="38"/>
      <c r="VNM76" s="38"/>
      <c r="VNN76" s="38"/>
      <c r="VNO76" s="38"/>
      <c r="VNP76" s="38"/>
      <c r="VNQ76" s="38"/>
      <c r="VNR76" s="38"/>
      <c r="VNS76" s="38"/>
      <c r="VNT76" s="38"/>
      <c r="VNU76" s="38"/>
      <c r="VNV76" s="38"/>
      <c r="VNW76" s="38"/>
      <c r="VNX76" s="38"/>
      <c r="VNY76" s="38"/>
      <c r="VNZ76" s="38"/>
      <c r="VOA76" s="38"/>
      <c r="VOB76" s="38"/>
      <c r="VOC76" s="38"/>
      <c r="VOD76" s="38"/>
      <c r="VOE76" s="38"/>
      <c r="VOF76" s="38"/>
      <c r="VOG76" s="38"/>
      <c r="VOH76" s="38"/>
      <c r="VOI76" s="38"/>
      <c r="VOJ76" s="38"/>
      <c r="VOK76" s="38"/>
      <c r="VOL76" s="38"/>
      <c r="VOM76" s="38"/>
      <c r="VON76" s="38"/>
      <c r="VOO76" s="38"/>
      <c r="VOP76" s="38"/>
      <c r="VOQ76" s="38"/>
      <c r="VOR76" s="38"/>
      <c r="VOS76" s="38"/>
      <c r="VOT76" s="38"/>
      <c r="VOU76" s="38"/>
      <c r="VOV76" s="38"/>
      <c r="VOW76" s="38"/>
      <c r="VOX76" s="38"/>
      <c r="VOY76" s="38"/>
      <c r="VOZ76" s="38"/>
      <c r="VPA76" s="38"/>
      <c r="VPB76" s="38"/>
      <c r="VPC76" s="38"/>
      <c r="VPD76" s="38"/>
      <c r="VPE76" s="38"/>
      <c r="VPF76" s="38"/>
      <c r="VPG76" s="38"/>
      <c r="VPH76" s="38"/>
      <c r="VPI76" s="38"/>
      <c r="VPJ76" s="38"/>
      <c r="VPK76" s="38"/>
      <c r="VPL76" s="38"/>
      <c r="VPM76" s="38"/>
      <c r="VPN76" s="38"/>
      <c r="VPO76" s="38"/>
      <c r="VPP76" s="38"/>
      <c r="VPQ76" s="38"/>
      <c r="VPR76" s="38"/>
      <c r="VPS76" s="38"/>
      <c r="VPT76" s="38"/>
      <c r="VPU76" s="38"/>
      <c r="VPV76" s="38"/>
      <c r="VPW76" s="38"/>
      <c r="VPX76" s="38"/>
      <c r="VPY76" s="38"/>
      <c r="VPZ76" s="38"/>
      <c r="VQA76" s="38"/>
      <c r="VQB76" s="38"/>
      <c r="VQC76" s="38"/>
      <c r="VQD76" s="38"/>
      <c r="VQE76" s="38"/>
      <c r="VQF76" s="38"/>
      <c r="VQG76" s="38"/>
      <c r="VQH76" s="38"/>
      <c r="VQI76" s="38"/>
      <c r="VQJ76" s="38"/>
      <c r="VQK76" s="38"/>
      <c r="VQL76" s="38"/>
      <c r="VQM76" s="38"/>
      <c r="VQN76" s="38"/>
      <c r="VQO76" s="38"/>
      <c r="VQP76" s="38"/>
      <c r="VQQ76" s="38"/>
      <c r="VQR76" s="38"/>
      <c r="VQS76" s="38"/>
      <c r="VQT76" s="38"/>
      <c r="VQU76" s="38"/>
      <c r="VQV76" s="38"/>
      <c r="VQW76" s="38"/>
      <c r="VQX76" s="38"/>
      <c r="VQY76" s="38"/>
      <c r="VQZ76" s="38"/>
      <c r="VRA76" s="38"/>
      <c r="VRB76" s="38"/>
      <c r="VRC76" s="38"/>
      <c r="VRD76" s="38"/>
      <c r="VRE76" s="38"/>
      <c r="VRF76" s="38"/>
      <c r="VRG76" s="38"/>
      <c r="VRH76" s="38"/>
      <c r="VRI76" s="38"/>
      <c r="VRJ76" s="38"/>
      <c r="VRK76" s="38"/>
      <c r="VRL76" s="38"/>
      <c r="VRM76" s="38"/>
      <c r="VRN76" s="38"/>
      <c r="VRO76" s="38"/>
      <c r="VRP76" s="38"/>
      <c r="VRQ76" s="38"/>
      <c r="VRR76" s="38"/>
      <c r="VRS76" s="38"/>
      <c r="VRT76" s="38"/>
      <c r="VRU76" s="38"/>
      <c r="VRV76" s="38"/>
      <c r="VRW76" s="38"/>
      <c r="VRX76" s="38"/>
      <c r="VRY76" s="38"/>
      <c r="VRZ76" s="38"/>
      <c r="VSA76" s="38"/>
      <c r="VSB76" s="38"/>
      <c r="VSC76" s="38"/>
      <c r="VSD76" s="38"/>
      <c r="VSE76" s="38"/>
      <c r="VSF76" s="38"/>
      <c r="VSG76" s="38"/>
      <c r="VSH76" s="38"/>
      <c r="VSI76" s="38"/>
      <c r="VSJ76" s="38"/>
      <c r="VSK76" s="38"/>
      <c r="VSL76" s="38"/>
      <c r="VSM76" s="38"/>
      <c r="VSN76" s="38"/>
      <c r="VSO76" s="38"/>
      <c r="VSP76" s="38"/>
      <c r="VSQ76" s="38"/>
      <c r="VSR76" s="38"/>
      <c r="VSS76" s="38"/>
      <c r="VST76" s="38"/>
      <c r="VSU76" s="38"/>
      <c r="VSV76" s="38"/>
      <c r="VSW76" s="38"/>
      <c r="VSX76" s="38"/>
      <c r="VSY76" s="38"/>
      <c r="VSZ76" s="38"/>
      <c r="VTA76" s="38"/>
      <c r="VTB76" s="38"/>
      <c r="VTC76" s="38"/>
      <c r="VTD76" s="38"/>
      <c r="VTE76" s="38"/>
      <c r="VTF76" s="38"/>
      <c r="VTG76" s="38"/>
      <c r="VTH76" s="38"/>
      <c r="VTI76" s="38"/>
      <c r="VTJ76" s="38"/>
      <c r="VTK76" s="38"/>
      <c r="VTL76" s="38"/>
      <c r="VTM76" s="38"/>
      <c r="VTN76" s="38"/>
      <c r="VTO76" s="38"/>
      <c r="VTP76" s="38"/>
      <c r="VTQ76" s="38"/>
      <c r="VTR76" s="38"/>
      <c r="VTS76" s="38"/>
      <c r="VTT76" s="38"/>
      <c r="VTU76" s="38"/>
      <c r="VTV76" s="38"/>
      <c r="VTW76" s="38"/>
      <c r="VTX76" s="38"/>
      <c r="VTY76" s="38"/>
      <c r="VTZ76" s="38"/>
      <c r="VUA76" s="38"/>
      <c r="VUB76" s="38"/>
      <c r="VUC76" s="38"/>
      <c r="VUD76" s="38"/>
      <c r="VUE76" s="38"/>
      <c r="VUF76" s="38"/>
      <c r="VUG76" s="38"/>
      <c r="VUH76" s="38"/>
      <c r="VUI76" s="38"/>
      <c r="VUJ76" s="38"/>
      <c r="VUK76" s="38"/>
      <c r="VUL76" s="38"/>
      <c r="VUM76" s="38"/>
      <c r="VUN76" s="38"/>
      <c r="VUO76" s="38"/>
      <c r="VUP76" s="38"/>
      <c r="VUQ76" s="38"/>
      <c r="VUR76" s="38"/>
      <c r="VUS76" s="38"/>
      <c r="VUT76" s="38"/>
      <c r="VUU76" s="38"/>
      <c r="VUV76" s="38"/>
      <c r="VUW76" s="38"/>
      <c r="VUX76" s="38"/>
      <c r="VUY76" s="38"/>
      <c r="VUZ76" s="38"/>
      <c r="VVA76" s="38"/>
      <c r="VVB76" s="38"/>
      <c r="VVC76" s="38"/>
      <c r="VVD76" s="38"/>
      <c r="VVE76" s="38"/>
      <c r="VVF76" s="38"/>
      <c r="VVG76" s="38"/>
      <c r="VVH76" s="38"/>
      <c r="VVI76" s="38"/>
      <c r="VVJ76" s="38"/>
      <c r="VVK76" s="38"/>
      <c r="VVL76" s="38"/>
      <c r="VVM76" s="38"/>
      <c r="VVN76" s="38"/>
      <c r="VVO76" s="38"/>
      <c r="VVP76" s="38"/>
      <c r="VVQ76" s="38"/>
      <c r="VVR76" s="38"/>
      <c r="VVS76" s="38"/>
      <c r="VVT76" s="38"/>
      <c r="VVU76" s="38"/>
      <c r="VVV76" s="38"/>
      <c r="VVW76" s="38"/>
      <c r="VVX76" s="38"/>
      <c r="VVY76" s="38"/>
      <c r="VVZ76" s="38"/>
      <c r="VWA76" s="38"/>
      <c r="VWB76" s="38"/>
      <c r="VWC76" s="38"/>
      <c r="VWD76" s="38"/>
      <c r="VWE76" s="38"/>
      <c r="VWF76" s="38"/>
      <c r="VWG76" s="38"/>
      <c r="VWH76" s="38"/>
      <c r="VWI76" s="38"/>
      <c r="VWJ76" s="38"/>
      <c r="VWK76" s="38"/>
      <c r="VWL76" s="38"/>
      <c r="VWM76" s="38"/>
      <c r="VWN76" s="38"/>
      <c r="VWO76" s="38"/>
      <c r="VWP76" s="38"/>
      <c r="VWQ76" s="38"/>
      <c r="VWR76" s="38"/>
      <c r="VWS76" s="38"/>
      <c r="VWT76" s="38"/>
      <c r="VWU76" s="38"/>
      <c r="VWV76" s="38"/>
      <c r="VWW76" s="38"/>
      <c r="VWX76" s="38"/>
      <c r="VWY76" s="38"/>
      <c r="VWZ76" s="38"/>
      <c r="VXA76" s="38"/>
      <c r="VXB76" s="38"/>
      <c r="VXC76" s="38"/>
      <c r="VXD76" s="38"/>
      <c r="VXE76" s="38"/>
      <c r="VXF76" s="38"/>
      <c r="VXG76" s="38"/>
      <c r="VXH76" s="38"/>
      <c r="VXI76" s="38"/>
      <c r="VXJ76" s="38"/>
      <c r="VXK76" s="38"/>
      <c r="VXL76" s="38"/>
      <c r="VXM76" s="38"/>
      <c r="VXN76" s="38"/>
      <c r="VXO76" s="38"/>
      <c r="VXP76" s="38"/>
      <c r="VXQ76" s="38"/>
      <c r="VXR76" s="38"/>
      <c r="VXS76" s="38"/>
      <c r="VXT76" s="38"/>
      <c r="VXU76" s="38"/>
      <c r="VXV76" s="38"/>
      <c r="VXW76" s="38"/>
      <c r="VXX76" s="38"/>
      <c r="VXY76" s="38"/>
      <c r="VXZ76" s="38"/>
      <c r="VYA76" s="38"/>
      <c r="VYB76" s="38"/>
      <c r="VYC76" s="38"/>
      <c r="VYD76" s="38"/>
      <c r="VYE76" s="38"/>
      <c r="VYF76" s="38"/>
      <c r="VYG76" s="38"/>
      <c r="VYH76" s="38"/>
      <c r="VYI76" s="38"/>
      <c r="VYJ76" s="38"/>
      <c r="VYK76" s="38"/>
      <c r="VYL76" s="38"/>
      <c r="VYM76" s="38"/>
      <c r="VYN76" s="38"/>
      <c r="VYO76" s="38"/>
      <c r="VYP76" s="38"/>
      <c r="VYQ76" s="38"/>
      <c r="VYR76" s="38"/>
      <c r="VYS76" s="38"/>
      <c r="VYT76" s="38"/>
      <c r="VYU76" s="38"/>
      <c r="VYV76" s="38"/>
      <c r="VYW76" s="38"/>
      <c r="VYX76" s="38"/>
      <c r="VYY76" s="38"/>
      <c r="VYZ76" s="38"/>
      <c r="VZA76" s="38"/>
      <c r="VZB76" s="38"/>
      <c r="VZC76" s="38"/>
      <c r="VZD76" s="38"/>
      <c r="VZE76" s="38"/>
      <c r="VZF76" s="38"/>
      <c r="VZG76" s="38"/>
      <c r="VZH76" s="38"/>
      <c r="VZI76" s="38"/>
      <c r="VZJ76" s="38"/>
      <c r="VZK76" s="38"/>
      <c r="VZL76" s="38"/>
      <c r="VZM76" s="38"/>
      <c r="VZN76" s="38"/>
      <c r="VZO76" s="38"/>
      <c r="VZP76" s="38"/>
      <c r="VZQ76" s="38"/>
      <c r="VZR76" s="38"/>
      <c r="VZS76" s="38"/>
      <c r="VZT76" s="38"/>
      <c r="VZU76" s="38"/>
      <c r="VZV76" s="38"/>
      <c r="VZW76" s="38"/>
      <c r="VZX76" s="38"/>
      <c r="VZY76" s="38"/>
      <c r="VZZ76" s="38"/>
      <c r="WAA76" s="38"/>
      <c r="WAB76" s="38"/>
      <c r="WAC76" s="38"/>
      <c r="WAD76" s="38"/>
      <c r="WAE76" s="38"/>
      <c r="WAF76" s="38"/>
      <c r="WAG76" s="38"/>
      <c r="WAH76" s="38"/>
      <c r="WAI76" s="38"/>
      <c r="WAJ76" s="38"/>
      <c r="WAK76" s="38"/>
      <c r="WAL76" s="38"/>
      <c r="WAM76" s="38"/>
      <c r="WAN76" s="38"/>
      <c r="WAO76" s="38"/>
      <c r="WAP76" s="38"/>
      <c r="WAQ76" s="38"/>
      <c r="WAR76" s="38"/>
      <c r="WAS76" s="38"/>
      <c r="WAT76" s="38"/>
      <c r="WAU76" s="38"/>
      <c r="WAV76" s="38"/>
      <c r="WAW76" s="38"/>
      <c r="WAX76" s="38"/>
      <c r="WAY76" s="38"/>
      <c r="WAZ76" s="38"/>
      <c r="WBA76" s="38"/>
      <c r="WBB76" s="38"/>
      <c r="WBC76" s="38"/>
      <c r="WBD76" s="38"/>
      <c r="WBE76" s="38"/>
      <c r="WBF76" s="38"/>
      <c r="WBG76" s="38"/>
      <c r="WBH76" s="38"/>
      <c r="WBI76" s="38"/>
      <c r="WBJ76" s="38"/>
      <c r="WBK76" s="38"/>
      <c r="WBL76" s="38"/>
      <c r="WBM76" s="38"/>
      <c r="WBN76" s="38"/>
      <c r="WBO76" s="38"/>
      <c r="WBP76" s="38"/>
      <c r="WBQ76" s="38"/>
      <c r="WBR76" s="38"/>
      <c r="WBS76" s="38"/>
      <c r="WBT76" s="38"/>
      <c r="WBU76" s="38"/>
      <c r="WBV76" s="38"/>
      <c r="WBW76" s="38"/>
      <c r="WBX76" s="38"/>
      <c r="WBY76" s="38"/>
      <c r="WBZ76" s="38"/>
      <c r="WCA76" s="38"/>
      <c r="WCB76" s="38"/>
      <c r="WCC76" s="38"/>
      <c r="WCD76" s="38"/>
      <c r="WCE76" s="38"/>
      <c r="WCF76" s="38"/>
      <c r="WCG76" s="38"/>
      <c r="WCH76" s="38"/>
      <c r="WCI76" s="38"/>
      <c r="WCJ76" s="38"/>
      <c r="WCK76" s="38"/>
      <c r="WCL76" s="38"/>
      <c r="WCM76" s="38"/>
      <c r="WCN76" s="38"/>
      <c r="WCO76" s="38"/>
      <c r="WCP76" s="38"/>
      <c r="WCQ76" s="38"/>
      <c r="WCR76" s="38"/>
      <c r="WCS76" s="38"/>
      <c r="WCT76" s="38"/>
      <c r="WCU76" s="38"/>
      <c r="WCV76" s="38"/>
      <c r="WCW76" s="38"/>
      <c r="WCX76" s="38"/>
      <c r="WCY76" s="38"/>
      <c r="WCZ76" s="38"/>
      <c r="WDA76" s="38"/>
      <c r="WDB76" s="38"/>
      <c r="WDC76" s="38"/>
      <c r="WDD76" s="38"/>
      <c r="WDE76" s="38"/>
      <c r="WDF76" s="38"/>
      <c r="WDG76" s="38"/>
      <c r="WDH76" s="38"/>
      <c r="WDI76" s="38"/>
      <c r="WDJ76" s="38"/>
      <c r="WDK76" s="38"/>
      <c r="WDL76" s="38"/>
      <c r="WDM76" s="38"/>
      <c r="WDN76" s="38"/>
      <c r="WDO76" s="38"/>
      <c r="WDP76" s="38"/>
      <c r="WDQ76" s="38"/>
      <c r="WDR76" s="38"/>
      <c r="WDS76" s="38"/>
      <c r="WDT76" s="38"/>
      <c r="WDU76" s="38"/>
      <c r="WDV76" s="38"/>
      <c r="WDW76" s="38"/>
      <c r="WDX76" s="38"/>
      <c r="WDY76" s="38"/>
      <c r="WDZ76" s="38"/>
      <c r="WEA76" s="38"/>
      <c r="WEB76" s="38"/>
      <c r="WEC76" s="38"/>
      <c r="WED76" s="38"/>
      <c r="WEE76" s="38"/>
      <c r="WEF76" s="38"/>
      <c r="WEG76" s="38"/>
      <c r="WEH76" s="38"/>
      <c r="WEI76" s="38"/>
      <c r="WEJ76" s="38"/>
      <c r="WEK76" s="38"/>
      <c r="WEL76" s="38"/>
      <c r="WEM76" s="38"/>
      <c r="WEN76" s="38"/>
      <c r="WEO76" s="38"/>
      <c r="WEP76" s="38"/>
      <c r="WEQ76" s="38"/>
      <c r="WER76" s="38"/>
      <c r="WES76" s="38"/>
      <c r="WET76" s="38"/>
      <c r="WEU76" s="38"/>
      <c r="WEV76" s="38"/>
      <c r="WEW76" s="38"/>
      <c r="WEX76" s="38"/>
      <c r="WEY76" s="38"/>
      <c r="WEZ76" s="38"/>
      <c r="WFA76" s="38"/>
      <c r="WFB76" s="38"/>
      <c r="WFC76" s="38"/>
      <c r="WFD76" s="38"/>
      <c r="WFE76" s="38"/>
      <c r="WFF76" s="38"/>
      <c r="WFG76" s="38"/>
      <c r="WFH76" s="38"/>
      <c r="WFI76" s="38"/>
      <c r="WFJ76" s="38"/>
      <c r="WFK76" s="38"/>
      <c r="WFL76" s="38"/>
      <c r="WFM76" s="38"/>
      <c r="WFN76" s="38"/>
      <c r="WFO76" s="38"/>
      <c r="WFP76" s="38"/>
      <c r="WFQ76" s="38"/>
      <c r="WFR76" s="38"/>
      <c r="WFS76" s="38"/>
      <c r="WFT76" s="38"/>
      <c r="WFU76" s="38"/>
      <c r="WFV76" s="38"/>
      <c r="WFW76" s="38"/>
      <c r="WFX76" s="38"/>
      <c r="WFY76" s="38"/>
      <c r="WFZ76" s="38"/>
      <c r="WGA76" s="38"/>
      <c r="WGB76" s="38"/>
      <c r="WGC76" s="38"/>
      <c r="WGD76" s="38"/>
      <c r="WGE76" s="38"/>
      <c r="WGF76" s="38"/>
      <c r="WGG76" s="38"/>
      <c r="WGH76" s="38"/>
      <c r="WGI76" s="38"/>
      <c r="WGJ76" s="38"/>
      <c r="WGK76" s="38"/>
      <c r="WGL76" s="38"/>
      <c r="WGM76" s="38"/>
      <c r="WGN76" s="38"/>
      <c r="WGO76" s="38"/>
      <c r="WGP76" s="38"/>
      <c r="WGQ76" s="38"/>
      <c r="WGR76" s="38"/>
      <c r="WGS76" s="38"/>
      <c r="WGT76" s="38"/>
      <c r="WGU76" s="38"/>
      <c r="WGV76" s="38"/>
      <c r="WGW76" s="38"/>
      <c r="WGX76" s="38"/>
      <c r="WGY76" s="38"/>
      <c r="WGZ76" s="38"/>
      <c r="WHA76" s="38"/>
      <c r="WHB76" s="38"/>
      <c r="WHC76" s="38"/>
      <c r="WHD76" s="38"/>
      <c r="WHE76" s="38"/>
      <c r="WHF76" s="38"/>
      <c r="WHG76" s="38"/>
      <c r="WHH76" s="38"/>
      <c r="WHI76" s="38"/>
      <c r="WHJ76" s="38"/>
      <c r="WHK76" s="38"/>
      <c r="WHL76" s="38"/>
      <c r="WHM76" s="38"/>
      <c r="WHN76" s="38"/>
      <c r="WHO76" s="38"/>
      <c r="WHP76" s="38"/>
      <c r="WHQ76" s="38"/>
      <c r="WHR76" s="38"/>
      <c r="WHS76" s="38"/>
      <c r="WHT76" s="38"/>
      <c r="WHU76" s="38"/>
      <c r="WHV76" s="38"/>
      <c r="WHW76" s="38"/>
      <c r="WHX76" s="38"/>
      <c r="WHY76" s="38"/>
      <c r="WHZ76" s="38"/>
      <c r="WIA76" s="38"/>
      <c r="WIB76" s="38"/>
      <c r="WIC76" s="38"/>
      <c r="WID76" s="38"/>
      <c r="WIE76" s="38"/>
      <c r="WIF76" s="38"/>
      <c r="WIG76" s="38"/>
      <c r="WIH76" s="38"/>
      <c r="WII76" s="38"/>
      <c r="WIJ76" s="38"/>
      <c r="WIK76" s="38"/>
      <c r="WIL76" s="38"/>
      <c r="WIM76" s="38"/>
      <c r="WIN76" s="38"/>
      <c r="WIO76" s="38"/>
      <c r="WIP76" s="38"/>
      <c r="WIQ76" s="38"/>
      <c r="WIR76" s="38"/>
      <c r="WIS76" s="38"/>
      <c r="WIT76" s="38"/>
      <c r="WIU76" s="38"/>
      <c r="WIV76" s="38"/>
      <c r="WIW76" s="38"/>
      <c r="WIX76" s="38"/>
      <c r="WIY76" s="38"/>
      <c r="WIZ76" s="38"/>
      <c r="WJA76" s="38"/>
      <c r="WJB76" s="38"/>
      <c r="WJC76" s="38"/>
      <c r="WJD76" s="38"/>
      <c r="WJE76" s="38"/>
      <c r="WJF76" s="38"/>
      <c r="WJG76" s="38"/>
      <c r="WJH76" s="38"/>
      <c r="WJI76" s="38"/>
      <c r="WJJ76" s="38"/>
      <c r="WJK76" s="38"/>
      <c r="WJL76" s="38"/>
      <c r="WJM76" s="38"/>
      <c r="WJN76" s="38"/>
      <c r="WJO76" s="38"/>
      <c r="WJP76" s="38"/>
      <c r="WJQ76" s="38"/>
      <c r="WJR76" s="38"/>
      <c r="WJS76" s="38"/>
      <c r="WJT76" s="38"/>
      <c r="WJU76" s="38"/>
      <c r="WJV76" s="38"/>
      <c r="WJW76" s="38"/>
      <c r="WJX76" s="38"/>
      <c r="WJY76" s="38"/>
      <c r="WJZ76" s="38"/>
      <c r="WKA76" s="38"/>
      <c r="WKB76" s="38"/>
      <c r="WKC76" s="38"/>
      <c r="WKD76" s="38"/>
      <c r="WKE76" s="38"/>
      <c r="WKF76" s="38"/>
      <c r="WKG76" s="38"/>
      <c r="WKH76" s="38"/>
      <c r="WKI76" s="38"/>
      <c r="WKJ76" s="38"/>
      <c r="WKK76" s="38"/>
      <c r="WKL76" s="38"/>
      <c r="WKM76" s="38"/>
      <c r="WKN76" s="38"/>
      <c r="WKO76" s="38"/>
      <c r="WKP76" s="38"/>
      <c r="WKQ76" s="38"/>
      <c r="WKR76" s="38"/>
      <c r="WKS76" s="38"/>
      <c r="WKT76" s="38"/>
      <c r="WKU76" s="38"/>
      <c r="WKV76" s="38"/>
      <c r="WKW76" s="38"/>
      <c r="WKX76" s="38"/>
      <c r="WKY76" s="38"/>
      <c r="WKZ76" s="38"/>
      <c r="WLA76" s="38"/>
      <c r="WLB76" s="38"/>
      <c r="WLC76" s="38"/>
      <c r="WLD76" s="38"/>
      <c r="WLE76" s="38"/>
      <c r="WLF76" s="38"/>
      <c r="WLG76" s="38"/>
      <c r="WLH76" s="38"/>
      <c r="WLI76" s="38"/>
      <c r="WLJ76" s="38"/>
      <c r="WLK76" s="38"/>
      <c r="WLL76" s="38"/>
      <c r="WLM76" s="38"/>
      <c r="WLN76" s="38"/>
      <c r="WLO76" s="38"/>
      <c r="WLP76" s="38"/>
      <c r="WLQ76" s="38"/>
      <c r="WLR76" s="38"/>
      <c r="WLS76" s="38"/>
      <c r="WLT76" s="38"/>
      <c r="WLU76" s="38"/>
      <c r="WLV76" s="38"/>
      <c r="WLW76" s="38"/>
      <c r="WLX76" s="38"/>
      <c r="WLY76" s="38"/>
      <c r="WLZ76" s="38"/>
      <c r="WMA76" s="38"/>
      <c r="WMB76" s="38"/>
      <c r="WMC76" s="38"/>
      <c r="WMD76" s="38"/>
      <c r="WME76" s="38"/>
      <c r="WMF76" s="38"/>
      <c r="WMG76" s="38"/>
      <c r="WMH76" s="38"/>
      <c r="WMI76" s="38"/>
      <c r="WMJ76" s="38"/>
      <c r="WMK76" s="38"/>
      <c r="WML76" s="38"/>
      <c r="WMM76" s="38"/>
      <c r="WMN76" s="38"/>
      <c r="WMO76" s="38"/>
      <c r="WMP76" s="38"/>
      <c r="WMQ76" s="38"/>
      <c r="WMR76" s="38"/>
      <c r="WMS76" s="38"/>
      <c r="WMT76" s="38"/>
      <c r="WMU76" s="38"/>
      <c r="WMV76" s="38"/>
      <c r="WMW76" s="38"/>
      <c r="WMX76" s="38"/>
      <c r="WMY76" s="38"/>
      <c r="WMZ76" s="38"/>
      <c r="WNA76" s="38"/>
      <c r="WNB76" s="38"/>
      <c r="WNC76" s="38"/>
      <c r="WND76" s="38"/>
      <c r="WNE76" s="38"/>
      <c r="WNF76" s="38"/>
      <c r="WNG76" s="38"/>
      <c r="WNH76" s="38"/>
      <c r="WNI76" s="38"/>
      <c r="WNJ76" s="38"/>
      <c r="WNK76" s="38"/>
      <c r="WNL76" s="38"/>
      <c r="WNM76" s="38"/>
      <c r="WNN76" s="38"/>
      <c r="WNO76" s="38"/>
      <c r="WNP76" s="38"/>
      <c r="WNQ76" s="38"/>
      <c r="WNR76" s="38"/>
      <c r="WNS76" s="38"/>
      <c r="WNT76" s="38"/>
      <c r="WNU76" s="38"/>
      <c r="WNV76" s="38"/>
      <c r="WNW76" s="38"/>
      <c r="WNX76" s="38"/>
      <c r="WNY76" s="38"/>
      <c r="WNZ76" s="38"/>
      <c r="WOA76" s="38"/>
      <c r="WOB76" s="38"/>
      <c r="WOC76" s="38"/>
      <c r="WOD76" s="38"/>
      <c r="WOE76" s="38"/>
      <c r="WOF76" s="38"/>
      <c r="WOG76" s="38"/>
      <c r="WOH76" s="38"/>
      <c r="WOI76" s="38"/>
      <c r="WOJ76" s="38"/>
      <c r="WOK76" s="38"/>
      <c r="WOL76" s="38"/>
      <c r="WOM76" s="38"/>
      <c r="WON76" s="38"/>
      <c r="WOO76" s="38"/>
      <c r="WOP76" s="38"/>
      <c r="WOQ76" s="38"/>
      <c r="WOR76" s="38"/>
      <c r="WOS76" s="38"/>
      <c r="WOT76" s="38"/>
      <c r="WOU76" s="38"/>
      <c r="WOV76" s="38"/>
      <c r="WOW76" s="38"/>
      <c r="WOX76" s="38"/>
      <c r="WOY76" s="38"/>
      <c r="WOZ76" s="38"/>
      <c r="WPA76" s="38"/>
      <c r="WPB76" s="38"/>
      <c r="WPC76" s="38"/>
      <c r="WPD76" s="38"/>
      <c r="WPE76" s="38"/>
      <c r="WPF76" s="38"/>
      <c r="WPG76" s="38"/>
      <c r="WPH76" s="38"/>
      <c r="WPI76" s="38"/>
      <c r="WPJ76" s="38"/>
      <c r="WPK76" s="38"/>
      <c r="WPL76" s="38"/>
      <c r="WPM76" s="38"/>
      <c r="WPN76" s="38"/>
      <c r="WPO76" s="38"/>
      <c r="WPP76" s="38"/>
      <c r="WPQ76" s="38"/>
      <c r="WPR76" s="38"/>
      <c r="WPS76" s="38"/>
      <c r="WPT76" s="38"/>
      <c r="WPU76" s="38"/>
      <c r="WPV76" s="38"/>
      <c r="WPW76" s="38"/>
      <c r="WPX76" s="38"/>
      <c r="WPY76" s="38"/>
      <c r="WPZ76" s="38"/>
      <c r="WQA76" s="38"/>
      <c r="WQB76" s="38"/>
      <c r="WQC76" s="38"/>
      <c r="WQD76" s="38"/>
      <c r="WQE76" s="38"/>
      <c r="WQF76" s="38"/>
      <c r="WQG76" s="38"/>
      <c r="WQH76" s="38"/>
      <c r="WQI76" s="38"/>
      <c r="WQJ76" s="38"/>
      <c r="WQK76" s="38"/>
      <c r="WQL76" s="38"/>
      <c r="WQM76" s="38"/>
      <c r="WQN76" s="38"/>
      <c r="WQO76" s="38"/>
      <c r="WQP76" s="38"/>
      <c r="WQQ76" s="38"/>
      <c r="WQR76" s="38"/>
      <c r="WQS76" s="38"/>
      <c r="WQT76" s="38"/>
      <c r="WQU76" s="38"/>
      <c r="WQV76" s="38"/>
      <c r="WQW76" s="38"/>
      <c r="WQX76" s="38"/>
      <c r="WQY76" s="38"/>
      <c r="WQZ76" s="38"/>
      <c r="WRA76" s="38"/>
      <c r="WRB76" s="38"/>
      <c r="WRC76" s="38"/>
      <c r="WRD76" s="38"/>
      <c r="WRE76" s="38"/>
      <c r="WRF76" s="38"/>
      <c r="WRG76" s="38"/>
      <c r="WRH76" s="38"/>
      <c r="WRI76" s="38"/>
      <c r="WRJ76" s="38"/>
      <c r="WRK76" s="38"/>
      <c r="WRL76" s="38"/>
      <c r="WRM76" s="38"/>
      <c r="WRN76" s="38"/>
      <c r="WRO76" s="38"/>
      <c r="WRP76" s="38"/>
      <c r="WRQ76" s="38"/>
      <c r="WRR76" s="38"/>
      <c r="WRS76" s="38"/>
      <c r="WRT76" s="38"/>
      <c r="WRU76" s="38"/>
      <c r="WRV76" s="38"/>
      <c r="WRW76" s="38"/>
      <c r="WRX76" s="38"/>
      <c r="WRY76" s="38"/>
      <c r="WRZ76" s="38"/>
      <c r="WSA76" s="38"/>
      <c r="WSB76" s="38"/>
      <c r="WSC76" s="38"/>
      <c r="WSD76" s="38"/>
      <c r="WSE76" s="38"/>
      <c r="WSF76" s="38"/>
      <c r="WSG76" s="38"/>
      <c r="WSH76" s="38"/>
      <c r="WSI76" s="38"/>
      <c r="WSJ76" s="38"/>
      <c r="WSK76" s="38"/>
      <c r="WSL76" s="38"/>
      <c r="WSM76" s="38"/>
      <c r="WSN76" s="38"/>
      <c r="WSO76" s="38"/>
      <c r="WSP76" s="38"/>
      <c r="WSQ76" s="38"/>
      <c r="WSR76" s="38"/>
      <c r="WSS76" s="38"/>
      <c r="WST76" s="38"/>
      <c r="WSU76" s="38"/>
      <c r="WSV76" s="38"/>
      <c r="WSW76" s="38"/>
      <c r="WSX76" s="38"/>
      <c r="WSY76" s="38"/>
      <c r="WSZ76" s="38"/>
      <c r="WTA76" s="38"/>
      <c r="WTB76" s="38"/>
      <c r="WTC76" s="38"/>
      <c r="WTD76" s="38"/>
      <c r="WTE76" s="38"/>
      <c r="WTF76" s="38"/>
      <c r="WTG76" s="38"/>
      <c r="WTH76" s="38"/>
      <c r="WTI76" s="38"/>
      <c r="WTJ76" s="38"/>
      <c r="WTK76" s="38"/>
      <c r="WTL76" s="38"/>
      <c r="WTM76" s="38"/>
      <c r="WTN76" s="38"/>
      <c r="WTO76" s="38"/>
      <c r="WTP76" s="38"/>
      <c r="WTQ76" s="38"/>
      <c r="WTR76" s="38"/>
      <c r="WTS76" s="38"/>
      <c r="WTT76" s="38"/>
      <c r="WTU76" s="38"/>
      <c r="WTV76" s="38"/>
      <c r="WTW76" s="38"/>
      <c r="WTX76" s="38"/>
      <c r="WTY76" s="38"/>
      <c r="WTZ76" s="38"/>
      <c r="WUA76" s="38"/>
      <c r="WUB76" s="38"/>
      <c r="WUC76" s="38"/>
      <c r="WUD76" s="38"/>
      <c r="WUE76" s="38"/>
      <c r="WUF76" s="38"/>
      <c r="WUG76" s="38"/>
      <c r="WUH76" s="38"/>
      <c r="WUI76" s="38"/>
      <c r="WUJ76" s="38"/>
      <c r="WUK76" s="38"/>
      <c r="WUL76" s="38"/>
      <c r="WUM76" s="38"/>
      <c r="WUN76" s="38"/>
      <c r="WUO76" s="38"/>
      <c r="WUP76" s="38"/>
      <c r="WUQ76" s="38"/>
      <c r="WUR76" s="38"/>
      <c r="WUS76" s="38"/>
      <c r="WUT76" s="38"/>
      <c r="WUU76" s="38"/>
      <c r="WUV76" s="38"/>
      <c r="WUW76" s="38"/>
      <c r="WUX76" s="38"/>
      <c r="WUY76" s="38"/>
      <c r="WUZ76" s="38"/>
      <c r="WVA76" s="38"/>
      <c r="WVB76" s="38"/>
      <c r="WVC76" s="38"/>
      <c r="WVD76" s="38"/>
      <c r="WVE76" s="38"/>
      <c r="WVF76" s="38"/>
      <c r="WVG76" s="38"/>
      <c r="WVH76" s="38"/>
      <c r="WVI76" s="38"/>
      <c r="WVJ76" s="38"/>
      <c r="WVK76" s="38"/>
      <c r="WVL76" s="38"/>
      <c r="WVM76" s="38"/>
      <c r="WVN76" s="38"/>
      <c r="WVO76" s="38"/>
      <c r="WVP76" s="38"/>
      <c r="WVQ76" s="38"/>
      <c r="WVR76" s="38"/>
      <c r="WVS76" s="38"/>
      <c r="WVT76" s="38"/>
      <c r="WVU76" s="38"/>
      <c r="WVV76" s="38"/>
      <c r="WVW76" s="38"/>
      <c r="WVX76" s="38"/>
      <c r="WVY76" s="38"/>
      <c r="WVZ76" s="38"/>
      <c r="WWA76" s="38"/>
      <c r="WWB76" s="38"/>
      <c r="WWC76" s="38"/>
      <c r="WWD76" s="38"/>
      <c r="WWE76" s="38"/>
      <c r="WWF76" s="38"/>
      <c r="WWG76" s="38"/>
      <c r="WWH76" s="38"/>
      <c r="WWI76" s="38"/>
      <c r="WWJ76" s="38"/>
      <c r="WWK76" s="38"/>
      <c r="WWL76" s="38"/>
      <c r="WWM76" s="38"/>
      <c r="WWN76" s="38"/>
      <c r="WWO76" s="38"/>
      <c r="WWP76" s="38"/>
      <c r="WWQ76" s="38"/>
      <c r="WWR76" s="38"/>
      <c r="WWS76" s="38"/>
      <c r="WWT76" s="38"/>
      <c r="WWU76" s="38"/>
      <c r="WWV76" s="38"/>
      <c r="WWW76" s="38"/>
      <c r="WWX76" s="38"/>
      <c r="WWY76" s="38"/>
      <c r="WWZ76" s="38"/>
      <c r="WXA76" s="38"/>
      <c r="WXB76" s="38"/>
      <c r="WXC76" s="38"/>
      <c r="WXD76" s="38"/>
      <c r="WXE76" s="38"/>
      <c r="WXF76" s="38"/>
      <c r="WXG76" s="38"/>
      <c r="WXH76" s="38"/>
      <c r="WXI76" s="38"/>
      <c r="WXJ76" s="38"/>
      <c r="WXK76" s="38"/>
      <c r="WXL76" s="38"/>
      <c r="WXM76" s="38"/>
      <c r="WXN76" s="38"/>
      <c r="WXO76" s="38"/>
      <c r="WXP76" s="38"/>
      <c r="WXQ76" s="38"/>
      <c r="WXR76" s="38"/>
      <c r="WXS76" s="38"/>
      <c r="WXT76" s="38"/>
      <c r="WXU76" s="38"/>
      <c r="WXV76" s="38"/>
      <c r="WXW76" s="38"/>
      <c r="WXX76" s="38"/>
      <c r="WXY76" s="38"/>
      <c r="WXZ76" s="38"/>
      <c r="WYA76" s="38"/>
      <c r="WYB76" s="38"/>
      <c r="WYC76" s="38"/>
      <c r="WYD76" s="38"/>
      <c r="WYE76" s="38"/>
      <c r="WYF76" s="38"/>
      <c r="WYG76" s="38"/>
      <c r="WYH76" s="38"/>
      <c r="WYI76" s="38"/>
      <c r="WYJ76" s="38"/>
      <c r="WYK76" s="38"/>
      <c r="WYL76" s="38"/>
      <c r="WYM76" s="38"/>
      <c r="WYN76" s="38"/>
      <c r="WYO76" s="38"/>
      <c r="WYP76" s="38"/>
      <c r="WYQ76" s="38"/>
      <c r="WYR76" s="38"/>
      <c r="WYS76" s="38"/>
      <c r="WYT76" s="38"/>
      <c r="WYU76" s="38"/>
      <c r="WYV76" s="38"/>
      <c r="WYW76" s="38"/>
      <c r="WYX76" s="38"/>
      <c r="WYY76" s="38"/>
      <c r="WYZ76" s="38"/>
      <c r="WZA76" s="38"/>
      <c r="WZB76" s="38"/>
      <c r="WZC76" s="38"/>
      <c r="WZD76" s="38"/>
      <c r="WZE76" s="38"/>
      <c r="WZF76" s="38"/>
      <c r="WZG76" s="38"/>
      <c r="WZH76" s="38"/>
      <c r="WZI76" s="38"/>
      <c r="WZJ76" s="38"/>
      <c r="WZK76" s="38"/>
      <c r="WZL76" s="38"/>
      <c r="WZM76" s="38"/>
      <c r="WZN76" s="38"/>
      <c r="WZO76" s="38"/>
      <c r="WZP76" s="38"/>
      <c r="WZQ76" s="38"/>
      <c r="WZR76" s="38"/>
      <c r="WZS76" s="38"/>
      <c r="WZT76" s="38"/>
      <c r="WZU76" s="38"/>
      <c r="WZV76" s="38"/>
      <c r="WZW76" s="38"/>
      <c r="WZX76" s="38"/>
      <c r="WZY76" s="38"/>
      <c r="WZZ76" s="38"/>
      <c r="XAA76" s="38"/>
      <c r="XAB76" s="38"/>
      <c r="XAC76" s="38"/>
      <c r="XAD76" s="38"/>
      <c r="XAE76" s="38"/>
      <c r="XAF76" s="38"/>
      <c r="XAG76" s="38"/>
      <c r="XAH76" s="38"/>
      <c r="XAI76" s="38"/>
      <c r="XAJ76" s="38"/>
      <c r="XAK76" s="38"/>
      <c r="XAL76" s="38"/>
      <c r="XAM76" s="38"/>
      <c r="XAN76" s="38"/>
      <c r="XAO76" s="38"/>
      <c r="XAP76" s="38"/>
      <c r="XAQ76" s="38"/>
      <c r="XAR76" s="38"/>
      <c r="XAS76" s="38"/>
      <c r="XAT76" s="38"/>
      <c r="XAU76" s="38"/>
      <c r="XAV76" s="38"/>
      <c r="XAW76" s="38"/>
      <c r="XAX76" s="38"/>
      <c r="XAY76" s="38"/>
      <c r="XAZ76" s="38"/>
      <c r="XBA76" s="38"/>
      <c r="XBB76" s="38"/>
      <c r="XBC76" s="38"/>
      <c r="XBD76" s="38"/>
      <c r="XBE76" s="38"/>
      <c r="XBF76" s="38"/>
      <c r="XBG76" s="38"/>
      <c r="XBH76" s="38"/>
      <c r="XBI76" s="38"/>
      <c r="XBJ76" s="38"/>
      <c r="XBK76" s="38"/>
      <c r="XBL76" s="38"/>
      <c r="XBM76" s="38"/>
      <c r="XBN76" s="38"/>
      <c r="XBO76" s="38"/>
      <c r="XBP76" s="38"/>
      <c r="XBQ76" s="38"/>
      <c r="XBR76" s="38"/>
      <c r="XBS76" s="38"/>
      <c r="XBT76" s="38"/>
      <c r="XBU76" s="38"/>
      <c r="XBV76" s="38"/>
      <c r="XBW76" s="38"/>
      <c r="XBX76" s="38"/>
      <c r="XBY76" s="38"/>
      <c r="XBZ76" s="38"/>
      <c r="XCA76" s="38"/>
      <c r="XCB76" s="38"/>
      <c r="XCC76" s="38"/>
      <c r="XCD76" s="38"/>
      <c r="XCE76" s="38"/>
      <c r="XCF76" s="38"/>
      <c r="XCG76" s="38"/>
      <c r="XCH76" s="38"/>
      <c r="XCI76" s="38"/>
      <c r="XCJ76" s="38"/>
      <c r="XCK76" s="38"/>
      <c r="XCL76" s="38"/>
      <c r="XCM76" s="38"/>
      <c r="XCN76" s="38"/>
      <c r="XCO76" s="38"/>
      <c r="XCP76" s="38"/>
      <c r="XCQ76" s="38"/>
      <c r="XCR76" s="38"/>
      <c r="XCS76" s="38"/>
      <c r="XCT76" s="38"/>
      <c r="XCU76" s="38"/>
      <c r="XCV76" s="38"/>
      <c r="XCW76" s="38"/>
      <c r="XCX76" s="38"/>
      <c r="XCY76" s="38"/>
      <c r="XCZ76" s="38"/>
      <c r="XDA76" s="38"/>
      <c r="XDB76" s="38"/>
      <c r="XDC76" s="38"/>
      <c r="XDD76" s="38"/>
      <c r="XDE76" s="38"/>
      <c r="XDF76" s="38"/>
      <c r="XDG76" s="38"/>
      <c r="XDH76" s="38"/>
      <c r="XDI76" s="38"/>
      <c r="XDJ76" s="38"/>
      <c r="XDK76" s="38"/>
      <c r="XDL76" s="38"/>
      <c r="XDM76" s="38"/>
      <c r="XDN76" s="38"/>
      <c r="XDO76" s="38"/>
      <c r="XDP76" s="38"/>
      <c r="XDQ76" s="38"/>
      <c r="XDR76" s="38"/>
      <c r="XDS76" s="38"/>
      <c r="XDT76" s="38"/>
      <c r="XDU76" s="38"/>
      <c r="XDV76" s="38"/>
      <c r="XDW76" s="38"/>
      <c r="XDX76" s="38"/>
      <c r="XDY76" s="38"/>
      <c r="XDZ76" s="38"/>
      <c r="XEA76" s="38"/>
      <c r="XEB76" s="38"/>
      <c r="XEC76" s="38"/>
      <c r="XED76" s="38"/>
      <c r="XEE76" s="38"/>
      <c r="XEF76" s="38"/>
      <c r="XEG76" s="38"/>
      <c r="XEH76" s="38"/>
      <c r="XEI76" s="38"/>
      <c r="XEJ76" s="38"/>
      <c r="XEK76" s="38"/>
      <c r="XEL76" s="38"/>
      <c r="XEM76" s="38"/>
      <c r="XEN76" s="38"/>
      <c r="XEO76" s="38"/>
      <c r="XEP76" s="38"/>
      <c r="XEQ76" s="38"/>
      <c r="XER76" s="38"/>
    </row>
    <row r="77" s="28" customFormat="1" ht="39.5" customHeight="1" spans="1:1024 1025:16372">
      <c r="A77" s="38">
        <v>76</v>
      </c>
      <c r="B77" s="38" t="s">
        <v>22060</v>
      </c>
      <c r="C77" s="38" t="s">
        <v>21745</v>
      </c>
      <c r="D77" s="38" t="s">
        <v>21883</v>
      </c>
      <c r="E77" s="39" t="s">
        <v>22061</v>
      </c>
      <c r="F77" s="38" t="s">
        <v>22062</v>
      </c>
      <c r="G77" s="38" t="s">
        <v>22063</v>
      </c>
      <c r="H77" s="42">
        <v>45809</v>
      </c>
      <c r="I77" s="43">
        <v>50</v>
      </c>
      <c r="J77" s="38" t="str">
        <f>_xlfn.DISPIMG("ID_44127388866F4711A48EDEB67AA6D0D3",1)</f>
        <v>=DISPIMG("ID_44127388866F4711A48EDEB67AA6D0D3",1)</v>
      </c>
      <c r="K77" s="49" t="s">
        <v>22064</v>
      </c>
    </row>
    <row r="78" s="28" customFormat="1" ht="39.5" customHeight="1" spans="1:1024 1025:16372">
      <c r="A78" s="38">
        <v>77</v>
      </c>
      <c r="B78" s="38" t="s">
        <v>22065</v>
      </c>
      <c r="C78" s="38" t="s">
        <v>21745</v>
      </c>
      <c r="D78" s="38" t="s">
        <v>21883</v>
      </c>
      <c r="E78" s="39" t="s">
        <v>22066</v>
      </c>
      <c r="F78" s="38" t="s">
        <v>22067</v>
      </c>
      <c r="G78" s="38" t="s">
        <v>22068</v>
      </c>
      <c r="H78" s="42">
        <v>45962</v>
      </c>
      <c r="I78" s="43">
        <v>45</v>
      </c>
      <c r="J78" s="38" t="str">
        <f>_xlfn.DISPIMG("ID_7F4F137978E3481CBD62A9FDE2E795DE",1)</f>
        <v>=DISPIMG("ID_7F4F137978E3481CBD62A9FDE2E795DE",1)</v>
      </c>
      <c r="K78" s="49" t="s">
        <v>22069</v>
      </c>
    </row>
    <row r="79" s="28" customFormat="1" ht="39.5" customHeight="1" spans="1:1024 1025:16372">
      <c r="A79" s="38">
        <v>78</v>
      </c>
      <c r="B79" s="38" t="s">
        <v>22070</v>
      </c>
      <c r="C79" s="38" t="s">
        <v>21745</v>
      </c>
      <c r="D79" s="38" t="s">
        <v>21883</v>
      </c>
      <c r="E79" s="39" t="s">
        <v>22071</v>
      </c>
      <c r="F79" s="38" t="s">
        <v>22072</v>
      </c>
      <c r="G79" s="38" t="s">
        <v>22073</v>
      </c>
      <c r="H79" s="42">
        <v>45962</v>
      </c>
      <c r="I79" s="43">
        <v>49</v>
      </c>
      <c r="J79" s="38" t="str">
        <f>_xlfn.DISPIMG("ID_C23525BBB6A741F582C1627B5BFE7456",1)</f>
        <v>=DISPIMG("ID_C23525BBB6A741F582C1627B5BFE7456",1)</v>
      </c>
      <c r="K79" s="49" t="s">
        <v>22074</v>
      </c>
    </row>
    <row r="80" s="29" customFormat="1" ht="39.5" customHeight="1" spans="1:1024 1025:16372">
      <c r="A80" s="38">
        <v>79</v>
      </c>
      <c r="B80" s="38" t="s">
        <v>22075</v>
      </c>
      <c r="C80" s="40" t="s">
        <v>21745</v>
      </c>
      <c r="D80" s="38" t="s">
        <v>21883</v>
      </c>
      <c r="E80" s="47" t="s">
        <v>22076</v>
      </c>
      <c r="F80" s="38" t="s">
        <v>22077</v>
      </c>
      <c r="G80" s="41" t="s">
        <v>22078</v>
      </c>
      <c r="H80" s="42">
        <v>45870</v>
      </c>
      <c r="I80" s="43">
        <v>49.8</v>
      </c>
      <c r="J80" s="50" t="str">
        <f>_xlfn.DISPIMG("ID_A2FC5C3CFA794D5A869E1B17E0E7570A",1)</f>
        <v>=DISPIMG("ID_A2FC5C3CFA794D5A869E1B17E0E7570A",1)</v>
      </c>
      <c r="K80" s="51" t="s">
        <v>22079</v>
      </c>
    </row>
    <row r="81" s="29" customFormat="1" ht="39.5" customHeight="1" spans="1:1024 1025:16372">
      <c r="A81" s="38">
        <v>80</v>
      </c>
      <c r="B81" s="38" t="s">
        <v>22080</v>
      </c>
      <c r="C81" s="38" t="s">
        <v>21745</v>
      </c>
      <c r="D81" s="38" t="s">
        <v>21883</v>
      </c>
      <c r="E81" s="39" t="s">
        <v>22081</v>
      </c>
      <c r="F81" s="40" t="s">
        <v>2678</v>
      </c>
      <c r="G81" s="41" t="s">
        <v>22082</v>
      </c>
      <c r="H81" s="42">
        <v>45689</v>
      </c>
      <c r="I81" s="43">
        <v>45</v>
      </c>
      <c r="J81" s="44" t="str">
        <f>_xlfn.DISPIMG("ID_A271DAA4C830444D9B2A0CBD7F11AE9F",1)</f>
        <v>=DISPIMG("ID_A271DAA4C830444D9B2A0CBD7F11AE9F",1)</v>
      </c>
      <c r="K81" s="45" t="s">
        <v>22083</v>
      </c>
    </row>
    <row r="82" s="29" customFormat="1" ht="39.5" customHeight="1" spans="1:1024 1025:16372">
      <c r="A82" s="38">
        <v>81</v>
      </c>
      <c r="B82" s="38" t="s">
        <v>22084</v>
      </c>
      <c r="C82" s="38" t="s">
        <v>21745</v>
      </c>
      <c r="D82" s="38" t="s">
        <v>21883</v>
      </c>
      <c r="E82" s="39" t="s">
        <v>22085</v>
      </c>
      <c r="F82" s="40" t="s">
        <v>21115</v>
      </c>
      <c r="G82" s="41" t="s">
        <v>22086</v>
      </c>
      <c r="H82" s="42">
        <v>45597</v>
      </c>
      <c r="I82" s="43">
        <v>54</v>
      </c>
      <c r="J82" s="44" t="str">
        <f>_xlfn.DISPIMG("ID_156C4F46ECC14B77B2BBA29F95D6F032",1)</f>
        <v>=DISPIMG("ID_156C4F46ECC14B77B2BBA29F95D6F032",1)</v>
      </c>
      <c r="K82" s="45" t="s">
        <v>22087</v>
      </c>
    </row>
    <row r="83" s="28" customFormat="1" ht="39.5" customHeight="1" spans="1:1024 1025:16372">
      <c r="A83" s="38">
        <v>82</v>
      </c>
      <c r="B83" s="38" t="s">
        <v>22088</v>
      </c>
      <c r="C83" s="38" t="s">
        <v>21745</v>
      </c>
      <c r="D83" s="38" t="s">
        <v>21883</v>
      </c>
      <c r="E83" s="38" t="s">
        <v>22089</v>
      </c>
      <c r="F83" s="38" t="s">
        <v>4646</v>
      </c>
      <c r="G83" s="38" t="s">
        <v>22090</v>
      </c>
      <c r="H83" s="42">
        <v>45689</v>
      </c>
      <c r="I83" s="38">
        <v>45</v>
      </c>
      <c r="J83" s="38" t="str">
        <f>_xlfn.DISPIMG("ID_D5BA544395CB40F1BE86AC48ED5D4A1E",1)</f>
        <v>=DISPIMG("ID_D5BA544395CB40F1BE86AC48ED5D4A1E",1)</v>
      </c>
      <c r="K83" s="46" t="s">
        <v>22091</v>
      </c>
      <c r="L83" s="38"/>
      <c r="M83" s="38"/>
      <c r="N83" s="38"/>
      <c r="O83" s="38"/>
      <c r="P83" s="38"/>
      <c r="Q83" s="38"/>
      <c r="R83" s="38"/>
      <c r="S83" s="38"/>
      <c r="T83" s="38"/>
      <c r="U83" s="38"/>
      <c r="V83" s="38"/>
      <c r="W83" s="38"/>
      <c r="X83" s="38"/>
      <c r="Y83" s="38"/>
      <c r="Z83" s="38"/>
      <c r="AA83" s="38"/>
      <c r="AB83" s="38"/>
      <c r="AC83" s="38"/>
      <c r="AD83" s="38"/>
      <c r="AE83" s="38"/>
      <c r="AF83" s="38"/>
      <c r="AG83" s="38"/>
      <c r="AH83" s="38"/>
      <c r="AI83" s="38"/>
      <c r="AJ83" s="38"/>
      <c r="AK83" s="38"/>
      <c r="AL83" s="38"/>
      <c r="AM83" s="38"/>
      <c r="AN83" s="38"/>
      <c r="AO83" s="38"/>
      <c r="AP83" s="38"/>
      <c r="AQ83" s="38"/>
      <c r="AR83" s="38"/>
      <c r="AS83" s="38"/>
      <c r="AT83" s="38"/>
      <c r="AU83" s="38"/>
      <c r="AV83" s="38"/>
      <c r="AW83" s="38"/>
      <c r="AX83" s="38"/>
      <c r="AY83" s="38"/>
      <c r="AZ83" s="38"/>
      <c r="BA83" s="38"/>
      <c r="BB83" s="38"/>
      <c r="BC83" s="38"/>
      <c r="BD83" s="38"/>
      <c r="BE83" s="38"/>
      <c r="BF83" s="38"/>
      <c r="BG83" s="38"/>
      <c r="BH83" s="38"/>
      <c r="BI83" s="38"/>
      <c r="BJ83" s="38"/>
      <c r="BK83" s="38"/>
      <c r="BL83" s="38"/>
      <c r="BM83" s="38"/>
      <c r="BN83" s="38"/>
      <c r="BO83" s="38"/>
      <c r="BP83" s="38"/>
      <c r="BQ83" s="38"/>
      <c r="BR83" s="38"/>
      <c r="BS83" s="38"/>
      <c r="BT83" s="38"/>
      <c r="BU83" s="38"/>
      <c r="BV83" s="38"/>
      <c r="BW83" s="38"/>
      <c r="BX83" s="38"/>
      <c r="BY83" s="38"/>
      <c r="BZ83" s="38"/>
      <c r="CA83" s="38"/>
      <c r="CB83" s="38"/>
      <c r="CC83" s="38"/>
      <c r="CD83" s="38"/>
      <c r="CE83" s="38"/>
      <c r="CF83" s="38"/>
      <c r="CG83" s="38"/>
      <c r="CH83" s="38"/>
      <c r="CI83" s="38"/>
      <c r="CJ83" s="38"/>
      <c r="CK83" s="38"/>
      <c r="CL83" s="38"/>
      <c r="CM83" s="38"/>
      <c r="CN83" s="38"/>
      <c r="CO83" s="38"/>
      <c r="CP83" s="38"/>
      <c r="CQ83" s="38"/>
      <c r="CR83" s="38"/>
      <c r="CS83" s="38"/>
      <c r="CT83" s="38"/>
      <c r="CU83" s="38"/>
      <c r="CV83" s="38"/>
      <c r="CW83" s="38"/>
      <c r="CX83" s="38"/>
      <c r="CY83" s="38"/>
      <c r="CZ83" s="38"/>
      <c r="DA83" s="38"/>
      <c r="DB83" s="38"/>
      <c r="DC83" s="38"/>
      <c r="DD83" s="38"/>
      <c r="DE83" s="38"/>
      <c r="DF83" s="38"/>
      <c r="DG83" s="38"/>
      <c r="DH83" s="38"/>
      <c r="DI83" s="38"/>
      <c r="DJ83" s="38"/>
      <c r="DK83" s="38"/>
      <c r="DL83" s="38"/>
      <c r="DM83" s="38"/>
      <c r="DN83" s="38"/>
      <c r="DO83" s="38"/>
      <c r="DP83" s="38"/>
      <c r="DQ83" s="38"/>
      <c r="DR83" s="38"/>
      <c r="DS83" s="38"/>
      <c r="DT83" s="38"/>
      <c r="DU83" s="38"/>
      <c r="DV83" s="38"/>
      <c r="DW83" s="38"/>
      <c r="DX83" s="38"/>
      <c r="DY83" s="38"/>
      <c r="DZ83" s="38"/>
      <c r="EA83" s="38"/>
      <c r="EB83" s="38"/>
      <c r="EC83" s="38"/>
      <c r="ED83" s="38"/>
      <c r="EE83" s="38"/>
      <c r="EF83" s="38"/>
      <c r="EG83" s="38"/>
      <c r="EH83" s="38"/>
      <c r="EI83" s="38"/>
      <c r="EJ83" s="38"/>
      <c r="EK83" s="38"/>
      <c r="EL83" s="38"/>
      <c r="EM83" s="38"/>
      <c r="EN83" s="38"/>
      <c r="EO83" s="38"/>
      <c r="EP83" s="38"/>
      <c r="EQ83" s="38"/>
      <c r="ER83" s="38"/>
      <c r="ES83" s="38"/>
      <c r="ET83" s="38"/>
      <c r="EU83" s="38"/>
      <c r="EV83" s="38"/>
      <c r="EW83" s="38"/>
      <c r="EX83" s="38"/>
      <c r="EY83" s="38"/>
      <c r="EZ83" s="38"/>
      <c r="FA83" s="38"/>
      <c r="FB83" s="38"/>
      <c r="FC83" s="38"/>
      <c r="FD83" s="38"/>
      <c r="FE83" s="38"/>
      <c r="FF83" s="38"/>
      <c r="FG83" s="38"/>
      <c r="FH83" s="38"/>
      <c r="FI83" s="38"/>
      <c r="FJ83" s="38"/>
      <c r="FK83" s="38"/>
      <c r="FL83" s="38"/>
      <c r="FM83" s="38"/>
      <c r="FN83" s="38"/>
      <c r="FO83" s="38"/>
      <c r="FP83" s="38"/>
      <c r="FQ83" s="38"/>
      <c r="FR83" s="38"/>
      <c r="FS83" s="38"/>
      <c r="FT83" s="38"/>
      <c r="FU83" s="38"/>
      <c r="FV83" s="38"/>
      <c r="FW83" s="38"/>
      <c r="FX83" s="38"/>
      <c r="FY83" s="38"/>
      <c r="FZ83" s="38"/>
      <c r="GA83" s="38"/>
      <c r="GB83" s="38"/>
      <c r="GC83" s="38"/>
      <c r="GD83" s="38"/>
      <c r="GE83" s="38"/>
      <c r="GF83" s="38"/>
      <c r="GG83" s="38"/>
      <c r="GH83" s="38"/>
      <c r="GI83" s="38"/>
      <c r="GJ83" s="38"/>
      <c r="GK83" s="38"/>
      <c r="GL83" s="38"/>
      <c r="GM83" s="38"/>
      <c r="GN83" s="38"/>
      <c r="GO83" s="38"/>
      <c r="GP83" s="38"/>
      <c r="GQ83" s="38"/>
      <c r="GR83" s="38"/>
      <c r="GS83" s="38"/>
      <c r="GT83" s="38"/>
      <c r="GU83" s="38"/>
      <c r="GV83" s="38"/>
      <c r="GW83" s="38"/>
      <c r="GX83" s="38"/>
      <c r="GY83" s="38"/>
      <c r="GZ83" s="38"/>
      <c r="HA83" s="38"/>
      <c r="HB83" s="38"/>
      <c r="HC83" s="38"/>
      <c r="HD83" s="38"/>
      <c r="HE83" s="38"/>
      <c r="HF83" s="38"/>
      <c r="HG83" s="38"/>
      <c r="HH83" s="38"/>
      <c r="HI83" s="38"/>
      <c r="HJ83" s="38"/>
      <c r="HK83" s="38"/>
      <c r="HL83" s="38"/>
      <c r="HM83" s="38"/>
      <c r="HN83" s="38"/>
      <c r="HO83" s="38"/>
      <c r="HP83" s="38"/>
      <c r="HQ83" s="38"/>
      <c r="HR83" s="38"/>
      <c r="HS83" s="38"/>
      <c r="HT83" s="38"/>
      <c r="HU83" s="38"/>
      <c r="HV83" s="38"/>
      <c r="HW83" s="38"/>
      <c r="HX83" s="38"/>
      <c r="HY83" s="38"/>
      <c r="HZ83" s="38"/>
      <c r="IA83" s="38"/>
      <c r="IB83" s="38"/>
      <c r="IC83" s="38"/>
      <c r="ID83" s="38"/>
      <c r="IE83" s="38"/>
      <c r="IF83" s="38"/>
      <c r="IG83" s="38"/>
      <c r="IH83" s="38"/>
      <c r="II83" s="38"/>
      <c r="IJ83" s="38"/>
      <c r="IK83" s="38"/>
      <c r="IL83" s="38"/>
      <c r="IM83" s="38"/>
      <c r="IN83" s="38"/>
      <c r="IO83" s="38"/>
      <c r="IP83" s="38"/>
      <c r="IQ83" s="38"/>
      <c r="IR83" s="38"/>
      <c r="IS83" s="38"/>
      <c r="IT83" s="38"/>
      <c r="IU83" s="38"/>
      <c r="IV83" s="38"/>
      <c r="IW83" s="38"/>
      <c r="IX83" s="38"/>
      <c r="IY83" s="38"/>
      <c r="IZ83" s="38"/>
      <c r="JA83" s="38"/>
      <c r="JB83" s="38"/>
      <c r="JC83" s="38"/>
      <c r="JD83" s="38"/>
      <c r="JE83" s="38"/>
      <c r="JF83" s="38"/>
      <c r="JG83" s="38"/>
      <c r="JH83" s="38"/>
      <c r="JI83" s="38"/>
      <c r="JJ83" s="38"/>
      <c r="JK83" s="38"/>
      <c r="JL83" s="38"/>
      <c r="JM83" s="38"/>
      <c r="JN83" s="38"/>
      <c r="JO83" s="38"/>
      <c r="JP83" s="38"/>
      <c r="JQ83" s="38"/>
      <c r="JR83" s="38"/>
      <c r="JS83" s="38"/>
      <c r="JT83" s="38"/>
      <c r="JU83" s="38"/>
      <c r="JV83" s="38"/>
      <c r="JW83" s="38"/>
      <c r="JX83" s="38"/>
      <c r="JY83" s="38"/>
      <c r="JZ83" s="38"/>
      <c r="KA83" s="38"/>
      <c r="KB83" s="38"/>
      <c r="KC83" s="38"/>
      <c r="KD83" s="38"/>
      <c r="KE83" s="38"/>
      <c r="KF83" s="38"/>
      <c r="KG83" s="38"/>
      <c r="KH83" s="38"/>
      <c r="KI83" s="38"/>
      <c r="KJ83" s="38"/>
      <c r="KK83" s="38"/>
      <c r="KL83" s="38"/>
      <c r="KM83" s="38"/>
      <c r="KN83" s="38"/>
      <c r="KO83" s="38"/>
      <c r="KP83" s="38"/>
      <c r="KQ83" s="38"/>
      <c r="KR83" s="38"/>
      <c r="KS83" s="38"/>
      <c r="KT83" s="38"/>
      <c r="KU83" s="38"/>
      <c r="KV83" s="38"/>
      <c r="KW83" s="38"/>
      <c r="KX83" s="38"/>
      <c r="KY83" s="38"/>
      <c r="KZ83" s="38"/>
      <c r="LA83" s="38"/>
      <c r="LB83" s="38"/>
      <c r="LC83" s="38"/>
      <c r="LD83" s="38"/>
      <c r="LE83" s="38"/>
      <c r="LF83" s="38"/>
      <c r="LG83" s="38"/>
      <c r="LH83" s="38"/>
      <c r="LI83" s="38"/>
      <c r="LJ83" s="38"/>
      <c r="LK83" s="38"/>
      <c r="LL83" s="38"/>
      <c r="LM83" s="38"/>
      <c r="LN83" s="38"/>
      <c r="LO83" s="38"/>
      <c r="LP83" s="38"/>
      <c r="LQ83" s="38"/>
      <c r="LR83" s="38"/>
      <c r="LS83" s="38"/>
      <c r="LT83" s="38"/>
      <c r="LU83" s="38"/>
      <c r="LV83" s="38"/>
      <c r="LW83" s="38"/>
      <c r="LX83" s="38"/>
      <c r="LY83" s="38"/>
      <c r="LZ83" s="38"/>
      <c r="MA83" s="38"/>
      <c r="MB83" s="38"/>
      <c r="MC83" s="38"/>
      <c r="MD83" s="38"/>
      <c r="ME83" s="38"/>
      <c r="MF83" s="38"/>
      <c r="MG83" s="38"/>
      <c r="MH83" s="38"/>
      <c r="MI83" s="38"/>
      <c r="MJ83" s="38"/>
      <c r="MK83" s="38"/>
      <c r="ML83" s="38"/>
      <c r="MM83" s="38"/>
      <c r="MN83" s="38"/>
      <c r="MO83" s="38"/>
      <c r="MP83" s="38"/>
      <c r="MQ83" s="38"/>
      <c r="MR83" s="38"/>
      <c r="MS83" s="38"/>
      <c r="MT83" s="38"/>
      <c r="MU83" s="38"/>
      <c r="MV83" s="38"/>
      <c r="MW83" s="38"/>
      <c r="MX83" s="38"/>
      <c r="MY83" s="38"/>
      <c r="MZ83" s="38"/>
      <c r="NA83" s="38"/>
      <c r="NB83" s="38"/>
      <c r="NC83" s="38"/>
      <c r="ND83" s="38"/>
      <c r="NE83" s="38"/>
      <c r="NF83" s="38"/>
      <c r="NG83" s="38"/>
      <c r="NH83" s="38"/>
      <c r="NI83" s="38"/>
      <c r="NJ83" s="38"/>
      <c r="NK83" s="38"/>
      <c r="NL83" s="38"/>
      <c r="NM83" s="38"/>
      <c r="NN83" s="38"/>
      <c r="NO83" s="38"/>
      <c r="NP83" s="38"/>
      <c r="NQ83" s="38"/>
      <c r="NR83" s="38"/>
      <c r="NS83" s="38"/>
      <c r="NT83" s="38"/>
      <c r="NU83" s="38"/>
      <c r="NV83" s="38"/>
      <c r="NW83" s="38"/>
      <c r="NX83" s="38"/>
      <c r="NY83" s="38"/>
      <c r="NZ83" s="38"/>
      <c r="OA83" s="38"/>
      <c r="OB83" s="38"/>
      <c r="OC83" s="38"/>
      <c r="OD83" s="38"/>
      <c r="OE83" s="38"/>
      <c r="OF83" s="38"/>
      <c r="OG83" s="38"/>
      <c r="OH83" s="38"/>
      <c r="OI83" s="38"/>
      <c r="OJ83" s="38"/>
      <c r="OK83" s="38"/>
      <c r="OL83" s="38"/>
      <c r="OM83" s="38"/>
      <c r="ON83" s="38"/>
      <c r="OO83" s="38"/>
      <c r="OP83" s="38"/>
      <c r="OQ83" s="38"/>
      <c r="OR83" s="38"/>
      <c r="OS83" s="38"/>
      <c r="OT83" s="38"/>
      <c r="OU83" s="38"/>
      <c r="OV83" s="38"/>
      <c r="OW83" s="38"/>
      <c r="OX83" s="38"/>
      <c r="OY83" s="38"/>
      <c r="OZ83" s="38"/>
      <c r="PA83" s="38"/>
      <c r="PB83" s="38"/>
      <c r="PC83" s="38"/>
      <c r="PD83" s="38"/>
      <c r="PE83" s="38"/>
      <c r="PF83" s="38"/>
      <c r="PG83" s="38"/>
      <c r="PH83" s="38"/>
      <c r="PI83" s="38"/>
      <c r="PJ83" s="38"/>
      <c r="PK83" s="38"/>
      <c r="PL83" s="38"/>
      <c r="PM83" s="38"/>
      <c r="PN83" s="38"/>
      <c r="PO83" s="38"/>
      <c r="PP83" s="38"/>
      <c r="PQ83" s="38"/>
      <c r="PR83" s="38"/>
      <c r="PS83" s="38"/>
      <c r="PT83" s="38"/>
      <c r="PU83" s="38"/>
      <c r="PV83" s="38"/>
      <c r="PW83" s="38"/>
      <c r="PX83" s="38"/>
      <c r="PY83" s="38"/>
      <c r="PZ83" s="38"/>
      <c r="QA83" s="38"/>
      <c r="QB83" s="38"/>
      <c r="QC83" s="38"/>
      <c r="QD83" s="38"/>
      <c r="QE83" s="38"/>
      <c r="QF83" s="38"/>
      <c r="QG83" s="38"/>
      <c r="QH83" s="38"/>
      <c r="QI83" s="38"/>
      <c r="QJ83" s="38"/>
      <c r="QK83" s="38"/>
      <c r="QL83" s="38"/>
      <c r="QM83" s="38"/>
      <c r="QN83" s="38"/>
      <c r="QO83" s="38"/>
      <c r="QP83" s="38"/>
      <c r="QQ83" s="38"/>
      <c r="QR83" s="38"/>
      <c r="QS83" s="38"/>
      <c r="QT83" s="38"/>
      <c r="QU83" s="38"/>
      <c r="QV83" s="38"/>
      <c r="QW83" s="38"/>
      <c r="QX83" s="38"/>
      <c r="QY83" s="38"/>
      <c r="QZ83" s="38"/>
      <c r="RA83" s="38"/>
      <c r="RB83" s="38"/>
      <c r="RC83" s="38"/>
      <c r="RD83" s="38"/>
      <c r="RE83" s="38"/>
      <c r="RF83" s="38"/>
      <c r="RG83" s="38"/>
      <c r="RH83" s="38"/>
      <c r="RI83" s="38"/>
      <c r="RJ83" s="38"/>
      <c r="RK83" s="38"/>
      <c r="RL83" s="38"/>
      <c r="RM83" s="38"/>
      <c r="RN83" s="38"/>
      <c r="RO83" s="38"/>
      <c r="RP83" s="38"/>
      <c r="RQ83" s="38"/>
      <c r="RR83" s="38"/>
      <c r="RS83" s="38"/>
      <c r="RT83" s="38"/>
      <c r="RU83" s="38"/>
      <c r="RV83" s="38"/>
      <c r="RW83" s="38"/>
      <c r="RX83" s="38"/>
      <c r="RY83" s="38"/>
      <c r="RZ83" s="38"/>
      <c r="SA83" s="38"/>
      <c r="SB83" s="38"/>
      <c r="SC83" s="38"/>
      <c r="SD83" s="38"/>
      <c r="SE83" s="38"/>
      <c r="SF83" s="38"/>
      <c r="SG83" s="38"/>
      <c r="SH83" s="38"/>
      <c r="SI83" s="38"/>
      <c r="SJ83" s="38"/>
      <c r="SK83" s="38"/>
      <c r="SL83" s="38"/>
      <c r="SM83" s="38"/>
      <c r="SN83" s="38"/>
      <c r="SO83" s="38"/>
      <c r="SP83" s="38"/>
      <c r="SQ83" s="38"/>
      <c r="SR83" s="38"/>
      <c r="SS83" s="38"/>
      <c r="ST83" s="38"/>
      <c r="SU83" s="38"/>
      <c r="SV83" s="38"/>
      <c r="SW83" s="38"/>
      <c r="SX83" s="38"/>
      <c r="SY83" s="38"/>
      <c r="SZ83" s="38"/>
      <c r="TA83" s="38"/>
      <c r="TB83" s="38"/>
      <c r="TC83" s="38"/>
      <c r="TD83" s="38"/>
      <c r="TE83" s="38"/>
      <c r="TF83" s="38"/>
      <c r="TG83" s="38"/>
      <c r="TH83" s="38"/>
      <c r="TI83" s="38"/>
      <c r="TJ83" s="38"/>
      <c r="TK83" s="38"/>
      <c r="TL83" s="38"/>
      <c r="TM83" s="38"/>
      <c r="TN83" s="38"/>
      <c r="TO83" s="38"/>
      <c r="TP83" s="38"/>
      <c r="TQ83" s="38"/>
      <c r="TR83" s="38"/>
      <c r="TS83" s="38"/>
      <c r="TT83" s="38"/>
      <c r="TU83" s="38"/>
      <c r="TV83" s="38"/>
      <c r="TW83" s="38"/>
      <c r="TX83" s="38"/>
      <c r="TY83" s="38"/>
      <c r="TZ83" s="38"/>
      <c r="UA83" s="38"/>
      <c r="UB83" s="38"/>
      <c r="UC83" s="38"/>
      <c r="UD83" s="38"/>
      <c r="UE83" s="38"/>
      <c r="UF83" s="38"/>
      <c r="UG83" s="38"/>
      <c r="UH83" s="38"/>
      <c r="UI83" s="38"/>
      <c r="UJ83" s="38"/>
      <c r="UK83" s="38"/>
      <c r="UL83" s="38"/>
      <c r="UM83" s="38"/>
      <c r="UN83" s="38"/>
      <c r="UO83" s="38"/>
      <c r="UP83" s="38"/>
      <c r="UQ83" s="38"/>
      <c r="UR83" s="38"/>
      <c r="US83" s="38"/>
      <c r="UT83" s="38"/>
      <c r="UU83" s="38"/>
      <c r="UV83" s="38"/>
      <c r="UW83" s="38"/>
      <c r="UX83" s="38"/>
      <c r="UY83" s="38"/>
      <c r="UZ83" s="38"/>
      <c r="VA83" s="38"/>
      <c r="VB83" s="38"/>
      <c r="VC83" s="38"/>
      <c r="VD83" s="38"/>
      <c r="VE83" s="38"/>
      <c r="VF83" s="38"/>
      <c r="VG83" s="38"/>
      <c r="VH83" s="38"/>
      <c r="VI83" s="38"/>
      <c r="VJ83" s="38"/>
      <c r="VK83" s="38"/>
      <c r="VL83" s="38"/>
      <c r="VM83" s="38"/>
      <c r="VN83" s="38"/>
      <c r="VO83" s="38"/>
      <c r="VP83" s="38"/>
      <c r="VQ83" s="38"/>
      <c r="VR83" s="38"/>
      <c r="VS83" s="38"/>
      <c r="VT83" s="38"/>
      <c r="VU83" s="38"/>
      <c r="VV83" s="38"/>
      <c r="VW83" s="38"/>
      <c r="VX83" s="38"/>
      <c r="VY83" s="38"/>
      <c r="VZ83" s="38"/>
      <c r="WA83" s="38"/>
      <c r="WB83" s="38"/>
      <c r="WC83" s="38"/>
      <c r="WD83" s="38"/>
      <c r="WE83" s="38"/>
      <c r="WF83" s="38"/>
      <c r="WG83" s="38"/>
      <c r="WH83" s="38"/>
      <c r="WI83" s="38"/>
      <c r="WJ83" s="38"/>
      <c r="WK83" s="38"/>
      <c r="WL83" s="38"/>
      <c r="WM83" s="38"/>
      <c r="WN83" s="38"/>
      <c r="WO83" s="38"/>
      <c r="WP83" s="38"/>
      <c r="WQ83" s="38"/>
      <c r="WR83" s="38"/>
      <c r="WS83" s="38"/>
      <c r="WT83" s="38"/>
      <c r="WU83" s="38"/>
      <c r="WV83" s="38"/>
      <c r="WW83" s="38"/>
      <c r="WX83" s="38"/>
      <c r="WY83" s="38"/>
      <c r="WZ83" s="38"/>
      <c r="XA83" s="38"/>
      <c r="XB83" s="38"/>
      <c r="XC83" s="38"/>
      <c r="XD83" s="38"/>
      <c r="XE83" s="38"/>
      <c r="XF83" s="38"/>
      <c r="XG83" s="38"/>
      <c r="XH83" s="38"/>
      <c r="XI83" s="38"/>
      <c r="XJ83" s="38"/>
      <c r="XK83" s="38"/>
      <c r="XL83" s="38"/>
      <c r="XM83" s="38"/>
      <c r="XN83" s="38"/>
      <c r="XO83" s="38"/>
      <c r="XP83" s="38"/>
      <c r="XQ83" s="38"/>
      <c r="XR83" s="38"/>
      <c r="XS83" s="38"/>
      <c r="XT83" s="38"/>
      <c r="XU83" s="38"/>
      <c r="XV83" s="38"/>
      <c r="XW83" s="38"/>
      <c r="XX83" s="38"/>
      <c r="XY83" s="38"/>
      <c r="XZ83" s="38"/>
      <c r="YA83" s="38"/>
      <c r="YB83" s="38"/>
      <c r="YC83" s="38"/>
      <c r="YD83" s="38"/>
      <c r="YE83" s="38"/>
      <c r="YF83" s="38"/>
      <c r="YG83" s="38"/>
      <c r="YH83" s="38"/>
      <c r="YI83" s="38"/>
      <c r="YJ83" s="38"/>
      <c r="YK83" s="38"/>
      <c r="YL83" s="38"/>
      <c r="YM83" s="38"/>
      <c r="YN83" s="38"/>
      <c r="YO83" s="38"/>
      <c r="YP83" s="38"/>
      <c r="YQ83" s="38"/>
      <c r="YR83" s="38"/>
      <c r="YS83" s="38"/>
      <c r="YT83" s="38"/>
      <c r="YU83" s="38"/>
      <c r="YV83" s="38"/>
      <c r="YW83" s="38"/>
      <c r="YX83" s="38"/>
      <c r="YY83" s="38"/>
      <c r="YZ83" s="38"/>
      <c r="ZA83" s="38"/>
      <c r="ZB83" s="38"/>
      <c r="ZC83" s="38"/>
      <c r="ZD83" s="38"/>
      <c r="ZE83" s="38"/>
      <c r="ZF83" s="38"/>
      <c r="ZG83" s="38"/>
      <c r="ZH83" s="38"/>
      <c r="ZI83" s="38"/>
      <c r="ZJ83" s="38"/>
      <c r="ZK83" s="38"/>
      <c r="ZL83" s="38"/>
      <c r="ZM83" s="38"/>
      <c r="ZN83" s="38"/>
      <c r="ZO83" s="38"/>
      <c r="ZP83" s="38"/>
      <c r="ZQ83" s="38"/>
      <c r="ZR83" s="38"/>
      <c r="ZS83" s="38"/>
      <c r="ZT83" s="38"/>
      <c r="ZU83" s="38"/>
      <c r="ZV83" s="38"/>
      <c r="ZW83" s="38"/>
      <c r="ZX83" s="38"/>
      <c r="ZY83" s="38"/>
      <c r="ZZ83" s="38"/>
      <c r="AAA83" s="38"/>
      <c r="AAB83" s="38"/>
      <c r="AAC83" s="38"/>
      <c r="AAD83" s="38"/>
      <c r="AAE83" s="38"/>
      <c r="AAF83" s="38"/>
      <c r="AAG83" s="38"/>
      <c r="AAH83" s="38"/>
      <c r="AAI83" s="38"/>
      <c r="AAJ83" s="38"/>
      <c r="AAK83" s="38"/>
      <c r="AAL83" s="38"/>
      <c r="AAM83" s="38"/>
      <c r="AAN83" s="38"/>
      <c r="AAO83" s="38"/>
      <c r="AAP83" s="38"/>
      <c r="AAQ83" s="38"/>
      <c r="AAR83" s="38"/>
      <c r="AAS83" s="38"/>
      <c r="AAT83" s="38"/>
      <c r="AAU83" s="38"/>
      <c r="AAV83" s="38"/>
      <c r="AAW83" s="38"/>
      <c r="AAX83" s="38"/>
      <c r="AAY83" s="38"/>
      <c r="AAZ83" s="38"/>
      <c r="ABA83" s="38"/>
      <c r="ABB83" s="38"/>
      <c r="ABC83" s="38"/>
      <c r="ABD83" s="38"/>
      <c r="ABE83" s="38"/>
      <c r="ABF83" s="38"/>
      <c r="ABG83" s="38"/>
      <c r="ABH83" s="38"/>
      <c r="ABI83" s="38"/>
      <c r="ABJ83" s="38"/>
      <c r="ABK83" s="38"/>
      <c r="ABL83" s="38"/>
      <c r="ABM83" s="38"/>
      <c r="ABN83" s="38"/>
      <c r="ABO83" s="38"/>
      <c r="ABP83" s="38"/>
      <c r="ABQ83" s="38"/>
      <c r="ABR83" s="38"/>
      <c r="ABS83" s="38"/>
      <c r="ABT83" s="38"/>
      <c r="ABU83" s="38"/>
      <c r="ABV83" s="38"/>
      <c r="ABW83" s="38"/>
      <c r="ABX83" s="38"/>
      <c r="ABY83" s="38"/>
      <c r="ABZ83" s="38"/>
      <c r="ACA83" s="38"/>
      <c r="ACB83" s="38"/>
      <c r="ACC83" s="38"/>
      <c r="ACD83" s="38"/>
      <c r="ACE83" s="38"/>
      <c r="ACF83" s="38"/>
      <c r="ACG83" s="38"/>
      <c r="ACH83" s="38"/>
      <c r="ACI83" s="38"/>
      <c r="ACJ83" s="38"/>
      <c r="ACK83" s="38"/>
      <c r="ACL83" s="38"/>
      <c r="ACM83" s="38"/>
      <c r="ACN83" s="38"/>
      <c r="ACO83" s="38"/>
      <c r="ACP83" s="38"/>
      <c r="ACQ83" s="38"/>
      <c r="ACR83" s="38"/>
      <c r="ACS83" s="38"/>
      <c r="ACT83" s="38"/>
      <c r="ACU83" s="38"/>
      <c r="ACV83" s="38"/>
      <c r="ACW83" s="38"/>
      <c r="ACX83" s="38"/>
      <c r="ACY83" s="38"/>
      <c r="ACZ83" s="38"/>
      <c r="ADA83" s="38"/>
      <c r="ADB83" s="38"/>
      <c r="ADC83" s="38"/>
      <c r="ADD83" s="38"/>
      <c r="ADE83" s="38"/>
      <c r="ADF83" s="38"/>
      <c r="ADG83" s="38"/>
      <c r="ADH83" s="38"/>
      <c r="ADI83" s="38"/>
      <c r="ADJ83" s="38"/>
      <c r="ADK83" s="38"/>
      <c r="ADL83" s="38"/>
      <c r="ADM83" s="38"/>
      <c r="ADN83" s="38"/>
      <c r="ADO83" s="38"/>
      <c r="ADP83" s="38"/>
      <c r="ADQ83" s="38"/>
      <c r="ADR83" s="38"/>
      <c r="ADS83" s="38"/>
      <c r="ADT83" s="38"/>
      <c r="ADU83" s="38"/>
      <c r="ADV83" s="38"/>
      <c r="ADW83" s="38"/>
      <c r="ADX83" s="38"/>
      <c r="ADY83" s="38"/>
      <c r="ADZ83" s="38"/>
      <c r="AEA83" s="38"/>
      <c r="AEB83" s="38"/>
      <c r="AEC83" s="38"/>
      <c r="AED83" s="38"/>
      <c r="AEE83" s="38"/>
      <c r="AEF83" s="38"/>
      <c r="AEG83" s="38"/>
      <c r="AEH83" s="38"/>
      <c r="AEI83" s="38"/>
      <c r="AEJ83" s="38"/>
      <c r="AEK83" s="38"/>
      <c r="AEL83" s="38"/>
      <c r="AEM83" s="38"/>
      <c r="AEN83" s="38"/>
      <c r="AEO83" s="38"/>
      <c r="AEP83" s="38"/>
      <c r="AEQ83" s="38"/>
      <c r="AER83" s="38"/>
      <c r="AES83" s="38"/>
      <c r="AET83" s="38"/>
      <c r="AEU83" s="38"/>
      <c r="AEV83" s="38"/>
      <c r="AEW83" s="38"/>
      <c r="AEX83" s="38"/>
      <c r="AEY83" s="38"/>
      <c r="AEZ83" s="38"/>
      <c r="AFA83" s="38"/>
      <c r="AFB83" s="38"/>
      <c r="AFC83" s="38"/>
      <c r="AFD83" s="38"/>
      <c r="AFE83" s="38"/>
      <c r="AFF83" s="38"/>
      <c r="AFG83" s="38"/>
      <c r="AFH83" s="38"/>
      <c r="AFI83" s="38"/>
      <c r="AFJ83" s="38"/>
      <c r="AFK83" s="38"/>
      <c r="AFL83" s="38"/>
      <c r="AFM83" s="38"/>
      <c r="AFN83" s="38"/>
      <c r="AFO83" s="38"/>
      <c r="AFP83" s="38"/>
      <c r="AFQ83" s="38"/>
      <c r="AFR83" s="38"/>
      <c r="AFS83" s="38"/>
      <c r="AFT83" s="38"/>
      <c r="AFU83" s="38"/>
      <c r="AFV83" s="38"/>
      <c r="AFW83" s="38"/>
      <c r="AFX83" s="38"/>
      <c r="AFY83" s="38"/>
      <c r="AFZ83" s="38"/>
      <c r="AGA83" s="38"/>
      <c r="AGB83" s="38"/>
      <c r="AGC83" s="38"/>
      <c r="AGD83" s="38"/>
      <c r="AGE83" s="38"/>
      <c r="AGF83" s="38"/>
      <c r="AGG83" s="38"/>
      <c r="AGH83" s="38"/>
      <c r="AGI83" s="38"/>
      <c r="AGJ83" s="38"/>
      <c r="AGK83" s="38"/>
      <c r="AGL83" s="38"/>
      <c r="AGM83" s="38"/>
      <c r="AGN83" s="38"/>
      <c r="AGO83" s="38"/>
      <c r="AGP83" s="38"/>
      <c r="AGQ83" s="38"/>
      <c r="AGR83" s="38"/>
      <c r="AGS83" s="38"/>
      <c r="AGT83" s="38"/>
      <c r="AGU83" s="38"/>
      <c r="AGV83" s="38"/>
      <c r="AGW83" s="38"/>
      <c r="AGX83" s="38"/>
      <c r="AGY83" s="38"/>
      <c r="AGZ83" s="38"/>
      <c r="AHA83" s="38"/>
      <c r="AHB83" s="38"/>
      <c r="AHC83" s="38"/>
      <c r="AHD83" s="38"/>
      <c r="AHE83" s="38"/>
      <c r="AHF83" s="38"/>
      <c r="AHG83" s="38"/>
      <c r="AHH83" s="38"/>
      <c r="AHI83" s="38"/>
      <c r="AHJ83" s="38"/>
      <c r="AHK83" s="38"/>
      <c r="AHL83" s="38"/>
      <c r="AHM83" s="38"/>
      <c r="AHN83" s="38"/>
      <c r="AHO83" s="38"/>
      <c r="AHP83" s="38"/>
      <c r="AHQ83" s="38"/>
      <c r="AHR83" s="38"/>
      <c r="AHS83" s="38"/>
      <c r="AHT83" s="38"/>
      <c r="AHU83" s="38"/>
      <c r="AHV83" s="38"/>
      <c r="AHW83" s="38"/>
      <c r="AHX83" s="38"/>
      <c r="AHY83" s="38"/>
      <c r="AHZ83" s="38"/>
      <c r="AIA83" s="38"/>
      <c r="AIB83" s="38"/>
      <c r="AIC83" s="38"/>
      <c r="AID83" s="38"/>
      <c r="AIE83" s="38"/>
      <c r="AIF83" s="38"/>
      <c r="AIG83" s="38"/>
      <c r="AIH83" s="38"/>
      <c r="AII83" s="38"/>
      <c r="AIJ83" s="38"/>
      <c r="AIK83" s="38"/>
      <c r="AIL83" s="38"/>
      <c r="AIM83" s="38"/>
      <c r="AIN83" s="38"/>
      <c r="AIO83" s="38"/>
      <c r="AIP83" s="38"/>
      <c r="AIQ83" s="38"/>
      <c r="AIR83" s="38"/>
      <c r="AIS83" s="38"/>
      <c r="AIT83" s="38"/>
      <c r="AIU83" s="38"/>
      <c r="AIV83" s="38"/>
      <c r="AIW83" s="38"/>
      <c r="AIX83" s="38"/>
      <c r="AIY83" s="38"/>
      <c r="AIZ83" s="38"/>
      <c r="AJA83" s="38"/>
      <c r="AJB83" s="38"/>
      <c r="AJC83" s="38"/>
      <c r="AJD83" s="38"/>
      <c r="AJE83" s="38"/>
      <c r="AJF83" s="38"/>
      <c r="AJG83" s="38"/>
      <c r="AJH83" s="38"/>
      <c r="AJI83" s="38"/>
      <c r="AJJ83" s="38"/>
      <c r="AJK83" s="38"/>
      <c r="AJL83" s="38"/>
      <c r="AJM83" s="38"/>
      <c r="AJN83" s="38"/>
      <c r="AJO83" s="38"/>
      <c r="AJP83" s="38"/>
      <c r="AJQ83" s="38"/>
      <c r="AJR83" s="38"/>
      <c r="AJS83" s="38"/>
      <c r="AJT83" s="38"/>
      <c r="AJU83" s="38"/>
      <c r="AJV83" s="38"/>
      <c r="AJW83" s="38"/>
      <c r="AJX83" s="38"/>
      <c r="AJY83" s="38"/>
      <c r="AJZ83" s="38"/>
      <c r="AKA83" s="38"/>
      <c r="AKB83" s="38"/>
      <c r="AKC83" s="38"/>
      <c r="AKD83" s="38"/>
      <c r="AKE83" s="38"/>
      <c r="AKF83" s="38"/>
      <c r="AKG83" s="38"/>
      <c r="AKH83" s="38"/>
      <c r="AKI83" s="38"/>
      <c r="AKJ83" s="38"/>
      <c r="AKK83" s="38"/>
      <c r="AKL83" s="38"/>
      <c r="AKM83" s="38"/>
      <c r="AKN83" s="38"/>
      <c r="AKO83" s="38"/>
      <c r="AKP83" s="38"/>
      <c r="AKQ83" s="38"/>
      <c r="AKR83" s="38"/>
      <c r="AKS83" s="38"/>
      <c r="AKT83" s="38"/>
      <c r="AKU83" s="38"/>
      <c r="AKV83" s="38"/>
      <c r="AKW83" s="38"/>
      <c r="AKX83" s="38"/>
      <c r="AKY83" s="38"/>
      <c r="AKZ83" s="38"/>
      <c r="ALA83" s="38"/>
      <c r="ALB83" s="38"/>
      <c r="ALC83" s="38"/>
      <c r="ALD83" s="38"/>
      <c r="ALE83" s="38"/>
      <c r="ALF83" s="38"/>
      <c r="ALG83" s="38"/>
      <c r="ALH83" s="38"/>
      <c r="ALI83" s="38"/>
      <c r="ALJ83" s="38"/>
      <c r="ALK83" s="38"/>
      <c r="ALL83" s="38"/>
      <c r="ALM83" s="38"/>
      <c r="ALN83" s="38"/>
      <c r="ALO83" s="38"/>
      <c r="ALP83" s="38"/>
      <c r="ALQ83" s="38"/>
      <c r="ALR83" s="38"/>
      <c r="ALS83" s="38"/>
      <c r="ALT83" s="38"/>
      <c r="ALU83" s="38"/>
      <c r="ALV83" s="38"/>
      <c r="ALW83" s="38"/>
      <c r="ALX83" s="38"/>
      <c r="ALY83" s="38"/>
      <c r="ALZ83" s="38"/>
      <c r="AMA83" s="38"/>
      <c r="AMB83" s="38"/>
      <c r="AMC83" s="38"/>
      <c r="AMD83" s="38"/>
      <c r="AME83" s="38"/>
      <c r="AMF83" s="38"/>
      <c r="AMG83" s="38"/>
      <c r="AMH83" s="38"/>
      <c r="AMI83" s="38"/>
      <c r="AMJ83" s="38"/>
      <c r="AMK83" s="38"/>
      <c r="AML83" s="38"/>
      <c r="AMM83" s="38"/>
      <c r="AMN83" s="38"/>
      <c r="AMO83" s="38"/>
      <c r="AMP83" s="38"/>
      <c r="AMQ83" s="38"/>
      <c r="AMR83" s="38"/>
      <c r="AMS83" s="38"/>
      <c r="AMT83" s="38"/>
      <c r="AMU83" s="38"/>
      <c r="AMV83" s="38"/>
      <c r="AMW83" s="38"/>
      <c r="AMX83" s="38"/>
      <c r="AMY83" s="38"/>
      <c r="AMZ83" s="38"/>
      <c r="ANA83" s="38"/>
      <c r="ANB83" s="38"/>
      <c r="ANC83" s="38"/>
      <c r="AND83" s="38"/>
      <c r="ANE83" s="38"/>
      <c r="ANF83" s="38"/>
      <c r="ANG83" s="38"/>
      <c r="ANH83" s="38"/>
      <c r="ANI83" s="38"/>
      <c r="ANJ83" s="38"/>
      <c r="ANK83" s="38"/>
      <c r="ANL83" s="38"/>
      <c r="ANM83" s="38"/>
      <c r="ANN83" s="38"/>
      <c r="ANO83" s="38"/>
      <c r="ANP83" s="38"/>
      <c r="ANQ83" s="38"/>
      <c r="ANR83" s="38"/>
      <c r="ANS83" s="38"/>
      <c r="ANT83" s="38"/>
      <c r="ANU83" s="38"/>
      <c r="ANV83" s="38"/>
      <c r="ANW83" s="38"/>
      <c r="ANX83" s="38"/>
      <c r="ANY83" s="38"/>
      <c r="ANZ83" s="38"/>
      <c r="AOA83" s="38"/>
      <c r="AOB83" s="38"/>
      <c r="AOC83" s="38"/>
      <c r="AOD83" s="38"/>
      <c r="AOE83" s="38"/>
      <c r="AOF83" s="38"/>
      <c r="AOG83" s="38"/>
      <c r="AOH83" s="38"/>
      <c r="AOI83" s="38"/>
      <c r="AOJ83" s="38"/>
      <c r="AOK83" s="38"/>
      <c r="AOL83" s="38"/>
      <c r="AOM83" s="38"/>
      <c r="AON83" s="38"/>
      <c r="AOO83" s="38"/>
      <c r="AOP83" s="38"/>
      <c r="AOQ83" s="38"/>
      <c r="AOR83" s="38"/>
      <c r="AOS83" s="38"/>
      <c r="AOT83" s="38"/>
      <c r="AOU83" s="38"/>
      <c r="AOV83" s="38"/>
      <c r="AOW83" s="38"/>
      <c r="AOX83" s="38"/>
      <c r="AOY83" s="38"/>
      <c r="AOZ83" s="38"/>
      <c r="APA83" s="38"/>
      <c r="APB83" s="38"/>
      <c r="APC83" s="38"/>
      <c r="APD83" s="38"/>
      <c r="APE83" s="38"/>
      <c r="APF83" s="38"/>
      <c r="APG83" s="38"/>
      <c r="APH83" s="38"/>
      <c r="API83" s="38"/>
      <c r="APJ83" s="38"/>
      <c r="APK83" s="38"/>
      <c r="APL83" s="38"/>
      <c r="APM83" s="38"/>
      <c r="APN83" s="38"/>
      <c r="APO83" s="38"/>
      <c r="APP83" s="38"/>
      <c r="APQ83" s="38"/>
      <c r="APR83" s="38"/>
      <c r="APS83" s="38"/>
      <c r="APT83" s="38"/>
      <c r="APU83" s="38"/>
      <c r="APV83" s="38"/>
      <c r="APW83" s="38"/>
      <c r="APX83" s="38"/>
      <c r="APY83" s="38"/>
      <c r="APZ83" s="38"/>
      <c r="AQA83" s="38"/>
      <c r="AQB83" s="38"/>
      <c r="AQC83" s="38"/>
      <c r="AQD83" s="38"/>
      <c r="AQE83" s="38"/>
      <c r="AQF83" s="38"/>
      <c r="AQG83" s="38"/>
      <c r="AQH83" s="38"/>
      <c r="AQI83" s="38"/>
      <c r="AQJ83" s="38"/>
      <c r="AQK83" s="38"/>
      <c r="AQL83" s="38"/>
      <c r="AQM83" s="38"/>
      <c r="AQN83" s="38"/>
      <c r="AQO83" s="38"/>
      <c r="AQP83" s="38"/>
      <c r="AQQ83" s="38"/>
      <c r="AQR83" s="38"/>
      <c r="AQS83" s="38"/>
      <c r="AQT83" s="38"/>
      <c r="AQU83" s="38"/>
      <c r="AQV83" s="38"/>
      <c r="AQW83" s="38"/>
      <c r="AQX83" s="38"/>
      <c r="AQY83" s="38"/>
      <c r="AQZ83" s="38"/>
      <c r="ARA83" s="38"/>
      <c r="ARB83" s="38"/>
      <c r="ARC83" s="38"/>
      <c r="ARD83" s="38"/>
      <c r="ARE83" s="38"/>
      <c r="ARF83" s="38"/>
      <c r="ARG83" s="38"/>
      <c r="ARH83" s="38"/>
      <c r="ARI83" s="38"/>
      <c r="ARJ83" s="38"/>
      <c r="ARK83" s="38"/>
      <c r="ARL83" s="38"/>
      <c r="ARM83" s="38"/>
      <c r="ARN83" s="38"/>
      <c r="ARO83" s="38"/>
      <c r="ARP83" s="38"/>
      <c r="ARQ83" s="38"/>
      <c r="ARR83" s="38"/>
      <c r="ARS83" s="38"/>
      <c r="ART83" s="38"/>
      <c r="ARU83" s="38"/>
      <c r="ARV83" s="38"/>
      <c r="ARW83" s="38"/>
      <c r="ARX83" s="38"/>
      <c r="ARY83" s="38"/>
      <c r="ARZ83" s="38"/>
      <c r="ASA83" s="38"/>
      <c r="ASB83" s="38"/>
      <c r="ASC83" s="38"/>
      <c r="ASD83" s="38"/>
      <c r="ASE83" s="38"/>
      <c r="ASF83" s="38"/>
      <c r="ASG83" s="38"/>
      <c r="ASH83" s="38"/>
      <c r="ASI83" s="38"/>
      <c r="ASJ83" s="38"/>
      <c r="ASK83" s="38"/>
      <c r="ASL83" s="38"/>
      <c r="ASM83" s="38"/>
      <c r="ASN83" s="38"/>
      <c r="ASO83" s="38"/>
      <c r="ASP83" s="38"/>
      <c r="ASQ83" s="38"/>
      <c r="ASR83" s="38"/>
      <c r="ASS83" s="38"/>
      <c r="AST83" s="38"/>
      <c r="ASU83" s="38"/>
      <c r="ASV83" s="38"/>
      <c r="ASW83" s="38"/>
      <c r="ASX83" s="38"/>
      <c r="ASY83" s="38"/>
      <c r="ASZ83" s="38"/>
      <c r="ATA83" s="38"/>
      <c r="ATB83" s="38"/>
      <c r="ATC83" s="38"/>
      <c r="ATD83" s="38"/>
      <c r="ATE83" s="38"/>
      <c r="ATF83" s="38"/>
      <c r="ATG83" s="38"/>
      <c r="ATH83" s="38"/>
      <c r="ATI83" s="38"/>
      <c r="ATJ83" s="38"/>
      <c r="ATK83" s="38"/>
      <c r="ATL83" s="38"/>
      <c r="ATM83" s="38"/>
      <c r="ATN83" s="38"/>
      <c r="ATO83" s="38"/>
      <c r="ATP83" s="38"/>
      <c r="ATQ83" s="38"/>
      <c r="ATR83" s="38"/>
      <c r="ATS83" s="38"/>
      <c r="ATT83" s="38"/>
      <c r="ATU83" s="38"/>
      <c r="ATV83" s="38"/>
      <c r="ATW83" s="38"/>
      <c r="ATX83" s="38"/>
      <c r="ATY83" s="38"/>
      <c r="ATZ83" s="38"/>
      <c r="AUA83" s="38"/>
      <c r="AUB83" s="38"/>
      <c r="AUC83" s="38"/>
      <c r="AUD83" s="38"/>
      <c r="AUE83" s="38"/>
      <c r="AUF83" s="38"/>
      <c r="AUG83" s="38"/>
      <c r="AUH83" s="38"/>
      <c r="AUI83" s="38"/>
      <c r="AUJ83" s="38"/>
      <c r="AUK83" s="38"/>
      <c r="AUL83" s="38"/>
      <c r="AUM83" s="38"/>
      <c r="AUN83" s="38"/>
      <c r="AUO83" s="38"/>
      <c r="AUP83" s="38"/>
      <c r="AUQ83" s="38"/>
      <c r="AUR83" s="38"/>
      <c r="AUS83" s="38"/>
      <c r="AUT83" s="38"/>
      <c r="AUU83" s="38"/>
      <c r="AUV83" s="38"/>
      <c r="AUW83" s="38"/>
      <c r="AUX83" s="38"/>
      <c r="AUY83" s="38"/>
      <c r="AUZ83" s="38"/>
      <c r="AVA83" s="38"/>
      <c r="AVB83" s="38"/>
      <c r="AVC83" s="38"/>
      <c r="AVD83" s="38"/>
      <c r="AVE83" s="38"/>
      <c r="AVF83" s="38"/>
      <c r="AVG83" s="38"/>
      <c r="AVH83" s="38"/>
      <c r="AVI83" s="38"/>
      <c r="AVJ83" s="38"/>
      <c r="AVK83" s="38"/>
      <c r="AVL83" s="38"/>
      <c r="AVM83" s="38"/>
      <c r="AVN83" s="38"/>
      <c r="AVO83" s="38"/>
      <c r="AVP83" s="38"/>
      <c r="AVQ83" s="38"/>
      <c r="AVR83" s="38"/>
      <c r="AVS83" s="38"/>
      <c r="AVT83" s="38"/>
      <c r="AVU83" s="38"/>
      <c r="AVV83" s="38"/>
      <c r="AVW83" s="38"/>
      <c r="AVX83" s="38"/>
      <c r="AVY83" s="38"/>
      <c r="AVZ83" s="38"/>
      <c r="AWA83" s="38"/>
      <c r="AWB83" s="38"/>
      <c r="AWC83" s="38"/>
      <c r="AWD83" s="38"/>
      <c r="AWE83" s="38"/>
      <c r="AWF83" s="38"/>
      <c r="AWG83" s="38"/>
      <c r="AWH83" s="38"/>
      <c r="AWI83" s="38"/>
      <c r="AWJ83" s="38"/>
      <c r="AWK83" s="38"/>
      <c r="AWL83" s="38"/>
      <c r="AWM83" s="38"/>
      <c r="AWN83" s="38"/>
      <c r="AWO83" s="38"/>
      <c r="AWP83" s="38"/>
      <c r="AWQ83" s="38"/>
      <c r="AWR83" s="38"/>
      <c r="AWS83" s="38"/>
      <c r="AWT83" s="38"/>
      <c r="AWU83" s="38"/>
      <c r="AWV83" s="38"/>
      <c r="AWW83" s="38"/>
      <c r="AWX83" s="38"/>
      <c r="AWY83" s="38"/>
      <c r="AWZ83" s="38"/>
      <c r="AXA83" s="38"/>
      <c r="AXB83" s="38"/>
      <c r="AXC83" s="38"/>
      <c r="AXD83" s="38"/>
      <c r="AXE83" s="38"/>
      <c r="AXF83" s="38"/>
      <c r="AXG83" s="38"/>
      <c r="AXH83" s="38"/>
      <c r="AXI83" s="38"/>
      <c r="AXJ83" s="38"/>
      <c r="AXK83" s="38"/>
      <c r="AXL83" s="38"/>
      <c r="AXM83" s="38"/>
      <c r="AXN83" s="38"/>
      <c r="AXO83" s="38"/>
      <c r="AXP83" s="38"/>
      <c r="AXQ83" s="38"/>
      <c r="AXR83" s="38"/>
      <c r="AXS83" s="38"/>
      <c r="AXT83" s="38"/>
      <c r="AXU83" s="38"/>
      <c r="AXV83" s="38"/>
      <c r="AXW83" s="38"/>
      <c r="AXX83" s="38"/>
      <c r="AXY83" s="38"/>
      <c r="AXZ83" s="38"/>
      <c r="AYA83" s="38"/>
      <c r="AYB83" s="38"/>
      <c r="AYC83" s="38"/>
      <c r="AYD83" s="38"/>
      <c r="AYE83" s="38"/>
      <c r="AYF83" s="38"/>
      <c r="AYG83" s="38"/>
      <c r="AYH83" s="38"/>
      <c r="AYI83" s="38"/>
      <c r="AYJ83" s="38"/>
      <c r="AYK83" s="38"/>
      <c r="AYL83" s="38"/>
      <c r="AYM83" s="38"/>
      <c r="AYN83" s="38"/>
      <c r="AYO83" s="38"/>
      <c r="AYP83" s="38"/>
      <c r="AYQ83" s="38"/>
      <c r="AYR83" s="38"/>
      <c r="AYS83" s="38"/>
      <c r="AYT83" s="38"/>
      <c r="AYU83" s="38"/>
      <c r="AYV83" s="38"/>
      <c r="AYW83" s="38"/>
      <c r="AYX83" s="38"/>
      <c r="AYY83" s="38"/>
      <c r="AYZ83" s="38"/>
      <c r="AZA83" s="38"/>
      <c r="AZB83" s="38"/>
      <c r="AZC83" s="38"/>
      <c r="AZD83" s="38"/>
      <c r="AZE83" s="38"/>
      <c r="AZF83" s="38"/>
      <c r="AZG83" s="38"/>
      <c r="AZH83" s="38"/>
      <c r="AZI83" s="38"/>
      <c r="AZJ83" s="38"/>
      <c r="AZK83" s="38"/>
      <c r="AZL83" s="38"/>
      <c r="AZM83" s="38"/>
      <c r="AZN83" s="38"/>
      <c r="AZO83" s="38"/>
      <c r="AZP83" s="38"/>
      <c r="AZQ83" s="38"/>
      <c r="AZR83" s="38"/>
      <c r="AZS83" s="38"/>
      <c r="AZT83" s="38"/>
      <c r="AZU83" s="38"/>
      <c r="AZV83" s="38"/>
      <c r="AZW83" s="38"/>
      <c r="AZX83" s="38"/>
      <c r="AZY83" s="38"/>
      <c r="AZZ83" s="38"/>
      <c r="BAA83" s="38"/>
      <c r="BAB83" s="38"/>
      <c r="BAC83" s="38"/>
      <c r="BAD83" s="38"/>
      <c r="BAE83" s="38"/>
      <c r="BAF83" s="38"/>
      <c r="BAG83" s="38"/>
      <c r="BAH83" s="38"/>
      <c r="BAI83" s="38"/>
      <c r="BAJ83" s="38"/>
      <c r="BAK83" s="38"/>
      <c r="BAL83" s="38"/>
      <c r="BAM83" s="38"/>
      <c r="BAN83" s="38"/>
      <c r="BAO83" s="38"/>
      <c r="BAP83" s="38"/>
      <c r="BAQ83" s="38"/>
      <c r="BAR83" s="38"/>
      <c r="BAS83" s="38"/>
      <c r="BAT83" s="38"/>
      <c r="BAU83" s="38"/>
      <c r="BAV83" s="38"/>
      <c r="BAW83" s="38"/>
      <c r="BAX83" s="38"/>
      <c r="BAY83" s="38"/>
      <c r="BAZ83" s="38"/>
      <c r="BBA83" s="38"/>
      <c r="BBB83" s="38"/>
      <c r="BBC83" s="38"/>
      <c r="BBD83" s="38"/>
      <c r="BBE83" s="38"/>
      <c r="BBF83" s="38"/>
      <c r="BBG83" s="38"/>
      <c r="BBH83" s="38"/>
      <c r="BBI83" s="38"/>
      <c r="BBJ83" s="38"/>
      <c r="BBK83" s="38"/>
      <c r="BBL83" s="38"/>
      <c r="BBM83" s="38"/>
      <c r="BBN83" s="38"/>
      <c r="BBO83" s="38"/>
      <c r="BBP83" s="38"/>
      <c r="BBQ83" s="38"/>
      <c r="BBR83" s="38"/>
      <c r="BBS83" s="38"/>
      <c r="BBT83" s="38"/>
      <c r="BBU83" s="38"/>
      <c r="BBV83" s="38"/>
      <c r="BBW83" s="38"/>
      <c r="BBX83" s="38"/>
      <c r="BBY83" s="38"/>
      <c r="BBZ83" s="38"/>
      <c r="BCA83" s="38"/>
      <c r="BCB83" s="38"/>
      <c r="BCC83" s="38"/>
      <c r="BCD83" s="38"/>
      <c r="BCE83" s="38"/>
      <c r="BCF83" s="38"/>
      <c r="BCG83" s="38"/>
      <c r="BCH83" s="38"/>
      <c r="BCI83" s="38"/>
      <c r="BCJ83" s="38"/>
      <c r="BCK83" s="38"/>
      <c r="BCL83" s="38"/>
      <c r="BCM83" s="38"/>
      <c r="BCN83" s="38"/>
      <c r="BCO83" s="38"/>
      <c r="BCP83" s="38"/>
      <c r="BCQ83" s="38"/>
      <c r="BCR83" s="38"/>
      <c r="BCS83" s="38"/>
      <c r="BCT83" s="38"/>
      <c r="BCU83" s="38"/>
      <c r="BCV83" s="38"/>
      <c r="BCW83" s="38"/>
      <c r="BCX83" s="38"/>
      <c r="BCY83" s="38"/>
      <c r="BCZ83" s="38"/>
      <c r="BDA83" s="38"/>
      <c r="BDB83" s="38"/>
      <c r="BDC83" s="38"/>
      <c r="BDD83" s="38"/>
      <c r="BDE83" s="38"/>
      <c r="BDF83" s="38"/>
      <c r="BDG83" s="38"/>
      <c r="BDH83" s="38"/>
      <c r="BDI83" s="38"/>
      <c r="BDJ83" s="38"/>
      <c r="BDK83" s="38"/>
      <c r="BDL83" s="38"/>
      <c r="BDM83" s="38"/>
      <c r="BDN83" s="38"/>
      <c r="BDO83" s="38"/>
      <c r="BDP83" s="38"/>
      <c r="BDQ83" s="38"/>
      <c r="BDR83" s="38"/>
      <c r="BDS83" s="38"/>
      <c r="BDT83" s="38"/>
      <c r="BDU83" s="38"/>
      <c r="BDV83" s="38"/>
      <c r="BDW83" s="38"/>
      <c r="BDX83" s="38"/>
      <c r="BDY83" s="38"/>
      <c r="BDZ83" s="38"/>
      <c r="BEA83" s="38"/>
      <c r="BEB83" s="38"/>
      <c r="BEC83" s="38"/>
      <c r="BED83" s="38"/>
      <c r="BEE83" s="38"/>
      <c r="BEF83" s="38"/>
      <c r="BEG83" s="38"/>
      <c r="BEH83" s="38"/>
      <c r="BEI83" s="38"/>
      <c r="BEJ83" s="38"/>
      <c r="BEK83" s="38"/>
      <c r="BEL83" s="38"/>
      <c r="BEM83" s="38"/>
      <c r="BEN83" s="38"/>
      <c r="BEO83" s="38"/>
      <c r="BEP83" s="38"/>
      <c r="BEQ83" s="38"/>
      <c r="BER83" s="38"/>
      <c r="BES83" s="38"/>
      <c r="BET83" s="38"/>
      <c r="BEU83" s="38"/>
      <c r="BEV83" s="38"/>
      <c r="BEW83" s="38"/>
      <c r="BEX83" s="38"/>
      <c r="BEY83" s="38"/>
      <c r="BEZ83" s="38"/>
      <c r="BFA83" s="38"/>
      <c r="BFB83" s="38"/>
      <c r="BFC83" s="38"/>
      <c r="BFD83" s="38"/>
      <c r="BFE83" s="38"/>
      <c r="BFF83" s="38"/>
      <c r="BFG83" s="38"/>
      <c r="BFH83" s="38"/>
      <c r="BFI83" s="38"/>
      <c r="BFJ83" s="38"/>
      <c r="BFK83" s="38"/>
      <c r="BFL83" s="38"/>
      <c r="BFM83" s="38"/>
      <c r="BFN83" s="38"/>
      <c r="BFO83" s="38"/>
      <c r="BFP83" s="38"/>
      <c r="BFQ83" s="38"/>
      <c r="BFR83" s="38"/>
      <c r="BFS83" s="38"/>
      <c r="BFT83" s="38"/>
      <c r="BFU83" s="38"/>
      <c r="BFV83" s="38"/>
      <c r="BFW83" s="38"/>
      <c r="BFX83" s="38"/>
      <c r="BFY83" s="38"/>
      <c r="BFZ83" s="38"/>
      <c r="BGA83" s="38"/>
      <c r="BGB83" s="38"/>
      <c r="BGC83" s="38"/>
      <c r="BGD83" s="38"/>
      <c r="BGE83" s="38"/>
      <c r="BGF83" s="38"/>
      <c r="BGG83" s="38"/>
      <c r="BGH83" s="38"/>
      <c r="BGI83" s="38"/>
      <c r="BGJ83" s="38"/>
      <c r="BGK83" s="38"/>
      <c r="BGL83" s="38"/>
      <c r="BGM83" s="38"/>
      <c r="BGN83" s="38"/>
      <c r="BGO83" s="38"/>
      <c r="BGP83" s="38"/>
      <c r="BGQ83" s="38"/>
      <c r="BGR83" s="38"/>
      <c r="BGS83" s="38"/>
      <c r="BGT83" s="38"/>
      <c r="BGU83" s="38"/>
      <c r="BGV83" s="38"/>
      <c r="BGW83" s="38"/>
      <c r="BGX83" s="38"/>
      <c r="BGY83" s="38"/>
      <c r="BGZ83" s="38"/>
      <c r="BHA83" s="38"/>
      <c r="BHB83" s="38"/>
      <c r="BHC83" s="38"/>
      <c r="BHD83" s="38"/>
      <c r="BHE83" s="38"/>
      <c r="BHF83" s="38"/>
      <c r="BHG83" s="38"/>
      <c r="BHH83" s="38"/>
      <c r="BHI83" s="38"/>
      <c r="BHJ83" s="38"/>
      <c r="BHK83" s="38"/>
      <c r="BHL83" s="38"/>
      <c r="BHM83" s="38"/>
      <c r="BHN83" s="38"/>
      <c r="BHO83" s="38"/>
      <c r="BHP83" s="38"/>
      <c r="BHQ83" s="38"/>
      <c r="BHR83" s="38"/>
      <c r="BHS83" s="38"/>
      <c r="BHT83" s="38"/>
      <c r="BHU83" s="38"/>
      <c r="BHV83" s="38"/>
      <c r="BHW83" s="38"/>
      <c r="BHX83" s="38"/>
      <c r="BHY83" s="38"/>
      <c r="BHZ83" s="38"/>
      <c r="BIA83" s="38"/>
      <c r="BIB83" s="38"/>
      <c r="BIC83" s="38"/>
      <c r="BID83" s="38"/>
      <c r="BIE83" s="38"/>
      <c r="BIF83" s="38"/>
      <c r="BIG83" s="38"/>
      <c r="BIH83" s="38"/>
      <c r="BII83" s="38"/>
      <c r="BIJ83" s="38"/>
      <c r="BIK83" s="38"/>
      <c r="BIL83" s="38"/>
      <c r="BIM83" s="38"/>
      <c r="BIN83" s="38"/>
      <c r="BIO83" s="38"/>
      <c r="BIP83" s="38"/>
      <c r="BIQ83" s="38"/>
      <c r="BIR83" s="38"/>
      <c r="BIS83" s="38"/>
      <c r="BIT83" s="38"/>
      <c r="BIU83" s="38"/>
      <c r="BIV83" s="38"/>
      <c r="BIW83" s="38"/>
      <c r="BIX83" s="38"/>
      <c r="BIY83" s="38"/>
      <c r="BIZ83" s="38"/>
      <c r="BJA83" s="38"/>
      <c r="BJB83" s="38"/>
      <c r="BJC83" s="38"/>
      <c r="BJD83" s="38"/>
      <c r="BJE83" s="38"/>
      <c r="BJF83" s="38"/>
      <c r="BJG83" s="38"/>
      <c r="BJH83" s="38"/>
      <c r="BJI83" s="38"/>
      <c r="BJJ83" s="38"/>
      <c r="BJK83" s="38"/>
      <c r="BJL83" s="38"/>
      <c r="BJM83" s="38"/>
      <c r="BJN83" s="38"/>
      <c r="BJO83" s="38"/>
      <c r="BJP83" s="38"/>
      <c r="BJQ83" s="38"/>
      <c r="BJR83" s="38"/>
      <c r="BJS83" s="38"/>
      <c r="BJT83" s="38"/>
      <c r="BJU83" s="38"/>
      <c r="BJV83" s="38"/>
      <c r="BJW83" s="38"/>
      <c r="BJX83" s="38"/>
      <c r="BJY83" s="38"/>
      <c r="BJZ83" s="38"/>
      <c r="BKA83" s="38"/>
      <c r="BKB83" s="38"/>
      <c r="BKC83" s="38"/>
      <c r="BKD83" s="38"/>
      <c r="BKE83" s="38"/>
      <c r="BKF83" s="38"/>
      <c r="BKG83" s="38"/>
      <c r="BKH83" s="38"/>
      <c r="BKI83" s="38"/>
      <c r="BKJ83" s="38"/>
      <c r="BKK83" s="38"/>
      <c r="BKL83" s="38"/>
      <c r="BKM83" s="38"/>
      <c r="BKN83" s="38"/>
      <c r="BKO83" s="38"/>
      <c r="BKP83" s="38"/>
      <c r="BKQ83" s="38"/>
      <c r="BKR83" s="38"/>
      <c r="BKS83" s="38"/>
      <c r="BKT83" s="38"/>
      <c r="BKU83" s="38"/>
      <c r="BKV83" s="38"/>
      <c r="BKW83" s="38"/>
      <c r="BKX83" s="38"/>
      <c r="BKY83" s="38"/>
      <c r="BKZ83" s="38"/>
      <c r="BLA83" s="38"/>
      <c r="BLB83" s="38"/>
      <c r="BLC83" s="38"/>
      <c r="BLD83" s="38"/>
      <c r="BLE83" s="38"/>
      <c r="BLF83" s="38"/>
      <c r="BLG83" s="38"/>
      <c r="BLH83" s="38"/>
      <c r="BLI83" s="38"/>
      <c r="BLJ83" s="38"/>
      <c r="BLK83" s="38"/>
      <c r="BLL83" s="38"/>
      <c r="BLM83" s="38"/>
      <c r="BLN83" s="38"/>
      <c r="BLO83" s="38"/>
      <c r="BLP83" s="38"/>
      <c r="BLQ83" s="38"/>
      <c r="BLR83" s="38"/>
      <c r="BLS83" s="38"/>
      <c r="BLT83" s="38"/>
      <c r="BLU83" s="38"/>
      <c r="BLV83" s="38"/>
      <c r="BLW83" s="38"/>
      <c r="BLX83" s="38"/>
      <c r="BLY83" s="38"/>
      <c r="BLZ83" s="38"/>
      <c r="BMA83" s="38"/>
      <c r="BMB83" s="38"/>
      <c r="BMC83" s="38"/>
      <c r="BMD83" s="38"/>
      <c r="BME83" s="38"/>
      <c r="BMF83" s="38"/>
      <c r="BMG83" s="38"/>
      <c r="BMH83" s="38"/>
      <c r="BMI83" s="38"/>
      <c r="BMJ83" s="38"/>
      <c r="BMK83" s="38"/>
      <c r="BML83" s="38"/>
      <c r="BMM83" s="38"/>
      <c r="BMN83" s="38"/>
      <c r="BMO83" s="38"/>
      <c r="BMP83" s="38"/>
      <c r="BMQ83" s="38"/>
      <c r="BMR83" s="38"/>
      <c r="BMS83" s="38"/>
      <c r="BMT83" s="38"/>
      <c r="BMU83" s="38"/>
      <c r="BMV83" s="38"/>
      <c r="BMW83" s="38"/>
      <c r="BMX83" s="38"/>
      <c r="BMY83" s="38"/>
      <c r="BMZ83" s="38"/>
      <c r="BNA83" s="38"/>
      <c r="BNB83" s="38"/>
      <c r="BNC83" s="38"/>
      <c r="BND83" s="38"/>
      <c r="BNE83" s="38"/>
      <c r="BNF83" s="38"/>
      <c r="BNG83" s="38"/>
      <c r="BNH83" s="38"/>
      <c r="BNI83" s="38"/>
      <c r="BNJ83" s="38"/>
      <c r="BNK83" s="38"/>
      <c r="BNL83" s="38"/>
      <c r="BNM83" s="38"/>
      <c r="BNN83" s="38"/>
      <c r="BNO83" s="38"/>
      <c r="BNP83" s="38"/>
      <c r="BNQ83" s="38"/>
      <c r="BNR83" s="38"/>
      <c r="BNS83" s="38"/>
      <c r="BNT83" s="38"/>
      <c r="BNU83" s="38"/>
      <c r="BNV83" s="38"/>
      <c r="BNW83" s="38"/>
      <c r="BNX83" s="38"/>
      <c r="BNY83" s="38"/>
      <c r="BNZ83" s="38"/>
      <c r="BOA83" s="38"/>
      <c r="BOB83" s="38"/>
      <c r="BOC83" s="38"/>
      <c r="BOD83" s="38"/>
      <c r="BOE83" s="38"/>
      <c r="BOF83" s="38"/>
      <c r="BOG83" s="38"/>
      <c r="BOH83" s="38"/>
      <c r="BOI83" s="38"/>
      <c r="BOJ83" s="38"/>
      <c r="BOK83" s="38"/>
      <c r="BOL83" s="38"/>
      <c r="BOM83" s="38"/>
      <c r="BON83" s="38"/>
      <c r="BOO83" s="38"/>
      <c r="BOP83" s="38"/>
      <c r="BOQ83" s="38"/>
      <c r="BOR83" s="38"/>
      <c r="BOS83" s="38"/>
      <c r="BOT83" s="38"/>
      <c r="BOU83" s="38"/>
      <c r="BOV83" s="38"/>
      <c r="BOW83" s="38"/>
      <c r="BOX83" s="38"/>
      <c r="BOY83" s="38"/>
      <c r="BOZ83" s="38"/>
      <c r="BPA83" s="38"/>
      <c r="BPB83" s="38"/>
      <c r="BPC83" s="38"/>
      <c r="BPD83" s="38"/>
      <c r="BPE83" s="38"/>
      <c r="BPF83" s="38"/>
      <c r="BPG83" s="38"/>
      <c r="BPH83" s="38"/>
      <c r="BPI83" s="38"/>
      <c r="BPJ83" s="38"/>
      <c r="BPK83" s="38"/>
      <c r="BPL83" s="38"/>
      <c r="BPM83" s="38"/>
      <c r="BPN83" s="38"/>
      <c r="BPO83" s="38"/>
      <c r="BPP83" s="38"/>
      <c r="BPQ83" s="38"/>
      <c r="BPR83" s="38"/>
      <c r="BPS83" s="38"/>
      <c r="BPT83" s="38"/>
      <c r="BPU83" s="38"/>
      <c r="BPV83" s="38"/>
      <c r="BPW83" s="38"/>
      <c r="BPX83" s="38"/>
      <c r="BPY83" s="38"/>
      <c r="BPZ83" s="38"/>
      <c r="BQA83" s="38"/>
      <c r="BQB83" s="38"/>
      <c r="BQC83" s="38"/>
      <c r="BQD83" s="38"/>
      <c r="BQE83" s="38"/>
      <c r="BQF83" s="38"/>
      <c r="BQG83" s="38"/>
      <c r="BQH83" s="38"/>
      <c r="BQI83" s="38"/>
      <c r="BQJ83" s="38"/>
      <c r="BQK83" s="38"/>
      <c r="BQL83" s="38"/>
      <c r="BQM83" s="38"/>
      <c r="BQN83" s="38"/>
      <c r="BQO83" s="38"/>
      <c r="BQP83" s="38"/>
      <c r="BQQ83" s="38"/>
      <c r="BQR83" s="38"/>
      <c r="BQS83" s="38"/>
      <c r="BQT83" s="38"/>
      <c r="BQU83" s="38"/>
      <c r="BQV83" s="38"/>
      <c r="BQW83" s="38"/>
      <c r="BQX83" s="38"/>
      <c r="BQY83" s="38"/>
      <c r="BQZ83" s="38"/>
      <c r="BRA83" s="38"/>
      <c r="BRB83" s="38"/>
      <c r="BRC83" s="38"/>
      <c r="BRD83" s="38"/>
      <c r="BRE83" s="38"/>
      <c r="BRF83" s="38"/>
      <c r="BRG83" s="38"/>
      <c r="BRH83" s="38"/>
      <c r="BRI83" s="38"/>
      <c r="BRJ83" s="38"/>
      <c r="BRK83" s="38"/>
      <c r="BRL83" s="38"/>
      <c r="BRM83" s="38"/>
      <c r="BRN83" s="38"/>
      <c r="BRO83" s="38"/>
      <c r="BRP83" s="38"/>
      <c r="BRQ83" s="38"/>
      <c r="BRR83" s="38"/>
      <c r="BRS83" s="38"/>
      <c r="BRT83" s="38"/>
      <c r="BRU83" s="38"/>
      <c r="BRV83" s="38"/>
      <c r="BRW83" s="38"/>
      <c r="BRX83" s="38"/>
      <c r="BRY83" s="38"/>
      <c r="BRZ83" s="38"/>
      <c r="BSA83" s="38"/>
      <c r="BSB83" s="38"/>
      <c r="BSC83" s="38"/>
      <c r="BSD83" s="38"/>
      <c r="BSE83" s="38"/>
      <c r="BSF83" s="38"/>
      <c r="BSG83" s="38"/>
      <c r="BSH83" s="38"/>
      <c r="BSI83" s="38"/>
      <c r="BSJ83" s="38"/>
      <c r="BSK83" s="38"/>
      <c r="BSL83" s="38"/>
      <c r="BSM83" s="38"/>
      <c r="BSN83" s="38"/>
      <c r="BSO83" s="38"/>
      <c r="BSP83" s="38"/>
      <c r="BSQ83" s="38"/>
      <c r="BSR83" s="38"/>
      <c r="BSS83" s="38"/>
      <c r="BST83" s="38"/>
      <c r="BSU83" s="38"/>
      <c r="BSV83" s="38"/>
      <c r="BSW83" s="38"/>
      <c r="BSX83" s="38"/>
      <c r="BSY83" s="38"/>
      <c r="BSZ83" s="38"/>
      <c r="BTA83" s="38"/>
      <c r="BTB83" s="38"/>
      <c r="BTC83" s="38"/>
      <c r="BTD83" s="38"/>
      <c r="BTE83" s="38"/>
      <c r="BTF83" s="38"/>
      <c r="BTG83" s="38"/>
      <c r="BTH83" s="38"/>
      <c r="BTI83" s="38"/>
      <c r="BTJ83" s="38"/>
      <c r="BTK83" s="38"/>
      <c r="BTL83" s="38"/>
      <c r="BTM83" s="38"/>
      <c r="BTN83" s="38"/>
      <c r="BTO83" s="38"/>
      <c r="BTP83" s="38"/>
      <c r="BTQ83" s="38"/>
      <c r="BTR83" s="38"/>
      <c r="BTS83" s="38"/>
      <c r="BTT83" s="38"/>
      <c r="BTU83" s="38"/>
      <c r="BTV83" s="38"/>
      <c r="BTW83" s="38"/>
      <c r="BTX83" s="38"/>
      <c r="BTY83" s="38"/>
      <c r="BTZ83" s="38"/>
      <c r="BUA83" s="38"/>
      <c r="BUB83" s="38"/>
      <c r="BUC83" s="38"/>
      <c r="BUD83" s="38"/>
      <c r="BUE83" s="38"/>
      <c r="BUF83" s="38"/>
      <c r="BUG83" s="38"/>
      <c r="BUH83" s="38"/>
      <c r="BUI83" s="38"/>
      <c r="BUJ83" s="38"/>
      <c r="BUK83" s="38"/>
      <c r="BUL83" s="38"/>
      <c r="BUM83" s="38"/>
      <c r="BUN83" s="38"/>
      <c r="BUO83" s="38"/>
      <c r="BUP83" s="38"/>
      <c r="BUQ83" s="38"/>
      <c r="BUR83" s="38"/>
      <c r="BUS83" s="38"/>
      <c r="BUT83" s="38"/>
      <c r="BUU83" s="38"/>
      <c r="BUV83" s="38"/>
      <c r="BUW83" s="38"/>
      <c r="BUX83" s="38"/>
      <c r="BUY83" s="38"/>
      <c r="BUZ83" s="38"/>
      <c r="BVA83" s="38"/>
      <c r="BVB83" s="38"/>
      <c r="BVC83" s="38"/>
      <c r="BVD83" s="38"/>
      <c r="BVE83" s="38"/>
      <c r="BVF83" s="38"/>
      <c r="BVG83" s="38"/>
      <c r="BVH83" s="38"/>
      <c r="BVI83" s="38"/>
      <c r="BVJ83" s="38"/>
      <c r="BVK83" s="38"/>
      <c r="BVL83" s="38"/>
      <c r="BVM83" s="38"/>
      <c r="BVN83" s="38"/>
      <c r="BVO83" s="38"/>
      <c r="BVP83" s="38"/>
      <c r="BVQ83" s="38"/>
      <c r="BVR83" s="38"/>
      <c r="BVS83" s="38"/>
      <c r="BVT83" s="38"/>
      <c r="BVU83" s="38"/>
      <c r="BVV83" s="38"/>
      <c r="BVW83" s="38"/>
      <c r="BVX83" s="38"/>
      <c r="BVY83" s="38"/>
      <c r="BVZ83" s="38"/>
      <c r="BWA83" s="38"/>
      <c r="BWB83" s="38"/>
      <c r="BWC83" s="38"/>
      <c r="BWD83" s="38"/>
      <c r="BWE83" s="38"/>
      <c r="BWF83" s="38"/>
      <c r="BWG83" s="38"/>
      <c r="BWH83" s="38"/>
      <c r="BWI83" s="38"/>
      <c r="BWJ83" s="38"/>
      <c r="BWK83" s="38"/>
      <c r="BWL83" s="38"/>
      <c r="BWM83" s="38"/>
      <c r="BWN83" s="38"/>
      <c r="BWO83" s="38"/>
      <c r="BWP83" s="38"/>
      <c r="BWQ83" s="38"/>
      <c r="BWR83" s="38"/>
      <c r="BWS83" s="38"/>
      <c r="BWT83" s="38"/>
      <c r="BWU83" s="38"/>
      <c r="BWV83" s="38"/>
      <c r="BWW83" s="38"/>
      <c r="BWX83" s="38"/>
      <c r="BWY83" s="38"/>
      <c r="BWZ83" s="38"/>
      <c r="BXA83" s="38"/>
      <c r="BXB83" s="38"/>
      <c r="BXC83" s="38"/>
      <c r="BXD83" s="38"/>
      <c r="BXE83" s="38"/>
      <c r="BXF83" s="38"/>
      <c r="BXG83" s="38"/>
      <c r="BXH83" s="38"/>
      <c r="BXI83" s="38"/>
      <c r="BXJ83" s="38"/>
      <c r="BXK83" s="38"/>
      <c r="BXL83" s="38"/>
      <c r="BXM83" s="38"/>
      <c r="BXN83" s="38"/>
      <c r="BXO83" s="38"/>
      <c r="BXP83" s="38"/>
      <c r="BXQ83" s="38"/>
      <c r="BXR83" s="38"/>
      <c r="BXS83" s="38"/>
      <c r="BXT83" s="38"/>
      <c r="BXU83" s="38"/>
      <c r="BXV83" s="38"/>
      <c r="BXW83" s="38"/>
      <c r="BXX83" s="38"/>
      <c r="BXY83" s="38"/>
      <c r="BXZ83" s="38"/>
      <c r="BYA83" s="38"/>
      <c r="BYB83" s="38"/>
      <c r="BYC83" s="38"/>
      <c r="BYD83" s="38"/>
      <c r="BYE83" s="38"/>
      <c r="BYF83" s="38"/>
      <c r="BYG83" s="38"/>
      <c r="BYH83" s="38"/>
      <c r="BYI83" s="38"/>
      <c r="BYJ83" s="38"/>
      <c r="BYK83" s="38"/>
      <c r="BYL83" s="38"/>
      <c r="BYM83" s="38"/>
      <c r="BYN83" s="38"/>
      <c r="BYO83" s="38"/>
      <c r="BYP83" s="38"/>
      <c r="BYQ83" s="38"/>
      <c r="BYR83" s="38"/>
      <c r="BYS83" s="38"/>
      <c r="BYT83" s="38"/>
      <c r="BYU83" s="38"/>
      <c r="BYV83" s="38"/>
      <c r="BYW83" s="38"/>
      <c r="BYX83" s="38"/>
      <c r="BYY83" s="38"/>
      <c r="BYZ83" s="38"/>
      <c r="BZA83" s="38"/>
      <c r="BZB83" s="38"/>
      <c r="BZC83" s="38"/>
      <c r="BZD83" s="38"/>
      <c r="BZE83" s="38"/>
      <c r="BZF83" s="38"/>
      <c r="BZG83" s="38"/>
      <c r="BZH83" s="38"/>
      <c r="BZI83" s="38"/>
      <c r="BZJ83" s="38"/>
      <c r="BZK83" s="38"/>
      <c r="BZL83" s="38"/>
      <c r="BZM83" s="38"/>
      <c r="BZN83" s="38"/>
      <c r="BZO83" s="38"/>
      <c r="BZP83" s="38"/>
      <c r="BZQ83" s="38"/>
      <c r="BZR83" s="38"/>
      <c r="BZS83" s="38"/>
      <c r="BZT83" s="38"/>
      <c r="BZU83" s="38"/>
      <c r="BZV83" s="38"/>
      <c r="BZW83" s="38"/>
      <c r="BZX83" s="38"/>
      <c r="BZY83" s="38"/>
      <c r="BZZ83" s="38"/>
      <c r="CAA83" s="38"/>
      <c r="CAB83" s="38"/>
      <c r="CAC83" s="38"/>
      <c r="CAD83" s="38"/>
      <c r="CAE83" s="38"/>
      <c r="CAF83" s="38"/>
      <c r="CAG83" s="38"/>
      <c r="CAH83" s="38"/>
      <c r="CAI83" s="38"/>
      <c r="CAJ83" s="38"/>
      <c r="CAK83" s="38"/>
      <c r="CAL83" s="38"/>
      <c r="CAM83" s="38"/>
      <c r="CAN83" s="38"/>
      <c r="CAO83" s="38"/>
      <c r="CAP83" s="38"/>
      <c r="CAQ83" s="38"/>
      <c r="CAR83" s="38"/>
      <c r="CAS83" s="38"/>
      <c r="CAT83" s="38"/>
      <c r="CAU83" s="38"/>
      <c r="CAV83" s="38"/>
      <c r="CAW83" s="38"/>
      <c r="CAX83" s="38"/>
      <c r="CAY83" s="38"/>
      <c r="CAZ83" s="38"/>
      <c r="CBA83" s="38"/>
      <c r="CBB83" s="38"/>
      <c r="CBC83" s="38"/>
      <c r="CBD83" s="38"/>
      <c r="CBE83" s="38"/>
      <c r="CBF83" s="38"/>
      <c r="CBG83" s="38"/>
      <c r="CBH83" s="38"/>
      <c r="CBI83" s="38"/>
      <c r="CBJ83" s="38"/>
      <c r="CBK83" s="38"/>
      <c r="CBL83" s="38"/>
      <c r="CBM83" s="38"/>
      <c r="CBN83" s="38"/>
      <c r="CBO83" s="38"/>
      <c r="CBP83" s="38"/>
      <c r="CBQ83" s="38"/>
      <c r="CBR83" s="38"/>
      <c r="CBS83" s="38"/>
      <c r="CBT83" s="38"/>
      <c r="CBU83" s="38"/>
      <c r="CBV83" s="38"/>
      <c r="CBW83" s="38"/>
      <c r="CBX83" s="38"/>
      <c r="CBY83" s="38"/>
      <c r="CBZ83" s="38"/>
      <c r="CCA83" s="38"/>
      <c r="CCB83" s="38"/>
      <c r="CCC83" s="38"/>
      <c r="CCD83" s="38"/>
      <c r="CCE83" s="38"/>
      <c r="CCF83" s="38"/>
      <c r="CCG83" s="38"/>
      <c r="CCH83" s="38"/>
      <c r="CCI83" s="38"/>
      <c r="CCJ83" s="38"/>
      <c r="CCK83" s="38"/>
      <c r="CCL83" s="38"/>
      <c r="CCM83" s="38"/>
      <c r="CCN83" s="38"/>
      <c r="CCO83" s="38"/>
      <c r="CCP83" s="38"/>
      <c r="CCQ83" s="38"/>
      <c r="CCR83" s="38"/>
      <c r="CCS83" s="38"/>
      <c r="CCT83" s="38"/>
      <c r="CCU83" s="38"/>
      <c r="CCV83" s="38"/>
      <c r="CCW83" s="38"/>
      <c r="CCX83" s="38"/>
      <c r="CCY83" s="38"/>
      <c r="CCZ83" s="38"/>
      <c r="CDA83" s="38"/>
      <c r="CDB83" s="38"/>
      <c r="CDC83" s="38"/>
      <c r="CDD83" s="38"/>
      <c r="CDE83" s="38"/>
      <c r="CDF83" s="38"/>
      <c r="CDG83" s="38"/>
      <c r="CDH83" s="38"/>
      <c r="CDI83" s="38"/>
      <c r="CDJ83" s="38"/>
      <c r="CDK83" s="38"/>
      <c r="CDL83" s="38"/>
      <c r="CDM83" s="38"/>
      <c r="CDN83" s="38"/>
      <c r="CDO83" s="38"/>
      <c r="CDP83" s="38"/>
      <c r="CDQ83" s="38"/>
      <c r="CDR83" s="38"/>
      <c r="CDS83" s="38"/>
      <c r="CDT83" s="38"/>
      <c r="CDU83" s="38"/>
      <c r="CDV83" s="38"/>
      <c r="CDW83" s="38"/>
      <c r="CDX83" s="38"/>
      <c r="CDY83" s="38"/>
      <c r="CDZ83" s="38"/>
      <c r="CEA83" s="38"/>
      <c r="CEB83" s="38"/>
      <c r="CEC83" s="38"/>
      <c r="CED83" s="38"/>
      <c r="CEE83" s="38"/>
      <c r="CEF83" s="38"/>
      <c r="CEG83" s="38"/>
      <c r="CEH83" s="38"/>
      <c r="CEI83" s="38"/>
      <c r="CEJ83" s="38"/>
      <c r="CEK83" s="38"/>
      <c r="CEL83" s="38"/>
      <c r="CEM83" s="38"/>
      <c r="CEN83" s="38"/>
      <c r="CEO83" s="38"/>
      <c r="CEP83" s="38"/>
      <c r="CEQ83" s="38"/>
      <c r="CER83" s="38"/>
      <c r="CES83" s="38"/>
      <c r="CET83" s="38"/>
      <c r="CEU83" s="38"/>
      <c r="CEV83" s="38"/>
      <c r="CEW83" s="38"/>
      <c r="CEX83" s="38"/>
      <c r="CEY83" s="38"/>
      <c r="CEZ83" s="38"/>
      <c r="CFA83" s="38"/>
      <c r="CFB83" s="38"/>
      <c r="CFC83" s="38"/>
      <c r="CFD83" s="38"/>
      <c r="CFE83" s="38"/>
      <c r="CFF83" s="38"/>
      <c r="CFG83" s="38"/>
      <c r="CFH83" s="38"/>
      <c r="CFI83" s="38"/>
      <c r="CFJ83" s="38"/>
      <c r="CFK83" s="38"/>
      <c r="CFL83" s="38"/>
      <c r="CFM83" s="38"/>
      <c r="CFN83" s="38"/>
      <c r="CFO83" s="38"/>
      <c r="CFP83" s="38"/>
      <c r="CFQ83" s="38"/>
      <c r="CFR83" s="38"/>
      <c r="CFS83" s="38"/>
      <c r="CFT83" s="38"/>
      <c r="CFU83" s="38"/>
      <c r="CFV83" s="38"/>
      <c r="CFW83" s="38"/>
      <c r="CFX83" s="38"/>
      <c r="CFY83" s="38"/>
      <c r="CFZ83" s="38"/>
      <c r="CGA83" s="38"/>
      <c r="CGB83" s="38"/>
      <c r="CGC83" s="38"/>
      <c r="CGD83" s="38"/>
      <c r="CGE83" s="38"/>
      <c r="CGF83" s="38"/>
      <c r="CGG83" s="38"/>
      <c r="CGH83" s="38"/>
      <c r="CGI83" s="38"/>
      <c r="CGJ83" s="38"/>
      <c r="CGK83" s="38"/>
      <c r="CGL83" s="38"/>
      <c r="CGM83" s="38"/>
      <c r="CGN83" s="38"/>
      <c r="CGO83" s="38"/>
      <c r="CGP83" s="38"/>
      <c r="CGQ83" s="38"/>
      <c r="CGR83" s="38"/>
      <c r="CGS83" s="38"/>
      <c r="CGT83" s="38"/>
      <c r="CGU83" s="38"/>
      <c r="CGV83" s="38"/>
      <c r="CGW83" s="38"/>
      <c r="CGX83" s="38"/>
      <c r="CGY83" s="38"/>
      <c r="CGZ83" s="38"/>
      <c r="CHA83" s="38"/>
      <c r="CHB83" s="38"/>
      <c r="CHC83" s="38"/>
      <c r="CHD83" s="38"/>
      <c r="CHE83" s="38"/>
      <c r="CHF83" s="38"/>
      <c r="CHG83" s="38"/>
      <c r="CHH83" s="38"/>
      <c r="CHI83" s="38"/>
      <c r="CHJ83" s="38"/>
      <c r="CHK83" s="38"/>
      <c r="CHL83" s="38"/>
      <c r="CHM83" s="38"/>
      <c r="CHN83" s="38"/>
      <c r="CHO83" s="38"/>
      <c r="CHP83" s="38"/>
      <c r="CHQ83" s="38"/>
      <c r="CHR83" s="38"/>
      <c r="CHS83" s="38"/>
      <c r="CHT83" s="38"/>
      <c r="CHU83" s="38"/>
      <c r="CHV83" s="38"/>
      <c r="CHW83" s="38"/>
      <c r="CHX83" s="38"/>
      <c r="CHY83" s="38"/>
      <c r="CHZ83" s="38"/>
      <c r="CIA83" s="38"/>
      <c r="CIB83" s="38"/>
      <c r="CIC83" s="38"/>
      <c r="CID83" s="38"/>
      <c r="CIE83" s="38"/>
      <c r="CIF83" s="38"/>
      <c r="CIG83" s="38"/>
      <c r="CIH83" s="38"/>
      <c r="CII83" s="38"/>
      <c r="CIJ83" s="38"/>
      <c r="CIK83" s="38"/>
      <c r="CIL83" s="38"/>
      <c r="CIM83" s="38"/>
      <c r="CIN83" s="38"/>
      <c r="CIO83" s="38"/>
      <c r="CIP83" s="38"/>
      <c r="CIQ83" s="38"/>
      <c r="CIR83" s="38"/>
      <c r="CIS83" s="38"/>
      <c r="CIT83" s="38"/>
      <c r="CIU83" s="38"/>
      <c r="CIV83" s="38"/>
      <c r="CIW83" s="38"/>
      <c r="CIX83" s="38"/>
      <c r="CIY83" s="38"/>
      <c r="CIZ83" s="38"/>
      <c r="CJA83" s="38"/>
      <c r="CJB83" s="38"/>
      <c r="CJC83" s="38"/>
      <c r="CJD83" s="38"/>
      <c r="CJE83" s="38"/>
      <c r="CJF83" s="38"/>
      <c r="CJG83" s="38"/>
      <c r="CJH83" s="38"/>
      <c r="CJI83" s="38"/>
      <c r="CJJ83" s="38"/>
      <c r="CJK83" s="38"/>
      <c r="CJL83" s="38"/>
      <c r="CJM83" s="38"/>
      <c r="CJN83" s="38"/>
      <c r="CJO83" s="38"/>
      <c r="CJP83" s="38"/>
      <c r="CJQ83" s="38"/>
      <c r="CJR83" s="38"/>
      <c r="CJS83" s="38"/>
      <c r="CJT83" s="38"/>
      <c r="CJU83" s="38"/>
      <c r="CJV83" s="38"/>
      <c r="CJW83" s="38"/>
      <c r="CJX83" s="38"/>
      <c r="CJY83" s="38"/>
      <c r="CJZ83" s="38"/>
      <c r="CKA83" s="38"/>
      <c r="CKB83" s="38"/>
      <c r="CKC83" s="38"/>
      <c r="CKD83" s="38"/>
      <c r="CKE83" s="38"/>
      <c r="CKF83" s="38"/>
      <c r="CKG83" s="38"/>
      <c r="CKH83" s="38"/>
      <c r="CKI83" s="38"/>
      <c r="CKJ83" s="38"/>
      <c r="CKK83" s="38"/>
      <c r="CKL83" s="38"/>
      <c r="CKM83" s="38"/>
      <c r="CKN83" s="38"/>
      <c r="CKO83" s="38"/>
      <c r="CKP83" s="38"/>
      <c r="CKQ83" s="38"/>
      <c r="CKR83" s="38"/>
      <c r="CKS83" s="38"/>
      <c r="CKT83" s="38"/>
      <c r="CKU83" s="38"/>
      <c r="CKV83" s="38"/>
      <c r="CKW83" s="38"/>
      <c r="CKX83" s="38"/>
      <c r="CKY83" s="38"/>
      <c r="CKZ83" s="38"/>
      <c r="CLA83" s="38"/>
      <c r="CLB83" s="38"/>
      <c r="CLC83" s="38"/>
      <c r="CLD83" s="38"/>
      <c r="CLE83" s="38"/>
      <c r="CLF83" s="38"/>
      <c r="CLG83" s="38"/>
      <c r="CLH83" s="38"/>
      <c r="CLI83" s="38"/>
      <c r="CLJ83" s="38"/>
      <c r="CLK83" s="38"/>
      <c r="CLL83" s="38"/>
      <c r="CLM83" s="38"/>
      <c r="CLN83" s="38"/>
      <c r="CLO83" s="38"/>
      <c r="CLP83" s="38"/>
      <c r="CLQ83" s="38"/>
      <c r="CLR83" s="38"/>
      <c r="CLS83" s="38"/>
      <c r="CLT83" s="38"/>
      <c r="CLU83" s="38"/>
      <c r="CLV83" s="38"/>
      <c r="CLW83" s="38"/>
      <c r="CLX83" s="38"/>
      <c r="CLY83" s="38"/>
      <c r="CLZ83" s="38"/>
      <c r="CMA83" s="38"/>
      <c r="CMB83" s="38"/>
      <c r="CMC83" s="38"/>
      <c r="CMD83" s="38"/>
      <c r="CME83" s="38"/>
      <c r="CMF83" s="38"/>
      <c r="CMG83" s="38"/>
      <c r="CMH83" s="38"/>
      <c r="CMI83" s="38"/>
      <c r="CMJ83" s="38"/>
      <c r="CMK83" s="38"/>
      <c r="CML83" s="38"/>
      <c r="CMM83" s="38"/>
      <c r="CMN83" s="38"/>
      <c r="CMO83" s="38"/>
      <c r="CMP83" s="38"/>
      <c r="CMQ83" s="38"/>
      <c r="CMR83" s="38"/>
      <c r="CMS83" s="38"/>
      <c r="CMT83" s="38"/>
      <c r="CMU83" s="38"/>
      <c r="CMV83" s="38"/>
      <c r="CMW83" s="38"/>
      <c r="CMX83" s="38"/>
      <c r="CMY83" s="38"/>
      <c r="CMZ83" s="38"/>
      <c r="CNA83" s="38"/>
      <c r="CNB83" s="38"/>
      <c r="CNC83" s="38"/>
      <c r="CND83" s="38"/>
      <c r="CNE83" s="38"/>
      <c r="CNF83" s="38"/>
      <c r="CNG83" s="38"/>
      <c r="CNH83" s="38"/>
      <c r="CNI83" s="38"/>
      <c r="CNJ83" s="38"/>
      <c r="CNK83" s="38"/>
      <c r="CNL83" s="38"/>
      <c r="CNM83" s="38"/>
      <c r="CNN83" s="38"/>
      <c r="CNO83" s="38"/>
      <c r="CNP83" s="38"/>
      <c r="CNQ83" s="38"/>
      <c r="CNR83" s="38"/>
      <c r="CNS83" s="38"/>
      <c r="CNT83" s="38"/>
      <c r="CNU83" s="38"/>
      <c r="CNV83" s="38"/>
      <c r="CNW83" s="38"/>
      <c r="CNX83" s="38"/>
      <c r="CNY83" s="38"/>
      <c r="CNZ83" s="38"/>
      <c r="COA83" s="38"/>
      <c r="COB83" s="38"/>
      <c r="COC83" s="38"/>
      <c r="COD83" s="38"/>
      <c r="COE83" s="38"/>
      <c r="COF83" s="38"/>
      <c r="COG83" s="38"/>
      <c r="COH83" s="38"/>
      <c r="COI83" s="38"/>
      <c r="COJ83" s="38"/>
      <c r="COK83" s="38"/>
      <c r="COL83" s="38"/>
      <c r="COM83" s="38"/>
      <c r="CON83" s="38"/>
      <c r="COO83" s="38"/>
      <c r="COP83" s="38"/>
      <c r="COQ83" s="38"/>
      <c r="COR83" s="38"/>
      <c r="COS83" s="38"/>
      <c r="COT83" s="38"/>
      <c r="COU83" s="38"/>
      <c r="COV83" s="38"/>
      <c r="COW83" s="38"/>
      <c r="COX83" s="38"/>
      <c r="COY83" s="38"/>
      <c r="COZ83" s="38"/>
      <c r="CPA83" s="38"/>
      <c r="CPB83" s="38"/>
      <c r="CPC83" s="38"/>
      <c r="CPD83" s="38"/>
      <c r="CPE83" s="38"/>
      <c r="CPF83" s="38"/>
      <c r="CPG83" s="38"/>
      <c r="CPH83" s="38"/>
      <c r="CPI83" s="38"/>
      <c r="CPJ83" s="38"/>
      <c r="CPK83" s="38"/>
      <c r="CPL83" s="38"/>
      <c r="CPM83" s="38"/>
      <c r="CPN83" s="38"/>
      <c r="CPO83" s="38"/>
      <c r="CPP83" s="38"/>
      <c r="CPQ83" s="38"/>
      <c r="CPR83" s="38"/>
      <c r="CPS83" s="38"/>
      <c r="CPT83" s="38"/>
      <c r="CPU83" s="38"/>
      <c r="CPV83" s="38"/>
      <c r="CPW83" s="38"/>
      <c r="CPX83" s="38"/>
      <c r="CPY83" s="38"/>
      <c r="CPZ83" s="38"/>
      <c r="CQA83" s="38"/>
      <c r="CQB83" s="38"/>
      <c r="CQC83" s="38"/>
      <c r="CQD83" s="38"/>
      <c r="CQE83" s="38"/>
      <c r="CQF83" s="38"/>
      <c r="CQG83" s="38"/>
      <c r="CQH83" s="38"/>
      <c r="CQI83" s="38"/>
      <c r="CQJ83" s="38"/>
      <c r="CQK83" s="38"/>
      <c r="CQL83" s="38"/>
      <c r="CQM83" s="38"/>
      <c r="CQN83" s="38"/>
      <c r="CQO83" s="38"/>
      <c r="CQP83" s="38"/>
      <c r="CQQ83" s="38"/>
      <c r="CQR83" s="38"/>
      <c r="CQS83" s="38"/>
      <c r="CQT83" s="38"/>
      <c r="CQU83" s="38"/>
      <c r="CQV83" s="38"/>
      <c r="CQW83" s="38"/>
      <c r="CQX83" s="38"/>
      <c r="CQY83" s="38"/>
      <c r="CQZ83" s="38"/>
      <c r="CRA83" s="38"/>
      <c r="CRB83" s="38"/>
      <c r="CRC83" s="38"/>
      <c r="CRD83" s="38"/>
      <c r="CRE83" s="38"/>
      <c r="CRF83" s="38"/>
      <c r="CRG83" s="38"/>
      <c r="CRH83" s="38"/>
      <c r="CRI83" s="38"/>
      <c r="CRJ83" s="38"/>
      <c r="CRK83" s="38"/>
      <c r="CRL83" s="38"/>
      <c r="CRM83" s="38"/>
      <c r="CRN83" s="38"/>
      <c r="CRO83" s="38"/>
      <c r="CRP83" s="38"/>
      <c r="CRQ83" s="38"/>
      <c r="CRR83" s="38"/>
      <c r="CRS83" s="38"/>
      <c r="CRT83" s="38"/>
      <c r="CRU83" s="38"/>
      <c r="CRV83" s="38"/>
      <c r="CRW83" s="38"/>
      <c r="CRX83" s="38"/>
      <c r="CRY83" s="38"/>
      <c r="CRZ83" s="38"/>
      <c r="CSA83" s="38"/>
      <c r="CSB83" s="38"/>
      <c r="CSC83" s="38"/>
      <c r="CSD83" s="38"/>
      <c r="CSE83" s="38"/>
      <c r="CSF83" s="38"/>
      <c r="CSG83" s="38"/>
      <c r="CSH83" s="38"/>
      <c r="CSI83" s="38"/>
      <c r="CSJ83" s="38"/>
      <c r="CSK83" s="38"/>
      <c r="CSL83" s="38"/>
      <c r="CSM83" s="38"/>
      <c r="CSN83" s="38"/>
      <c r="CSO83" s="38"/>
      <c r="CSP83" s="38"/>
      <c r="CSQ83" s="38"/>
      <c r="CSR83" s="38"/>
      <c r="CSS83" s="38"/>
      <c r="CST83" s="38"/>
      <c r="CSU83" s="38"/>
      <c r="CSV83" s="38"/>
      <c r="CSW83" s="38"/>
      <c r="CSX83" s="38"/>
      <c r="CSY83" s="38"/>
      <c r="CSZ83" s="38"/>
      <c r="CTA83" s="38"/>
      <c r="CTB83" s="38"/>
      <c r="CTC83" s="38"/>
      <c r="CTD83" s="38"/>
      <c r="CTE83" s="38"/>
      <c r="CTF83" s="38"/>
      <c r="CTG83" s="38"/>
      <c r="CTH83" s="38"/>
      <c r="CTI83" s="38"/>
      <c r="CTJ83" s="38"/>
      <c r="CTK83" s="38"/>
      <c r="CTL83" s="38"/>
      <c r="CTM83" s="38"/>
      <c r="CTN83" s="38"/>
      <c r="CTO83" s="38"/>
      <c r="CTP83" s="38"/>
      <c r="CTQ83" s="38"/>
      <c r="CTR83" s="38"/>
      <c r="CTS83" s="38"/>
      <c r="CTT83" s="38"/>
      <c r="CTU83" s="38"/>
      <c r="CTV83" s="38"/>
      <c r="CTW83" s="38"/>
      <c r="CTX83" s="38"/>
      <c r="CTY83" s="38"/>
      <c r="CTZ83" s="38"/>
      <c r="CUA83" s="38"/>
      <c r="CUB83" s="38"/>
      <c r="CUC83" s="38"/>
      <c r="CUD83" s="38"/>
      <c r="CUE83" s="38"/>
      <c r="CUF83" s="38"/>
      <c r="CUG83" s="38"/>
      <c r="CUH83" s="38"/>
      <c r="CUI83" s="38"/>
      <c r="CUJ83" s="38"/>
      <c r="CUK83" s="38"/>
      <c r="CUL83" s="38"/>
      <c r="CUM83" s="38"/>
      <c r="CUN83" s="38"/>
      <c r="CUO83" s="38"/>
      <c r="CUP83" s="38"/>
      <c r="CUQ83" s="38"/>
      <c r="CUR83" s="38"/>
      <c r="CUS83" s="38"/>
      <c r="CUT83" s="38"/>
      <c r="CUU83" s="38"/>
      <c r="CUV83" s="38"/>
      <c r="CUW83" s="38"/>
      <c r="CUX83" s="38"/>
      <c r="CUY83" s="38"/>
      <c r="CUZ83" s="38"/>
      <c r="CVA83" s="38"/>
      <c r="CVB83" s="38"/>
      <c r="CVC83" s="38"/>
      <c r="CVD83" s="38"/>
      <c r="CVE83" s="38"/>
      <c r="CVF83" s="38"/>
      <c r="CVG83" s="38"/>
      <c r="CVH83" s="38"/>
      <c r="CVI83" s="38"/>
      <c r="CVJ83" s="38"/>
      <c r="CVK83" s="38"/>
      <c r="CVL83" s="38"/>
      <c r="CVM83" s="38"/>
      <c r="CVN83" s="38"/>
      <c r="CVO83" s="38"/>
      <c r="CVP83" s="38"/>
      <c r="CVQ83" s="38"/>
      <c r="CVR83" s="38"/>
      <c r="CVS83" s="38"/>
      <c r="CVT83" s="38"/>
      <c r="CVU83" s="38"/>
      <c r="CVV83" s="38"/>
      <c r="CVW83" s="38"/>
      <c r="CVX83" s="38"/>
      <c r="CVY83" s="38"/>
      <c r="CVZ83" s="38"/>
      <c r="CWA83" s="38"/>
      <c r="CWB83" s="38"/>
      <c r="CWC83" s="38"/>
      <c r="CWD83" s="38"/>
      <c r="CWE83" s="38"/>
      <c r="CWF83" s="38"/>
      <c r="CWG83" s="38"/>
      <c r="CWH83" s="38"/>
      <c r="CWI83" s="38"/>
      <c r="CWJ83" s="38"/>
      <c r="CWK83" s="38"/>
      <c r="CWL83" s="38"/>
      <c r="CWM83" s="38"/>
      <c r="CWN83" s="38"/>
      <c r="CWO83" s="38"/>
      <c r="CWP83" s="38"/>
      <c r="CWQ83" s="38"/>
      <c r="CWR83" s="38"/>
      <c r="CWS83" s="38"/>
      <c r="CWT83" s="38"/>
      <c r="CWU83" s="38"/>
      <c r="CWV83" s="38"/>
      <c r="CWW83" s="38"/>
      <c r="CWX83" s="38"/>
      <c r="CWY83" s="38"/>
      <c r="CWZ83" s="38"/>
      <c r="CXA83" s="38"/>
      <c r="CXB83" s="38"/>
      <c r="CXC83" s="38"/>
      <c r="CXD83" s="38"/>
      <c r="CXE83" s="38"/>
      <c r="CXF83" s="38"/>
      <c r="CXG83" s="38"/>
      <c r="CXH83" s="38"/>
      <c r="CXI83" s="38"/>
      <c r="CXJ83" s="38"/>
      <c r="CXK83" s="38"/>
      <c r="CXL83" s="38"/>
      <c r="CXM83" s="38"/>
      <c r="CXN83" s="38"/>
      <c r="CXO83" s="38"/>
      <c r="CXP83" s="38"/>
      <c r="CXQ83" s="38"/>
      <c r="CXR83" s="38"/>
      <c r="CXS83" s="38"/>
      <c r="CXT83" s="38"/>
      <c r="CXU83" s="38"/>
      <c r="CXV83" s="38"/>
      <c r="CXW83" s="38"/>
      <c r="CXX83" s="38"/>
      <c r="CXY83" s="38"/>
      <c r="CXZ83" s="38"/>
      <c r="CYA83" s="38"/>
      <c r="CYB83" s="38"/>
      <c r="CYC83" s="38"/>
      <c r="CYD83" s="38"/>
      <c r="CYE83" s="38"/>
      <c r="CYF83" s="38"/>
      <c r="CYG83" s="38"/>
      <c r="CYH83" s="38"/>
      <c r="CYI83" s="38"/>
      <c r="CYJ83" s="38"/>
      <c r="CYK83" s="38"/>
      <c r="CYL83" s="38"/>
      <c r="CYM83" s="38"/>
      <c r="CYN83" s="38"/>
      <c r="CYO83" s="38"/>
      <c r="CYP83" s="38"/>
      <c r="CYQ83" s="38"/>
      <c r="CYR83" s="38"/>
      <c r="CYS83" s="38"/>
      <c r="CYT83" s="38"/>
      <c r="CYU83" s="38"/>
      <c r="CYV83" s="38"/>
      <c r="CYW83" s="38"/>
      <c r="CYX83" s="38"/>
      <c r="CYY83" s="38"/>
      <c r="CYZ83" s="38"/>
      <c r="CZA83" s="38"/>
      <c r="CZB83" s="38"/>
      <c r="CZC83" s="38"/>
      <c r="CZD83" s="38"/>
      <c r="CZE83" s="38"/>
      <c r="CZF83" s="38"/>
      <c r="CZG83" s="38"/>
      <c r="CZH83" s="38"/>
      <c r="CZI83" s="38"/>
      <c r="CZJ83" s="38"/>
      <c r="CZK83" s="38"/>
      <c r="CZL83" s="38"/>
      <c r="CZM83" s="38"/>
      <c r="CZN83" s="38"/>
      <c r="CZO83" s="38"/>
      <c r="CZP83" s="38"/>
      <c r="CZQ83" s="38"/>
      <c r="CZR83" s="38"/>
      <c r="CZS83" s="38"/>
      <c r="CZT83" s="38"/>
      <c r="CZU83" s="38"/>
      <c r="CZV83" s="38"/>
      <c r="CZW83" s="38"/>
      <c r="CZX83" s="38"/>
      <c r="CZY83" s="38"/>
      <c r="CZZ83" s="38"/>
      <c r="DAA83" s="38"/>
      <c r="DAB83" s="38"/>
      <c r="DAC83" s="38"/>
      <c r="DAD83" s="38"/>
      <c r="DAE83" s="38"/>
      <c r="DAF83" s="38"/>
      <c r="DAG83" s="38"/>
      <c r="DAH83" s="38"/>
      <c r="DAI83" s="38"/>
      <c r="DAJ83" s="38"/>
      <c r="DAK83" s="38"/>
      <c r="DAL83" s="38"/>
      <c r="DAM83" s="38"/>
      <c r="DAN83" s="38"/>
      <c r="DAO83" s="38"/>
      <c r="DAP83" s="38"/>
      <c r="DAQ83" s="38"/>
      <c r="DAR83" s="38"/>
      <c r="DAS83" s="38"/>
      <c r="DAT83" s="38"/>
      <c r="DAU83" s="38"/>
      <c r="DAV83" s="38"/>
      <c r="DAW83" s="38"/>
      <c r="DAX83" s="38"/>
      <c r="DAY83" s="38"/>
      <c r="DAZ83" s="38"/>
      <c r="DBA83" s="38"/>
      <c r="DBB83" s="38"/>
      <c r="DBC83" s="38"/>
      <c r="DBD83" s="38"/>
      <c r="DBE83" s="38"/>
      <c r="DBF83" s="38"/>
      <c r="DBG83" s="38"/>
      <c r="DBH83" s="38"/>
      <c r="DBI83" s="38"/>
      <c r="DBJ83" s="38"/>
      <c r="DBK83" s="38"/>
      <c r="DBL83" s="38"/>
      <c r="DBM83" s="38"/>
      <c r="DBN83" s="38"/>
      <c r="DBO83" s="38"/>
      <c r="DBP83" s="38"/>
      <c r="DBQ83" s="38"/>
      <c r="DBR83" s="38"/>
      <c r="DBS83" s="38"/>
      <c r="DBT83" s="38"/>
      <c r="DBU83" s="38"/>
      <c r="DBV83" s="38"/>
      <c r="DBW83" s="38"/>
      <c r="DBX83" s="38"/>
      <c r="DBY83" s="38"/>
      <c r="DBZ83" s="38"/>
      <c r="DCA83" s="38"/>
      <c r="DCB83" s="38"/>
      <c r="DCC83" s="38"/>
      <c r="DCD83" s="38"/>
      <c r="DCE83" s="38"/>
      <c r="DCF83" s="38"/>
      <c r="DCG83" s="38"/>
      <c r="DCH83" s="38"/>
      <c r="DCI83" s="38"/>
      <c r="DCJ83" s="38"/>
      <c r="DCK83" s="38"/>
      <c r="DCL83" s="38"/>
      <c r="DCM83" s="38"/>
      <c r="DCN83" s="38"/>
      <c r="DCO83" s="38"/>
      <c r="DCP83" s="38"/>
      <c r="DCQ83" s="38"/>
      <c r="DCR83" s="38"/>
      <c r="DCS83" s="38"/>
      <c r="DCT83" s="38"/>
      <c r="DCU83" s="38"/>
      <c r="DCV83" s="38"/>
      <c r="DCW83" s="38"/>
      <c r="DCX83" s="38"/>
      <c r="DCY83" s="38"/>
      <c r="DCZ83" s="38"/>
      <c r="DDA83" s="38"/>
      <c r="DDB83" s="38"/>
      <c r="DDC83" s="38"/>
      <c r="DDD83" s="38"/>
      <c r="DDE83" s="38"/>
      <c r="DDF83" s="38"/>
      <c r="DDG83" s="38"/>
      <c r="DDH83" s="38"/>
      <c r="DDI83" s="38"/>
      <c r="DDJ83" s="38"/>
      <c r="DDK83" s="38"/>
      <c r="DDL83" s="38"/>
      <c r="DDM83" s="38"/>
      <c r="DDN83" s="38"/>
      <c r="DDO83" s="38"/>
      <c r="DDP83" s="38"/>
      <c r="DDQ83" s="38"/>
      <c r="DDR83" s="38"/>
      <c r="DDS83" s="38"/>
      <c r="DDT83" s="38"/>
      <c r="DDU83" s="38"/>
      <c r="DDV83" s="38"/>
      <c r="DDW83" s="38"/>
      <c r="DDX83" s="38"/>
      <c r="DDY83" s="38"/>
      <c r="DDZ83" s="38"/>
      <c r="DEA83" s="38"/>
      <c r="DEB83" s="38"/>
      <c r="DEC83" s="38"/>
      <c r="DED83" s="38"/>
      <c r="DEE83" s="38"/>
      <c r="DEF83" s="38"/>
      <c r="DEG83" s="38"/>
      <c r="DEH83" s="38"/>
      <c r="DEI83" s="38"/>
      <c r="DEJ83" s="38"/>
      <c r="DEK83" s="38"/>
      <c r="DEL83" s="38"/>
      <c r="DEM83" s="38"/>
      <c r="DEN83" s="38"/>
      <c r="DEO83" s="38"/>
      <c r="DEP83" s="38"/>
      <c r="DEQ83" s="38"/>
      <c r="DER83" s="38"/>
      <c r="DES83" s="38"/>
      <c r="DET83" s="38"/>
      <c r="DEU83" s="38"/>
      <c r="DEV83" s="38"/>
      <c r="DEW83" s="38"/>
      <c r="DEX83" s="38"/>
      <c r="DEY83" s="38"/>
      <c r="DEZ83" s="38"/>
      <c r="DFA83" s="38"/>
      <c r="DFB83" s="38"/>
      <c r="DFC83" s="38"/>
      <c r="DFD83" s="38"/>
      <c r="DFE83" s="38"/>
      <c r="DFF83" s="38"/>
      <c r="DFG83" s="38"/>
      <c r="DFH83" s="38"/>
      <c r="DFI83" s="38"/>
      <c r="DFJ83" s="38"/>
      <c r="DFK83" s="38"/>
      <c r="DFL83" s="38"/>
      <c r="DFM83" s="38"/>
      <c r="DFN83" s="38"/>
      <c r="DFO83" s="38"/>
      <c r="DFP83" s="38"/>
      <c r="DFQ83" s="38"/>
      <c r="DFR83" s="38"/>
      <c r="DFS83" s="38"/>
      <c r="DFT83" s="38"/>
      <c r="DFU83" s="38"/>
      <c r="DFV83" s="38"/>
      <c r="DFW83" s="38"/>
      <c r="DFX83" s="38"/>
      <c r="DFY83" s="38"/>
      <c r="DFZ83" s="38"/>
      <c r="DGA83" s="38"/>
      <c r="DGB83" s="38"/>
      <c r="DGC83" s="38"/>
      <c r="DGD83" s="38"/>
      <c r="DGE83" s="38"/>
      <c r="DGF83" s="38"/>
      <c r="DGG83" s="38"/>
      <c r="DGH83" s="38"/>
      <c r="DGI83" s="38"/>
      <c r="DGJ83" s="38"/>
      <c r="DGK83" s="38"/>
      <c r="DGL83" s="38"/>
      <c r="DGM83" s="38"/>
      <c r="DGN83" s="38"/>
      <c r="DGO83" s="38"/>
      <c r="DGP83" s="38"/>
      <c r="DGQ83" s="38"/>
      <c r="DGR83" s="38"/>
      <c r="DGS83" s="38"/>
      <c r="DGT83" s="38"/>
      <c r="DGU83" s="38"/>
      <c r="DGV83" s="38"/>
      <c r="DGW83" s="38"/>
      <c r="DGX83" s="38"/>
      <c r="DGY83" s="38"/>
      <c r="DGZ83" s="38"/>
      <c r="DHA83" s="38"/>
      <c r="DHB83" s="38"/>
      <c r="DHC83" s="38"/>
      <c r="DHD83" s="38"/>
      <c r="DHE83" s="38"/>
      <c r="DHF83" s="38"/>
      <c r="DHG83" s="38"/>
      <c r="DHH83" s="38"/>
      <c r="DHI83" s="38"/>
      <c r="DHJ83" s="38"/>
      <c r="DHK83" s="38"/>
      <c r="DHL83" s="38"/>
      <c r="DHM83" s="38"/>
      <c r="DHN83" s="38"/>
      <c r="DHO83" s="38"/>
      <c r="DHP83" s="38"/>
      <c r="DHQ83" s="38"/>
      <c r="DHR83" s="38"/>
      <c r="DHS83" s="38"/>
      <c r="DHT83" s="38"/>
      <c r="DHU83" s="38"/>
      <c r="DHV83" s="38"/>
      <c r="DHW83" s="38"/>
      <c r="DHX83" s="38"/>
      <c r="DHY83" s="38"/>
      <c r="DHZ83" s="38"/>
      <c r="DIA83" s="38"/>
      <c r="DIB83" s="38"/>
      <c r="DIC83" s="38"/>
      <c r="DID83" s="38"/>
      <c r="DIE83" s="38"/>
      <c r="DIF83" s="38"/>
      <c r="DIG83" s="38"/>
      <c r="DIH83" s="38"/>
      <c r="DII83" s="38"/>
      <c r="DIJ83" s="38"/>
      <c r="DIK83" s="38"/>
      <c r="DIL83" s="38"/>
      <c r="DIM83" s="38"/>
      <c r="DIN83" s="38"/>
      <c r="DIO83" s="38"/>
      <c r="DIP83" s="38"/>
      <c r="DIQ83" s="38"/>
      <c r="DIR83" s="38"/>
      <c r="DIS83" s="38"/>
      <c r="DIT83" s="38"/>
      <c r="DIU83" s="38"/>
      <c r="DIV83" s="38"/>
      <c r="DIW83" s="38"/>
      <c r="DIX83" s="38"/>
      <c r="DIY83" s="38"/>
      <c r="DIZ83" s="38"/>
      <c r="DJA83" s="38"/>
      <c r="DJB83" s="38"/>
      <c r="DJC83" s="38"/>
      <c r="DJD83" s="38"/>
      <c r="DJE83" s="38"/>
      <c r="DJF83" s="38"/>
      <c r="DJG83" s="38"/>
      <c r="DJH83" s="38"/>
      <c r="DJI83" s="38"/>
      <c r="DJJ83" s="38"/>
      <c r="DJK83" s="38"/>
      <c r="DJL83" s="38"/>
      <c r="DJM83" s="38"/>
      <c r="DJN83" s="38"/>
      <c r="DJO83" s="38"/>
      <c r="DJP83" s="38"/>
      <c r="DJQ83" s="38"/>
      <c r="DJR83" s="38"/>
      <c r="DJS83" s="38"/>
      <c r="DJT83" s="38"/>
      <c r="DJU83" s="38"/>
      <c r="DJV83" s="38"/>
      <c r="DJW83" s="38"/>
      <c r="DJX83" s="38"/>
      <c r="DJY83" s="38"/>
      <c r="DJZ83" s="38"/>
      <c r="DKA83" s="38"/>
      <c r="DKB83" s="38"/>
      <c r="DKC83" s="38"/>
      <c r="DKD83" s="38"/>
      <c r="DKE83" s="38"/>
      <c r="DKF83" s="38"/>
      <c r="DKG83" s="38"/>
      <c r="DKH83" s="38"/>
      <c r="DKI83" s="38"/>
      <c r="DKJ83" s="38"/>
      <c r="DKK83" s="38"/>
      <c r="DKL83" s="38"/>
      <c r="DKM83" s="38"/>
      <c r="DKN83" s="38"/>
      <c r="DKO83" s="38"/>
      <c r="DKP83" s="38"/>
      <c r="DKQ83" s="38"/>
      <c r="DKR83" s="38"/>
      <c r="DKS83" s="38"/>
      <c r="DKT83" s="38"/>
      <c r="DKU83" s="38"/>
      <c r="DKV83" s="38"/>
      <c r="DKW83" s="38"/>
      <c r="DKX83" s="38"/>
      <c r="DKY83" s="38"/>
      <c r="DKZ83" s="38"/>
      <c r="DLA83" s="38"/>
      <c r="DLB83" s="38"/>
      <c r="DLC83" s="38"/>
      <c r="DLD83" s="38"/>
      <c r="DLE83" s="38"/>
      <c r="DLF83" s="38"/>
      <c r="DLG83" s="38"/>
      <c r="DLH83" s="38"/>
      <c r="DLI83" s="38"/>
      <c r="DLJ83" s="38"/>
      <c r="DLK83" s="38"/>
      <c r="DLL83" s="38"/>
      <c r="DLM83" s="38"/>
      <c r="DLN83" s="38"/>
      <c r="DLO83" s="38"/>
      <c r="DLP83" s="38"/>
      <c r="DLQ83" s="38"/>
      <c r="DLR83" s="38"/>
      <c r="DLS83" s="38"/>
      <c r="DLT83" s="38"/>
      <c r="DLU83" s="38"/>
      <c r="DLV83" s="38"/>
      <c r="DLW83" s="38"/>
      <c r="DLX83" s="38"/>
      <c r="DLY83" s="38"/>
      <c r="DLZ83" s="38"/>
      <c r="DMA83" s="38"/>
      <c r="DMB83" s="38"/>
      <c r="DMC83" s="38"/>
      <c r="DMD83" s="38"/>
      <c r="DME83" s="38"/>
      <c r="DMF83" s="38"/>
      <c r="DMG83" s="38"/>
      <c r="DMH83" s="38"/>
      <c r="DMI83" s="38"/>
      <c r="DMJ83" s="38"/>
      <c r="DMK83" s="38"/>
      <c r="DML83" s="38"/>
      <c r="DMM83" s="38"/>
      <c r="DMN83" s="38"/>
      <c r="DMO83" s="38"/>
      <c r="DMP83" s="38"/>
      <c r="DMQ83" s="38"/>
      <c r="DMR83" s="38"/>
      <c r="DMS83" s="38"/>
      <c r="DMT83" s="38"/>
      <c r="DMU83" s="38"/>
      <c r="DMV83" s="38"/>
      <c r="DMW83" s="38"/>
      <c r="DMX83" s="38"/>
      <c r="DMY83" s="38"/>
      <c r="DMZ83" s="38"/>
      <c r="DNA83" s="38"/>
      <c r="DNB83" s="38"/>
      <c r="DNC83" s="38"/>
      <c r="DND83" s="38"/>
      <c r="DNE83" s="38"/>
      <c r="DNF83" s="38"/>
      <c r="DNG83" s="38"/>
      <c r="DNH83" s="38"/>
      <c r="DNI83" s="38"/>
      <c r="DNJ83" s="38"/>
      <c r="DNK83" s="38"/>
      <c r="DNL83" s="38"/>
      <c r="DNM83" s="38"/>
      <c r="DNN83" s="38"/>
      <c r="DNO83" s="38"/>
      <c r="DNP83" s="38"/>
      <c r="DNQ83" s="38"/>
      <c r="DNR83" s="38"/>
      <c r="DNS83" s="38"/>
      <c r="DNT83" s="38"/>
      <c r="DNU83" s="38"/>
      <c r="DNV83" s="38"/>
      <c r="DNW83" s="38"/>
      <c r="DNX83" s="38"/>
      <c r="DNY83" s="38"/>
      <c r="DNZ83" s="38"/>
      <c r="DOA83" s="38"/>
      <c r="DOB83" s="38"/>
      <c r="DOC83" s="38"/>
      <c r="DOD83" s="38"/>
      <c r="DOE83" s="38"/>
      <c r="DOF83" s="38"/>
      <c r="DOG83" s="38"/>
      <c r="DOH83" s="38"/>
      <c r="DOI83" s="38"/>
      <c r="DOJ83" s="38"/>
      <c r="DOK83" s="38"/>
      <c r="DOL83" s="38"/>
      <c r="DOM83" s="38"/>
      <c r="DON83" s="38"/>
      <c r="DOO83" s="38"/>
      <c r="DOP83" s="38"/>
      <c r="DOQ83" s="38"/>
      <c r="DOR83" s="38"/>
      <c r="DOS83" s="38"/>
      <c r="DOT83" s="38"/>
      <c r="DOU83" s="38"/>
      <c r="DOV83" s="38"/>
      <c r="DOW83" s="38"/>
      <c r="DOX83" s="38"/>
      <c r="DOY83" s="38"/>
      <c r="DOZ83" s="38"/>
      <c r="DPA83" s="38"/>
      <c r="DPB83" s="38"/>
      <c r="DPC83" s="38"/>
      <c r="DPD83" s="38"/>
      <c r="DPE83" s="38"/>
      <c r="DPF83" s="38"/>
      <c r="DPG83" s="38"/>
      <c r="DPH83" s="38"/>
      <c r="DPI83" s="38"/>
      <c r="DPJ83" s="38"/>
      <c r="DPK83" s="38"/>
      <c r="DPL83" s="38"/>
      <c r="DPM83" s="38"/>
      <c r="DPN83" s="38"/>
      <c r="DPO83" s="38"/>
      <c r="DPP83" s="38"/>
      <c r="DPQ83" s="38"/>
      <c r="DPR83" s="38"/>
      <c r="DPS83" s="38"/>
      <c r="DPT83" s="38"/>
      <c r="DPU83" s="38"/>
      <c r="DPV83" s="38"/>
      <c r="DPW83" s="38"/>
      <c r="DPX83" s="38"/>
      <c r="DPY83" s="38"/>
      <c r="DPZ83" s="38"/>
      <c r="DQA83" s="38"/>
      <c r="DQB83" s="38"/>
      <c r="DQC83" s="38"/>
      <c r="DQD83" s="38"/>
      <c r="DQE83" s="38"/>
      <c r="DQF83" s="38"/>
      <c r="DQG83" s="38"/>
      <c r="DQH83" s="38"/>
      <c r="DQI83" s="38"/>
      <c r="DQJ83" s="38"/>
      <c r="DQK83" s="38"/>
      <c r="DQL83" s="38"/>
      <c r="DQM83" s="38"/>
      <c r="DQN83" s="38"/>
      <c r="DQO83" s="38"/>
      <c r="DQP83" s="38"/>
      <c r="DQQ83" s="38"/>
      <c r="DQR83" s="38"/>
      <c r="DQS83" s="38"/>
      <c r="DQT83" s="38"/>
      <c r="DQU83" s="38"/>
      <c r="DQV83" s="38"/>
      <c r="DQW83" s="38"/>
      <c r="DQX83" s="38"/>
      <c r="DQY83" s="38"/>
      <c r="DQZ83" s="38"/>
      <c r="DRA83" s="38"/>
      <c r="DRB83" s="38"/>
      <c r="DRC83" s="38"/>
      <c r="DRD83" s="38"/>
      <c r="DRE83" s="38"/>
      <c r="DRF83" s="38"/>
      <c r="DRG83" s="38"/>
      <c r="DRH83" s="38"/>
      <c r="DRI83" s="38"/>
      <c r="DRJ83" s="38"/>
      <c r="DRK83" s="38"/>
      <c r="DRL83" s="38"/>
      <c r="DRM83" s="38"/>
      <c r="DRN83" s="38"/>
      <c r="DRO83" s="38"/>
      <c r="DRP83" s="38"/>
      <c r="DRQ83" s="38"/>
      <c r="DRR83" s="38"/>
      <c r="DRS83" s="38"/>
      <c r="DRT83" s="38"/>
      <c r="DRU83" s="38"/>
      <c r="DRV83" s="38"/>
      <c r="DRW83" s="38"/>
      <c r="DRX83" s="38"/>
      <c r="DRY83" s="38"/>
      <c r="DRZ83" s="38"/>
      <c r="DSA83" s="38"/>
      <c r="DSB83" s="38"/>
      <c r="DSC83" s="38"/>
      <c r="DSD83" s="38"/>
      <c r="DSE83" s="38"/>
      <c r="DSF83" s="38"/>
      <c r="DSG83" s="38"/>
      <c r="DSH83" s="38"/>
      <c r="DSI83" s="38"/>
      <c r="DSJ83" s="38"/>
      <c r="DSK83" s="38"/>
      <c r="DSL83" s="38"/>
      <c r="DSM83" s="38"/>
      <c r="DSN83" s="38"/>
      <c r="DSO83" s="38"/>
      <c r="DSP83" s="38"/>
      <c r="DSQ83" s="38"/>
      <c r="DSR83" s="38"/>
      <c r="DSS83" s="38"/>
      <c r="DST83" s="38"/>
      <c r="DSU83" s="38"/>
      <c r="DSV83" s="38"/>
      <c r="DSW83" s="38"/>
      <c r="DSX83" s="38"/>
      <c r="DSY83" s="38"/>
      <c r="DSZ83" s="38"/>
      <c r="DTA83" s="38"/>
      <c r="DTB83" s="38"/>
      <c r="DTC83" s="38"/>
      <c r="DTD83" s="38"/>
      <c r="DTE83" s="38"/>
      <c r="DTF83" s="38"/>
      <c r="DTG83" s="38"/>
      <c r="DTH83" s="38"/>
      <c r="DTI83" s="38"/>
      <c r="DTJ83" s="38"/>
      <c r="DTK83" s="38"/>
      <c r="DTL83" s="38"/>
      <c r="DTM83" s="38"/>
      <c r="DTN83" s="38"/>
      <c r="DTO83" s="38"/>
      <c r="DTP83" s="38"/>
      <c r="DTQ83" s="38"/>
      <c r="DTR83" s="38"/>
      <c r="DTS83" s="38"/>
      <c r="DTT83" s="38"/>
      <c r="DTU83" s="38"/>
      <c r="DTV83" s="38"/>
      <c r="DTW83" s="38"/>
      <c r="DTX83" s="38"/>
      <c r="DTY83" s="38"/>
      <c r="DTZ83" s="38"/>
      <c r="DUA83" s="38"/>
      <c r="DUB83" s="38"/>
      <c r="DUC83" s="38"/>
      <c r="DUD83" s="38"/>
      <c r="DUE83" s="38"/>
      <c r="DUF83" s="38"/>
      <c r="DUG83" s="38"/>
      <c r="DUH83" s="38"/>
      <c r="DUI83" s="38"/>
      <c r="DUJ83" s="38"/>
      <c r="DUK83" s="38"/>
      <c r="DUL83" s="38"/>
      <c r="DUM83" s="38"/>
      <c r="DUN83" s="38"/>
      <c r="DUO83" s="38"/>
      <c r="DUP83" s="38"/>
      <c r="DUQ83" s="38"/>
      <c r="DUR83" s="38"/>
      <c r="DUS83" s="38"/>
      <c r="DUT83" s="38"/>
      <c r="DUU83" s="38"/>
      <c r="DUV83" s="38"/>
      <c r="DUW83" s="38"/>
      <c r="DUX83" s="38"/>
      <c r="DUY83" s="38"/>
      <c r="DUZ83" s="38"/>
      <c r="DVA83" s="38"/>
      <c r="DVB83" s="38"/>
      <c r="DVC83" s="38"/>
      <c r="DVD83" s="38"/>
      <c r="DVE83" s="38"/>
      <c r="DVF83" s="38"/>
      <c r="DVG83" s="38"/>
      <c r="DVH83" s="38"/>
      <c r="DVI83" s="38"/>
      <c r="DVJ83" s="38"/>
      <c r="DVK83" s="38"/>
      <c r="DVL83" s="38"/>
      <c r="DVM83" s="38"/>
      <c r="DVN83" s="38"/>
      <c r="DVO83" s="38"/>
      <c r="DVP83" s="38"/>
      <c r="DVQ83" s="38"/>
      <c r="DVR83" s="38"/>
      <c r="DVS83" s="38"/>
      <c r="DVT83" s="38"/>
      <c r="DVU83" s="38"/>
      <c r="DVV83" s="38"/>
      <c r="DVW83" s="38"/>
      <c r="DVX83" s="38"/>
      <c r="DVY83" s="38"/>
      <c r="DVZ83" s="38"/>
      <c r="DWA83" s="38"/>
      <c r="DWB83" s="38"/>
      <c r="DWC83" s="38"/>
      <c r="DWD83" s="38"/>
      <c r="DWE83" s="38"/>
      <c r="DWF83" s="38"/>
      <c r="DWG83" s="38"/>
      <c r="DWH83" s="38"/>
      <c r="DWI83" s="38"/>
      <c r="DWJ83" s="38"/>
      <c r="DWK83" s="38"/>
      <c r="DWL83" s="38"/>
      <c r="DWM83" s="38"/>
      <c r="DWN83" s="38"/>
      <c r="DWO83" s="38"/>
      <c r="DWP83" s="38"/>
      <c r="DWQ83" s="38"/>
      <c r="DWR83" s="38"/>
      <c r="DWS83" s="38"/>
      <c r="DWT83" s="38"/>
      <c r="DWU83" s="38"/>
      <c r="DWV83" s="38"/>
      <c r="DWW83" s="38"/>
      <c r="DWX83" s="38"/>
      <c r="DWY83" s="38"/>
      <c r="DWZ83" s="38"/>
      <c r="DXA83" s="38"/>
      <c r="DXB83" s="38"/>
      <c r="DXC83" s="38"/>
      <c r="DXD83" s="38"/>
      <c r="DXE83" s="38"/>
      <c r="DXF83" s="38"/>
      <c r="DXG83" s="38"/>
      <c r="DXH83" s="38"/>
      <c r="DXI83" s="38"/>
      <c r="DXJ83" s="38"/>
      <c r="DXK83" s="38"/>
      <c r="DXL83" s="38"/>
      <c r="DXM83" s="38"/>
      <c r="DXN83" s="38"/>
      <c r="DXO83" s="38"/>
      <c r="DXP83" s="38"/>
      <c r="DXQ83" s="38"/>
      <c r="DXR83" s="38"/>
      <c r="DXS83" s="38"/>
      <c r="DXT83" s="38"/>
      <c r="DXU83" s="38"/>
      <c r="DXV83" s="38"/>
      <c r="DXW83" s="38"/>
      <c r="DXX83" s="38"/>
      <c r="DXY83" s="38"/>
      <c r="DXZ83" s="38"/>
      <c r="DYA83" s="38"/>
      <c r="DYB83" s="38"/>
      <c r="DYC83" s="38"/>
      <c r="DYD83" s="38"/>
      <c r="DYE83" s="38"/>
      <c r="DYF83" s="38"/>
      <c r="DYG83" s="38"/>
      <c r="DYH83" s="38"/>
      <c r="DYI83" s="38"/>
      <c r="DYJ83" s="38"/>
      <c r="DYK83" s="38"/>
      <c r="DYL83" s="38"/>
      <c r="DYM83" s="38"/>
      <c r="DYN83" s="38"/>
      <c r="DYO83" s="38"/>
      <c r="DYP83" s="38"/>
      <c r="DYQ83" s="38"/>
      <c r="DYR83" s="38"/>
      <c r="DYS83" s="38"/>
      <c r="DYT83" s="38"/>
      <c r="DYU83" s="38"/>
      <c r="DYV83" s="38"/>
      <c r="DYW83" s="38"/>
      <c r="DYX83" s="38"/>
      <c r="DYY83" s="38"/>
      <c r="DYZ83" s="38"/>
      <c r="DZA83" s="38"/>
      <c r="DZB83" s="38"/>
      <c r="DZC83" s="38"/>
      <c r="DZD83" s="38"/>
      <c r="DZE83" s="38"/>
      <c r="DZF83" s="38"/>
      <c r="DZG83" s="38"/>
      <c r="DZH83" s="38"/>
      <c r="DZI83" s="38"/>
      <c r="DZJ83" s="38"/>
      <c r="DZK83" s="38"/>
      <c r="DZL83" s="38"/>
      <c r="DZM83" s="38"/>
      <c r="DZN83" s="38"/>
      <c r="DZO83" s="38"/>
      <c r="DZP83" s="38"/>
      <c r="DZQ83" s="38"/>
      <c r="DZR83" s="38"/>
      <c r="DZS83" s="38"/>
      <c r="DZT83" s="38"/>
      <c r="DZU83" s="38"/>
      <c r="DZV83" s="38"/>
      <c r="DZW83" s="38"/>
      <c r="DZX83" s="38"/>
      <c r="DZY83" s="38"/>
      <c r="DZZ83" s="38"/>
      <c r="EAA83" s="38"/>
      <c r="EAB83" s="38"/>
      <c r="EAC83" s="38"/>
      <c r="EAD83" s="38"/>
      <c r="EAE83" s="38"/>
      <c r="EAF83" s="38"/>
      <c r="EAG83" s="38"/>
      <c r="EAH83" s="38"/>
      <c r="EAI83" s="38"/>
      <c r="EAJ83" s="38"/>
      <c r="EAK83" s="38"/>
      <c r="EAL83" s="38"/>
      <c r="EAM83" s="38"/>
      <c r="EAN83" s="38"/>
      <c r="EAO83" s="38"/>
      <c r="EAP83" s="38"/>
      <c r="EAQ83" s="38"/>
      <c r="EAR83" s="38"/>
      <c r="EAS83" s="38"/>
      <c r="EAT83" s="38"/>
      <c r="EAU83" s="38"/>
      <c r="EAV83" s="38"/>
      <c r="EAW83" s="38"/>
      <c r="EAX83" s="38"/>
      <c r="EAY83" s="38"/>
      <c r="EAZ83" s="38"/>
      <c r="EBA83" s="38"/>
      <c r="EBB83" s="38"/>
      <c r="EBC83" s="38"/>
      <c r="EBD83" s="38"/>
      <c r="EBE83" s="38"/>
      <c r="EBF83" s="38"/>
      <c r="EBG83" s="38"/>
      <c r="EBH83" s="38"/>
      <c r="EBI83" s="38"/>
      <c r="EBJ83" s="38"/>
      <c r="EBK83" s="38"/>
      <c r="EBL83" s="38"/>
      <c r="EBM83" s="38"/>
      <c r="EBN83" s="38"/>
      <c r="EBO83" s="38"/>
      <c r="EBP83" s="38"/>
      <c r="EBQ83" s="38"/>
      <c r="EBR83" s="38"/>
      <c r="EBS83" s="38"/>
      <c r="EBT83" s="38"/>
      <c r="EBU83" s="38"/>
      <c r="EBV83" s="38"/>
      <c r="EBW83" s="38"/>
      <c r="EBX83" s="38"/>
      <c r="EBY83" s="38"/>
      <c r="EBZ83" s="38"/>
      <c r="ECA83" s="38"/>
      <c r="ECB83" s="38"/>
      <c r="ECC83" s="38"/>
      <c r="ECD83" s="38"/>
      <c r="ECE83" s="38"/>
      <c r="ECF83" s="38"/>
      <c r="ECG83" s="38"/>
      <c r="ECH83" s="38"/>
      <c r="ECI83" s="38"/>
      <c r="ECJ83" s="38"/>
      <c r="ECK83" s="38"/>
      <c r="ECL83" s="38"/>
      <c r="ECM83" s="38"/>
      <c r="ECN83" s="38"/>
      <c r="ECO83" s="38"/>
      <c r="ECP83" s="38"/>
      <c r="ECQ83" s="38"/>
      <c r="ECR83" s="38"/>
      <c r="ECS83" s="38"/>
      <c r="ECT83" s="38"/>
      <c r="ECU83" s="38"/>
      <c r="ECV83" s="38"/>
      <c r="ECW83" s="38"/>
      <c r="ECX83" s="38"/>
      <c r="ECY83" s="38"/>
      <c r="ECZ83" s="38"/>
      <c r="EDA83" s="38"/>
      <c r="EDB83" s="38"/>
      <c r="EDC83" s="38"/>
      <c r="EDD83" s="38"/>
      <c r="EDE83" s="38"/>
      <c r="EDF83" s="38"/>
      <c r="EDG83" s="38"/>
      <c r="EDH83" s="38"/>
      <c r="EDI83" s="38"/>
      <c r="EDJ83" s="38"/>
      <c r="EDK83" s="38"/>
      <c r="EDL83" s="38"/>
      <c r="EDM83" s="38"/>
      <c r="EDN83" s="38"/>
      <c r="EDO83" s="38"/>
      <c r="EDP83" s="38"/>
      <c r="EDQ83" s="38"/>
      <c r="EDR83" s="38"/>
      <c r="EDS83" s="38"/>
      <c r="EDT83" s="38"/>
      <c r="EDU83" s="38"/>
      <c r="EDV83" s="38"/>
      <c r="EDW83" s="38"/>
      <c r="EDX83" s="38"/>
      <c r="EDY83" s="38"/>
      <c r="EDZ83" s="38"/>
      <c r="EEA83" s="38"/>
      <c r="EEB83" s="38"/>
      <c r="EEC83" s="38"/>
      <c r="EED83" s="38"/>
      <c r="EEE83" s="38"/>
      <c r="EEF83" s="38"/>
      <c r="EEG83" s="38"/>
      <c r="EEH83" s="38"/>
      <c r="EEI83" s="38"/>
      <c r="EEJ83" s="38"/>
      <c r="EEK83" s="38"/>
      <c r="EEL83" s="38"/>
      <c r="EEM83" s="38"/>
      <c r="EEN83" s="38"/>
      <c r="EEO83" s="38"/>
      <c r="EEP83" s="38"/>
      <c r="EEQ83" s="38"/>
      <c r="EER83" s="38"/>
      <c r="EES83" s="38"/>
      <c r="EET83" s="38"/>
      <c r="EEU83" s="38"/>
      <c r="EEV83" s="38"/>
      <c r="EEW83" s="38"/>
      <c r="EEX83" s="38"/>
      <c r="EEY83" s="38"/>
      <c r="EEZ83" s="38"/>
      <c r="EFA83" s="38"/>
      <c r="EFB83" s="38"/>
      <c r="EFC83" s="38"/>
      <c r="EFD83" s="38"/>
      <c r="EFE83" s="38"/>
      <c r="EFF83" s="38"/>
      <c r="EFG83" s="38"/>
      <c r="EFH83" s="38"/>
      <c r="EFI83" s="38"/>
      <c r="EFJ83" s="38"/>
      <c r="EFK83" s="38"/>
      <c r="EFL83" s="38"/>
      <c r="EFM83" s="38"/>
      <c r="EFN83" s="38"/>
      <c r="EFO83" s="38"/>
      <c r="EFP83" s="38"/>
      <c r="EFQ83" s="38"/>
      <c r="EFR83" s="38"/>
      <c r="EFS83" s="38"/>
      <c r="EFT83" s="38"/>
      <c r="EFU83" s="38"/>
      <c r="EFV83" s="38"/>
      <c r="EFW83" s="38"/>
      <c r="EFX83" s="38"/>
      <c r="EFY83" s="38"/>
      <c r="EFZ83" s="38"/>
      <c r="EGA83" s="38"/>
      <c r="EGB83" s="38"/>
      <c r="EGC83" s="38"/>
      <c r="EGD83" s="38"/>
      <c r="EGE83" s="38"/>
      <c r="EGF83" s="38"/>
      <c r="EGG83" s="38"/>
      <c r="EGH83" s="38"/>
      <c r="EGI83" s="38"/>
      <c r="EGJ83" s="38"/>
      <c r="EGK83" s="38"/>
      <c r="EGL83" s="38"/>
      <c r="EGM83" s="38"/>
      <c r="EGN83" s="38"/>
      <c r="EGO83" s="38"/>
      <c r="EGP83" s="38"/>
      <c r="EGQ83" s="38"/>
      <c r="EGR83" s="38"/>
      <c r="EGS83" s="38"/>
      <c r="EGT83" s="38"/>
      <c r="EGU83" s="38"/>
      <c r="EGV83" s="38"/>
      <c r="EGW83" s="38"/>
      <c r="EGX83" s="38"/>
      <c r="EGY83" s="38"/>
      <c r="EGZ83" s="38"/>
      <c r="EHA83" s="38"/>
      <c r="EHB83" s="38"/>
      <c r="EHC83" s="38"/>
      <c r="EHD83" s="38"/>
      <c r="EHE83" s="38"/>
      <c r="EHF83" s="38"/>
      <c r="EHG83" s="38"/>
      <c r="EHH83" s="38"/>
      <c r="EHI83" s="38"/>
      <c r="EHJ83" s="38"/>
      <c r="EHK83" s="38"/>
      <c r="EHL83" s="38"/>
      <c r="EHM83" s="38"/>
      <c r="EHN83" s="38"/>
      <c r="EHO83" s="38"/>
      <c r="EHP83" s="38"/>
      <c r="EHQ83" s="38"/>
      <c r="EHR83" s="38"/>
      <c r="EHS83" s="38"/>
      <c r="EHT83" s="38"/>
      <c r="EHU83" s="38"/>
      <c r="EHV83" s="38"/>
      <c r="EHW83" s="38"/>
      <c r="EHX83" s="38"/>
      <c r="EHY83" s="38"/>
      <c r="EHZ83" s="38"/>
      <c r="EIA83" s="38"/>
      <c r="EIB83" s="38"/>
      <c r="EIC83" s="38"/>
      <c r="EID83" s="38"/>
      <c r="EIE83" s="38"/>
      <c r="EIF83" s="38"/>
      <c r="EIG83" s="38"/>
      <c r="EIH83" s="38"/>
      <c r="EII83" s="38"/>
      <c r="EIJ83" s="38"/>
      <c r="EIK83" s="38"/>
      <c r="EIL83" s="38"/>
      <c r="EIM83" s="38"/>
      <c r="EIN83" s="38"/>
      <c r="EIO83" s="38"/>
      <c r="EIP83" s="38"/>
      <c r="EIQ83" s="38"/>
      <c r="EIR83" s="38"/>
      <c r="EIS83" s="38"/>
      <c r="EIT83" s="38"/>
      <c r="EIU83" s="38"/>
      <c r="EIV83" s="38"/>
      <c r="EIW83" s="38"/>
      <c r="EIX83" s="38"/>
      <c r="EIY83" s="38"/>
      <c r="EIZ83" s="38"/>
      <c r="EJA83" s="38"/>
      <c r="EJB83" s="38"/>
      <c r="EJC83" s="38"/>
      <c r="EJD83" s="38"/>
      <c r="EJE83" s="38"/>
      <c r="EJF83" s="38"/>
      <c r="EJG83" s="38"/>
      <c r="EJH83" s="38"/>
      <c r="EJI83" s="38"/>
      <c r="EJJ83" s="38"/>
      <c r="EJK83" s="38"/>
      <c r="EJL83" s="38"/>
      <c r="EJM83" s="38"/>
      <c r="EJN83" s="38"/>
      <c r="EJO83" s="38"/>
      <c r="EJP83" s="38"/>
      <c r="EJQ83" s="38"/>
      <c r="EJR83" s="38"/>
      <c r="EJS83" s="38"/>
      <c r="EJT83" s="38"/>
      <c r="EJU83" s="38"/>
      <c r="EJV83" s="38"/>
      <c r="EJW83" s="38"/>
      <c r="EJX83" s="38"/>
      <c r="EJY83" s="38"/>
      <c r="EJZ83" s="38"/>
      <c r="EKA83" s="38"/>
      <c r="EKB83" s="38"/>
      <c r="EKC83" s="38"/>
      <c r="EKD83" s="38"/>
      <c r="EKE83" s="38"/>
      <c r="EKF83" s="38"/>
      <c r="EKG83" s="38"/>
      <c r="EKH83" s="38"/>
      <c r="EKI83" s="38"/>
      <c r="EKJ83" s="38"/>
      <c r="EKK83" s="38"/>
      <c r="EKL83" s="38"/>
      <c r="EKM83" s="38"/>
      <c r="EKN83" s="38"/>
      <c r="EKO83" s="38"/>
      <c r="EKP83" s="38"/>
      <c r="EKQ83" s="38"/>
      <c r="EKR83" s="38"/>
      <c r="EKS83" s="38"/>
      <c r="EKT83" s="38"/>
      <c r="EKU83" s="38"/>
      <c r="EKV83" s="38"/>
      <c r="EKW83" s="38"/>
      <c r="EKX83" s="38"/>
      <c r="EKY83" s="38"/>
      <c r="EKZ83" s="38"/>
      <c r="ELA83" s="38"/>
      <c r="ELB83" s="38"/>
      <c r="ELC83" s="38"/>
      <c r="ELD83" s="38"/>
      <c r="ELE83" s="38"/>
      <c r="ELF83" s="38"/>
      <c r="ELG83" s="38"/>
      <c r="ELH83" s="38"/>
      <c r="ELI83" s="38"/>
      <c r="ELJ83" s="38"/>
      <c r="ELK83" s="38"/>
      <c r="ELL83" s="38"/>
      <c r="ELM83" s="38"/>
      <c r="ELN83" s="38"/>
      <c r="ELO83" s="38"/>
      <c r="ELP83" s="38"/>
      <c r="ELQ83" s="38"/>
      <c r="ELR83" s="38"/>
      <c r="ELS83" s="38"/>
      <c r="ELT83" s="38"/>
      <c r="ELU83" s="38"/>
      <c r="ELV83" s="38"/>
      <c r="ELW83" s="38"/>
      <c r="ELX83" s="38"/>
      <c r="ELY83" s="38"/>
      <c r="ELZ83" s="38"/>
      <c r="EMA83" s="38"/>
      <c r="EMB83" s="38"/>
      <c r="EMC83" s="38"/>
      <c r="EMD83" s="38"/>
      <c r="EME83" s="38"/>
      <c r="EMF83" s="38"/>
      <c r="EMG83" s="38"/>
      <c r="EMH83" s="38"/>
      <c r="EMI83" s="38"/>
      <c r="EMJ83" s="38"/>
      <c r="EMK83" s="38"/>
      <c r="EML83" s="38"/>
      <c r="EMM83" s="38"/>
      <c r="EMN83" s="38"/>
      <c r="EMO83" s="38"/>
      <c r="EMP83" s="38"/>
      <c r="EMQ83" s="38"/>
      <c r="EMR83" s="38"/>
      <c r="EMS83" s="38"/>
      <c r="EMT83" s="38"/>
      <c r="EMU83" s="38"/>
      <c r="EMV83" s="38"/>
      <c r="EMW83" s="38"/>
      <c r="EMX83" s="38"/>
      <c r="EMY83" s="38"/>
      <c r="EMZ83" s="38"/>
      <c r="ENA83" s="38"/>
      <c r="ENB83" s="38"/>
      <c r="ENC83" s="38"/>
      <c r="END83" s="38"/>
      <c r="ENE83" s="38"/>
      <c r="ENF83" s="38"/>
      <c r="ENG83" s="38"/>
      <c r="ENH83" s="38"/>
      <c r="ENI83" s="38"/>
      <c r="ENJ83" s="38"/>
      <c r="ENK83" s="38"/>
      <c r="ENL83" s="38"/>
      <c r="ENM83" s="38"/>
      <c r="ENN83" s="38"/>
      <c r="ENO83" s="38"/>
      <c r="ENP83" s="38"/>
      <c r="ENQ83" s="38"/>
      <c r="ENR83" s="38"/>
      <c r="ENS83" s="38"/>
      <c r="ENT83" s="38"/>
      <c r="ENU83" s="38"/>
      <c r="ENV83" s="38"/>
      <c r="ENW83" s="38"/>
      <c r="ENX83" s="38"/>
      <c r="ENY83" s="38"/>
      <c r="ENZ83" s="38"/>
      <c r="EOA83" s="38"/>
      <c r="EOB83" s="38"/>
      <c r="EOC83" s="38"/>
      <c r="EOD83" s="38"/>
      <c r="EOE83" s="38"/>
      <c r="EOF83" s="38"/>
      <c r="EOG83" s="38"/>
      <c r="EOH83" s="38"/>
      <c r="EOI83" s="38"/>
      <c r="EOJ83" s="38"/>
      <c r="EOK83" s="38"/>
      <c r="EOL83" s="38"/>
      <c r="EOM83" s="38"/>
      <c r="EON83" s="38"/>
      <c r="EOO83" s="38"/>
      <c r="EOP83" s="38"/>
      <c r="EOQ83" s="38"/>
      <c r="EOR83" s="38"/>
      <c r="EOS83" s="38"/>
      <c r="EOT83" s="38"/>
      <c r="EOU83" s="38"/>
      <c r="EOV83" s="38"/>
      <c r="EOW83" s="38"/>
      <c r="EOX83" s="38"/>
      <c r="EOY83" s="38"/>
      <c r="EOZ83" s="38"/>
      <c r="EPA83" s="38"/>
      <c r="EPB83" s="38"/>
      <c r="EPC83" s="38"/>
      <c r="EPD83" s="38"/>
      <c r="EPE83" s="38"/>
      <c r="EPF83" s="38"/>
      <c r="EPG83" s="38"/>
      <c r="EPH83" s="38"/>
      <c r="EPI83" s="38"/>
      <c r="EPJ83" s="38"/>
      <c r="EPK83" s="38"/>
      <c r="EPL83" s="38"/>
      <c r="EPM83" s="38"/>
      <c r="EPN83" s="38"/>
      <c r="EPO83" s="38"/>
      <c r="EPP83" s="38"/>
      <c r="EPQ83" s="38"/>
      <c r="EPR83" s="38"/>
      <c r="EPS83" s="38"/>
      <c r="EPT83" s="38"/>
      <c r="EPU83" s="38"/>
      <c r="EPV83" s="38"/>
      <c r="EPW83" s="38"/>
      <c r="EPX83" s="38"/>
      <c r="EPY83" s="38"/>
      <c r="EPZ83" s="38"/>
      <c r="EQA83" s="38"/>
      <c r="EQB83" s="38"/>
      <c r="EQC83" s="38"/>
      <c r="EQD83" s="38"/>
      <c r="EQE83" s="38"/>
      <c r="EQF83" s="38"/>
      <c r="EQG83" s="38"/>
      <c r="EQH83" s="38"/>
      <c r="EQI83" s="38"/>
      <c r="EQJ83" s="38"/>
      <c r="EQK83" s="38"/>
      <c r="EQL83" s="38"/>
      <c r="EQM83" s="38"/>
      <c r="EQN83" s="38"/>
      <c r="EQO83" s="38"/>
      <c r="EQP83" s="38"/>
      <c r="EQQ83" s="38"/>
      <c r="EQR83" s="38"/>
      <c r="EQS83" s="38"/>
      <c r="EQT83" s="38"/>
      <c r="EQU83" s="38"/>
      <c r="EQV83" s="38"/>
      <c r="EQW83" s="38"/>
      <c r="EQX83" s="38"/>
      <c r="EQY83" s="38"/>
      <c r="EQZ83" s="38"/>
      <c r="ERA83" s="38"/>
      <c r="ERB83" s="38"/>
      <c r="ERC83" s="38"/>
      <c r="ERD83" s="38"/>
      <c r="ERE83" s="38"/>
      <c r="ERF83" s="38"/>
      <c r="ERG83" s="38"/>
      <c r="ERH83" s="38"/>
      <c r="ERI83" s="38"/>
      <c r="ERJ83" s="38"/>
      <c r="ERK83" s="38"/>
      <c r="ERL83" s="38"/>
      <c r="ERM83" s="38"/>
      <c r="ERN83" s="38"/>
      <c r="ERO83" s="38"/>
      <c r="ERP83" s="38"/>
      <c r="ERQ83" s="38"/>
      <c r="ERR83" s="38"/>
      <c r="ERS83" s="38"/>
      <c r="ERT83" s="38"/>
      <c r="ERU83" s="38"/>
      <c r="ERV83" s="38"/>
      <c r="ERW83" s="38"/>
      <c r="ERX83" s="38"/>
      <c r="ERY83" s="38"/>
      <c r="ERZ83" s="38"/>
      <c r="ESA83" s="38"/>
      <c r="ESB83" s="38"/>
      <c r="ESC83" s="38"/>
      <c r="ESD83" s="38"/>
      <c r="ESE83" s="38"/>
      <c r="ESF83" s="38"/>
      <c r="ESG83" s="38"/>
      <c r="ESH83" s="38"/>
      <c r="ESI83" s="38"/>
      <c r="ESJ83" s="38"/>
      <c r="ESK83" s="38"/>
      <c r="ESL83" s="38"/>
      <c r="ESM83" s="38"/>
      <c r="ESN83" s="38"/>
      <c r="ESO83" s="38"/>
      <c r="ESP83" s="38"/>
      <c r="ESQ83" s="38"/>
      <c r="ESR83" s="38"/>
      <c r="ESS83" s="38"/>
      <c r="EST83" s="38"/>
      <c r="ESU83" s="38"/>
      <c r="ESV83" s="38"/>
      <c r="ESW83" s="38"/>
      <c r="ESX83" s="38"/>
      <c r="ESY83" s="38"/>
      <c r="ESZ83" s="38"/>
      <c r="ETA83" s="38"/>
      <c r="ETB83" s="38"/>
      <c r="ETC83" s="38"/>
      <c r="ETD83" s="38"/>
      <c r="ETE83" s="38"/>
      <c r="ETF83" s="38"/>
      <c r="ETG83" s="38"/>
      <c r="ETH83" s="38"/>
      <c r="ETI83" s="38"/>
      <c r="ETJ83" s="38"/>
      <c r="ETK83" s="38"/>
      <c r="ETL83" s="38"/>
      <c r="ETM83" s="38"/>
      <c r="ETN83" s="38"/>
      <c r="ETO83" s="38"/>
      <c r="ETP83" s="38"/>
      <c r="ETQ83" s="38"/>
      <c r="ETR83" s="38"/>
      <c r="ETS83" s="38"/>
      <c r="ETT83" s="38"/>
      <c r="ETU83" s="38"/>
      <c r="ETV83" s="38"/>
      <c r="ETW83" s="38"/>
      <c r="ETX83" s="38"/>
      <c r="ETY83" s="38"/>
      <c r="ETZ83" s="38"/>
      <c r="EUA83" s="38"/>
      <c r="EUB83" s="38"/>
      <c r="EUC83" s="38"/>
      <c r="EUD83" s="38"/>
      <c r="EUE83" s="38"/>
      <c r="EUF83" s="38"/>
      <c r="EUG83" s="38"/>
      <c r="EUH83" s="38"/>
      <c r="EUI83" s="38"/>
      <c r="EUJ83" s="38"/>
      <c r="EUK83" s="38"/>
      <c r="EUL83" s="38"/>
      <c r="EUM83" s="38"/>
      <c r="EUN83" s="38"/>
      <c r="EUO83" s="38"/>
      <c r="EUP83" s="38"/>
      <c r="EUQ83" s="38"/>
      <c r="EUR83" s="38"/>
      <c r="EUS83" s="38"/>
      <c r="EUT83" s="38"/>
      <c r="EUU83" s="38"/>
      <c r="EUV83" s="38"/>
      <c r="EUW83" s="38"/>
      <c r="EUX83" s="38"/>
      <c r="EUY83" s="38"/>
      <c r="EUZ83" s="38"/>
      <c r="EVA83" s="38"/>
      <c r="EVB83" s="38"/>
      <c r="EVC83" s="38"/>
      <c r="EVD83" s="38"/>
      <c r="EVE83" s="38"/>
      <c r="EVF83" s="38"/>
      <c r="EVG83" s="38"/>
      <c r="EVH83" s="38"/>
      <c r="EVI83" s="38"/>
      <c r="EVJ83" s="38"/>
      <c r="EVK83" s="38"/>
      <c r="EVL83" s="38"/>
      <c r="EVM83" s="38"/>
      <c r="EVN83" s="38"/>
      <c r="EVO83" s="38"/>
      <c r="EVP83" s="38"/>
      <c r="EVQ83" s="38"/>
      <c r="EVR83" s="38"/>
      <c r="EVS83" s="38"/>
      <c r="EVT83" s="38"/>
      <c r="EVU83" s="38"/>
      <c r="EVV83" s="38"/>
      <c r="EVW83" s="38"/>
      <c r="EVX83" s="38"/>
      <c r="EVY83" s="38"/>
      <c r="EVZ83" s="38"/>
      <c r="EWA83" s="38"/>
      <c r="EWB83" s="38"/>
      <c r="EWC83" s="38"/>
      <c r="EWD83" s="38"/>
      <c r="EWE83" s="38"/>
      <c r="EWF83" s="38"/>
      <c r="EWG83" s="38"/>
      <c r="EWH83" s="38"/>
      <c r="EWI83" s="38"/>
      <c r="EWJ83" s="38"/>
      <c r="EWK83" s="38"/>
      <c r="EWL83" s="38"/>
      <c r="EWM83" s="38"/>
      <c r="EWN83" s="38"/>
      <c r="EWO83" s="38"/>
      <c r="EWP83" s="38"/>
      <c r="EWQ83" s="38"/>
      <c r="EWR83" s="38"/>
      <c r="EWS83" s="38"/>
      <c r="EWT83" s="38"/>
      <c r="EWU83" s="38"/>
      <c r="EWV83" s="38"/>
      <c r="EWW83" s="38"/>
      <c r="EWX83" s="38"/>
      <c r="EWY83" s="38"/>
      <c r="EWZ83" s="38"/>
      <c r="EXA83" s="38"/>
      <c r="EXB83" s="38"/>
      <c r="EXC83" s="38"/>
      <c r="EXD83" s="38"/>
      <c r="EXE83" s="38"/>
      <c r="EXF83" s="38"/>
      <c r="EXG83" s="38"/>
      <c r="EXH83" s="38"/>
      <c r="EXI83" s="38"/>
      <c r="EXJ83" s="38"/>
      <c r="EXK83" s="38"/>
      <c r="EXL83" s="38"/>
      <c r="EXM83" s="38"/>
      <c r="EXN83" s="38"/>
      <c r="EXO83" s="38"/>
      <c r="EXP83" s="38"/>
      <c r="EXQ83" s="38"/>
      <c r="EXR83" s="38"/>
      <c r="EXS83" s="38"/>
      <c r="EXT83" s="38"/>
      <c r="EXU83" s="38"/>
      <c r="EXV83" s="38"/>
      <c r="EXW83" s="38"/>
      <c r="EXX83" s="38"/>
      <c r="EXY83" s="38"/>
      <c r="EXZ83" s="38"/>
      <c r="EYA83" s="38"/>
      <c r="EYB83" s="38"/>
      <c r="EYC83" s="38"/>
      <c r="EYD83" s="38"/>
      <c r="EYE83" s="38"/>
      <c r="EYF83" s="38"/>
      <c r="EYG83" s="38"/>
      <c r="EYH83" s="38"/>
      <c r="EYI83" s="38"/>
      <c r="EYJ83" s="38"/>
      <c r="EYK83" s="38"/>
      <c r="EYL83" s="38"/>
      <c r="EYM83" s="38"/>
      <c r="EYN83" s="38"/>
      <c r="EYO83" s="38"/>
      <c r="EYP83" s="38"/>
      <c r="EYQ83" s="38"/>
      <c r="EYR83" s="38"/>
      <c r="EYS83" s="38"/>
      <c r="EYT83" s="38"/>
      <c r="EYU83" s="38"/>
      <c r="EYV83" s="38"/>
      <c r="EYW83" s="38"/>
      <c r="EYX83" s="38"/>
      <c r="EYY83" s="38"/>
      <c r="EYZ83" s="38"/>
      <c r="EZA83" s="38"/>
      <c r="EZB83" s="38"/>
      <c r="EZC83" s="38"/>
      <c r="EZD83" s="38"/>
      <c r="EZE83" s="38"/>
      <c r="EZF83" s="38"/>
      <c r="EZG83" s="38"/>
      <c r="EZH83" s="38"/>
      <c r="EZI83" s="38"/>
      <c r="EZJ83" s="38"/>
      <c r="EZK83" s="38"/>
      <c r="EZL83" s="38"/>
      <c r="EZM83" s="38"/>
      <c r="EZN83" s="38"/>
      <c r="EZO83" s="38"/>
      <c r="EZP83" s="38"/>
      <c r="EZQ83" s="38"/>
      <c r="EZR83" s="38"/>
      <c r="EZS83" s="38"/>
      <c r="EZT83" s="38"/>
      <c r="EZU83" s="38"/>
      <c r="EZV83" s="38"/>
      <c r="EZW83" s="38"/>
      <c r="EZX83" s="38"/>
      <c r="EZY83" s="38"/>
      <c r="EZZ83" s="38"/>
      <c r="FAA83" s="38"/>
      <c r="FAB83" s="38"/>
      <c r="FAC83" s="38"/>
      <c r="FAD83" s="38"/>
      <c r="FAE83" s="38"/>
      <c r="FAF83" s="38"/>
      <c r="FAG83" s="38"/>
      <c r="FAH83" s="38"/>
      <c r="FAI83" s="38"/>
      <c r="FAJ83" s="38"/>
      <c r="FAK83" s="38"/>
      <c r="FAL83" s="38"/>
      <c r="FAM83" s="38"/>
      <c r="FAN83" s="38"/>
      <c r="FAO83" s="38"/>
      <c r="FAP83" s="38"/>
      <c r="FAQ83" s="38"/>
      <c r="FAR83" s="38"/>
      <c r="FAS83" s="38"/>
      <c r="FAT83" s="38"/>
      <c r="FAU83" s="38"/>
      <c r="FAV83" s="38"/>
      <c r="FAW83" s="38"/>
      <c r="FAX83" s="38"/>
      <c r="FAY83" s="38"/>
      <c r="FAZ83" s="38"/>
      <c r="FBA83" s="38"/>
      <c r="FBB83" s="38"/>
      <c r="FBC83" s="38"/>
      <c r="FBD83" s="38"/>
      <c r="FBE83" s="38"/>
      <c r="FBF83" s="38"/>
      <c r="FBG83" s="38"/>
      <c r="FBH83" s="38"/>
      <c r="FBI83" s="38"/>
      <c r="FBJ83" s="38"/>
      <c r="FBK83" s="38"/>
      <c r="FBL83" s="38"/>
      <c r="FBM83" s="38"/>
      <c r="FBN83" s="38"/>
      <c r="FBO83" s="38"/>
      <c r="FBP83" s="38"/>
      <c r="FBQ83" s="38"/>
      <c r="FBR83" s="38"/>
      <c r="FBS83" s="38"/>
      <c r="FBT83" s="38"/>
      <c r="FBU83" s="38"/>
      <c r="FBV83" s="38"/>
      <c r="FBW83" s="38"/>
      <c r="FBX83" s="38"/>
      <c r="FBY83" s="38"/>
      <c r="FBZ83" s="38"/>
      <c r="FCA83" s="38"/>
      <c r="FCB83" s="38"/>
      <c r="FCC83" s="38"/>
      <c r="FCD83" s="38"/>
      <c r="FCE83" s="38"/>
      <c r="FCF83" s="38"/>
      <c r="FCG83" s="38"/>
      <c r="FCH83" s="38"/>
      <c r="FCI83" s="38"/>
      <c r="FCJ83" s="38"/>
      <c r="FCK83" s="38"/>
      <c r="FCL83" s="38"/>
      <c r="FCM83" s="38"/>
      <c r="FCN83" s="38"/>
      <c r="FCO83" s="38"/>
      <c r="FCP83" s="38"/>
      <c r="FCQ83" s="38"/>
      <c r="FCR83" s="38"/>
      <c r="FCS83" s="38"/>
      <c r="FCT83" s="38"/>
      <c r="FCU83" s="38"/>
      <c r="FCV83" s="38"/>
      <c r="FCW83" s="38"/>
      <c r="FCX83" s="38"/>
      <c r="FCY83" s="38"/>
      <c r="FCZ83" s="38"/>
      <c r="FDA83" s="38"/>
      <c r="FDB83" s="38"/>
      <c r="FDC83" s="38"/>
      <c r="FDD83" s="38"/>
      <c r="FDE83" s="38"/>
      <c r="FDF83" s="38"/>
      <c r="FDG83" s="38"/>
      <c r="FDH83" s="38"/>
      <c r="FDI83" s="38"/>
      <c r="FDJ83" s="38"/>
      <c r="FDK83" s="38"/>
      <c r="FDL83" s="38"/>
      <c r="FDM83" s="38"/>
      <c r="FDN83" s="38"/>
      <c r="FDO83" s="38"/>
      <c r="FDP83" s="38"/>
      <c r="FDQ83" s="38"/>
      <c r="FDR83" s="38"/>
      <c r="FDS83" s="38"/>
      <c r="FDT83" s="38"/>
      <c r="FDU83" s="38"/>
      <c r="FDV83" s="38"/>
      <c r="FDW83" s="38"/>
      <c r="FDX83" s="38"/>
      <c r="FDY83" s="38"/>
      <c r="FDZ83" s="38"/>
      <c r="FEA83" s="38"/>
      <c r="FEB83" s="38"/>
      <c r="FEC83" s="38"/>
      <c r="FED83" s="38"/>
      <c r="FEE83" s="38"/>
      <c r="FEF83" s="38"/>
      <c r="FEG83" s="38"/>
      <c r="FEH83" s="38"/>
      <c r="FEI83" s="38"/>
      <c r="FEJ83" s="38"/>
      <c r="FEK83" s="38"/>
      <c r="FEL83" s="38"/>
      <c r="FEM83" s="38"/>
      <c r="FEN83" s="38"/>
      <c r="FEO83" s="38"/>
      <c r="FEP83" s="38"/>
      <c r="FEQ83" s="38"/>
      <c r="FER83" s="38"/>
      <c r="FES83" s="38"/>
      <c r="FET83" s="38"/>
      <c r="FEU83" s="38"/>
      <c r="FEV83" s="38"/>
      <c r="FEW83" s="38"/>
      <c r="FEX83" s="38"/>
      <c r="FEY83" s="38"/>
      <c r="FEZ83" s="38"/>
      <c r="FFA83" s="38"/>
      <c r="FFB83" s="38"/>
      <c r="FFC83" s="38"/>
      <c r="FFD83" s="38"/>
      <c r="FFE83" s="38"/>
      <c r="FFF83" s="38"/>
      <c r="FFG83" s="38"/>
      <c r="FFH83" s="38"/>
      <c r="FFI83" s="38"/>
      <c r="FFJ83" s="38"/>
      <c r="FFK83" s="38"/>
      <c r="FFL83" s="38"/>
      <c r="FFM83" s="38"/>
      <c r="FFN83" s="38"/>
      <c r="FFO83" s="38"/>
      <c r="FFP83" s="38"/>
      <c r="FFQ83" s="38"/>
      <c r="FFR83" s="38"/>
      <c r="FFS83" s="38"/>
      <c r="FFT83" s="38"/>
      <c r="FFU83" s="38"/>
      <c r="FFV83" s="38"/>
      <c r="FFW83" s="38"/>
      <c r="FFX83" s="38"/>
      <c r="FFY83" s="38"/>
      <c r="FFZ83" s="38"/>
      <c r="FGA83" s="38"/>
      <c r="FGB83" s="38"/>
      <c r="FGC83" s="38"/>
      <c r="FGD83" s="38"/>
      <c r="FGE83" s="38"/>
      <c r="FGF83" s="38"/>
      <c r="FGG83" s="38"/>
      <c r="FGH83" s="38"/>
      <c r="FGI83" s="38"/>
      <c r="FGJ83" s="38"/>
      <c r="FGK83" s="38"/>
      <c r="FGL83" s="38"/>
      <c r="FGM83" s="38"/>
      <c r="FGN83" s="38"/>
      <c r="FGO83" s="38"/>
      <c r="FGP83" s="38"/>
      <c r="FGQ83" s="38"/>
      <c r="FGR83" s="38"/>
      <c r="FGS83" s="38"/>
      <c r="FGT83" s="38"/>
      <c r="FGU83" s="38"/>
      <c r="FGV83" s="38"/>
      <c r="FGW83" s="38"/>
      <c r="FGX83" s="38"/>
      <c r="FGY83" s="38"/>
      <c r="FGZ83" s="38"/>
      <c r="FHA83" s="38"/>
      <c r="FHB83" s="38"/>
      <c r="FHC83" s="38"/>
      <c r="FHD83" s="38"/>
      <c r="FHE83" s="38"/>
      <c r="FHF83" s="38"/>
      <c r="FHG83" s="38"/>
      <c r="FHH83" s="38"/>
      <c r="FHI83" s="38"/>
      <c r="FHJ83" s="38"/>
      <c r="FHK83" s="38"/>
      <c r="FHL83" s="38"/>
      <c r="FHM83" s="38"/>
      <c r="FHN83" s="38"/>
      <c r="FHO83" s="38"/>
      <c r="FHP83" s="38"/>
      <c r="FHQ83" s="38"/>
      <c r="FHR83" s="38"/>
      <c r="FHS83" s="38"/>
      <c r="FHT83" s="38"/>
      <c r="FHU83" s="38"/>
      <c r="FHV83" s="38"/>
      <c r="FHW83" s="38"/>
      <c r="FHX83" s="38"/>
      <c r="FHY83" s="38"/>
      <c r="FHZ83" s="38"/>
      <c r="FIA83" s="38"/>
      <c r="FIB83" s="38"/>
      <c r="FIC83" s="38"/>
      <c r="FID83" s="38"/>
      <c r="FIE83" s="38"/>
      <c r="FIF83" s="38"/>
      <c r="FIG83" s="38"/>
      <c r="FIH83" s="38"/>
      <c r="FII83" s="38"/>
      <c r="FIJ83" s="38"/>
      <c r="FIK83" s="38"/>
      <c r="FIL83" s="38"/>
      <c r="FIM83" s="38"/>
      <c r="FIN83" s="38"/>
      <c r="FIO83" s="38"/>
      <c r="FIP83" s="38"/>
      <c r="FIQ83" s="38"/>
      <c r="FIR83" s="38"/>
      <c r="FIS83" s="38"/>
      <c r="FIT83" s="38"/>
      <c r="FIU83" s="38"/>
      <c r="FIV83" s="38"/>
      <c r="FIW83" s="38"/>
      <c r="FIX83" s="38"/>
      <c r="FIY83" s="38"/>
      <c r="FIZ83" s="38"/>
      <c r="FJA83" s="38"/>
      <c r="FJB83" s="38"/>
      <c r="FJC83" s="38"/>
      <c r="FJD83" s="38"/>
      <c r="FJE83" s="38"/>
      <c r="FJF83" s="38"/>
      <c r="FJG83" s="38"/>
      <c r="FJH83" s="38"/>
      <c r="FJI83" s="38"/>
      <c r="FJJ83" s="38"/>
      <c r="FJK83" s="38"/>
      <c r="FJL83" s="38"/>
      <c r="FJM83" s="38"/>
      <c r="FJN83" s="38"/>
      <c r="FJO83" s="38"/>
      <c r="FJP83" s="38"/>
      <c r="FJQ83" s="38"/>
      <c r="FJR83" s="38"/>
      <c r="FJS83" s="38"/>
      <c r="FJT83" s="38"/>
      <c r="FJU83" s="38"/>
      <c r="FJV83" s="38"/>
      <c r="FJW83" s="38"/>
      <c r="FJX83" s="38"/>
      <c r="FJY83" s="38"/>
      <c r="FJZ83" s="38"/>
      <c r="FKA83" s="38"/>
      <c r="FKB83" s="38"/>
      <c r="FKC83" s="38"/>
      <c r="FKD83" s="38"/>
      <c r="FKE83" s="38"/>
      <c r="FKF83" s="38"/>
      <c r="FKG83" s="38"/>
      <c r="FKH83" s="38"/>
      <c r="FKI83" s="38"/>
      <c r="FKJ83" s="38"/>
      <c r="FKK83" s="38"/>
      <c r="FKL83" s="38"/>
      <c r="FKM83" s="38"/>
      <c r="FKN83" s="38"/>
      <c r="FKO83" s="38"/>
      <c r="FKP83" s="38"/>
      <c r="FKQ83" s="38"/>
      <c r="FKR83" s="38"/>
      <c r="FKS83" s="38"/>
      <c r="FKT83" s="38"/>
      <c r="FKU83" s="38"/>
      <c r="FKV83" s="38"/>
      <c r="FKW83" s="38"/>
      <c r="FKX83" s="38"/>
      <c r="FKY83" s="38"/>
      <c r="FKZ83" s="38"/>
      <c r="FLA83" s="38"/>
      <c r="FLB83" s="38"/>
      <c r="FLC83" s="38"/>
      <c r="FLD83" s="38"/>
      <c r="FLE83" s="38"/>
      <c r="FLF83" s="38"/>
      <c r="FLG83" s="38"/>
      <c r="FLH83" s="38"/>
      <c r="FLI83" s="38"/>
      <c r="FLJ83" s="38"/>
      <c r="FLK83" s="38"/>
      <c r="FLL83" s="38"/>
      <c r="FLM83" s="38"/>
      <c r="FLN83" s="38"/>
      <c r="FLO83" s="38"/>
      <c r="FLP83" s="38"/>
      <c r="FLQ83" s="38"/>
      <c r="FLR83" s="38"/>
      <c r="FLS83" s="38"/>
      <c r="FLT83" s="38"/>
      <c r="FLU83" s="38"/>
      <c r="FLV83" s="38"/>
      <c r="FLW83" s="38"/>
      <c r="FLX83" s="38"/>
      <c r="FLY83" s="38"/>
      <c r="FLZ83" s="38"/>
      <c r="FMA83" s="38"/>
      <c r="FMB83" s="38"/>
      <c r="FMC83" s="38"/>
      <c r="FMD83" s="38"/>
      <c r="FME83" s="38"/>
      <c r="FMF83" s="38"/>
      <c r="FMG83" s="38"/>
      <c r="FMH83" s="38"/>
      <c r="FMI83" s="38"/>
      <c r="FMJ83" s="38"/>
      <c r="FMK83" s="38"/>
      <c r="FML83" s="38"/>
      <c r="FMM83" s="38"/>
      <c r="FMN83" s="38"/>
      <c r="FMO83" s="38"/>
      <c r="FMP83" s="38"/>
      <c r="FMQ83" s="38"/>
      <c r="FMR83" s="38"/>
      <c r="FMS83" s="38"/>
      <c r="FMT83" s="38"/>
      <c r="FMU83" s="38"/>
      <c r="FMV83" s="38"/>
      <c r="FMW83" s="38"/>
      <c r="FMX83" s="38"/>
      <c r="FMY83" s="38"/>
      <c r="FMZ83" s="38"/>
      <c r="FNA83" s="38"/>
      <c r="FNB83" s="38"/>
      <c r="FNC83" s="38"/>
      <c r="FND83" s="38"/>
      <c r="FNE83" s="38"/>
      <c r="FNF83" s="38"/>
      <c r="FNG83" s="38"/>
      <c r="FNH83" s="38"/>
      <c r="FNI83" s="38"/>
      <c r="FNJ83" s="38"/>
      <c r="FNK83" s="38"/>
      <c r="FNL83" s="38"/>
      <c r="FNM83" s="38"/>
      <c r="FNN83" s="38"/>
      <c r="FNO83" s="38"/>
      <c r="FNP83" s="38"/>
      <c r="FNQ83" s="38"/>
      <c r="FNR83" s="38"/>
      <c r="FNS83" s="38"/>
      <c r="FNT83" s="38"/>
      <c r="FNU83" s="38"/>
      <c r="FNV83" s="38"/>
      <c r="FNW83" s="38"/>
      <c r="FNX83" s="38"/>
      <c r="FNY83" s="38"/>
      <c r="FNZ83" s="38"/>
      <c r="FOA83" s="38"/>
      <c r="FOB83" s="38"/>
      <c r="FOC83" s="38"/>
      <c r="FOD83" s="38"/>
      <c r="FOE83" s="38"/>
      <c r="FOF83" s="38"/>
      <c r="FOG83" s="38"/>
      <c r="FOH83" s="38"/>
      <c r="FOI83" s="38"/>
      <c r="FOJ83" s="38"/>
      <c r="FOK83" s="38"/>
      <c r="FOL83" s="38"/>
      <c r="FOM83" s="38"/>
      <c r="FON83" s="38"/>
      <c r="FOO83" s="38"/>
      <c r="FOP83" s="38"/>
      <c r="FOQ83" s="38"/>
      <c r="FOR83" s="38"/>
      <c r="FOS83" s="38"/>
      <c r="FOT83" s="38"/>
      <c r="FOU83" s="38"/>
      <c r="FOV83" s="38"/>
      <c r="FOW83" s="38"/>
      <c r="FOX83" s="38"/>
      <c r="FOY83" s="38"/>
      <c r="FOZ83" s="38"/>
      <c r="FPA83" s="38"/>
      <c r="FPB83" s="38"/>
      <c r="FPC83" s="38"/>
      <c r="FPD83" s="38"/>
      <c r="FPE83" s="38"/>
      <c r="FPF83" s="38"/>
      <c r="FPG83" s="38"/>
      <c r="FPH83" s="38"/>
      <c r="FPI83" s="38"/>
      <c r="FPJ83" s="38"/>
      <c r="FPK83" s="38"/>
      <c r="FPL83" s="38"/>
      <c r="FPM83" s="38"/>
      <c r="FPN83" s="38"/>
      <c r="FPO83" s="38"/>
      <c r="FPP83" s="38"/>
      <c r="FPQ83" s="38"/>
      <c r="FPR83" s="38"/>
      <c r="FPS83" s="38"/>
      <c r="FPT83" s="38"/>
      <c r="FPU83" s="38"/>
      <c r="FPV83" s="38"/>
      <c r="FPW83" s="38"/>
      <c r="FPX83" s="38"/>
      <c r="FPY83" s="38"/>
      <c r="FPZ83" s="38"/>
      <c r="FQA83" s="38"/>
      <c r="FQB83" s="38"/>
      <c r="FQC83" s="38"/>
      <c r="FQD83" s="38"/>
      <c r="FQE83" s="38"/>
      <c r="FQF83" s="38"/>
      <c r="FQG83" s="38"/>
      <c r="FQH83" s="38"/>
      <c r="FQI83" s="38"/>
      <c r="FQJ83" s="38"/>
      <c r="FQK83" s="38"/>
      <c r="FQL83" s="38"/>
      <c r="FQM83" s="38"/>
      <c r="FQN83" s="38"/>
      <c r="FQO83" s="38"/>
      <c r="FQP83" s="38"/>
      <c r="FQQ83" s="38"/>
      <c r="FQR83" s="38"/>
      <c r="FQS83" s="38"/>
      <c r="FQT83" s="38"/>
      <c r="FQU83" s="38"/>
      <c r="FQV83" s="38"/>
      <c r="FQW83" s="38"/>
      <c r="FQX83" s="38"/>
      <c r="FQY83" s="38"/>
      <c r="FQZ83" s="38"/>
      <c r="FRA83" s="38"/>
      <c r="FRB83" s="38"/>
      <c r="FRC83" s="38"/>
      <c r="FRD83" s="38"/>
      <c r="FRE83" s="38"/>
      <c r="FRF83" s="38"/>
      <c r="FRG83" s="38"/>
      <c r="FRH83" s="38"/>
      <c r="FRI83" s="38"/>
      <c r="FRJ83" s="38"/>
      <c r="FRK83" s="38"/>
      <c r="FRL83" s="38"/>
      <c r="FRM83" s="38"/>
      <c r="FRN83" s="38"/>
      <c r="FRO83" s="38"/>
      <c r="FRP83" s="38"/>
      <c r="FRQ83" s="38"/>
      <c r="FRR83" s="38"/>
      <c r="FRS83" s="38"/>
      <c r="FRT83" s="38"/>
      <c r="FRU83" s="38"/>
      <c r="FRV83" s="38"/>
      <c r="FRW83" s="38"/>
      <c r="FRX83" s="38"/>
      <c r="FRY83" s="38"/>
      <c r="FRZ83" s="38"/>
      <c r="FSA83" s="38"/>
      <c r="FSB83" s="38"/>
      <c r="FSC83" s="38"/>
      <c r="FSD83" s="38"/>
      <c r="FSE83" s="38"/>
      <c r="FSF83" s="38"/>
      <c r="FSG83" s="38"/>
      <c r="FSH83" s="38"/>
      <c r="FSI83" s="38"/>
      <c r="FSJ83" s="38"/>
      <c r="FSK83" s="38"/>
      <c r="FSL83" s="38"/>
      <c r="FSM83" s="38"/>
      <c r="FSN83" s="38"/>
      <c r="FSO83" s="38"/>
      <c r="FSP83" s="38"/>
      <c r="FSQ83" s="38"/>
      <c r="FSR83" s="38"/>
      <c r="FSS83" s="38"/>
      <c r="FST83" s="38"/>
      <c r="FSU83" s="38"/>
      <c r="FSV83" s="38"/>
      <c r="FSW83" s="38"/>
      <c r="FSX83" s="38"/>
      <c r="FSY83" s="38"/>
      <c r="FSZ83" s="38"/>
      <c r="FTA83" s="38"/>
      <c r="FTB83" s="38"/>
      <c r="FTC83" s="38"/>
      <c r="FTD83" s="38"/>
      <c r="FTE83" s="38"/>
      <c r="FTF83" s="38"/>
      <c r="FTG83" s="38"/>
      <c r="FTH83" s="38"/>
      <c r="FTI83" s="38"/>
      <c r="FTJ83" s="38"/>
      <c r="FTK83" s="38"/>
      <c r="FTL83" s="38"/>
      <c r="FTM83" s="38"/>
      <c r="FTN83" s="38"/>
      <c r="FTO83" s="38"/>
      <c r="FTP83" s="38"/>
      <c r="FTQ83" s="38"/>
      <c r="FTR83" s="38"/>
      <c r="FTS83" s="38"/>
      <c r="FTT83" s="38"/>
      <c r="FTU83" s="38"/>
      <c r="FTV83" s="38"/>
      <c r="FTW83" s="38"/>
      <c r="FTX83" s="38"/>
      <c r="FTY83" s="38"/>
      <c r="FTZ83" s="38"/>
      <c r="FUA83" s="38"/>
      <c r="FUB83" s="38"/>
      <c r="FUC83" s="38"/>
      <c r="FUD83" s="38"/>
      <c r="FUE83" s="38"/>
      <c r="FUF83" s="38"/>
      <c r="FUG83" s="38"/>
      <c r="FUH83" s="38"/>
      <c r="FUI83" s="38"/>
      <c r="FUJ83" s="38"/>
      <c r="FUK83" s="38"/>
      <c r="FUL83" s="38"/>
      <c r="FUM83" s="38"/>
      <c r="FUN83" s="38"/>
      <c r="FUO83" s="38"/>
      <c r="FUP83" s="38"/>
      <c r="FUQ83" s="38"/>
      <c r="FUR83" s="38"/>
      <c r="FUS83" s="38"/>
      <c r="FUT83" s="38"/>
      <c r="FUU83" s="38"/>
      <c r="FUV83" s="38"/>
      <c r="FUW83" s="38"/>
      <c r="FUX83" s="38"/>
      <c r="FUY83" s="38"/>
      <c r="FUZ83" s="38"/>
      <c r="FVA83" s="38"/>
      <c r="FVB83" s="38"/>
      <c r="FVC83" s="38"/>
      <c r="FVD83" s="38"/>
      <c r="FVE83" s="38"/>
      <c r="FVF83" s="38"/>
      <c r="FVG83" s="38"/>
      <c r="FVH83" s="38"/>
      <c r="FVI83" s="38"/>
      <c r="FVJ83" s="38"/>
      <c r="FVK83" s="38"/>
      <c r="FVL83" s="38"/>
      <c r="FVM83" s="38"/>
      <c r="FVN83" s="38"/>
      <c r="FVO83" s="38"/>
      <c r="FVP83" s="38"/>
      <c r="FVQ83" s="38"/>
      <c r="FVR83" s="38"/>
      <c r="FVS83" s="38"/>
      <c r="FVT83" s="38"/>
      <c r="FVU83" s="38"/>
      <c r="FVV83" s="38"/>
      <c r="FVW83" s="38"/>
      <c r="FVX83" s="38"/>
      <c r="FVY83" s="38"/>
      <c r="FVZ83" s="38"/>
      <c r="FWA83" s="38"/>
      <c r="FWB83" s="38"/>
      <c r="FWC83" s="38"/>
      <c r="FWD83" s="38"/>
      <c r="FWE83" s="38"/>
      <c r="FWF83" s="38"/>
      <c r="FWG83" s="38"/>
      <c r="FWH83" s="38"/>
      <c r="FWI83" s="38"/>
      <c r="FWJ83" s="38"/>
      <c r="FWK83" s="38"/>
      <c r="FWL83" s="38"/>
      <c r="FWM83" s="38"/>
      <c r="FWN83" s="38"/>
      <c r="FWO83" s="38"/>
      <c r="FWP83" s="38"/>
      <c r="FWQ83" s="38"/>
      <c r="FWR83" s="38"/>
      <c r="FWS83" s="38"/>
      <c r="FWT83" s="38"/>
      <c r="FWU83" s="38"/>
      <c r="FWV83" s="38"/>
      <c r="FWW83" s="38"/>
      <c r="FWX83" s="38"/>
      <c r="FWY83" s="38"/>
      <c r="FWZ83" s="38"/>
      <c r="FXA83" s="38"/>
      <c r="FXB83" s="38"/>
      <c r="FXC83" s="38"/>
      <c r="FXD83" s="38"/>
      <c r="FXE83" s="38"/>
      <c r="FXF83" s="38"/>
      <c r="FXG83" s="38"/>
      <c r="FXH83" s="38"/>
      <c r="FXI83" s="38"/>
      <c r="FXJ83" s="38"/>
      <c r="FXK83" s="38"/>
      <c r="FXL83" s="38"/>
      <c r="FXM83" s="38"/>
      <c r="FXN83" s="38"/>
      <c r="FXO83" s="38"/>
      <c r="FXP83" s="38"/>
      <c r="FXQ83" s="38"/>
      <c r="FXR83" s="38"/>
      <c r="FXS83" s="38"/>
      <c r="FXT83" s="38"/>
      <c r="FXU83" s="38"/>
      <c r="FXV83" s="38"/>
      <c r="FXW83" s="38"/>
      <c r="FXX83" s="38"/>
      <c r="FXY83" s="38"/>
      <c r="FXZ83" s="38"/>
      <c r="FYA83" s="38"/>
      <c r="FYB83" s="38"/>
      <c r="FYC83" s="38"/>
      <c r="FYD83" s="38"/>
      <c r="FYE83" s="38"/>
      <c r="FYF83" s="38"/>
      <c r="FYG83" s="38"/>
      <c r="FYH83" s="38"/>
      <c r="FYI83" s="38"/>
      <c r="FYJ83" s="38"/>
      <c r="FYK83" s="38"/>
      <c r="FYL83" s="38"/>
      <c r="FYM83" s="38"/>
      <c r="FYN83" s="38"/>
      <c r="FYO83" s="38"/>
      <c r="FYP83" s="38"/>
      <c r="FYQ83" s="38"/>
      <c r="FYR83" s="38"/>
      <c r="FYS83" s="38"/>
      <c r="FYT83" s="38"/>
      <c r="FYU83" s="38"/>
      <c r="FYV83" s="38"/>
      <c r="FYW83" s="38"/>
      <c r="FYX83" s="38"/>
      <c r="FYY83" s="38"/>
      <c r="FYZ83" s="38"/>
      <c r="FZA83" s="38"/>
      <c r="FZB83" s="38"/>
      <c r="FZC83" s="38"/>
      <c r="FZD83" s="38"/>
      <c r="FZE83" s="38"/>
      <c r="FZF83" s="38"/>
      <c r="FZG83" s="38"/>
      <c r="FZH83" s="38"/>
      <c r="FZI83" s="38"/>
      <c r="FZJ83" s="38"/>
      <c r="FZK83" s="38"/>
      <c r="FZL83" s="38"/>
      <c r="FZM83" s="38"/>
      <c r="FZN83" s="38"/>
      <c r="FZO83" s="38"/>
      <c r="FZP83" s="38"/>
      <c r="FZQ83" s="38"/>
      <c r="FZR83" s="38"/>
      <c r="FZS83" s="38"/>
      <c r="FZT83" s="38"/>
      <c r="FZU83" s="38"/>
      <c r="FZV83" s="38"/>
      <c r="FZW83" s="38"/>
      <c r="FZX83" s="38"/>
      <c r="FZY83" s="38"/>
      <c r="FZZ83" s="38"/>
      <c r="GAA83" s="38"/>
      <c r="GAB83" s="38"/>
      <c r="GAC83" s="38"/>
      <c r="GAD83" s="38"/>
      <c r="GAE83" s="38"/>
      <c r="GAF83" s="38"/>
      <c r="GAG83" s="38"/>
      <c r="GAH83" s="38"/>
      <c r="GAI83" s="38"/>
      <c r="GAJ83" s="38"/>
      <c r="GAK83" s="38"/>
      <c r="GAL83" s="38"/>
      <c r="GAM83" s="38"/>
      <c r="GAN83" s="38"/>
      <c r="GAO83" s="38"/>
      <c r="GAP83" s="38"/>
      <c r="GAQ83" s="38"/>
      <c r="GAR83" s="38"/>
      <c r="GAS83" s="38"/>
      <c r="GAT83" s="38"/>
      <c r="GAU83" s="38"/>
      <c r="GAV83" s="38"/>
      <c r="GAW83" s="38"/>
      <c r="GAX83" s="38"/>
      <c r="GAY83" s="38"/>
      <c r="GAZ83" s="38"/>
      <c r="GBA83" s="38"/>
      <c r="GBB83" s="38"/>
      <c r="GBC83" s="38"/>
      <c r="GBD83" s="38"/>
      <c r="GBE83" s="38"/>
      <c r="GBF83" s="38"/>
      <c r="GBG83" s="38"/>
      <c r="GBH83" s="38"/>
      <c r="GBI83" s="38"/>
      <c r="GBJ83" s="38"/>
      <c r="GBK83" s="38"/>
      <c r="GBL83" s="38"/>
      <c r="GBM83" s="38"/>
      <c r="GBN83" s="38"/>
      <c r="GBO83" s="38"/>
      <c r="GBP83" s="38"/>
      <c r="GBQ83" s="38"/>
      <c r="GBR83" s="38"/>
      <c r="GBS83" s="38"/>
      <c r="GBT83" s="38"/>
      <c r="GBU83" s="38"/>
      <c r="GBV83" s="38"/>
      <c r="GBW83" s="38"/>
      <c r="GBX83" s="38"/>
      <c r="GBY83" s="38"/>
      <c r="GBZ83" s="38"/>
      <c r="GCA83" s="38"/>
      <c r="GCB83" s="38"/>
      <c r="GCC83" s="38"/>
      <c r="GCD83" s="38"/>
      <c r="GCE83" s="38"/>
      <c r="GCF83" s="38"/>
      <c r="GCG83" s="38"/>
      <c r="GCH83" s="38"/>
      <c r="GCI83" s="38"/>
      <c r="GCJ83" s="38"/>
      <c r="GCK83" s="38"/>
      <c r="GCL83" s="38"/>
      <c r="GCM83" s="38"/>
      <c r="GCN83" s="38"/>
      <c r="GCO83" s="38"/>
      <c r="GCP83" s="38"/>
      <c r="GCQ83" s="38"/>
      <c r="GCR83" s="38"/>
      <c r="GCS83" s="38"/>
      <c r="GCT83" s="38"/>
      <c r="GCU83" s="38"/>
      <c r="GCV83" s="38"/>
      <c r="GCW83" s="38"/>
      <c r="GCX83" s="38"/>
      <c r="GCY83" s="38"/>
      <c r="GCZ83" s="38"/>
      <c r="GDA83" s="38"/>
      <c r="GDB83" s="38"/>
      <c r="GDC83" s="38"/>
      <c r="GDD83" s="38"/>
      <c r="GDE83" s="38"/>
      <c r="GDF83" s="38"/>
      <c r="GDG83" s="38"/>
      <c r="GDH83" s="38"/>
      <c r="GDI83" s="38"/>
      <c r="GDJ83" s="38"/>
      <c r="GDK83" s="38"/>
      <c r="GDL83" s="38"/>
      <c r="GDM83" s="38"/>
      <c r="GDN83" s="38"/>
      <c r="GDO83" s="38"/>
      <c r="GDP83" s="38"/>
      <c r="GDQ83" s="38"/>
      <c r="GDR83" s="38"/>
      <c r="GDS83" s="38"/>
      <c r="GDT83" s="38"/>
      <c r="GDU83" s="38"/>
      <c r="GDV83" s="38"/>
      <c r="GDW83" s="38"/>
      <c r="GDX83" s="38"/>
      <c r="GDY83" s="38"/>
      <c r="GDZ83" s="38"/>
      <c r="GEA83" s="38"/>
      <c r="GEB83" s="38"/>
      <c r="GEC83" s="38"/>
      <c r="GED83" s="38"/>
      <c r="GEE83" s="38"/>
      <c r="GEF83" s="38"/>
      <c r="GEG83" s="38"/>
      <c r="GEH83" s="38"/>
      <c r="GEI83" s="38"/>
      <c r="GEJ83" s="38"/>
      <c r="GEK83" s="38"/>
      <c r="GEL83" s="38"/>
      <c r="GEM83" s="38"/>
      <c r="GEN83" s="38"/>
      <c r="GEO83" s="38"/>
      <c r="GEP83" s="38"/>
      <c r="GEQ83" s="38"/>
      <c r="GER83" s="38"/>
      <c r="GES83" s="38"/>
      <c r="GET83" s="38"/>
      <c r="GEU83" s="38"/>
      <c r="GEV83" s="38"/>
      <c r="GEW83" s="38"/>
      <c r="GEX83" s="38"/>
      <c r="GEY83" s="38"/>
      <c r="GEZ83" s="38"/>
      <c r="GFA83" s="38"/>
      <c r="GFB83" s="38"/>
      <c r="GFC83" s="38"/>
      <c r="GFD83" s="38"/>
      <c r="GFE83" s="38"/>
      <c r="GFF83" s="38"/>
      <c r="GFG83" s="38"/>
      <c r="GFH83" s="38"/>
      <c r="GFI83" s="38"/>
      <c r="GFJ83" s="38"/>
      <c r="GFK83" s="38"/>
      <c r="GFL83" s="38"/>
      <c r="GFM83" s="38"/>
      <c r="GFN83" s="38"/>
      <c r="GFO83" s="38"/>
      <c r="GFP83" s="38"/>
      <c r="GFQ83" s="38"/>
      <c r="GFR83" s="38"/>
      <c r="GFS83" s="38"/>
      <c r="GFT83" s="38"/>
      <c r="GFU83" s="38"/>
      <c r="GFV83" s="38"/>
      <c r="GFW83" s="38"/>
      <c r="GFX83" s="38"/>
      <c r="GFY83" s="38"/>
      <c r="GFZ83" s="38"/>
      <c r="GGA83" s="38"/>
      <c r="GGB83" s="38"/>
      <c r="GGC83" s="38"/>
      <c r="GGD83" s="38"/>
      <c r="GGE83" s="38"/>
      <c r="GGF83" s="38"/>
      <c r="GGG83" s="38"/>
      <c r="GGH83" s="38"/>
      <c r="GGI83" s="38"/>
      <c r="GGJ83" s="38"/>
      <c r="GGK83" s="38"/>
      <c r="GGL83" s="38"/>
      <c r="GGM83" s="38"/>
      <c r="GGN83" s="38"/>
      <c r="GGO83" s="38"/>
      <c r="GGP83" s="38"/>
      <c r="GGQ83" s="38"/>
      <c r="GGR83" s="38"/>
      <c r="GGS83" s="38"/>
      <c r="GGT83" s="38"/>
      <c r="GGU83" s="38"/>
      <c r="GGV83" s="38"/>
      <c r="GGW83" s="38"/>
      <c r="GGX83" s="38"/>
      <c r="GGY83" s="38"/>
      <c r="GGZ83" s="38"/>
      <c r="GHA83" s="38"/>
      <c r="GHB83" s="38"/>
      <c r="GHC83" s="38"/>
      <c r="GHD83" s="38"/>
      <c r="GHE83" s="38"/>
      <c r="GHF83" s="38"/>
      <c r="GHG83" s="38"/>
      <c r="GHH83" s="38"/>
      <c r="GHI83" s="38"/>
      <c r="GHJ83" s="38"/>
      <c r="GHK83" s="38"/>
      <c r="GHL83" s="38"/>
      <c r="GHM83" s="38"/>
      <c r="GHN83" s="38"/>
      <c r="GHO83" s="38"/>
      <c r="GHP83" s="38"/>
      <c r="GHQ83" s="38"/>
      <c r="GHR83" s="38"/>
      <c r="GHS83" s="38"/>
      <c r="GHT83" s="38"/>
      <c r="GHU83" s="38"/>
      <c r="GHV83" s="38"/>
      <c r="GHW83" s="38"/>
      <c r="GHX83" s="38"/>
      <c r="GHY83" s="38"/>
      <c r="GHZ83" s="38"/>
      <c r="GIA83" s="38"/>
      <c r="GIB83" s="38"/>
      <c r="GIC83" s="38"/>
      <c r="GID83" s="38"/>
      <c r="GIE83" s="38"/>
      <c r="GIF83" s="38"/>
      <c r="GIG83" s="38"/>
      <c r="GIH83" s="38"/>
      <c r="GII83" s="38"/>
      <c r="GIJ83" s="38"/>
      <c r="GIK83" s="38"/>
      <c r="GIL83" s="38"/>
      <c r="GIM83" s="38"/>
      <c r="GIN83" s="38"/>
      <c r="GIO83" s="38"/>
      <c r="GIP83" s="38"/>
      <c r="GIQ83" s="38"/>
      <c r="GIR83" s="38"/>
      <c r="GIS83" s="38"/>
      <c r="GIT83" s="38"/>
      <c r="GIU83" s="38"/>
      <c r="GIV83" s="38"/>
      <c r="GIW83" s="38"/>
      <c r="GIX83" s="38"/>
      <c r="GIY83" s="38"/>
      <c r="GIZ83" s="38"/>
      <c r="GJA83" s="38"/>
      <c r="GJB83" s="38"/>
      <c r="GJC83" s="38"/>
      <c r="GJD83" s="38"/>
      <c r="GJE83" s="38"/>
      <c r="GJF83" s="38"/>
      <c r="GJG83" s="38"/>
      <c r="GJH83" s="38"/>
      <c r="GJI83" s="38"/>
      <c r="GJJ83" s="38"/>
      <c r="GJK83" s="38"/>
      <c r="GJL83" s="38"/>
      <c r="GJM83" s="38"/>
      <c r="GJN83" s="38"/>
      <c r="GJO83" s="38"/>
      <c r="GJP83" s="38"/>
      <c r="GJQ83" s="38"/>
      <c r="GJR83" s="38"/>
      <c r="GJS83" s="38"/>
      <c r="GJT83" s="38"/>
      <c r="GJU83" s="38"/>
      <c r="GJV83" s="38"/>
      <c r="GJW83" s="38"/>
      <c r="GJX83" s="38"/>
      <c r="GJY83" s="38"/>
      <c r="GJZ83" s="38"/>
      <c r="GKA83" s="38"/>
      <c r="GKB83" s="38"/>
      <c r="GKC83" s="38"/>
      <c r="GKD83" s="38"/>
      <c r="GKE83" s="38"/>
      <c r="GKF83" s="38"/>
      <c r="GKG83" s="38"/>
      <c r="GKH83" s="38"/>
      <c r="GKI83" s="38"/>
      <c r="GKJ83" s="38"/>
      <c r="GKK83" s="38"/>
      <c r="GKL83" s="38"/>
      <c r="GKM83" s="38"/>
      <c r="GKN83" s="38"/>
      <c r="GKO83" s="38"/>
      <c r="GKP83" s="38"/>
      <c r="GKQ83" s="38"/>
      <c r="GKR83" s="38"/>
      <c r="GKS83" s="38"/>
      <c r="GKT83" s="38"/>
      <c r="GKU83" s="38"/>
      <c r="GKV83" s="38"/>
      <c r="GKW83" s="38"/>
      <c r="GKX83" s="38"/>
      <c r="GKY83" s="38"/>
      <c r="GKZ83" s="38"/>
      <c r="GLA83" s="38"/>
      <c r="GLB83" s="38"/>
      <c r="GLC83" s="38"/>
      <c r="GLD83" s="38"/>
      <c r="GLE83" s="38"/>
      <c r="GLF83" s="38"/>
      <c r="GLG83" s="38"/>
      <c r="GLH83" s="38"/>
      <c r="GLI83" s="38"/>
      <c r="GLJ83" s="38"/>
      <c r="GLK83" s="38"/>
      <c r="GLL83" s="38"/>
      <c r="GLM83" s="38"/>
      <c r="GLN83" s="38"/>
      <c r="GLO83" s="38"/>
      <c r="GLP83" s="38"/>
      <c r="GLQ83" s="38"/>
      <c r="GLR83" s="38"/>
      <c r="GLS83" s="38"/>
      <c r="GLT83" s="38"/>
      <c r="GLU83" s="38"/>
      <c r="GLV83" s="38"/>
      <c r="GLW83" s="38"/>
      <c r="GLX83" s="38"/>
      <c r="GLY83" s="38"/>
      <c r="GLZ83" s="38"/>
      <c r="GMA83" s="38"/>
      <c r="GMB83" s="38"/>
      <c r="GMC83" s="38"/>
      <c r="GMD83" s="38"/>
      <c r="GME83" s="38"/>
      <c r="GMF83" s="38"/>
      <c r="GMG83" s="38"/>
      <c r="GMH83" s="38"/>
      <c r="GMI83" s="38"/>
      <c r="GMJ83" s="38"/>
      <c r="GMK83" s="38"/>
      <c r="GML83" s="38"/>
      <c r="GMM83" s="38"/>
      <c r="GMN83" s="38"/>
      <c r="GMO83" s="38"/>
      <c r="GMP83" s="38"/>
      <c r="GMQ83" s="38"/>
      <c r="GMR83" s="38"/>
      <c r="GMS83" s="38"/>
      <c r="GMT83" s="38"/>
      <c r="GMU83" s="38"/>
      <c r="GMV83" s="38"/>
      <c r="GMW83" s="38"/>
      <c r="GMX83" s="38"/>
      <c r="GMY83" s="38"/>
      <c r="GMZ83" s="38"/>
      <c r="GNA83" s="38"/>
      <c r="GNB83" s="38"/>
      <c r="GNC83" s="38"/>
      <c r="GND83" s="38"/>
      <c r="GNE83" s="38"/>
      <c r="GNF83" s="38"/>
      <c r="GNG83" s="38"/>
      <c r="GNH83" s="38"/>
      <c r="GNI83" s="38"/>
      <c r="GNJ83" s="38"/>
      <c r="GNK83" s="38"/>
      <c r="GNL83" s="38"/>
      <c r="GNM83" s="38"/>
      <c r="GNN83" s="38"/>
      <c r="GNO83" s="38"/>
      <c r="GNP83" s="38"/>
      <c r="GNQ83" s="38"/>
      <c r="GNR83" s="38"/>
      <c r="GNS83" s="38"/>
      <c r="GNT83" s="38"/>
      <c r="GNU83" s="38"/>
      <c r="GNV83" s="38"/>
      <c r="GNW83" s="38"/>
      <c r="GNX83" s="38"/>
      <c r="GNY83" s="38"/>
      <c r="GNZ83" s="38"/>
      <c r="GOA83" s="38"/>
      <c r="GOB83" s="38"/>
      <c r="GOC83" s="38"/>
      <c r="GOD83" s="38"/>
      <c r="GOE83" s="38"/>
      <c r="GOF83" s="38"/>
      <c r="GOG83" s="38"/>
      <c r="GOH83" s="38"/>
      <c r="GOI83" s="38"/>
      <c r="GOJ83" s="38"/>
      <c r="GOK83" s="38"/>
      <c r="GOL83" s="38"/>
      <c r="GOM83" s="38"/>
      <c r="GON83" s="38"/>
      <c r="GOO83" s="38"/>
      <c r="GOP83" s="38"/>
      <c r="GOQ83" s="38"/>
      <c r="GOR83" s="38"/>
      <c r="GOS83" s="38"/>
      <c r="GOT83" s="38"/>
      <c r="GOU83" s="38"/>
      <c r="GOV83" s="38"/>
      <c r="GOW83" s="38"/>
      <c r="GOX83" s="38"/>
      <c r="GOY83" s="38"/>
      <c r="GOZ83" s="38"/>
      <c r="GPA83" s="38"/>
      <c r="GPB83" s="38"/>
      <c r="GPC83" s="38"/>
      <c r="GPD83" s="38"/>
      <c r="GPE83" s="38"/>
      <c r="GPF83" s="38"/>
      <c r="GPG83" s="38"/>
      <c r="GPH83" s="38"/>
      <c r="GPI83" s="38"/>
      <c r="GPJ83" s="38"/>
      <c r="GPK83" s="38"/>
      <c r="GPL83" s="38"/>
      <c r="GPM83" s="38"/>
      <c r="GPN83" s="38"/>
      <c r="GPO83" s="38"/>
      <c r="GPP83" s="38"/>
      <c r="GPQ83" s="38"/>
      <c r="GPR83" s="38"/>
      <c r="GPS83" s="38"/>
      <c r="GPT83" s="38"/>
      <c r="GPU83" s="38"/>
      <c r="GPV83" s="38"/>
      <c r="GPW83" s="38"/>
      <c r="GPX83" s="38"/>
      <c r="GPY83" s="38"/>
      <c r="GPZ83" s="38"/>
      <c r="GQA83" s="38"/>
      <c r="GQB83" s="38"/>
      <c r="GQC83" s="38"/>
      <c r="GQD83" s="38"/>
      <c r="GQE83" s="38"/>
      <c r="GQF83" s="38"/>
      <c r="GQG83" s="38"/>
      <c r="GQH83" s="38"/>
      <c r="GQI83" s="38"/>
      <c r="GQJ83" s="38"/>
      <c r="GQK83" s="38"/>
      <c r="GQL83" s="38"/>
      <c r="GQM83" s="38"/>
      <c r="GQN83" s="38"/>
      <c r="GQO83" s="38"/>
      <c r="GQP83" s="38"/>
      <c r="GQQ83" s="38"/>
      <c r="GQR83" s="38"/>
      <c r="GQS83" s="38"/>
      <c r="GQT83" s="38"/>
      <c r="GQU83" s="38"/>
      <c r="GQV83" s="38"/>
      <c r="GQW83" s="38"/>
      <c r="GQX83" s="38"/>
      <c r="GQY83" s="38"/>
      <c r="GQZ83" s="38"/>
      <c r="GRA83" s="38"/>
      <c r="GRB83" s="38"/>
      <c r="GRC83" s="38"/>
      <c r="GRD83" s="38"/>
      <c r="GRE83" s="38"/>
      <c r="GRF83" s="38"/>
      <c r="GRG83" s="38"/>
      <c r="GRH83" s="38"/>
      <c r="GRI83" s="38"/>
      <c r="GRJ83" s="38"/>
      <c r="GRK83" s="38"/>
      <c r="GRL83" s="38"/>
      <c r="GRM83" s="38"/>
      <c r="GRN83" s="38"/>
      <c r="GRO83" s="38"/>
      <c r="GRP83" s="38"/>
      <c r="GRQ83" s="38"/>
      <c r="GRR83" s="38"/>
      <c r="GRS83" s="38"/>
      <c r="GRT83" s="38"/>
      <c r="GRU83" s="38"/>
      <c r="GRV83" s="38"/>
      <c r="GRW83" s="38"/>
      <c r="GRX83" s="38"/>
      <c r="GRY83" s="38"/>
      <c r="GRZ83" s="38"/>
      <c r="GSA83" s="38"/>
      <c r="GSB83" s="38"/>
      <c r="GSC83" s="38"/>
      <c r="GSD83" s="38"/>
      <c r="GSE83" s="38"/>
      <c r="GSF83" s="38"/>
      <c r="GSG83" s="38"/>
      <c r="GSH83" s="38"/>
      <c r="GSI83" s="38"/>
      <c r="GSJ83" s="38"/>
      <c r="GSK83" s="38"/>
      <c r="GSL83" s="38"/>
      <c r="GSM83" s="38"/>
      <c r="GSN83" s="38"/>
      <c r="GSO83" s="38"/>
      <c r="GSP83" s="38"/>
      <c r="GSQ83" s="38"/>
      <c r="GSR83" s="38"/>
      <c r="GSS83" s="38"/>
      <c r="GST83" s="38"/>
      <c r="GSU83" s="38"/>
      <c r="GSV83" s="38"/>
      <c r="GSW83" s="38"/>
      <c r="GSX83" s="38"/>
      <c r="GSY83" s="38"/>
      <c r="GSZ83" s="38"/>
      <c r="GTA83" s="38"/>
      <c r="GTB83" s="38"/>
      <c r="GTC83" s="38"/>
      <c r="GTD83" s="38"/>
      <c r="GTE83" s="38"/>
      <c r="GTF83" s="38"/>
      <c r="GTG83" s="38"/>
      <c r="GTH83" s="38"/>
      <c r="GTI83" s="38"/>
      <c r="GTJ83" s="38"/>
      <c r="GTK83" s="38"/>
      <c r="GTL83" s="38"/>
      <c r="GTM83" s="38"/>
      <c r="GTN83" s="38"/>
      <c r="GTO83" s="38"/>
      <c r="GTP83" s="38"/>
      <c r="GTQ83" s="38"/>
      <c r="GTR83" s="38"/>
      <c r="GTS83" s="38"/>
      <c r="GTT83" s="38"/>
      <c r="GTU83" s="38"/>
      <c r="GTV83" s="38"/>
      <c r="GTW83" s="38"/>
      <c r="GTX83" s="38"/>
      <c r="GTY83" s="38"/>
      <c r="GTZ83" s="38"/>
      <c r="GUA83" s="38"/>
      <c r="GUB83" s="38"/>
      <c r="GUC83" s="38"/>
      <c r="GUD83" s="38"/>
      <c r="GUE83" s="38"/>
      <c r="GUF83" s="38"/>
      <c r="GUG83" s="38"/>
      <c r="GUH83" s="38"/>
      <c r="GUI83" s="38"/>
      <c r="GUJ83" s="38"/>
      <c r="GUK83" s="38"/>
      <c r="GUL83" s="38"/>
      <c r="GUM83" s="38"/>
      <c r="GUN83" s="38"/>
      <c r="GUO83" s="38"/>
      <c r="GUP83" s="38"/>
      <c r="GUQ83" s="38"/>
      <c r="GUR83" s="38"/>
      <c r="GUS83" s="38"/>
      <c r="GUT83" s="38"/>
      <c r="GUU83" s="38"/>
      <c r="GUV83" s="38"/>
      <c r="GUW83" s="38"/>
      <c r="GUX83" s="38"/>
      <c r="GUY83" s="38"/>
      <c r="GUZ83" s="38"/>
      <c r="GVA83" s="38"/>
      <c r="GVB83" s="38"/>
      <c r="GVC83" s="38"/>
      <c r="GVD83" s="38"/>
      <c r="GVE83" s="38"/>
      <c r="GVF83" s="38"/>
      <c r="GVG83" s="38"/>
      <c r="GVH83" s="38"/>
      <c r="GVI83" s="38"/>
      <c r="GVJ83" s="38"/>
      <c r="GVK83" s="38"/>
      <c r="GVL83" s="38"/>
      <c r="GVM83" s="38"/>
      <c r="GVN83" s="38"/>
      <c r="GVO83" s="38"/>
      <c r="GVP83" s="38"/>
      <c r="GVQ83" s="38"/>
      <c r="GVR83" s="38"/>
      <c r="GVS83" s="38"/>
      <c r="GVT83" s="38"/>
      <c r="GVU83" s="38"/>
      <c r="GVV83" s="38"/>
      <c r="GVW83" s="38"/>
      <c r="GVX83" s="38"/>
      <c r="GVY83" s="38"/>
      <c r="GVZ83" s="38"/>
      <c r="GWA83" s="38"/>
      <c r="GWB83" s="38"/>
      <c r="GWC83" s="38"/>
      <c r="GWD83" s="38"/>
      <c r="GWE83" s="38"/>
      <c r="GWF83" s="38"/>
      <c r="GWG83" s="38"/>
      <c r="GWH83" s="38"/>
      <c r="GWI83" s="38"/>
      <c r="GWJ83" s="38"/>
      <c r="GWK83" s="38"/>
      <c r="GWL83" s="38"/>
      <c r="GWM83" s="38"/>
      <c r="GWN83" s="38"/>
      <c r="GWO83" s="38"/>
      <c r="GWP83" s="38"/>
      <c r="GWQ83" s="38"/>
      <c r="GWR83" s="38"/>
      <c r="GWS83" s="38"/>
      <c r="GWT83" s="38"/>
      <c r="GWU83" s="38"/>
      <c r="GWV83" s="38"/>
      <c r="GWW83" s="38"/>
      <c r="GWX83" s="38"/>
      <c r="GWY83" s="38"/>
      <c r="GWZ83" s="38"/>
      <c r="GXA83" s="38"/>
      <c r="GXB83" s="38"/>
      <c r="GXC83" s="38"/>
      <c r="GXD83" s="38"/>
      <c r="GXE83" s="38"/>
      <c r="GXF83" s="38"/>
      <c r="GXG83" s="38"/>
      <c r="GXH83" s="38"/>
      <c r="GXI83" s="38"/>
      <c r="GXJ83" s="38"/>
      <c r="GXK83" s="38"/>
      <c r="GXL83" s="38"/>
      <c r="GXM83" s="38"/>
      <c r="GXN83" s="38"/>
      <c r="GXO83" s="38"/>
      <c r="GXP83" s="38"/>
      <c r="GXQ83" s="38"/>
      <c r="GXR83" s="38"/>
      <c r="GXS83" s="38"/>
      <c r="GXT83" s="38"/>
      <c r="GXU83" s="38"/>
      <c r="GXV83" s="38"/>
      <c r="GXW83" s="38"/>
      <c r="GXX83" s="38"/>
      <c r="GXY83" s="38"/>
      <c r="GXZ83" s="38"/>
      <c r="GYA83" s="38"/>
      <c r="GYB83" s="38"/>
      <c r="GYC83" s="38"/>
      <c r="GYD83" s="38"/>
      <c r="GYE83" s="38"/>
      <c r="GYF83" s="38"/>
      <c r="GYG83" s="38"/>
      <c r="GYH83" s="38"/>
      <c r="GYI83" s="38"/>
      <c r="GYJ83" s="38"/>
      <c r="GYK83" s="38"/>
      <c r="GYL83" s="38"/>
      <c r="GYM83" s="38"/>
      <c r="GYN83" s="38"/>
      <c r="GYO83" s="38"/>
      <c r="GYP83" s="38"/>
      <c r="GYQ83" s="38"/>
      <c r="GYR83" s="38"/>
      <c r="GYS83" s="38"/>
      <c r="GYT83" s="38"/>
      <c r="GYU83" s="38"/>
      <c r="GYV83" s="38"/>
      <c r="GYW83" s="38"/>
      <c r="GYX83" s="38"/>
      <c r="GYY83" s="38"/>
      <c r="GYZ83" s="38"/>
      <c r="GZA83" s="38"/>
      <c r="GZB83" s="38"/>
      <c r="GZC83" s="38"/>
      <c r="GZD83" s="38"/>
      <c r="GZE83" s="38"/>
      <c r="GZF83" s="38"/>
      <c r="GZG83" s="38"/>
      <c r="GZH83" s="38"/>
      <c r="GZI83" s="38"/>
      <c r="GZJ83" s="38"/>
      <c r="GZK83" s="38"/>
      <c r="GZL83" s="38"/>
      <c r="GZM83" s="38"/>
      <c r="GZN83" s="38"/>
      <c r="GZO83" s="38"/>
      <c r="GZP83" s="38"/>
      <c r="GZQ83" s="38"/>
      <c r="GZR83" s="38"/>
      <c r="GZS83" s="38"/>
      <c r="GZT83" s="38"/>
      <c r="GZU83" s="38"/>
      <c r="GZV83" s="38"/>
      <c r="GZW83" s="38"/>
      <c r="GZX83" s="38"/>
      <c r="GZY83" s="38"/>
      <c r="GZZ83" s="38"/>
      <c r="HAA83" s="38"/>
      <c r="HAB83" s="38"/>
      <c r="HAC83" s="38"/>
      <c r="HAD83" s="38"/>
      <c r="HAE83" s="38"/>
      <c r="HAF83" s="38"/>
      <c r="HAG83" s="38"/>
      <c r="HAH83" s="38"/>
      <c r="HAI83" s="38"/>
      <c r="HAJ83" s="38"/>
      <c r="HAK83" s="38"/>
      <c r="HAL83" s="38"/>
      <c r="HAM83" s="38"/>
      <c r="HAN83" s="38"/>
      <c r="HAO83" s="38"/>
      <c r="HAP83" s="38"/>
      <c r="HAQ83" s="38"/>
      <c r="HAR83" s="38"/>
      <c r="HAS83" s="38"/>
      <c r="HAT83" s="38"/>
      <c r="HAU83" s="38"/>
      <c r="HAV83" s="38"/>
      <c r="HAW83" s="38"/>
      <c r="HAX83" s="38"/>
      <c r="HAY83" s="38"/>
      <c r="HAZ83" s="38"/>
      <c r="HBA83" s="38"/>
      <c r="HBB83" s="38"/>
      <c r="HBC83" s="38"/>
      <c r="HBD83" s="38"/>
      <c r="HBE83" s="38"/>
      <c r="HBF83" s="38"/>
      <c r="HBG83" s="38"/>
      <c r="HBH83" s="38"/>
      <c r="HBI83" s="38"/>
      <c r="HBJ83" s="38"/>
      <c r="HBK83" s="38"/>
      <c r="HBL83" s="38"/>
      <c r="HBM83" s="38"/>
      <c r="HBN83" s="38"/>
      <c r="HBO83" s="38"/>
      <c r="HBP83" s="38"/>
      <c r="HBQ83" s="38"/>
      <c r="HBR83" s="38"/>
      <c r="HBS83" s="38"/>
      <c r="HBT83" s="38"/>
      <c r="HBU83" s="38"/>
      <c r="HBV83" s="38"/>
      <c r="HBW83" s="38"/>
      <c r="HBX83" s="38"/>
      <c r="HBY83" s="38"/>
      <c r="HBZ83" s="38"/>
      <c r="HCA83" s="38"/>
      <c r="HCB83" s="38"/>
      <c r="HCC83" s="38"/>
      <c r="HCD83" s="38"/>
      <c r="HCE83" s="38"/>
      <c r="HCF83" s="38"/>
      <c r="HCG83" s="38"/>
      <c r="HCH83" s="38"/>
      <c r="HCI83" s="38"/>
      <c r="HCJ83" s="38"/>
      <c r="HCK83" s="38"/>
      <c r="HCL83" s="38"/>
      <c r="HCM83" s="38"/>
      <c r="HCN83" s="38"/>
      <c r="HCO83" s="38"/>
      <c r="HCP83" s="38"/>
      <c r="HCQ83" s="38"/>
      <c r="HCR83" s="38"/>
      <c r="HCS83" s="38"/>
      <c r="HCT83" s="38"/>
      <c r="HCU83" s="38"/>
      <c r="HCV83" s="38"/>
      <c r="HCW83" s="38"/>
      <c r="HCX83" s="38"/>
      <c r="HCY83" s="38"/>
      <c r="HCZ83" s="38"/>
      <c r="HDA83" s="38"/>
      <c r="HDB83" s="38"/>
      <c r="HDC83" s="38"/>
      <c r="HDD83" s="38"/>
      <c r="HDE83" s="38"/>
      <c r="HDF83" s="38"/>
      <c r="HDG83" s="38"/>
      <c r="HDH83" s="38"/>
      <c r="HDI83" s="38"/>
      <c r="HDJ83" s="38"/>
      <c r="HDK83" s="38"/>
      <c r="HDL83" s="38"/>
      <c r="HDM83" s="38"/>
      <c r="HDN83" s="38"/>
      <c r="HDO83" s="38"/>
      <c r="HDP83" s="38"/>
      <c r="HDQ83" s="38"/>
      <c r="HDR83" s="38"/>
      <c r="HDS83" s="38"/>
      <c r="HDT83" s="38"/>
      <c r="HDU83" s="38"/>
      <c r="HDV83" s="38"/>
      <c r="HDW83" s="38"/>
      <c r="HDX83" s="38"/>
      <c r="HDY83" s="38"/>
      <c r="HDZ83" s="38"/>
      <c r="HEA83" s="38"/>
      <c r="HEB83" s="38"/>
      <c r="HEC83" s="38"/>
      <c r="HED83" s="38"/>
      <c r="HEE83" s="38"/>
      <c r="HEF83" s="38"/>
      <c r="HEG83" s="38"/>
      <c r="HEH83" s="38"/>
      <c r="HEI83" s="38"/>
      <c r="HEJ83" s="38"/>
      <c r="HEK83" s="38"/>
      <c r="HEL83" s="38"/>
      <c r="HEM83" s="38"/>
      <c r="HEN83" s="38"/>
      <c r="HEO83" s="38"/>
      <c r="HEP83" s="38"/>
      <c r="HEQ83" s="38"/>
      <c r="HER83" s="38"/>
      <c r="HES83" s="38"/>
      <c r="HET83" s="38"/>
      <c r="HEU83" s="38"/>
      <c r="HEV83" s="38"/>
      <c r="HEW83" s="38"/>
      <c r="HEX83" s="38"/>
      <c r="HEY83" s="38"/>
      <c r="HEZ83" s="38"/>
      <c r="HFA83" s="38"/>
      <c r="HFB83" s="38"/>
      <c r="HFC83" s="38"/>
      <c r="HFD83" s="38"/>
      <c r="HFE83" s="38"/>
      <c r="HFF83" s="38"/>
      <c r="HFG83" s="38"/>
      <c r="HFH83" s="38"/>
      <c r="HFI83" s="38"/>
      <c r="HFJ83" s="38"/>
      <c r="HFK83" s="38"/>
      <c r="HFL83" s="38"/>
      <c r="HFM83" s="38"/>
      <c r="HFN83" s="38"/>
      <c r="HFO83" s="38"/>
      <c r="HFP83" s="38"/>
      <c r="HFQ83" s="38"/>
      <c r="HFR83" s="38"/>
      <c r="HFS83" s="38"/>
      <c r="HFT83" s="38"/>
      <c r="HFU83" s="38"/>
      <c r="HFV83" s="38"/>
      <c r="HFW83" s="38"/>
      <c r="HFX83" s="38"/>
      <c r="HFY83" s="38"/>
      <c r="HFZ83" s="38"/>
      <c r="HGA83" s="38"/>
      <c r="HGB83" s="38"/>
      <c r="HGC83" s="38"/>
      <c r="HGD83" s="38"/>
      <c r="HGE83" s="38"/>
      <c r="HGF83" s="38"/>
      <c r="HGG83" s="38"/>
      <c r="HGH83" s="38"/>
      <c r="HGI83" s="38"/>
      <c r="HGJ83" s="38"/>
      <c r="HGK83" s="38"/>
      <c r="HGL83" s="38"/>
      <c r="HGM83" s="38"/>
      <c r="HGN83" s="38"/>
      <c r="HGO83" s="38"/>
      <c r="HGP83" s="38"/>
      <c r="HGQ83" s="38"/>
      <c r="HGR83" s="38"/>
      <c r="HGS83" s="38"/>
      <c r="HGT83" s="38"/>
      <c r="HGU83" s="38"/>
      <c r="HGV83" s="38"/>
      <c r="HGW83" s="38"/>
      <c r="HGX83" s="38"/>
      <c r="HGY83" s="38"/>
      <c r="HGZ83" s="38"/>
      <c r="HHA83" s="38"/>
      <c r="HHB83" s="38"/>
      <c r="HHC83" s="38"/>
      <c r="HHD83" s="38"/>
      <c r="HHE83" s="38"/>
      <c r="HHF83" s="38"/>
      <c r="HHG83" s="38"/>
      <c r="HHH83" s="38"/>
      <c r="HHI83" s="38"/>
      <c r="HHJ83" s="38"/>
      <c r="HHK83" s="38"/>
      <c r="HHL83" s="38"/>
      <c r="HHM83" s="38"/>
      <c r="HHN83" s="38"/>
      <c r="HHO83" s="38"/>
      <c r="HHP83" s="38"/>
      <c r="HHQ83" s="38"/>
      <c r="HHR83" s="38"/>
      <c r="HHS83" s="38"/>
      <c r="HHT83" s="38"/>
      <c r="HHU83" s="38"/>
      <c r="HHV83" s="38"/>
      <c r="HHW83" s="38"/>
      <c r="HHX83" s="38"/>
      <c r="HHY83" s="38"/>
      <c r="HHZ83" s="38"/>
      <c r="HIA83" s="38"/>
      <c r="HIB83" s="38"/>
      <c r="HIC83" s="38"/>
      <c r="HID83" s="38"/>
      <c r="HIE83" s="38"/>
      <c r="HIF83" s="38"/>
      <c r="HIG83" s="38"/>
      <c r="HIH83" s="38"/>
      <c r="HII83" s="38"/>
      <c r="HIJ83" s="38"/>
      <c r="HIK83" s="38"/>
      <c r="HIL83" s="38"/>
      <c r="HIM83" s="38"/>
      <c r="HIN83" s="38"/>
      <c r="HIO83" s="38"/>
      <c r="HIP83" s="38"/>
      <c r="HIQ83" s="38"/>
      <c r="HIR83" s="38"/>
      <c r="HIS83" s="38"/>
      <c r="HIT83" s="38"/>
      <c r="HIU83" s="38"/>
      <c r="HIV83" s="38"/>
      <c r="HIW83" s="38"/>
      <c r="HIX83" s="38"/>
      <c r="HIY83" s="38"/>
      <c r="HIZ83" s="38"/>
      <c r="HJA83" s="38"/>
      <c r="HJB83" s="38"/>
      <c r="HJC83" s="38"/>
      <c r="HJD83" s="38"/>
      <c r="HJE83" s="38"/>
      <c r="HJF83" s="38"/>
      <c r="HJG83" s="38"/>
      <c r="HJH83" s="38"/>
      <c r="HJI83" s="38"/>
      <c r="HJJ83" s="38"/>
      <c r="HJK83" s="38"/>
      <c r="HJL83" s="38"/>
      <c r="HJM83" s="38"/>
      <c r="HJN83" s="38"/>
      <c r="HJO83" s="38"/>
      <c r="HJP83" s="38"/>
      <c r="HJQ83" s="38"/>
      <c r="HJR83" s="38"/>
      <c r="HJS83" s="38"/>
      <c r="HJT83" s="38"/>
      <c r="HJU83" s="38"/>
      <c r="HJV83" s="38"/>
      <c r="HJW83" s="38"/>
      <c r="HJX83" s="38"/>
      <c r="HJY83" s="38"/>
      <c r="HJZ83" s="38"/>
      <c r="HKA83" s="38"/>
      <c r="HKB83" s="38"/>
      <c r="HKC83" s="38"/>
      <c r="HKD83" s="38"/>
      <c r="HKE83" s="38"/>
      <c r="HKF83" s="38"/>
      <c r="HKG83" s="38"/>
      <c r="HKH83" s="38"/>
      <c r="HKI83" s="38"/>
      <c r="HKJ83" s="38"/>
      <c r="HKK83" s="38"/>
      <c r="HKL83" s="38"/>
      <c r="HKM83" s="38"/>
      <c r="HKN83" s="38"/>
      <c r="HKO83" s="38"/>
      <c r="HKP83" s="38"/>
      <c r="HKQ83" s="38"/>
      <c r="HKR83" s="38"/>
      <c r="HKS83" s="38"/>
      <c r="HKT83" s="38"/>
      <c r="HKU83" s="38"/>
      <c r="HKV83" s="38"/>
      <c r="HKW83" s="38"/>
      <c r="HKX83" s="38"/>
      <c r="HKY83" s="38"/>
      <c r="HKZ83" s="38"/>
      <c r="HLA83" s="38"/>
      <c r="HLB83" s="38"/>
      <c r="HLC83" s="38"/>
      <c r="HLD83" s="38"/>
      <c r="HLE83" s="38"/>
      <c r="HLF83" s="38"/>
      <c r="HLG83" s="38"/>
      <c r="HLH83" s="38"/>
      <c r="HLI83" s="38"/>
      <c r="HLJ83" s="38"/>
      <c r="HLK83" s="38"/>
      <c r="HLL83" s="38"/>
      <c r="HLM83" s="38"/>
      <c r="HLN83" s="38"/>
      <c r="HLO83" s="38"/>
      <c r="HLP83" s="38"/>
      <c r="HLQ83" s="38"/>
      <c r="HLR83" s="38"/>
      <c r="HLS83" s="38"/>
      <c r="HLT83" s="38"/>
      <c r="HLU83" s="38"/>
      <c r="HLV83" s="38"/>
      <c r="HLW83" s="38"/>
      <c r="HLX83" s="38"/>
      <c r="HLY83" s="38"/>
      <c r="HLZ83" s="38"/>
      <c r="HMA83" s="38"/>
      <c r="HMB83" s="38"/>
      <c r="HMC83" s="38"/>
      <c r="HMD83" s="38"/>
      <c r="HME83" s="38"/>
      <c r="HMF83" s="38"/>
      <c r="HMG83" s="38"/>
      <c r="HMH83" s="38"/>
      <c r="HMI83" s="38"/>
      <c r="HMJ83" s="38"/>
      <c r="HMK83" s="38"/>
      <c r="HML83" s="38"/>
      <c r="HMM83" s="38"/>
      <c r="HMN83" s="38"/>
      <c r="HMO83" s="38"/>
      <c r="HMP83" s="38"/>
      <c r="HMQ83" s="38"/>
      <c r="HMR83" s="38"/>
      <c r="HMS83" s="38"/>
      <c r="HMT83" s="38"/>
      <c r="HMU83" s="38"/>
      <c r="HMV83" s="38"/>
      <c r="HMW83" s="38"/>
      <c r="HMX83" s="38"/>
      <c r="HMY83" s="38"/>
      <c r="HMZ83" s="38"/>
      <c r="HNA83" s="38"/>
      <c r="HNB83" s="38"/>
      <c r="HNC83" s="38"/>
      <c r="HND83" s="38"/>
      <c r="HNE83" s="38"/>
      <c r="HNF83" s="38"/>
      <c r="HNG83" s="38"/>
      <c r="HNH83" s="38"/>
      <c r="HNI83" s="38"/>
      <c r="HNJ83" s="38"/>
      <c r="HNK83" s="38"/>
      <c r="HNL83" s="38"/>
      <c r="HNM83" s="38"/>
      <c r="HNN83" s="38"/>
      <c r="HNO83" s="38"/>
      <c r="HNP83" s="38"/>
      <c r="HNQ83" s="38"/>
      <c r="HNR83" s="38"/>
      <c r="HNS83" s="38"/>
      <c r="HNT83" s="38"/>
      <c r="HNU83" s="38"/>
      <c r="HNV83" s="38"/>
      <c r="HNW83" s="38"/>
      <c r="HNX83" s="38"/>
      <c r="HNY83" s="38"/>
      <c r="HNZ83" s="38"/>
      <c r="HOA83" s="38"/>
      <c r="HOB83" s="38"/>
      <c r="HOC83" s="38"/>
      <c r="HOD83" s="38"/>
      <c r="HOE83" s="38"/>
      <c r="HOF83" s="38"/>
      <c r="HOG83" s="38"/>
      <c r="HOH83" s="38"/>
      <c r="HOI83" s="38"/>
      <c r="HOJ83" s="38"/>
      <c r="HOK83" s="38"/>
      <c r="HOL83" s="38"/>
      <c r="HOM83" s="38"/>
      <c r="HON83" s="38"/>
      <c r="HOO83" s="38"/>
      <c r="HOP83" s="38"/>
      <c r="HOQ83" s="38"/>
      <c r="HOR83" s="38"/>
      <c r="HOS83" s="38"/>
      <c r="HOT83" s="38"/>
      <c r="HOU83" s="38"/>
      <c r="HOV83" s="38"/>
      <c r="HOW83" s="38"/>
      <c r="HOX83" s="38"/>
      <c r="HOY83" s="38"/>
      <c r="HOZ83" s="38"/>
      <c r="HPA83" s="38"/>
      <c r="HPB83" s="38"/>
      <c r="HPC83" s="38"/>
      <c r="HPD83" s="38"/>
      <c r="HPE83" s="38"/>
      <c r="HPF83" s="38"/>
      <c r="HPG83" s="38"/>
      <c r="HPH83" s="38"/>
      <c r="HPI83" s="38"/>
      <c r="HPJ83" s="38"/>
      <c r="HPK83" s="38"/>
      <c r="HPL83" s="38"/>
      <c r="HPM83" s="38"/>
      <c r="HPN83" s="38"/>
      <c r="HPO83" s="38"/>
      <c r="HPP83" s="38"/>
      <c r="HPQ83" s="38"/>
      <c r="HPR83" s="38"/>
      <c r="HPS83" s="38"/>
      <c r="HPT83" s="38"/>
      <c r="HPU83" s="38"/>
      <c r="HPV83" s="38"/>
      <c r="HPW83" s="38"/>
      <c r="HPX83" s="38"/>
      <c r="HPY83" s="38"/>
      <c r="HPZ83" s="38"/>
      <c r="HQA83" s="38"/>
      <c r="HQB83" s="38"/>
      <c r="HQC83" s="38"/>
      <c r="HQD83" s="38"/>
      <c r="HQE83" s="38"/>
      <c r="HQF83" s="38"/>
      <c r="HQG83" s="38"/>
      <c r="HQH83" s="38"/>
      <c r="HQI83" s="38"/>
      <c r="HQJ83" s="38"/>
      <c r="HQK83" s="38"/>
      <c r="HQL83" s="38"/>
      <c r="HQM83" s="38"/>
      <c r="HQN83" s="38"/>
      <c r="HQO83" s="38"/>
      <c r="HQP83" s="38"/>
      <c r="HQQ83" s="38"/>
      <c r="HQR83" s="38"/>
      <c r="HQS83" s="38"/>
      <c r="HQT83" s="38"/>
      <c r="HQU83" s="38"/>
      <c r="HQV83" s="38"/>
      <c r="HQW83" s="38"/>
      <c r="HQX83" s="38"/>
      <c r="HQY83" s="38"/>
      <c r="HQZ83" s="38"/>
      <c r="HRA83" s="38"/>
      <c r="HRB83" s="38"/>
      <c r="HRC83" s="38"/>
      <c r="HRD83" s="38"/>
      <c r="HRE83" s="38"/>
      <c r="HRF83" s="38"/>
      <c r="HRG83" s="38"/>
      <c r="HRH83" s="38"/>
      <c r="HRI83" s="38"/>
      <c r="HRJ83" s="38"/>
      <c r="HRK83" s="38"/>
      <c r="HRL83" s="38"/>
      <c r="HRM83" s="38"/>
      <c r="HRN83" s="38"/>
      <c r="HRO83" s="38"/>
      <c r="HRP83" s="38"/>
      <c r="HRQ83" s="38"/>
      <c r="HRR83" s="38"/>
      <c r="HRS83" s="38"/>
      <c r="HRT83" s="38"/>
      <c r="HRU83" s="38"/>
      <c r="HRV83" s="38"/>
      <c r="HRW83" s="38"/>
      <c r="HRX83" s="38"/>
      <c r="HRY83" s="38"/>
      <c r="HRZ83" s="38"/>
      <c r="HSA83" s="38"/>
      <c r="HSB83" s="38"/>
      <c r="HSC83" s="38"/>
      <c r="HSD83" s="38"/>
      <c r="HSE83" s="38"/>
      <c r="HSF83" s="38"/>
      <c r="HSG83" s="38"/>
      <c r="HSH83" s="38"/>
      <c r="HSI83" s="38"/>
      <c r="HSJ83" s="38"/>
      <c r="HSK83" s="38"/>
      <c r="HSL83" s="38"/>
      <c r="HSM83" s="38"/>
      <c r="HSN83" s="38"/>
      <c r="HSO83" s="38"/>
      <c r="HSP83" s="38"/>
      <c r="HSQ83" s="38"/>
      <c r="HSR83" s="38"/>
      <c r="HSS83" s="38"/>
      <c r="HST83" s="38"/>
      <c r="HSU83" s="38"/>
      <c r="HSV83" s="38"/>
      <c r="HSW83" s="38"/>
      <c r="HSX83" s="38"/>
      <c r="HSY83" s="38"/>
      <c r="HSZ83" s="38"/>
      <c r="HTA83" s="38"/>
      <c r="HTB83" s="38"/>
      <c r="HTC83" s="38"/>
      <c r="HTD83" s="38"/>
      <c r="HTE83" s="38"/>
      <c r="HTF83" s="38"/>
      <c r="HTG83" s="38"/>
      <c r="HTH83" s="38"/>
      <c r="HTI83" s="38"/>
      <c r="HTJ83" s="38"/>
      <c r="HTK83" s="38"/>
      <c r="HTL83" s="38"/>
      <c r="HTM83" s="38"/>
      <c r="HTN83" s="38"/>
      <c r="HTO83" s="38"/>
      <c r="HTP83" s="38"/>
      <c r="HTQ83" s="38"/>
      <c r="HTR83" s="38"/>
      <c r="HTS83" s="38"/>
      <c r="HTT83" s="38"/>
      <c r="HTU83" s="38"/>
      <c r="HTV83" s="38"/>
      <c r="HTW83" s="38"/>
      <c r="HTX83" s="38"/>
      <c r="HTY83" s="38"/>
      <c r="HTZ83" s="38"/>
      <c r="HUA83" s="38"/>
      <c r="HUB83" s="38"/>
      <c r="HUC83" s="38"/>
      <c r="HUD83" s="38"/>
      <c r="HUE83" s="38"/>
      <c r="HUF83" s="38"/>
      <c r="HUG83" s="38"/>
      <c r="HUH83" s="38"/>
      <c r="HUI83" s="38"/>
      <c r="HUJ83" s="38"/>
      <c r="HUK83" s="38"/>
      <c r="HUL83" s="38"/>
      <c r="HUM83" s="38"/>
      <c r="HUN83" s="38"/>
      <c r="HUO83" s="38"/>
      <c r="HUP83" s="38"/>
      <c r="HUQ83" s="38"/>
      <c r="HUR83" s="38"/>
      <c r="HUS83" s="38"/>
      <c r="HUT83" s="38"/>
      <c r="HUU83" s="38"/>
      <c r="HUV83" s="38"/>
      <c r="HUW83" s="38"/>
      <c r="HUX83" s="38"/>
      <c r="HUY83" s="38"/>
      <c r="HUZ83" s="38"/>
      <c r="HVA83" s="38"/>
      <c r="HVB83" s="38"/>
      <c r="HVC83" s="38"/>
      <c r="HVD83" s="38"/>
      <c r="HVE83" s="38"/>
      <c r="HVF83" s="38"/>
      <c r="HVG83" s="38"/>
      <c r="HVH83" s="38"/>
      <c r="HVI83" s="38"/>
      <c r="HVJ83" s="38"/>
      <c r="HVK83" s="38"/>
      <c r="HVL83" s="38"/>
      <c r="HVM83" s="38"/>
      <c r="HVN83" s="38"/>
      <c r="HVO83" s="38"/>
      <c r="HVP83" s="38"/>
      <c r="HVQ83" s="38"/>
      <c r="HVR83" s="38"/>
      <c r="HVS83" s="38"/>
      <c r="HVT83" s="38"/>
      <c r="HVU83" s="38"/>
      <c r="HVV83" s="38"/>
      <c r="HVW83" s="38"/>
      <c r="HVX83" s="38"/>
      <c r="HVY83" s="38"/>
      <c r="HVZ83" s="38"/>
      <c r="HWA83" s="38"/>
      <c r="HWB83" s="38"/>
      <c r="HWC83" s="38"/>
      <c r="HWD83" s="38"/>
      <c r="HWE83" s="38"/>
      <c r="HWF83" s="38"/>
      <c r="HWG83" s="38"/>
      <c r="HWH83" s="38"/>
      <c r="HWI83" s="38"/>
      <c r="HWJ83" s="38"/>
      <c r="HWK83" s="38"/>
      <c r="HWL83" s="38"/>
      <c r="HWM83" s="38"/>
      <c r="HWN83" s="38"/>
      <c r="HWO83" s="38"/>
      <c r="HWP83" s="38"/>
      <c r="HWQ83" s="38"/>
      <c r="HWR83" s="38"/>
      <c r="HWS83" s="38"/>
      <c r="HWT83" s="38"/>
      <c r="HWU83" s="38"/>
      <c r="HWV83" s="38"/>
      <c r="HWW83" s="38"/>
      <c r="HWX83" s="38"/>
      <c r="HWY83" s="38"/>
      <c r="HWZ83" s="38"/>
      <c r="HXA83" s="38"/>
      <c r="HXB83" s="38"/>
      <c r="HXC83" s="38"/>
      <c r="HXD83" s="38"/>
      <c r="HXE83" s="38"/>
      <c r="HXF83" s="38"/>
      <c r="HXG83" s="38"/>
      <c r="HXH83" s="38"/>
      <c r="HXI83" s="38"/>
      <c r="HXJ83" s="38"/>
      <c r="HXK83" s="38"/>
      <c r="HXL83" s="38"/>
      <c r="HXM83" s="38"/>
      <c r="HXN83" s="38"/>
      <c r="HXO83" s="38"/>
      <c r="HXP83" s="38"/>
      <c r="HXQ83" s="38"/>
      <c r="HXR83" s="38"/>
      <c r="HXS83" s="38"/>
      <c r="HXT83" s="38"/>
      <c r="HXU83" s="38"/>
      <c r="HXV83" s="38"/>
      <c r="HXW83" s="38"/>
      <c r="HXX83" s="38"/>
      <c r="HXY83" s="38"/>
      <c r="HXZ83" s="38"/>
      <c r="HYA83" s="38"/>
      <c r="HYB83" s="38"/>
      <c r="HYC83" s="38"/>
      <c r="HYD83" s="38"/>
      <c r="HYE83" s="38"/>
      <c r="HYF83" s="38"/>
      <c r="HYG83" s="38"/>
      <c r="HYH83" s="38"/>
      <c r="HYI83" s="38"/>
      <c r="HYJ83" s="38"/>
      <c r="HYK83" s="38"/>
      <c r="HYL83" s="38"/>
      <c r="HYM83" s="38"/>
      <c r="HYN83" s="38"/>
      <c r="HYO83" s="38"/>
      <c r="HYP83" s="38"/>
      <c r="HYQ83" s="38"/>
      <c r="HYR83" s="38"/>
      <c r="HYS83" s="38"/>
      <c r="HYT83" s="38"/>
      <c r="HYU83" s="38"/>
      <c r="HYV83" s="38"/>
      <c r="HYW83" s="38"/>
      <c r="HYX83" s="38"/>
      <c r="HYY83" s="38"/>
      <c r="HYZ83" s="38"/>
      <c r="HZA83" s="38"/>
      <c r="HZB83" s="38"/>
      <c r="HZC83" s="38"/>
      <c r="HZD83" s="38"/>
      <c r="HZE83" s="38"/>
      <c r="HZF83" s="38"/>
      <c r="HZG83" s="38"/>
      <c r="HZH83" s="38"/>
      <c r="HZI83" s="38"/>
      <c r="HZJ83" s="38"/>
      <c r="HZK83" s="38"/>
      <c r="HZL83" s="38"/>
      <c r="HZM83" s="38"/>
      <c r="HZN83" s="38"/>
      <c r="HZO83" s="38"/>
      <c r="HZP83" s="38"/>
      <c r="HZQ83" s="38"/>
      <c r="HZR83" s="38"/>
      <c r="HZS83" s="38"/>
      <c r="HZT83" s="38"/>
      <c r="HZU83" s="38"/>
      <c r="HZV83" s="38"/>
      <c r="HZW83" s="38"/>
      <c r="HZX83" s="38"/>
      <c r="HZY83" s="38"/>
      <c r="HZZ83" s="38"/>
      <c r="IAA83" s="38"/>
      <c r="IAB83" s="38"/>
      <c r="IAC83" s="38"/>
      <c r="IAD83" s="38"/>
      <c r="IAE83" s="38"/>
      <c r="IAF83" s="38"/>
      <c r="IAG83" s="38"/>
      <c r="IAH83" s="38"/>
      <c r="IAI83" s="38"/>
      <c r="IAJ83" s="38"/>
      <c r="IAK83" s="38"/>
      <c r="IAL83" s="38"/>
      <c r="IAM83" s="38"/>
      <c r="IAN83" s="38"/>
      <c r="IAO83" s="38"/>
      <c r="IAP83" s="38"/>
      <c r="IAQ83" s="38"/>
      <c r="IAR83" s="38"/>
      <c r="IAS83" s="38"/>
      <c r="IAT83" s="38"/>
      <c r="IAU83" s="38"/>
      <c r="IAV83" s="38"/>
      <c r="IAW83" s="38"/>
      <c r="IAX83" s="38"/>
      <c r="IAY83" s="38"/>
      <c r="IAZ83" s="38"/>
      <c r="IBA83" s="38"/>
      <c r="IBB83" s="38"/>
      <c r="IBC83" s="38"/>
      <c r="IBD83" s="38"/>
      <c r="IBE83" s="38"/>
      <c r="IBF83" s="38"/>
      <c r="IBG83" s="38"/>
      <c r="IBH83" s="38"/>
      <c r="IBI83" s="38"/>
      <c r="IBJ83" s="38"/>
      <c r="IBK83" s="38"/>
      <c r="IBL83" s="38"/>
      <c r="IBM83" s="38"/>
      <c r="IBN83" s="38"/>
      <c r="IBO83" s="38"/>
      <c r="IBP83" s="38"/>
      <c r="IBQ83" s="38"/>
      <c r="IBR83" s="38"/>
      <c r="IBS83" s="38"/>
      <c r="IBT83" s="38"/>
      <c r="IBU83" s="38"/>
      <c r="IBV83" s="38"/>
      <c r="IBW83" s="38"/>
      <c r="IBX83" s="38"/>
      <c r="IBY83" s="38"/>
      <c r="IBZ83" s="38"/>
      <c r="ICA83" s="38"/>
      <c r="ICB83" s="38"/>
      <c r="ICC83" s="38"/>
      <c r="ICD83" s="38"/>
      <c r="ICE83" s="38"/>
      <c r="ICF83" s="38"/>
      <c r="ICG83" s="38"/>
      <c r="ICH83" s="38"/>
      <c r="ICI83" s="38"/>
      <c r="ICJ83" s="38"/>
      <c r="ICK83" s="38"/>
      <c r="ICL83" s="38"/>
      <c r="ICM83" s="38"/>
      <c r="ICN83" s="38"/>
      <c r="ICO83" s="38"/>
      <c r="ICP83" s="38"/>
      <c r="ICQ83" s="38"/>
      <c r="ICR83" s="38"/>
      <c r="ICS83" s="38"/>
      <c r="ICT83" s="38"/>
      <c r="ICU83" s="38"/>
      <c r="ICV83" s="38"/>
      <c r="ICW83" s="38"/>
      <c r="ICX83" s="38"/>
      <c r="ICY83" s="38"/>
      <c r="ICZ83" s="38"/>
      <c r="IDA83" s="38"/>
      <c r="IDB83" s="38"/>
      <c r="IDC83" s="38"/>
      <c r="IDD83" s="38"/>
      <c r="IDE83" s="38"/>
      <c r="IDF83" s="38"/>
      <c r="IDG83" s="38"/>
      <c r="IDH83" s="38"/>
      <c r="IDI83" s="38"/>
      <c r="IDJ83" s="38"/>
      <c r="IDK83" s="38"/>
      <c r="IDL83" s="38"/>
      <c r="IDM83" s="38"/>
      <c r="IDN83" s="38"/>
      <c r="IDO83" s="38"/>
      <c r="IDP83" s="38"/>
      <c r="IDQ83" s="38"/>
      <c r="IDR83" s="38"/>
      <c r="IDS83" s="38"/>
      <c r="IDT83" s="38"/>
      <c r="IDU83" s="38"/>
      <c r="IDV83" s="38"/>
      <c r="IDW83" s="38"/>
      <c r="IDX83" s="38"/>
      <c r="IDY83" s="38"/>
      <c r="IDZ83" s="38"/>
      <c r="IEA83" s="38"/>
      <c r="IEB83" s="38"/>
      <c r="IEC83" s="38"/>
      <c r="IED83" s="38"/>
      <c r="IEE83" s="38"/>
      <c r="IEF83" s="38"/>
      <c r="IEG83" s="38"/>
      <c r="IEH83" s="38"/>
      <c r="IEI83" s="38"/>
      <c r="IEJ83" s="38"/>
      <c r="IEK83" s="38"/>
      <c r="IEL83" s="38"/>
      <c r="IEM83" s="38"/>
      <c r="IEN83" s="38"/>
      <c r="IEO83" s="38"/>
      <c r="IEP83" s="38"/>
      <c r="IEQ83" s="38"/>
      <c r="IER83" s="38"/>
      <c r="IES83" s="38"/>
      <c r="IET83" s="38"/>
      <c r="IEU83" s="38"/>
      <c r="IEV83" s="38"/>
      <c r="IEW83" s="38"/>
      <c r="IEX83" s="38"/>
      <c r="IEY83" s="38"/>
      <c r="IEZ83" s="38"/>
      <c r="IFA83" s="38"/>
      <c r="IFB83" s="38"/>
      <c r="IFC83" s="38"/>
      <c r="IFD83" s="38"/>
      <c r="IFE83" s="38"/>
      <c r="IFF83" s="38"/>
      <c r="IFG83" s="38"/>
      <c r="IFH83" s="38"/>
      <c r="IFI83" s="38"/>
      <c r="IFJ83" s="38"/>
      <c r="IFK83" s="38"/>
      <c r="IFL83" s="38"/>
      <c r="IFM83" s="38"/>
      <c r="IFN83" s="38"/>
      <c r="IFO83" s="38"/>
      <c r="IFP83" s="38"/>
      <c r="IFQ83" s="38"/>
      <c r="IFR83" s="38"/>
      <c r="IFS83" s="38"/>
      <c r="IFT83" s="38"/>
      <c r="IFU83" s="38"/>
      <c r="IFV83" s="38"/>
      <c r="IFW83" s="38"/>
      <c r="IFX83" s="38"/>
      <c r="IFY83" s="38"/>
      <c r="IFZ83" s="38"/>
      <c r="IGA83" s="38"/>
      <c r="IGB83" s="38"/>
      <c r="IGC83" s="38"/>
      <c r="IGD83" s="38"/>
      <c r="IGE83" s="38"/>
      <c r="IGF83" s="38"/>
      <c r="IGG83" s="38"/>
      <c r="IGH83" s="38"/>
      <c r="IGI83" s="38"/>
      <c r="IGJ83" s="38"/>
      <c r="IGK83" s="38"/>
      <c r="IGL83" s="38"/>
      <c r="IGM83" s="38"/>
      <c r="IGN83" s="38"/>
      <c r="IGO83" s="38"/>
      <c r="IGP83" s="38"/>
      <c r="IGQ83" s="38"/>
      <c r="IGR83" s="38"/>
      <c r="IGS83" s="38"/>
      <c r="IGT83" s="38"/>
      <c r="IGU83" s="38"/>
      <c r="IGV83" s="38"/>
      <c r="IGW83" s="38"/>
      <c r="IGX83" s="38"/>
      <c r="IGY83" s="38"/>
      <c r="IGZ83" s="38"/>
      <c r="IHA83" s="38"/>
      <c r="IHB83" s="38"/>
      <c r="IHC83" s="38"/>
      <c r="IHD83" s="38"/>
      <c r="IHE83" s="38"/>
      <c r="IHF83" s="38"/>
      <c r="IHG83" s="38"/>
      <c r="IHH83" s="38"/>
      <c r="IHI83" s="38"/>
      <c r="IHJ83" s="38"/>
      <c r="IHK83" s="38"/>
      <c r="IHL83" s="38"/>
      <c r="IHM83" s="38"/>
      <c r="IHN83" s="38"/>
      <c r="IHO83" s="38"/>
      <c r="IHP83" s="38"/>
      <c r="IHQ83" s="38"/>
      <c r="IHR83" s="38"/>
      <c r="IHS83" s="38"/>
      <c r="IHT83" s="38"/>
      <c r="IHU83" s="38"/>
      <c r="IHV83" s="38"/>
      <c r="IHW83" s="38"/>
      <c r="IHX83" s="38"/>
      <c r="IHY83" s="38"/>
      <c r="IHZ83" s="38"/>
      <c r="IIA83" s="38"/>
      <c r="IIB83" s="38"/>
      <c r="IIC83" s="38"/>
      <c r="IID83" s="38"/>
      <c r="IIE83" s="38"/>
      <c r="IIF83" s="38"/>
      <c r="IIG83" s="38"/>
      <c r="IIH83" s="38"/>
      <c r="III83" s="38"/>
      <c r="IIJ83" s="38"/>
      <c r="IIK83" s="38"/>
      <c r="IIL83" s="38"/>
      <c r="IIM83" s="38"/>
      <c r="IIN83" s="38"/>
      <c r="IIO83" s="38"/>
      <c r="IIP83" s="38"/>
      <c r="IIQ83" s="38"/>
      <c r="IIR83" s="38"/>
      <c r="IIS83" s="38"/>
      <c r="IIT83" s="38"/>
      <c r="IIU83" s="38"/>
      <c r="IIV83" s="38"/>
      <c r="IIW83" s="38"/>
      <c r="IIX83" s="38"/>
      <c r="IIY83" s="38"/>
      <c r="IIZ83" s="38"/>
      <c r="IJA83" s="38"/>
      <c r="IJB83" s="38"/>
      <c r="IJC83" s="38"/>
      <c r="IJD83" s="38"/>
      <c r="IJE83" s="38"/>
      <c r="IJF83" s="38"/>
      <c r="IJG83" s="38"/>
      <c r="IJH83" s="38"/>
      <c r="IJI83" s="38"/>
      <c r="IJJ83" s="38"/>
      <c r="IJK83" s="38"/>
      <c r="IJL83" s="38"/>
      <c r="IJM83" s="38"/>
      <c r="IJN83" s="38"/>
      <c r="IJO83" s="38"/>
      <c r="IJP83" s="38"/>
      <c r="IJQ83" s="38"/>
      <c r="IJR83" s="38"/>
      <c r="IJS83" s="38"/>
      <c r="IJT83" s="38"/>
      <c r="IJU83" s="38"/>
      <c r="IJV83" s="38"/>
      <c r="IJW83" s="38"/>
      <c r="IJX83" s="38"/>
      <c r="IJY83" s="38"/>
      <c r="IJZ83" s="38"/>
      <c r="IKA83" s="38"/>
      <c r="IKB83" s="38"/>
      <c r="IKC83" s="38"/>
      <c r="IKD83" s="38"/>
      <c r="IKE83" s="38"/>
      <c r="IKF83" s="38"/>
      <c r="IKG83" s="38"/>
      <c r="IKH83" s="38"/>
      <c r="IKI83" s="38"/>
      <c r="IKJ83" s="38"/>
      <c r="IKK83" s="38"/>
      <c r="IKL83" s="38"/>
      <c r="IKM83" s="38"/>
      <c r="IKN83" s="38"/>
      <c r="IKO83" s="38"/>
      <c r="IKP83" s="38"/>
      <c r="IKQ83" s="38"/>
      <c r="IKR83" s="38"/>
      <c r="IKS83" s="38"/>
      <c r="IKT83" s="38"/>
      <c r="IKU83" s="38"/>
      <c r="IKV83" s="38"/>
      <c r="IKW83" s="38"/>
      <c r="IKX83" s="38"/>
      <c r="IKY83" s="38"/>
      <c r="IKZ83" s="38"/>
      <c r="ILA83" s="38"/>
      <c r="ILB83" s="38"/>
      <c r="ILC83" s="38"/>
      <c r="ILD83" s="38"/>
      <c r="ILE83" s="38"/>
      <c r="ILF83" s="38"/>
      <c r="ILG83" s="38"/>
      <c r="ILH83" s="38"/>
      <c r="ILI83" s="38"/>
      <c r="ILJ83" s="38"/>
      <c r="ILK83" s="38"/>
      <c r="ILL83" s="38"/>
      <c r="ILM83" s="38"/>
      <c r="ILN83" s="38"/>
      <c r="ILO83" s="38"/>
      <c r="ILP83" s="38"/>
      <c r="ILQ83" s="38"/>
      <c r="ILR83" s="38"/>
      <c r="ILS83" s="38"/>
      <c r="ILT83" s="38"/>
      <c r="ILU83" s="38"/>
      <c r="ILV83" s="38"/>
      <c r="ILW83" s="38"/>
      <c r="ILX83" s="38"/>
      <c r="ILY83" s="38"/>
      <c r="ILZ83" s="38"/>
      <c r="IMA83" s="38"/>
      <c r="IMB83" s="38"/>
      <c r="IMC83" s="38"/>
      <c r="IMD83" s="38"/>
      <c r="IME83" s="38"/>
      <c r="IMF83" s="38"/>
      <c r="IMG83" s="38"/>
      <c r="IMH83" s="38"/>
      <c r="IMI83" s="38"/>
      <c r="IMJ83" s="38"/>
      <c r="IMK83" s="38"/>
      <c r="IML83" s="38"/>
      <c r="IMM83" s="38"/>
      <c r="IMN83" s="38"/>
      <c r="IMO83" s="38"/>
      <c r="IMP83" s="38"/>
      <c r="IMQ83" s="38"/>
      <c r="IMR83" s="38"/>
      <c r="IMS83" s="38"/>
      <c r="IMT83" s="38"/>
      <c r="IMU83" s="38"/>
      <c r="IMV83" s="38"/>
      <c r="IMW83" s="38"/>
      <c r="IMX83" s="38"/>
      <c r="IMY83" s="38"/>
      <c r="IMZ83" s="38"/>
      <c r="INA83" s="38"/>
      <c r="INB83" s="38"/>
      <c r="INC83" s="38"/>
      <c r="IND83" s="38"/>
      <c r="INE83" s="38"/>
      <c r="INF83" s="38"/>
      <c r="ING83" s="38"/>
      <c r="INH83" s="38"/>
      <c r="INI83" s="38"/>
      <c r="INJ83" s="38"/>
      <c r="INK83" s="38"/>
      <c r="INL83" s="38"/>
      <c r="INM83" s="38"/>
      <c r="INN83" s="38"/>
      <c r="INO83" s="38"/>
      <c r="INP83" s="38"/>
      <c r="INQ83" s="38"/>
      <c r="INR83" s="38"/>
      <c r="INS83" s="38"/>
      <c r="INT83" s="38"/>
      <c r="INU83" s="38"/>
      <c r="INV83" s="38"/>
      <c r="INW83" s="38"/>
      <c r="INX83" s="38"/>
      <c r="INY83" s="38"/>
      <c r="INZ83" s="38"/>
      <c r="IOA83" s="38"/>
      <c r="IOB83" s="38"/>
      <c r="IOC83" s="38"/>
      <c r="IOD83" s="38"/>
      <c r="IOE83" s="38"/>
      <c r="IOF83" s="38"/>
      <c r="IOG83" s="38"/>
      <c r="IOH83" s="38"/>
      <c r="IOI83" s="38"/>
      <c r="IOJ83" s="38"/>
      <c r="IOK83" s="38"/>
      <c r="IOL83" s="38"/>
      <c r="IOM83" s="38"/>
      <c r="ION83" s="38"/>
      <c r="IOO83" s="38"/>
      <c r="IOP83" s="38"/>
      <c r="IOQ83" s="38"/>
      <c r="IOR83" s="38"/>
      <c r="IOS83" s="38"/>
      <c r="IOT83" s="38"/>
      <c r="IOU83" s="38"/>
      <c r="IOV83" s="38"/>
      <c r="IOW83" s="38"/>
      <c r="IOX83" s="38"/>
      <c r="IOY83" s="38"/>
      <c r="IOZ83" s="38"/>
      <c r="IPA83" s="38"/>
      <c r="IPB83" s="38"/>
      <c r="IPC83" s="38"/>
      <c r="IPD83" s="38"/>
      <c r="IPE83" s="38"/>
      <c r="IPF83" s="38"/>
      <c r="IPG83" s="38"/>
      <c r="IPH83" s="38"/>
      <c r="IPI83" s="38"/>
      <c r="IPJ83" s="38"/>
      <c r="IPK83" s="38"/>
      <c r="IPL83" s="38"/>
      <c r="IPM83" s="38"/>
      <c r="IPN83" s="38"/>
      <c r="IPO83" s="38"/>
      <c r="IPP83" s="38"/>
      <c r="IPQ83" s="38"/>
      <c r="IPR83" s="38"/>
      <c r="IPS83" s="38"/>
      <c r="IPT83" s="38"/>
      <c r="IPU83" s="38"/>
      <c r="IPV83" s="38"/>
      <c r="IPW83" s="38"/>
      <c r="IPX83" s="38"/>
      <c r="IPY83" s="38"/>
      <c r="IPZ83" s="38"/>
      <c r="IQA83" s="38"/>
      <c r="IQB83" s="38"/>
      <c r="IQC83" s="38"/>
      <c r="IQD83" s="38"/>
      <c r="IQE83" s="38"/>
      <c r="IQF83" s="38"/>
      <c r="IQG83" s="38"/>
      <c r="IQH83" s="38"/>
      <c r="IQI83" s="38"/>
      <c r="IQJ83" s="38"/>
      <c r="IQK83" s="38"/>
      <c r="IQL83" s="38"/>
      <c r="IQM83" s="38"/>
      <c r="IQN83" s="38"/>
      <c r="IQO83" s="38"/>
      <c r="IQP83" s="38"/>
      <c r="IQQ83" s="38"/>
      <c r="IQR83" s="38"/>
      <c r="IQS83" s="38"/>
      <c r="IQT83" s="38"/>
      <c r="IQU83" s="38"/>
      <c r="IQV83" s="38"/>
      <c r="IQW83" s="38"/>
      <c r="IQX83" s="38"/>
      <c r="IQY83" s="38"/>
      <c r="IQZ83" s="38"/>
      <c r="IRA83" s="38"/>
      <c r="IRB83" s="38"/>
      <c r="IRC83" s="38"/>
      <c r="IRD83" s="38"/>
      <c r="IRE83" s="38"/>
      <c r="IRF83" s="38"/>
      <c r="IRG83" s="38"/>
      <c r="IRH83" s="38"/>
      <c r="IRI83" s="38"/>
      <c r="IRJ83" s="38"/>
      <c r="IRK83" s="38"/>
      <c r="IRL83" s="38"/>
      <c r="IRM83" s="38"/>
      <c r="IRN83" s="38"/>
      <c r="IRO83" s="38"/>
      <c r="IRP83" s="38"/>
      <c r="IRQ83" s="38"/>
      <c r="IRR83" s="38"/>
      <c r="IRS83" s="38"/>
      <c r="IRT83" s="38"/>
      <c r="IRU83" s="38"/>
      <c r="IRV83" s="38"/>
      <c r="IRW83" s="38"/>
      <c r="IRX83" s="38"/>
      <c r="IRY83" s="38"/>
      <c r="IRZ83" s="38"/>
      <c r="ISA83" s="38"/>
      <c r="ISB83" s="38"/>
      <c r="ISC83" s="38"/>
      <c r="ISD83" s="38"/>
      <c r="ISE83" s="38"/>
      <c r="ISF83" s="38"/>
      <c r="ISG83" s="38"/>
      <c r="ISH83" s="38"/>
      <c r="ISI83" s="38"/>
      <c r="ISJ83" s="38"/>
      <c r="ISK83" s="38"/>
      <c r="ISL83" s="38"/>
      <c r="ISM83" s="38"/>
      <c r="ISN83" s="38"/>
      <c r="ISO83" s="38"/>
      <c r="ISP83" s="38"/>
      <c r="ISQ83" s="38"/>
      <c r="ISR83" s="38"/>
      <c r="ISS83" s="38"/>
      <c r="IST83" s="38"/>
      <c r="ISU83" s="38"/>
      <c r="ISV83" s="38"/>
      <c r="ISW83" s="38"/>
      <c r="ISX83" s="38"/>
      <c r="ISY83" s="38"/>
      <c r="ISZ83" s="38"/>
      <c r="ITA83" s="38"/>
      <c r="ITB83" s="38"/>
      <c r="ITC83" s="38"/>
      <c r="ITD83" s="38"/>
      <c r="ITE83" s="38"/>
      <c r="ITF83" s="38"/>
      <c r="ITG83" s="38"/>
      <c r="ITH83" s="38"/>
      <c r="ITI83" s="38"/>
      <c r="ITJ83" s="38"/>
      <c r="ITK83" s="38"/>
      <c r="ITL83" s="38"/>
      <c r="ITM83" s="38"/>
      <c r="ITN83" s="38"/>
      <c r="ITO83" s="38"/>
      <c r="ITP83" s="38"/>
      <c r="ITQ83" s="38"/>
      <c r="ITR83" s="38"/>
      <c r="ITS83" s="38"/>
      <c r="ITT83" s="38"/>
      <c r="ITU83" s="38"/>
      <c r="ITV83" s="38"/>
      <c r="ITW83" s="38"/>
      <c r="ITX83" s="38"/>
      <c r="ITY83" s="38"/>
      <c r="ITZ83" s="38"/>
      <c r="IUA83" s="38"/>
      <c r="IUB83" s="38"/>
      <c r="IUC83" s="38"/>
      <c r="IUD83" s="38"/>
      <c r="IUE83" s="38"/>
      <c r="IUF83" s="38"/>
      <c r="IUG83" s="38"/>
      <c r="IUH83" s="38"/>
      <c r="IUI83" s="38"/>
      <c r="IUJ83" s="38"/>
      <c r="IUK83" s="38"/>
      <c r="IUL83" s="38"/>
      <c r="IUM83" s="38"/>
      <c r="IUN83" s="38"/>
      <c r="IUO83" s="38"/>
      <c r="IUP83" s="38"/>
      <c r="IUQ83" s="38"/>
      <c r="IUR83" s="38"/>
      <c r="IUS83" s="38"/>
      <c r="IUT83" s="38"/>
      <c r="IUU83" s="38"/>
      <c r="IUV83" s="38"/>
      <c r="IUW83" s="38"/>
      <c r="IUX83" s="38"/>
      <c r="IUY83" s="38"/>
      <c r="IUZ83" s="38"/>
      <c r="IVA83" s="38"/>
      <c r="IVB83" s="38"/>
      <c r="IVC83" s="38"/>
      <c r="IVD83" s="38"/>
      <c r="IVE83" s="38"/>
      <c r="IVF83" s="38"/>
      <c r="IVG83" s="38"/>
      <c r="IVH83" s="38"/>
      <c r="IVI83" s="38"/>
      <c r="IVJ83" s="38"/>
      <c r="IVK83" s="38"/>
      <c r="IVL83" s="38"/>
      <c r="IVM83" s="38"/>
      <c r="IVN83" s="38"/>
      <c r="IVO83" s="38"/>
      <c r="IVP83" s="38"/>
      <c r="IVQ83" s="38"/>
      <c r="IVR83" s="38"/>
      <c r="IVS83" s="38"/>
      <c r="IVT83" s="38"/>
      <c r="IVU83" s="38"/>
      <c r="IVV83" s="38"/>
      <c r="IVW83" s="38"/>
      <c r="IVX83" s="38"/>
      <c r="IVY83" s="38"/>
      <c r="IVZ83" s="38"/>
      <c r="IWA83" s="38"/>
      <c r="IWB83" s="38"/>
      <c r="IWC83" s="38"/>
      <c r="IWD83" s="38"/>
      <c r="IWE83" s="38"/>
      <c r="IWF83" s="38"/>
      <c r="IWG83" s="38"/>
      <c r="IWH83" s="38"/>
      <c r="IWI83" s="38"/>
      <c r="IWJ83" s="38"/>
      <c r="IWK83" s="38"/>
      <c r="IWL83" s="38"/>
      <c r="IWM83" s="38"/>
      <c r="IWN83" s="38"/>
      <c r="IWO83" s="38"/>
      <c r="IWP83" s="38"/>
      <c r="IWQ83" s="38"/>
      <c r="IWR83" s="38"/>
      <c r="IWS83" s="38"/>
      <c r="IWT83" s="38"/>
      <c r="IWU83" s="38"/>
      <c r="IWV83" s="38"/>
      <c r="IWW83" s="38"/>
      <c r="IWX83" s="38"/>
      <c r="IWY83" s="38"/>
      <c r="IWZ83" s="38"/>
      <c r="IXA83" s="38"/>
      <c r="IXB83" s="38"/>
      <c r="IXC83" s="38"/>
      <c r="IXD83" s="38"/>
      <c r="IXE83" s="38"/>
      <c r="IXF83" s="38"/>
      <c r="IXG83" s="38"/>
      <c r="IXH83" s="38"/>
      <c r="IXI83" s="38"/>
      <c r="IXJ83" s="38"/>
      <c r="IXK83" s="38"/>
      <c r="IXL83" s="38"/>
      <c r="IXM83" s="38"/>
      <c r="IXN83" s="38"/>
      <c r="IXO83" s="38"/>
      <c r="IXP83" s="38"/>
      <c r="IXQ83" s="38"/>
      <c r="IXR83" s="38"/>
      <c r="IXS83" s="38"/>
      <c r="IXT83" s="38"/>
      <c r="IXU83" s="38"/>
      <c r="IXV83" s="38"/>
      <c r="IXW83" s="38"/>
      <c r="IXX83" s="38"/>
      <c r="IXY83" s="38"/>
      <c r="IXZ83" s="38"/>
      <c r="IYA83" s="38"/>
      <c r="IYB83" s="38"/>
      <c r="IYC83" s="38"/>
      <c r="IYD83" s="38"/>
      <c r="IYE83" s="38"/>
      <c r="IYF83" s="38"/>
      <c r="IYG83" s="38"/>
      <c r="IYH83" s="38"/>
      <c r="IYI83" s="38"/>
      <c r="IYJ83" s="38"/>
      <c r="IYK83" s="38"/>
      <c r="IYL83" s="38"/>
      <c r="IYM83" s="38"/>
      <c r="IYN83" s="38"/>
      <c r="IYO83" s="38"/>
      <c r="IYP83" s="38"/>
      <c r="IYQ83" s="38"/>
      <c r="IYR83" s="38"/>
      <c r="IYS83" s="38"/>
      <c r="IYT83" s="38"/>
      <c r="IYU83" s="38"/>
      <c r="IYV83" s="38"/>
      <c r="IYW83" s="38"/>
      <c r="IYX83" s="38"/>
      <c r="IYY83" s="38"/>
      <c r="IYZ83" s="38"/>
      <c r="IZA83" s="38"/>
      <c r="IZB83" s="38"/>
      <c r="IZC83" s="38"/>
      <c r="IZD83" s="38"/>
      <c r="IZE83" s="38"/>
      <c r="IZF83" s="38"/>
      <c r="IZG83" s="38"/>
      <c r="IZH83" s="38"/>
      <c r="IZI83" s="38"/>
      <c r="IZJ83" s="38"/>
      <c r="IZK83" s="38"/>
      <c r="IZL83" s="38"/>
      <c r="IZM83" s="38"/>
      <c r="IZN83" s="38"/>
      <c r="IZO83" s="38"/>
      <c r="IZP83" s="38"/>
      <c r="IZQ83" s="38"/>
      <c r="IZR83" s="38"/>
      <c r="IZS83" s="38"/>
      <c r="IZT83" s="38"/>
      <c r="IZU83" s="38"/>
      <c r="IZV83" s="38"/>
      <c r="IZW83" s="38"/>
      <c r="IZX83" s="38"/>
      <c r="IZY83" s="38"/>
      <c r="IZZ83" s="38"/>
      <c r="JAA83" s="38"/>
      <c r="JAB83" s="38"/>
      <c r="JAC83" s="38"/>
      <c r="JAD83" s="38"/>
      <c r="JAE83" s="38"/>
      <c r="JAF83" s="38"/>
      <c r="JAG83" s="38"/>
      <c r="JAH83" s="38"/>
      <c r="JAI83" s="38"/>
      <c r="JAJ83" s="38"/>
      <c r="JAK83" s="38"/>
      <c r="JAL83" s="38"/>
      <c r="JAM83" s="38"/>
      <c r="JAN83" s="38"/>
      <c r="JAO83" s="38"/>
      <c r="JAP83" s="38"/>
      <c r="JAQ83" s="38"/>
      <c r="JAR83" s="38"/>
      <c r="JAS83" s="38"/>
      <c r="JAT83" s="38"/>
      <c r="JAU83" s="38"/>
      <c r="JAV83" s="38"/>
      <c r="JAW83" s="38"/>
      <c r="JAX83" s="38"/>
      <c r="JAY83" s="38"/>
      <c r="JAZ83" s="38"/>
      <c r="JBA83" s="38"/>
      <c r="JBB83" s="38"/>
      <c r="JBC83" s="38"/>
      <c r="JBD83" s="38"/>
      <c r="JBE83" s="38"/>
      <c r="JBF83" s="38"/>
      <c r="JBG83" s="38"/>
      <c r="JBH83" s="38"/>
      <c r="JBI83" s="38"/>
      <c r="JBJ83" s="38"/>
      <c r="JBK83" s="38"/>
      <c r="JBL83" s="38"/>
      <c r="JBM83" s="38"/>
      <c r="JBN83" s="38"/>
      <c r="JBO83" s="38"/>
      <c r="JBP83" s="38"/>
      <c r="JBQ83" s="38"/>
      <c r="JBR83" s="38"/>
      <c r="JBS83" s="38"/>
      <c r="JBT83" s="38"/>
      <c r="JBU83" s="38"/>
      <c r="JBV83" s="38"/>
      <c r="JBW83" s="38"/>
      <c r="JBX83" s="38"/>
      <c r="JBY83" s="38"/>
      <c r="JBZ83" s="38"/>
      <c r="JCA83" s="38"/>
      <c r="JCB83" s="38"/>
      <c r="JCC83" s="38"/>
      <c r="JCD83" s="38"/>
      <c r="JCE83" s="38"/>
      <c r="JCF83" s="38"/>
      <c r="JCG83" s="38"/>
      <c r="JCH83" s="38"/>
      <c r="JCI83" s="38"/>
      <c r="JCJ83" s="38"/>
      <c r="JCK83" s="38"/>
      <c r="JCL83" s="38"/>
      <c r="JCM83" s="38"/>
      <c r="JCN83" s="38"/>
      <c r="JCO83" s="38"/>
      <c r="JCP83" s="38"/>
      <c r="JCQ83" s="38"/>
      <c r="JCR83" s="38"/>
      <c r="JCS83" s="38"/>
      <c r="JCT83" s="38"/>
      <c r="JCU83" s="38"/>
      <c r="JCV83" s="38"/>
      <c r="JCW83" s="38"/>
      <c r="JCX83" s="38"/>
      <c r="JCY83" s="38"/>
      <c r="JCZ83" s="38"/>
      <c r="JDA83" s="38"/>
      <c r="JDB83" s="38"/>
      <c r="JDC83" s="38"/>
      <c r="JDD83" s="38"/>
      <c r="JDE83" s="38"/>
      <c r="JDF83" s="38"/>
      <c r="JDG83" s="38"/>
      <c r="JDH83" s="38"/>
      <c r="JDI83" s="38"/>
      <c r="JDJ83" s="38"/>
      <c r="JDK83" s="38"/>
      <c r="JDL83" s="38"/>
      <c r="JDM83" s="38"/>
      <c r="JDN83" s="38"/>
      <c r="JDO83" s="38"/>
      <c r="JDP83" s="38"/>
      <c r="JDQ83" s="38"/>
      <c r="JDR83" s="38"/>
      <c r="JDS83" s="38"/>
      <c r="JDT83" s="38"/>
      <c r="JDU83" s="38"/>
      <c r="JDV83" s="38"/>
      <c r="JDW83" s="38"/>
      <c r="JDX83" s="38"/>
      <c r="JDY83" s="38"/>
      <c r="JDZ83" s="38"/>
      <c r="JEA83" s="38"/>
      <c r="JEB83" s="38"/>
      <c r="JEC83" s="38"/>
      <c r="JED83" s="38"/>
      <c r="JEE83" s="38"/>
      <c r="JEF83" s="38"/>
      <c r="JEG83" s="38"/>
      <c r="JEH83" s="38"/>
      <c r="JEI83" s="38"/>
      <c r="JEJ83" s="38"/>
      <c r="JEK83" s="38"/>
      <c r="JEL83" s="38"/>
      <c r="JEM83" s="38"/>
      <c r="JEN83" s="38"/>
      <c r="JEO83" s="38"/>
      <c r="JEP83" s="38"/>
      <c r="JEQ83" s="38"/>
      <c r="JER83" s="38"/>
      <c r="JES83" s="38"/>
      <c r="JET83" s="38"/>
      <c r="JEU83" s="38"/>
      <c r="JEV83" s="38"/>
      <c r="JEW83" s="38"/>
      <c r="JEX83" s="38"/>
      <c r="JEY83" s="38"/>
      <c r="JEZ83" s="38"/>
      <c r="JFA83" s="38"/>
      <c r="JFB83" s="38"/>
      <c r="JFC83" s="38"/>
      <c r="JFD83" s="38"/>
      <c r="JFE83" s="38"/>
      <c r="JFF83" s="38"/>
      <c r="JFG83" s="38"/>
      <c r="JFH83" s="38"/>
      <c r="JFI83" s="38"/>
      <c r="JFJ83" s="38"/>
      <c r="JFK83" s="38"/>
      <c r="JFL83" s="38"/>
      <c r="JFM83" s="38"/>
      <c r="JFN83" s="38"/>
      <c r="JFO83" s="38"/>
      <c r="JFP83" s="38"/>
      <c r="JFQ83" s="38"/>
      <c r="JFR83" s="38"/>
      <c r="JFS83" s="38"/>
      <c r="JFT83" s="38"/>
      <c r="JFU83" s="38"/>
      <c r="JFV83" s="38"/>
      <c r="JFW83" s="38"/>
      <c r="JFX83" s="38"/>
      <c r="JFY83" s="38"/>
      <c r="JFZ83" s="38"/>
      <c r="JGA83" s="38"/>
      <c r="JGB83" s="38"/>
      <c r="JGC83" s="38"/>
      <c r="JGD83" s="38"/>
      <c r="JGE83" s="38"/>
      <c r="JGF83" s="38"/>
      <c r="JGG83" s="38"/>
      <c r="JGH83" s="38"/>
      <c r="JGI83" s="38"/>
      <c r="JGJ83" s="38"/>
      <c r="JGK83" s="38"/>
      <c r="JGL83" s="38"/>
      <c r="JGM83" s="38"/>
      <c r="JGN83" s="38"/>
      <c r="JGO83" s="38"/>
      <c r="JGP83" s="38"/>
      <c r="JGQ83" s="38"/>
      <c r="JGR83" s="38"/>
      <c r="JGS83" s="38"/>
      <c r="JGT83" s="38"/>
      <c r="JGU83" s="38"/>
      <c r="JGV83" s="38"/>
      <c r="JGW83" s="38"/>
      <c r="JGX83" s="38"/>
      <c r="JGY83" s="38"/>
      <c r="JGZ83" s="38"/>
      <c r="JHA83" s="38"/>
      <c r="JHB83" s="38"/>
      <c r="JHC83" s="38"/>
      <c r="JHD83" s="38"/>
      <c r="JHE83" s="38"/>
      <c r="JHF83" s="38"/>
      <c r="JHG83" s="38"/>
      <c r="JHH83" s="38"/>
      <c r="JHI83" s="38"/>
      <c r="JHJ83" s="38"/>
      <c r="JHK83" s="38"/>
      <c r="JHL83" s="38"/>
      <c r="JHM83" s="38"/>
      <c r="JHN83" s="38"/>
      <c r="JHO83" s="38"/>
      <c r="JHP83" s="38"/>
      <c r="JHQ83" s="38"/>
      <c r="JHR83" s="38"/>
      <c r="JHS83" s="38"/>
      <c r="JHT83" s="38"/>
      <c r="JHU83" s="38"/>
      <c r="JHV83" s="38"/>
      <c r="JHW83" s="38"/>
      <c r="JHX83" s="38"/>
      <c r="JHY83" s="38"/>
      <c r="JHZ83" s="38"/>
      <c r="JIA83" s="38"/>
      <c r="JIB83" s="38"/>
      <c r="JIC83" s="38"/>
      <c r="JID83" s="38"/>
      <c r="JIE83" s="38"/>
      <c r="JIF83" s="38"/>
      <c r="JIG83" s="38"/>
      <c r="JIH83" s="38"/>
      <c r="JII83" s="38"/>
      <c r="JIJ83" s="38"/>
      <c r="JIK83" s="38"/>
      <c r="JIL83" s="38"/>
      <c r="JIM83" s="38"/>
      <c r="JIN83" s="38"/>
      <c r="JIO83" s="38"/>
      <c r="JIP83" s="38"/>
      <c r="JIQ83" s="38"/>
      <c r="JIR83" s="38"/>
      <c r="JIS83" s="38"/>
      <c r="JIT83" s="38"/>
      <c r="JIU83" s="38"/>
      <c r="JIV83" s="38"/>
      <c r="JIW83" s="38"/>
      <c r="JIX83" s="38"/>
      <c r="JIY83" s="38"/>
      <c r="JIZ83" s="38"/>
      <c r="JJA83" s="38"/>
      <c r="JJB83" s="38"/>
      <c r="JJC83" s="38"/>
      <c r="JJD83" s="38"/>
      <c r="JJE83" s="38"/>
      <c r="JJF83" s="38"/>
      <c r="JJG83" s="38"/>
      <c r="JJH83" s="38"/>
      <c r="JJI83" s="38"/>
      <c r="JJJ83" s="38"/>
      <c r="JJK83" s="38"/>
      <c r="JJL83" s="38"/>
      <c r="JJM83" s="38"/>
      <c r="JJN83" s="38"/>
      <c r="JJO83" s="38"/>
      <c r="JJP83" s="38"/>
      <c r="JJQ83" s="38"/>
      <c r="JJR83" s="38"/>
      <c r="JJS83" s="38"/>
      <c r="JJT83" s="38"/>
      <c r="JJU83" s="38"/>
      <c r="JJV83" s="38"/>
      <c r="JJW83" s="38"/>
      <c r="JJX83" s="38"/>
      <c r="JJY83" s="38"/>
      <c r="JJZ83" s="38"/>
      <c r="JKA83" s="38"/>
      <c r="JKB83" s="38"/>
      <c r="JKC83" s="38"/>
      <c r="JKD83" s="38"/>
      <c r="JKE83" s="38"/>
      <c r="JKF83" s="38"/>
      <c r="JKG83" s="38"/>
      <c r="JKH83" s="38"/>
      <c r="JKI83" s="38"/>
      <c r="JKJ83" s="38"/>
      <c r="JKK83" s="38"/>
      <c r="JKL83" s="38"/>
      <c r="JKM83" s="38"/>
      <c r="JKN83" s="38"/>
      <c r="JKO83" s="38"/>
      <c r="JKP83" s="38"/>
      <c r="JKQ83" s="38"/>
      <c r="JKR83" s="38"/>
      <c r="JKS83" s="38"/>
      <c r="JKT83" s="38"/>
      <c r="JKU83" s="38"/>
      <c r="JKV83" s="38"/>
      <c r="JKW83" s="38"/>
      <c r="JKX83" s="38"/>
      <c r="JKY83" s="38"/>
      <c r="JKZ83" s="38"/>
      <c r="JLA83" s="38"/>
      <c r="JLB83" s="38"/>
      <c r="JLC83" s="38"/>
      <c r="JLD83" s="38"/>
      <c r="JLE83" s="38"/>
      <c r="JLF83" s="38"/>
      <c r="JLG83" s="38"/>
      <c r="JLH83" s="38"/>
      <c r="JLI83" s="38"/>
      <c r="JLJ83" s="38"/>
      <c r="JLK83" s="38"/>
      <c r="JLL83" s="38"/>
      <c r="JLM83" s="38"/>
      <c r="JLN83" s="38"/>
      <c r="JLO83" s="38"/>
      <c r="JLP83" s="38"/>
      <c r="JLQ83" s="38"/>
      <c r="JLR83" s="38"/>
      <c r="JLS83" s="38"/>
      <c r="JLT83" s="38"/>
      <c r="JLU83" s="38"/>
      <c r="JLV83" s="38"/>
      <c r="JLW83" s="38"/>
      <c r="JLX83" s="38"/>
      <c r="JLY83" s="38"/>
      <c r="JLZ83" s="38"/>
      <c r="JMA83" s="38"/>
      <c r="JMB83" s="38"/>
      <c r="JMC83" s="38"/>
      <c r="JMD83" s="38"/>
      <c r="JME83" s="38"/>
      <c r="JMF83" s="38"/>
      <c r="JMG83" s="38"/>
      <c r="JMH83" s="38"/>
      <c r="JMI83" s="38"/>
      <c r="JMJ83" s="38"/>
      <c r="JMK83" s="38"/>
      <c r="JML83" s="38"/>
      <c r="JMM83" s="38"/>
      <c r="JMN83" s="38"/>
      <c r="JMO83" s="38"/>
      <c r="JMP83" s="38"/>
      <c r="JMQ83" s="38"/>
      <c r="JMR83" s="38"/>
      <c r="JMS83" s="38"/>
      <c r="JMT83" s="38"/>
      <c r="JMU83" s="38"/>
      <c r="JMV83" s="38"/>
      <c r="JMW83" s="38"/>
      <c r="JMX83" s="38"/>
      <c r="JMY83" s="38"/>
      <c r="JMZ83" s="38"/>
      <c r="JNA83" s="38"/>
      <c r="JNB83" s="38"/>
      <c r="JNC83" s="38"/>
      <c r="JND83" s="38"/>
      <c r="JNE83" s="38"/>
      <c r="JNF83" s="38"/>
      <c r="JNG83" s="38"/>
      <c r="JNH83" s="38"/>
      <c r="JNI83" s="38"/>
      <c r="JNJ83" s="38"/>
      <c r="JNK83" s="38"/>
      <c r="JNL83" s="38"/>
      <c r="JNM83" s="38"/>
      <c r="JNN83" s="38"/>
      <c r="JNO83" s="38"/>
      <c r="JNP83" s="38"/>
      <c r="JNQ83" s="38"/>
      <c r="JNR83" s="38"/>
      <c r="JNS83" s="38"/>
      <c r="JNT83" s="38"/>
      <c r="JNU83" s="38"/>
      <c r="JNV83" s="38"/>
      <c r="JNW83" s="38"/>
      <c r="JNX83" s="38"/>
      <c r="JNY83" s="38"/>
      <c r="JNZ83" s="38"/>
      <c r="JOA83" s="38"/>
      <c r="JOB83" s="38"/>
      <c r="JOC83" s="38"/>
      <c r="JOD83" s="38"/>
      <c r="JOE83" s="38"/>
      <c r="JOF83" s="38"/>
      <c r="JOG83" s="38"/>
      <c r="JOH83" s="38"/>
      <c r="JOI83" s="38"/>
      <c r="JOJ83" s="38"/>
      <c r="JOK83" s="38"/>
      <c r="JOL83" s="38"/>
      <c r="JOM83" s="38"/>
      <c r="JON83" s="38"/>
      <c r="JOO83" s="38"/>
      <c r="JOP83" s="38"/>
      <c r="JOQ83" s="38"/>
      <c r="JOR83" s="38"/>
      <c r="JOS83" s="38"/>
      <c r="JOT83" s="38"/>
      <c r="JOU83" s="38"/>
      <c r="JOV83" s="38"/>
      <c r="JOW83" s="38"/>
      <c r="JOX83" s="38"/>
      <c r="JOY83" s="38"/>
      <c r="JOZ83" s="38"/>
      <c r="JPA83" s="38"/>
      <c r="JPB83" s="38"/>
      <c r="JPC83" s="38"/>
      <c r="JPD83" s="38"/>
      <c r="JPE83" s="38"/>
      <c r="JPF83" s="38"/>
      <c r="JPG83" s="38"/>
      <c r="JPH83" s="38"/>
      <c r="JPI83" s="38"/>
      <c r="JPJ83" s="38"/>
      <c r="JPK83" s="38"/>
      <c r="JPL83" s="38"/>
      <c r="JPM83" s="38"/>
      <c r="JPN83" s="38"/>
      <c r="JPO83" s="38"/>
      <c r="JPP83" s="38"/>
      <c r="JPQ83" s="38"/>
      <c r="JPR83" s="38"/>
      <c r="JPS83" s="38"/>
      <c r="JPT83" s="38"/>
      <c r="JPU83" s="38"/>
      <c r="JPV83" s="38"/>
      <c r="JPW83" s="38"/>
      <c r="JPX83" s="38"/>
      <c r="JPY83" s="38"/>
      <c r="JPZ83" s="38"/>
      <c r="JQA83" s="38"/>
      <c r="JQB83" s="38"/>
      <c r="JQC83" s="38"/>
      <c r="JQD83" s="38"/>
      <c r="JQE83" s="38"/>
      <c r="JQF83" s="38"/>
      <c r="JQG83" s="38"/>
      <c r="JQH83" s="38"/>
      <c r="JQI83" s="38"/>
      <c r="JQJ83" s="38"/>
      <c r="JQK83" s="38"/>
      <c r="JQL83" s="38"/>
      <c r="JQM83" s="38"/>
      <c r="JQN83" s="38"/>
      <c r="JQO83" s="38"/>
      <c r="JQP83" s="38"/>
      <c r="JQQ83" s="38"/>
      <c r="JQR83" s="38"/>
      <c r="JQS83" s="38"/>
      <c r="JQT83" s="38"/>
      <c r="JQU83" s="38"/>
      <c r="JQV83" s="38"/>
      <c r="JQW83" s="38"/>
      <c r="JQX83" s="38"/>
      <c r="JQY83" s="38"/>
      <c r="JQZ83" s="38"/>
      <c r="JRA83" s="38"/>
      <c r="JRB83" s="38"/>
      <c r="JRC83" s="38"/>
      <c r="JRD83" s="38"/>
      <c r="JRE83" s="38"/>
      <c r="JRF83" s="38"/>
      <c r="JRG83" s="38"/>
      <c r="JRH83" s="38"/>
      <c r="JRI83" s="38"/>
      <c r="JRJ83" s="38"/>
      <c r="JRK83" s="38"/>
      <c r="JRL83" s="38"/>
      <c r="JRM83" s="38"/>
      <c r="JRN83" s="38"/>
      <c r="JRO83" s="38"/>
      <c r="JRP83" s="38"/>
      <c r="JRQ83" s="38"/>
      <c r="JRR83" s="38"/>
      <c r="JRS83" s="38"/>
      <c r="JRT83" s="38"/>
      <c r="JRU83" s="38"/>
      <c r="JRV83" s="38"/>
      <c r="JRW83" s="38"/>
      <c r="JRX83" s="38"/>
      <c r="JRY83" s="38"/>
      <c r="JRZ83" s="38"/>
      <c r="JSA83" s="38"/>
      <c r="JSB83" s="38"/>
      <c r="JSC83" s="38"/>
      <c r="JSD83" s="38"/>
      <c r="JSE83" s="38"/>
      <c r="JSF83" s="38"/>
      <c r="JSG83" s="38"/>
      <c r="JSH83" s="38"/>
      <c r="JSI83" s="38"/>
      <c r="JSJ83" s="38"/>
      <c r="JSK83" s="38"/>
      <c r="JSL83" s="38"/>
      <c r="JSM83" s="38"/>
      <c r="JSN83" s="38"/>
      <c r="JSO83" s="38"/>
      <c r="JSP83" s="38"/>
      <c r="JSQ83" s="38"/>
      <c r="JSR83" s="38"/>
      <c r="JSS83" s="38"/>
      <c r="JST83" s="38"/>
      <c r="JSU83" s="38"/>
      <c r="JSV83" s="38"/>
      <c r="JSW83" s="38"/>
      <c r="JSX83" s="38"/>
      <c r="JSY83" s="38"/>
      <c r="JSZ83" s="38"/>
      <c r="JTA83" s="38"/>
      <c r="JTB83" s="38"/>
      <c r="JTC83" s="38"/>
      <c r="JTD83" s="38"/>
      <c r="JTE83" s="38"/>
      <c r="JTF83" s="38"/>
      <c r="JTG83" s="38"/>
      <c r="JTH83" s="38"/>
      <c r="JTI83" s="38"/>
      <c r="JTJ83" s="38"/>
      <c r="JTK83" s="38"/>
      <c r="JTL83" s="38"/>
      <c r="JTM83" s="38"/>
      <c r="JTN83" s="38"/>
      <c r="JTO83" s="38"/>
      <c r="JTP83" s="38"/>
      <c r="JTQ83" s="38"/>
      <c r="JTR83" s="38"/>
      <c r="JTS83" s="38"/>
      <c r="JTT83" s="38"/>
      <c r="JTU83" s="38"/>
      <c r="JTV83" s="38"/>
      <c r="JTW83" s="38"/>
      <c r="JTX83" s="38"/>
      <c r="JTY83" s="38"/>
      <c r="JTZ83" s="38"/>
      <c r="JUA83" s="38"/>
      <c r="JUB83" s="38"/>
      <c r="JUC83" s="38"/>
      <c r="JUD83" s="38"/>
      <c r="JUE83" s="38"/>
      <c r="JUF83" s="38"/>
      <c r="JUG83" s="38"/>
      <c r="JUH83" s="38"/>
      <c r="JUI83" s="38"/>
      <c r="JUJ83" s="38"/>
      <c r="JUK83" s="38"/>
      <c r="JUL83" s="38"/>
      <c r="JUM83" s="38"/>
      <c r="JUN83" s="38"/>
      <c r="JUO83" s="38"/>
      <c r="JUP83" s="38"/>
      <c r="JUQ83" s="38"/>
      <c r="JUR83" s="38"/>
      <c r="JUS83" s="38"/>
      <c r="JUT83" s="38"/>
      <c r="JUU83" s="38"/>
      <c r="JUV83" s="38"/>
      <c r="JUW83" s="38"/>
      <c r="JUX83" s="38"/>
      <c r="JUY83" s="38"/>
      <c r="JUZ83" s="38"/>
      <c r="JVA83" s="38"/>
      <c r="JVB83" s="38"/>
      <c r="JVC83" s="38"/>
      <c r="JVD83" s="38"/>
      <c r="JVE83" s="38"/>
      <c r="JVF83" s="38"/>
      <c r="JVG83" s="38"/>
      <c r="JVH83" s="38"/>
      <c r="JVI83" s="38"/>
      <c r="JVJ83" s="38"/>
      <c r="JVK83" s="38"/>
      <c r="JVL83" s="38"/>
      <c r="JVM83" s="38"/>
      <c r="JVN83" s="38"/>
      <c r="JVO83" s="38"/>
      <c r="JVP83" s="38"/>
      <c r="JVQ83" s="38"/>
      <c r="JVR83" s="38"/>
      <c r="JVS83" s="38"/>
      <c r="JVT83" s="38"/>
      <c r="JVU83" s="38"/>
      <c r="JVV83" s="38"/>
      <c r="JVW83" s="38"/>
      <c r="JVX83" s="38"/>
      <c r="JVY83" s="38"/>
      <c r="JVZ83" s="38"/>
      <c r="JWA83" s="38"/>
      <c r="JWB83" s="38"/>
      <c r="JWC83" s="38"/>
      <c r="JWD83" s="38"/>
      <c r="JWE83" s="38"/>
      <c r="JWF83" s="38"/>
      <c r="JWG83" s="38"/>
      <c r="JWH83" s="38"/>
      <c r="JWI83" s="38"/>
      <c r="JWJ83" s="38"/>
      <c r="JWK83" s="38"/>
      <c r="JWL83" s="38"/>
      <c r="JWM83" s="38"/>
      <c r="JWN83" s="38"/>
      <c r="JWO83" s="38"/>
      <c r="JWP83" s="38"/>
      <c r="JWQ83" s="38"/>
      <c r="JWR83" s="38"/>
      <c r="JWS83" s="38"/>
      <c r="JWT83" s="38"/>
      <c r="JWU83" s="38"/>
      <c r="JWV83" s="38"/>
      <c r="JWW83" s="38"/>
      <c r="JWX83" s="38"/>
      <c r="JWY83" s="38"/>
      <c r="JWZ83" s="38"/>
      <c r="JXA83" s="38"/>
      <c r="JXB83" s="38"/>
      <c r="JXC83" s="38"/>
      <c r="JXD83" s="38"/>
      <c r="JXE83" s="38"/>
      <c r="JXF83" s="38"/>
      <c r="JXG83" s="38"/>
      <c r="JXH83" s="38"/>
      <c r="JXI83" s="38"/>
      <c r="JXJ83" s="38"/>
      <c r="JXK83" s="38"/>
      <c r="JXL83" s="38"/>
      <c r="JXM83" s="38"/>
      <c r="JXN83" s="38"/>
      <c r="JXO83" s="38"/>
      <c r="JXP83" s="38"/>
      <c r="JXQ83" s="38"/>
      <c r="JXR83" s="38"/>
      <c r="JXS83" s="38"/>
      <c r="JXT83" s="38"/>
      <c r="JXU83" s="38"/>
      <c r="JXV83" s="38"/>
      <c r="JXW83" s="38"/>
      <c r="JXX83" s="38"/>
      <c r="JXY83" s="38"/>
      <c r="JXZ83" s="38"/>
      <c r="JYA83" s="38"/>
      <c r="JYB83" s="38"/>
      <c r="JYC83" s="38"/>
      <c r="JYD83" s="38"/>
      <c r="JYE83" s="38"/>
      <c r="JYF83" s="38"/>
      <c r="JYG83" s="38"/>
      <c r="JYH83" s="38"/>
      <c r="JYI83" s="38"/>
      <c r="JYJ83" s="38"/>
      <c r="JYK83" s="38"/>
      <c r="JYL83" s="38"/>
      <c r="JYM83" s="38"/>
      <c r="JYN83" s="38"/>
      <c r="JYO83" s="38"/>
      <c r="JYP83" s="38"/>
      <c r="JYQ83" s="38"/>
      <c r="JYR83" s="38"/>
      <c r="JYS83" s="38"/>
      <c r="JYT83" s="38"/>
      <c r="JYU83" s="38"/>
      <c r="JYV83" s="38"/>
      <c r="JYW83" s="38"/>
      <c r="JYX83" s="38"/>
      <c r="JYY83" s="38"/>
      <c r="JYZ83" s="38"/>
      <c r="JZA83" s="38"/>
      <c r="JZB83" s="38"/>
      <c r="JZC83" s="38"/>
      <c r="JZD83" s="38"/>
      <c r="JZE83" s="38"/>
      <c r="JZF83" s="38"/>
      <c r="JZG83" s="38"/>
      <c r="JZH83" s="38"/>
      <c r="JZI83" s="38"/>
      <c r="JZJ83" s="38"/>
      <c r="JZK83" s="38"/>
      <c r="JZL83" s="38"/>
      <c r="JZM83" s="38"/>
      <c r="JZN83" s="38"/>
      <c r="JZO83" s="38"/>
      <c r="JZP83" s="38"/>
      <c r="JZQ83" s="38"/>
      <c r="JZR83" s="38"/>
      <c r="JZS83" s="38"/>
      <c r="JZT83" s="38"/>
      <c r="JZU83" s="38"/>
      <c r="JZV83" s="38"/>
      <c r="JZW83" s="38"/>
      <c r="JZX83" s="38"/>
      <c r="JZY83" s="38"/>
      <c r="JZZ83" s="38"/>
      <c r="KAA83" s="38"/>
      <c r="KAB83" s="38"/>
      <c r="KAC83" s="38"/>
      <c r="KAD83" s="38"/>
      <c r="KAE83" s="38"/>
      <c r="KAF83" s="38"/>
      <c r="KAG83" s="38"/>
      <c r="KAH83" s="38"/>
      <c r="KAI83" s="38"/>
      <c r="KAJ83" s="38"/>
      <c r="KAK83" s="38"/>
      <c r="KAL83" s="38"/>
      <c r="KAM83" s="38"/>
      <c r="KAN83" s="38"/>
      <c r="KAO83" s="38"/>
      <c r="KAP83" s="38"/>
      <c r="KAQ83" s="38"/>
      <c r="KAR83" s="38"/>
      <c r="KAS83" s="38"/>
      <c r="KAT83" s="38"/>
      <c r="KAU83" s="38"/>
      <c r="KAV83" s="38"/>
      <c r="KAW83" s="38"/>
      <c r="KAX83" s="38"/>
      <c r="KAY83" s="38"/>
      <c r="KAZ83" s="38"/>
      <c r="KBA83" s="38"/>
      <c r="KBB83" s="38"/>
      <c r="KBC83" s="38"/>
      <c r="KBD83" s="38"/>
      <c r="KBE83" s="38"/>
      <c r="KBF83" s="38"/>
      <c r="KBG83" s="38"/>
      <c r="KBH83" s="38"/>
      <c r="KBI83" s="38"/>
      <c r="KBJ83" s="38"/>
      <c r="KBK83" s="38"/>
      <c r="KBL83" s="38"/>
      <c r="KBM83" s="38"/>
      <c r="KBN83" s="38"/>
      <c r="KBO83" s="38"/>
      <c r="KBP83" s="38"/>
      <c r="KBQ83" s="38"/>
      <c r="KBR83" s="38"/>
      <c r="KBS83" s="38"/>
      <c r="KBT83" s="38"/>
      <c r="KBU83" s="38"/>
      <c r="KBV83" s="38"/>
      <c r="KBW83" s="38"/>
      <c r="KBX83" s="38"/>
      <c r="KBY83" s="38"/>
      <c r="KBZ83" s="38"/>
      <c r="KCA83" s="38"/>
      <c r="KCB83" s="38"/>
      <c r="KCC83" s="38"/>
      <c r="KCD83" s="38"/>
      <c r="KCE83" s="38"/>
      <c r="KCF83" s="38"/>
      <c r="KCG83" s="38"/>
      <c r="KCH83" s="38"/>
      <c r="KCI83" s="38"/>
      <c r="KCJ83" s="38"/>
      <c r="KCK83" s="38"/>
      <c r="KCL83" s="38"/>
      <c r="KCM83" s="38"/>
      <c r="KCN83" s="38"/>
      <c r="KCO83" s="38"/>
      <c r="KCP83" s="38"/>
      <c r="KCQ83" s="38"/>
      <c r="KCR83" s="38"/>
      <c r="KCS83" s="38"/>
      <c r="KCT83" s="38"/>
      <c r="KCU83" s="38"/>
      <c r="KCV83" s="38"/>
      <c r="KCW83" s="38"/>
      <c r="KCX83" s="38"/>
      <c r="KCY83" s="38"/>
      <c r="KCZ83" s="38"/>
      <c r="KDA83" s="38"/>
      <c r="KDB83" s="38"/>
      <c r="KDC83" s="38"/>
      <c r="KDD83" s="38"/>
      <c r="KDE83" s="38"/>
      <c r="KDF83" s="38"/>
      <c r="KDG83" s="38"/>
      <c r="KDH83" s="38"/>
      <c r="KDI83" s="38"/>
      <c r="KDJ83" s="38"/>
      <c r="KDK83" s="38"/>
      <c r="KDL83" s="38"/>
      <c r="KDM83" s="38"/>
      <c r="KDN83" s="38"/>
      <c r="KDO83" s="38"/>
      <c r="KDP83" s="38"/>
      <c r="KDQ83" s="38"/>
      <c r="KDR83" s="38"/>
      <c r="KDS83" s="38"/>
      <c r="KDT83" s="38"/>
      <c r="KDU83" s="38"/>
      <c r="KDV83" s="38"/>
      <c r="KDW83" s="38"/>
      <c r="KDX83" s="38"/>
      <c r="KDY83" s="38"/>
      <c r="KDZ83" s="38"/>
      <c r="KEA83" s="38"/>
      <c r="KEB83" s="38"/>
      <c r="KEC83" s="38"/>
      <c r="KED83" s="38"/>
      <c r="KEE83" s="38"/>
      <c r="KEF83" s="38"/>
      <c r="KEG83" s="38"/>
      <c r="KEH83" s="38"/>
      <c r="KEI83" s="38"/>
      <c r="KEJ83" s="38"/>
      <c r="KEK83" s="38"/>
      <c r="KEL83" s="38"/>
      <c r="KEM83" s="38"/>
      <c r="KEN83" s="38"/>
      <c r="KEO83" s="38"/>
      <c r="KEP83" s="38"/>
      <c r="KEQ83" s="38"/>
      <c r="KER83" s="38"/>
      <c r="KES83" s="38"/>
      <c r="KET83" s="38"/>
      <c r="KEU83" s="38"/>
      <c r="KEV83" s="38"/>
      <c r="KEW83" s="38"/>
      <c r="KEX83" s="38"/>
      <c r="KEY83" s="38"/>
      <c r="KEZ83" s="38"/>
      <c r="KFA83" s="38"/>
      <c r="KFB83" s="38"/>
      <c r="KFC83" s="38"/>
      <c r="KFD83" s="38"/>
      <c r="KFE83" s="38"/>
      <c r="KFF83" s="38"/>
      <c r="KFG83" s="38"/>
      <c r="KFH83" s="38"/>
      <c r="KFI83" s="38"/>
      <c r="KFJ83" s="38"/>
      <c r="KFK83" s="38"/>
      <c r="KFL83" s="38"/>
      <c r="KFM83" s="38"/>
      <c r="KFN83" s="38"/>
      <c r="KFO83" s="38"/>
      <c r="KFP83" s="38"/>
      <c r="KFQ83" s="38"/>
      <c r="KFR83" s="38"/>
      <c r="KFS83" s="38"/>
      <c r="KFT83" s="38"/>
      <c r="KFU83" s="38"/>
      <c r="KFV83" s="38"/>
      <c r="KFW83" s="38"/>
      <c r="KFX83" s="38"/>
      <c r="KFY83" s="38"/>
      <c r="KFZ83" s="38"/>
      <c r="KGA83" s="38"/>
      <c r="KGB83" s="38"/>
      <c r="KGC83" s="38"/>
      <c r="KGD83" s="38"/>
      <c r="KGE83" s="38"/>
      <c r="KGF83" s="38"/>
      <c r="KGG83" s="38"/>
      <c r="KGH83" s="38"/>
      <c r="KGI83" s="38"/>
      <c r="KGJ83" s="38"/>
      <c r="KGK83" s="38"/>
      <c r="KGL83" s="38"/>
      <c r="KGM83" s="38"/>
      <c r="KGN83" s="38"/>
      <c r="KGO83" s="38"/>
      <c r="KGP83" s="38"/>
      <c r="KGQ83" s="38"/>
      <c r="KGR83" s="38"/>
      <c r="KGS83" s="38"/>
      <c r="KGT83" s="38"/>
      <c r="KGU83" s="38"/>
      <c r="KGV83" s="38"/>
      <c r="KGW83" s="38"/>
      <c r="KGX83" s="38"/>
      <c r="KGY83" s="38"/>
      <c r="KGZ83" s="38"/>
      <c r="KHA83" s="38"/>
      <c r="KHB83" s="38"/>
      <c r="KHC83" s="38"/>
      <c r="KHD83" s="38"/>
      <c r="KHE83" s="38"/>
      <c r="KHF83" s="38"/>
      <c r="KHG83" s="38"/>
      <c r="KHH83" s="38"/>
      <c r="KHI83" s="38"/>
      <c r="KHJ83" s="38"/>
      <c r="KHK83" s="38"/>
      <c r="KHL83" s="38"/>
      <c r="KHM83" s="38"/>
      <c r="KHN83" s="38"/>
      <c r="KHO83" s="38"/>
      <c r="KHP83" s="38"/>
      <c r="KHQ83" s="38"/>
      <c r="KHR83" s="38"/>
      <c r="KHS83" s="38"/>
      <c r="KHT83" s="38"/>
      <c r="KHU83" s="38"/>
      <c r="KHV83" s="38"/>
      <c r="KHW83" s="38"/>
      <c r="KHX83" s="38"/>
      <c r="KHY83" s="38"/>
      <c r="KHZ83" s="38"/>
      <c r="KIA83" s="38"/>
      <c r="KIB83" s="38"/>
      <c r="KIC83" s="38"/>
      <c r="KID83" s="38"/>
      <c r="KIE83" s="38"/>
      <c r="KIF83" s="38"/>
      <c r="KIG83" s="38"/>
      <c r="KIH83" s="38"/>
      <c r="KII83" s="38"/>
      <c r="KIJ83" s="38"/>
      <c r="KIK83" s="38"/>
      <c r="KIL83" s="38"/>
      <c r="KIM83" s="38"/>
      <c r="KIN83" s="38"/>
      <c r="KIO83" s="38"/>
      <c r="KIP83" s="38"/>
      <c r="KIQ83" s="38"/>
      <c r="KIR83" s="38"/>
      <c r="KIS83" s="38"/>
      <c r="KIT83" s="38"/>
      <c r="KIU83" s="38"/>
      <c r="KIV83" s="38"/>
      <c r="KIW83" s="38"/>
      <c r="KIX83" s="38"/>
      <c r="KIY83" s="38"/>
      <c r="KIZ83" s="38"/>
      <c r="KJA83" s="38"/>
      <c r="KJB83" s="38"/>
      <c r="KJC83" s="38"/>
      <c r="KJD83" s="38"/>
      <c r="KJE83" s="38"/>
      <c r="KJF83" s="38"/>
      <c r="KJG83" s="38"/>
      <c r="KJH83" s="38"/>
      <c r="KJI83" s="38"/>
      <c r="KJJ83" s="38"/>
      <c r="KJK83" s="38"/>
      <c r="KJL83" s="38"/>
      <c r="KJM83" s="38"/>
      <c r="KJN83" s="38"/>
      <c r="KJO83" s="38"/>
      <c r="KJP83" s="38"/>
      <c r="KJQ83" s="38"/>
      <c r="KJR83" s="38"/>
      <c r="KJS83" s="38"/>
      <c r="KJT83" s="38"/>
      <c r="KJU83" s="38"/>
      <c r="KJV83" s="38"/>
      <c r="KJW83" s="38"/>
      <c r="KJX83" s="38"/>
      <c r="KJY83" s="38"/>
      <c r="KJZ83" s="38"/>
      <c r="KKA83" s="38"/>
      <c r="KKB83" s="38"/>
      <c r="KKC83" s="38"/>
      <c r="KKD83" s="38"/>
      <c r="KKE83" s="38"/>
      <c r="KKF83" s="38"/>
      <c r="KKG83" s="38"/>
      <c r="KKH83" s="38"/>
      <c r="KKI83" s="38"/>
      <c r="KKJ83" s="38"/>
      <c r="KKK83" s="38"/>
      <c r="KKL83" s="38"/>
      <c r="KKM83" s="38"/>
      <c r="KKN83" s="38"/>
      <c r="KKO83" s="38"/>
      <c r="KKP83" s="38"/>
      <c r="KKQ83" s="38"/>
      <c r="KKR83" s="38"/>
      <c r="KKS83" s="38"/>
      <c r="KKT83" s="38"/>
      <c r="KKU83" s="38"/>
      <c r="KKV83" s="38"/>
      <c r="KKW83" s="38"/>
      <c r="KKX83" s="38"/>
      <c r="KKY83" s="38"/>
      <c r="KKZ83" s="38"/>
      <c r="KLA83" s="38"/>
      <c r="KLB83" s="38"/>
      <c r="KLC83" s="38"/>
      <c r="KLD83" s="38"/>
      <c r="KLE83" s="38"/>
      <c r="KLF83" s="38"/>
      <c r="KLG83" s="38"/>
      <c r="KLH83" s="38"/>
      <c r="KLI83" s="38"/>
      <c r="KLJ83" s="38"/>
      <c r="KLK83" s="38"/>
      <c r="KLL83" s="38"/>
      <c r="KLM83" s="38"/>
      <c r="KLN83" s="38"/>
      <c r="KLO83" s="38"/>
      <c r="KLP83" s="38"/>
      <c r="KLQ83" s="38"/>
      <c r="KLR83" s="38"/>
      <c r="KLS83" s="38"/>
      <c r="KLT83" s="38"/>
      <c r="KLU83" s="38"/>
      <c r="KLV83" s="38"/>
      <c r="KLW83" s="38"/>
      <c r="KLX83" s="38"/>
      <c r="KLY83" s="38"/>
      <c r="KLZ83" s="38"/>
      <c r="KMA83" s="38"/>
      <c r="KMB83" s="38"/>
      <c r="KMC83" s="38"/>
      <c r="KMD83" s="38"/>
      <c r="KME83" s="38"/>
      <c r="KMF83" s="38"/>
      <c r="KMG83" s="38"/>
      <c r="KMH83" s="38"/>
      <c r="KMI83" s="38"/>
      <c r="KMJ83" s="38"/>
      <c r="KMK83" s="38"/>
      <c r="KML83" s="38"/>
      <c r="KMM83" s="38"/>
      <c r="KMN83" s="38"/>
      <c r="KMO83" s="38"/>
      <c r="KMP83" s="38"/>
      <c r="KMQ83" s="38"/>
      <c r="KMR83" s="38"/>
      <c r="KMS83" s="38"/>
      <c r="KMT83" s="38"/>
      <c r="KMU83" s="38"/>
      <c r="KMV83" s="38"/>
      <c r="KMW83" s="38"/>
      <c r="KMX83" s="38"/>
      <c r="KMY83" s="38"/>
      <c r="KMZ83" s="38"/>
      <c r="KNA83" s="38"/>
      <c r="KNB83" s="38"/>
      <c r="KNC83" s="38"/>
      <c r="KND83" s="38"/>
      <c r="KNE83" s="38"/>
      <c r="KNF83" s="38"/>
      <c r="KNG83" s="38"/>
      <c r="KNH83" s="38"/>
      <c r="KNI83" s="38"/>
      <c r="KNJ83" s="38"/>
      <c r="KNK83" s="38"/>
      <c r="KNL83" s="38"/>
      <c r="KNM83" s="38"/>
      <c r="KNN83" s="38"/>
      <c r="KNO83" s="38"/>
      <c r="KNP83" s="38"/>
      <c r="KNQ83" s="38"/>
      <c r="KNR83" s="38"/>
      <c r="KNS83" s="38"/>
      <c r="KNT83" s="38"/>
      <c r="KNU83" s="38"/>
      <c r="KNV83" s="38"/>
      <c r="KNW83" s="38"/>
      <c r="KNX83" s="38"/>
      <c r="KNY83" s="38"/>
      <c r="KNZ83" s="38"/>
      <c r="KOA83" s="38"/>
      <c r="KOB83" s="38"/>
      <c r="KOC83" s="38"/>
      <c r="KOD83" s="38"/>
      <c r="KOE83" s="38"/>
      <c r="KOF83" s="38"/>
      <c r="KOG83" s="38"/>
      <c r="KOH83" s="38"/>
      <c r="KOI83" s="38"/>
      <c r="KOJ83" s="38"/>
      <c r="KOK83" s="38"/>
      <c r="KOL83" s="38"/>
      <c r="KOM83" s="38"/>
      <c r="KON83" s="38"/>
      <c r="KOO83" s="38"/>
      <c r="KOP83" s="38"/>
      <c r="KOQ83" s="38"/>
      <c r="KOR83" s="38"/>
      <c r="KOS83" s="38"/>
      <c r="KOT83" s="38"/>
      <c r="KOU83" s="38"/>
      <c r="KOV83" s="38"/>
      <c r="KOW83" s="38"/>
      <c r="KOX83" s="38"/>
      <c r="KOY83" s="38"/>
      <c r="KOZ83" s="38"/>
      <c r="KPA83" s="38"/>
      <c r="KPB83" s="38"/>
      <c r="KPC83" s="38"/>
      <c r="KPD83" s="38"/>
      <c r="KPE83" s="38"/>
      <c r="KPF83" s="38"/>
      <c r="KPG83" s="38"/>
      <c r="KPH83" s="38"/>
      <c r="KPI83" s="38"/>
      <c r="KPJ83" s="38"/>
      <c r="KPK83" s="38"/>
      <c r="KPL83" s="38"/>
      <c r="KPM83" s="38"/>
      <c r="KPN83" s="38"/>
      <c r="KPO83" s="38"/>
      <c r="KPP83" s="38"/>
      <c r="KPQ83" s="38"/>
      <c r="KPR83" s="38"/>
      <c r="KPS83" s="38"/>
      <c r="KPT83" s="38"/>
      <c r="KPU83" s="38"/>
      <c r="KPV83" s="38"/>
      <c r="KPW83" s="38"/>
      <c r="KPX83" s="38"/>
      <c r="KPY83" s="38"/>
      <c r="KPZ83" s="38"/>
      <c r="KQA83" s="38"/>
      <c r="KQB83" s="38"/>
      <c r="KQC83" s="38"/>
      <c r="KQD83" s="38"/>
      <c r="KQE83" s="38"/>
      <c r="KQF83" s="38"/>
      <c r="KQG83" s="38"/>
      <c r="KQH83" s="38"/>
      <c r="KQI83" s="38"/>
      <c r="KQJ83" s="38"/>
      <c r="KQK83" s="38"/>
      <c r="KQL83" s="38"/>
      <c r="KQM83" s="38"/>
      <c r="KQN83" s="38"/>
      <c r="KQO83" s="38"/>
      <c r="KQP83" s="38"/>
      <c r="KQQ83" s="38"/>
      <c r="KQR83" s="38"/>
      <c r="KQS83" s="38"/>
      <c r="KQT83" s="38"/>
      <c r="KQU83" s="38"/>
      <c r="KQV83" s="38"/>
      <c r="KQW83" s="38"/>
      <c r="KQX83" s="38"/>
      <c r="KQY83" s="38"/>
      <c r="KQZ83" s="38"/>
      <c r="KRA83" s="38"/>
      <c r="KRB83" s="38"/>
      <c r="KRC83" s="38"/>
      <c r="KRD83" s="38"/>
      <c r="KRE83" s="38"/>
      <c r="KRF83" s="38"/>
      <c r="KRG83" s="38"/>
      <c r="KRH83" s="38"/>
      <c r="KRI83" s="38"/>
      <c r="KRJ83" s="38"/>
      <c r="KRK83" s="38"/>
      <c r="KRL83" s="38"/>
      <c r="KRM83" s="38"/>
      <c r="KRN83" s="38"/>
      <c r="KRO83" s="38"/>
      <c r="KRP83" s="38"/>
      <c r="KRQ83" s="38"/>
      <c r="KRR83" s="38"/>
      <c r="KRS83" s="38"/>
      <c r="KRT83" s="38"/>
      <c r="KRU83" s="38"/>
      <c r="KRV83" s="38"/>
      <c r="KRW83" s="38"/>
      <c r="KRX83" s="38"/>
      <c r="KRY83" s="38"/>
      <c r="KRZ83" s="38"/>
      <c r="KSA83" s="38"/>
      <c r="KSB83" s="38"/>
      <c r="KSC83" s="38"/>
      <c r="KSD83" s="38"/>
      <c r="KSE83" s="38"/>
      <c r="KSF83" s="38"/>
      <c r="KSG83" s="38"/>
      <c r="KSH83" s="38"/>
      <c r="KSI83" s="38"/>
      <c r="KSJ83" s="38"/>
      <c r="KSK83" s="38"/>
      <c r="KSL83" s="38"/>
      <c r="KSM83" s="38"/>
      <c r="KSN83" s="38"/>
      <c r="KSO83" s="38"/>
      <c r="KSP83" s="38"/>
      <c r="KSQ83" s="38"/>
      <c r="KSR83" s="38"/>
      <c r="KSS83" s="38"/>
      <c r="KST83" s="38"/>
      <c r="KSU83" s="38"/>
      <c r="KSV83" s="38"/>
      <c r="KSW83" s="38"/>
      <c r="KSX83" s="38"/>
      <c r="KSY83" s="38"/>
      <c r="KSZ83" s="38"/>
      <c r="KTA83" s="38"/>
      <c r="KTB83" s="38"/>
      <c r="KTC83" s="38"/>
      <c r="KTD83" s="38"/>
      <c r="KTE83" s="38"/>
      <c r="KTF83" s="38"/>
      <c r="KTG83" s="38"/>
      <c r="KTH83" s="38"/>
      <c r="KTI83" s="38"/>
      <c r="KTJ83" s="38"/>
      <c r="KTK83" s="38"/>
      <c r="KTL83" s="38"/>
      <c r="KTM83" s="38"/>
      <c r="KTN83" s="38"/>
      <c r="KTO83" s="38"/>
      <c r="KTP83" s="38"/>
      <c r="KTQ83" s="38"/>
      <c r="KTR83" s="38"/>
      <c r="KTS83" s="38"/>
      <c r="KTT83" s="38"/>
      <c r="KTU83" s="38"/>
      <c r="KTV83" s="38"/>
      <c r="KTW83" s="38"/>
      <c r="KTX83" s="38"/>
      <c r="KTY83" s="38"/>
      <c r="KTZ83" s="38"/>
      <c r="KUA83" s="38"/>
      <c r="KUB83" s="38"/>
      <c r="KUC83" s="38"/>
      <c r="KUD83" s="38"/>
      <c r="KUE83" s="38"/>
      <c r="KUF83" s="38"/>
      <c r="KUG83" s="38"/>
      <c r="KUH83" s="38"/>
      <c r="KUI83" s="38"/>
      <c r="KUJ83" s="38"/>
      <c r="KUK83" s="38"/>
      <c r="KUL83" s="38"/>
      <c r="KUM83" s="38"/>
      <c r="KUN83" s="38"/>
      <c r="KUO83" s="38"/>
      <c r="KUP83" s="38"/>
      <c r="KUQ83" s="38"/>
      <c r="KUR83" s="38"/>
      <c r="KUS83" s="38"/>
      <c r="KUT83" s="38"/>
      <c r="KUU83" s="38"/>
      <c r="KUV83" s="38"/>
      <c r="KUW83" s="38"/>
      <c r="KUX83" s="38"/>
      <c r="KUY83" s="38"/>
      <c r="KUZ83" s="38"/>
      <c r="KVA83" s="38"/>
      <c r="KVB83" s="38"/>
      <c r="KVC83" s="38"/>
      <c r="KVD83" s="38"/>
      <c r="KVE83" s="38"/>
      <c r="KVF83" s="38"/>
      <c r="KVG83" s="38"/>
      <c r="KVH83" s="38"/>
      <c r="KVI83" s="38"/>
      <c r="KVJ83" s="38"/>
      <c r="KVK83" s="38"/>
      <c r="KVL83" s="38"/>
      <c r="KVM83" s="38"/>
      <c r="KVN83" s="38"/>
      <c r="KVO83" s="38"/>
      <c r="KVP83" s="38"/>
      <c r="KVQ83" s="38"/>
      <c r="KVR83" s="38"/>
      <c r="KVS83" s="38"/>
      <c r="KVT83" s="38"/>
      <c r="KVU83" s="38"/>
      <c r="KVV83" s="38"/>
      <c r="KVW83" s="38"/>
      <c r="KVX83" s="38"/>
      <c r="KVY83" s="38"/>
      <c r="KVZ83" s="38"/>
      <c r="KWA83" s="38"/>
      <c r="KWB83" s="38"/>
      <c r="KWC83" s="38"/>
      <c r="KWD83" s="38"/>
      <c r="KWE83" s="38"/>
      <c r="KWF83" s="38"/>
      <c r="KWG83" s="38"/>
      <c r="KWH83" s="38"/>
      <c r="KWI83" s="38"/>
      <c r="KWJ83" s="38"/>
      <c r="KWK83" s="38"/>
      <c r="KWL83" s="38"/>
      <c r="KWM83" s="38"/>
      <c r="KWN83" s="38"/>
      <c r="KWO83" s="38"/>
      <c r="KWP83" s="38"/>
      <c r="KWQ83" s="38"/>
      <c r="KWR83" s="38"/>
      <c r="KWS83" s="38"/>
      <c r="KWT83" s="38"/>
      <c r="KWU83" s="38"/>
      <c r="KWV83" s="38"/>
      <c r="KWW83" s="38"/>
      <c r="KWX83" s="38"/>
      <c r="KWY83" s="38"/>
      <c r="KWZ83" s="38"/>
      <c r="KXA83" s="38"/>
      <c r="KXB83" s="38"/>
      <c r="KXC83" s="38"/>
      <c r="KXD83" s="38"/>
      <c r="KXE83" s="38"/>
      <c r="KXF83" s="38"/>
      <c r="KXG83" s="38"/>
      <c r="KXH83" s="38"/>
      <c r="KXI83" s="38"/>
      <c r="KXJ83" s="38"/>
      <c r="KXK83" s="38"/>
      <c r="KXL83" s="38"/>
      <c r="KXM83" s="38"/>
      <c r="KXN83" s="38"/>
      <c r="KXO83" s="38"/>
      <c r="KXP83" s="38"/>
      <c r="KXQ83" s="38"/>
      <c r="KXR83" s="38"/>
      <c r="KXS83" s="38"/>
      <c r="KXT83" s="38"/>
      <c r="KXU83" s="38"/>
      <c r="KXV83" s="38"/>
      <c r="KXW83" s="38"/>
      <c r="KXX83" s="38"/>
      <c r="KXY83" s="38"/>
      <c r="KXZ83" s="38"/>
      <c r="KYA83" s="38"/>
      <c r="KYB83" s="38"/>
      <c r="KYC83" s="38"/>
      <c r="KYD83" s="38"/>
      <c r="KYE83" s="38"/>
      <c r="KYF83" s="38"/>
      <c r="KYG83" s="38"/>
      <c r="KYH83" s="38"/>
      <c r="KYI83" s="38"/>
      <c r="KYJ83" s="38"/>
      <c r="KYK83" s="38"/>
      <c r="KYL83" s="38"/>
      <c r="KYM83" s="38"/>
      <c r="KYN83" s="38"/>
      <c r="KYO83" s="38"/>
      <c r="KYP83" s="38"/>
      <c r="KYQ83" s="38"/>
      <c r="KYR83" s="38"/>
      <c r="KYS83" s="38"/>
      <c r="KYT83" s="38"/>
      <c r="KYU83" s="38"/>
      <c r="KYV83" s="38"/>
      <c r="KYW83" s="38"/>
      <c r="KYX83" s="38"/>
      <c r="KYY83" s="38"/>
      <c r="KYZ83" s="38"/>
      <c r="KZA83" s="38"/>
      <c r="KZB83" s="38"/>
      <c r="KZC83" s="38"/>
      <c r="KZD83" s="38"/>
      <c r="KZE83" s="38"/>
      <c r="KZF83" s="38"/>
      <c r="KZG83" s="38"/>
      <c r="KZH83" s="38"/>
      <c r="KZI83" s="38"/>
      <c r="KZJ83" s="38"/>
      <c r="KZK83" s="38"/>
      <c r="KZL83" s="38"/>
      <c r="KZM83" s="38"/>
      <c r="KZN83" s="38"/>
      <c r="KZO83" s="38"/>
      <c r="KZP83" s="38"/>
      <c r="KZQ83" s="38"/>
      <c r="KZR83" s="38"/>
      <c r="KZS83" s="38"/>
      <c r="KZT83" s="38"/>
      <c r="KZU83" s="38"/>
      <c r="KZV83" s="38"/>
      <c r="KZW83" s="38"/>
      <c r="KZX83" s="38"/>
      <c r="KZY83" s="38"/>
      <c r="KZZ83" s="38"/>
      <c r="LAA83" s="38"/>
      <c r="LAB83" s="38"/>
      <c r="LAC83" s="38"/>
      <c r="LAD83" s="38"/>
      <c r="LAE83" s="38"/>
      <c r="LAF83" s="38"/>
      <c r="LAG83" s="38"/>
      <c r="LAH83" s="38"/>
      <c r="LAI83" s="38"/>
      <c r="LAJ83" s="38"/>
      <c r="LAK83" s="38"/>
      <c r="LAL83" s="38"/>
      <c r="LAM83" s="38"/>
      <c r="LAN83" s="38"/>
      <c r="LAO83" s="38"/>
      <c r="LAP83" s="38"/>
      <c r="LAQ83" s="38"/>
      <c r="LAR83" s="38"/>
      <c r="LAS83" s="38"/>
      <c r="LAT83" s="38"/>
      <c r="LAU83" s="38"/>
      <c r="LAV83" s="38"/>
      <c r="LAW83" s="38"/>
      <c r="LAX83" s="38"/>
      <c r="LAY83" s="38"/>
      <c r="LAZ83" s="38"/>
      <c r="LBA83" s="38"/>
      <c r="LBB83" s="38"/>
      <c r="LBC83" s="38"/>
      <c r="LBD83" s="38"/>
      <c r="LBE83" s="38"/>
      <c r="LBF83" s="38"/>
      <c r="LBG83" s="38"/>
      <c r="LBH83" s="38"/>
      <c r="LBI83" s="38"/>
      <c r="LBJ83" s="38"/>
      <c r="LBK83" s="38"/>
      <c r="LBL83" s="38"/>
      <c r="LBM83" s="38"/>
      <c r="LBN83" s="38"/>
      <c r="LBO83" s="38"/>
      <c r="LBP83" s="38"/>
      <c r="LBQ83" s="38"/>
      <c r="LBR83" s="38"/>
      <c r="LBS83" s="38"/>
      <c r="LBT83" s="38"/>
      <c r="LBU83" s="38"/>
      <c r="LBV83" s="38"/>
      <c r="LBW83" s="38"/>
      <c r="LBX83" s="38"/>
      <c r="LBY83" s="38"/>
      <c r="LBZ83" s="38"/>
      <c r="LCA83" s="38"/>
      <c r="LCB83" s="38"/>
      <c r="LCC83" s="38"/>
      <c r="LCD83" s="38"/>
      <c r="LCE83" s="38"/>
      <c r="LCF83" s="38"/>
      <c r="LCG83" s="38"/>
      <c r="LCH83" s="38"/>
      <c r="LCI83" s="38"/>
      <c r="LCJ83" s="38"/>
      <c r="LCK83" s="38"/>
      <c r="LCL83" s="38"/>
      <c r="LCM83" s="38"/>
      <c r="LCN83" s="38"/>
      <c r="LCO83" s="38"/>
      <c r="LCP83" s="38"/>
      <c r="LCQ83" s="38"/>
      <c r="LCR83" s="38"/>
      <c r="LCS83" s="38"/>
      <c r="LCT83" s="38"/>
      <c r="LCU83" s="38"/>
      <c r="LCV83" s="38"/>
      <c r="LCW83" s="38"/>
      <c r="LCX83" s="38"/>
      <c r="LCY83" s="38"/>
      <c r="LCZ83" s="38"/>
      <c r="LDA83" s="38"/>
      <c r="LDB83" s="38"/>
      <c r="LDC83" s="38"/>
      <c r="LDD83" s="38"/>
      <c r="LDE83" s="38"/>
      <c r="LDF83" s="38"/>
      <c r="LDG83" s="38"/>
      <c r="LDH83" s="38"/>
      <c r="LDI83" s="38"/>
      <c r="LDJ83" s="38"/>
      <c r="LDK83" s="38"/>
      <c r="LDL83" s="38"/>
      <c r="LDM83" s="38"/>
      <c r="LDN83" s="38"/>
      <c r="LDO83" s="38"/>
      <c r="LDP83" s="38"/>
      <c r="LDQ83" s="38"/>
      <c r="LDR83" s="38"/>
      <c r="LDS83" s="38"/>
      <c r="LDT83" s="38"/>
      <c r="LDU83" s="38"/>
      <c r="LDV83" s="38"/>
      <c r="LDW83" s="38"/>
      <c r="LDX83" s="38"/>
      <c r="LDY83" s="38"/>
      <c r="LDZ83" s="38"/>
      <c r="LEA83" s="38"/>
      <c r="LEB83" s="38"/>
      <c r="LEC83" s="38"/>
      <c r="LED83" s="38"/>
      <c r="LEE83" s="38"/>
      <c r="LEF83" s="38"/>
      <c r="LEG83" s="38"/>
      <c r="LEH83" s="38"/>
      <c r="LEI83" s="38"/>
      <c r="LEJ83" s="38"/>
      <c r="LEK83" s="38"/>
      <c r="LEL83" s="38"/>
      <c r="LEM83" s="38"/>
      <c r="LEN83" s="38"/>
      <c r="LEO83" s="38"/>
      <c r="LEP83" s="38"/>
      <c r="LEQ83" s="38"/>
      <c r="LER83" s="38"/>
      <c r="LES83" s="38"/>
      <c r="LET83" s="38"/>
      <c r="LEU83" s="38"/>
      <c r="LEV83" s="38"/>
      <c r="LEW83" s="38"/>
      <c r="LEX83" s="38"/>
      <c r="LEY83" s="38"/>
      <c r="LEZ83" s="38"/>
      <c r="LFA83" s="38"/>
      <c r="LFB83" s="38"/>
      <c r="LFC83" s="38"/>
      <c r="LFD83" s="38"/>
      <c r="LFE83" s="38"/>
      <c r="LFF83" s="38"/>
      <c r="LFG83" s="38"/>
      <c r="LFH83" s="38"/>
      <c r="LFI83" s="38"/>
      <c r="LFJ83" s="38"/>
      <c r="LFK83" s="38"/>
      <c r="LFL83" s="38"/>
      <c r="LFM83" s="38"/>
      <c r="LFN83" s="38"/>
      <c r="LFO83" s="38"/>
      <c r="LFP83" s="38"/>
      <c r="LFQ83" s="38"/>
      <c r="LFR83" s="38"/>
      <c r="LFS83" s="38"/>
      <c r="LFT83" s="38"/>
      <c r="LFU83" s="38"/>
      <c r="LFV83" s="38"/>
      <c r="LFW83" s="38"/>
      <c r="LFX83" s="38"/>
      <c r="LFY83" s="38"/>
      <c r="LFZ83" s="38"/>
      <c r="LGA83" s="38"/>
      <c r="LGB83" s="38"/>
      <c r="LGC83" s="38"/>
      <c r="LGD83" s="38"/>
      <c r="LGE83" s="38"/>
      <c r="LGF83" s="38"/>
      <c r="LGG83" s="38"/>
      <c r="LGH83" s="38"/>
      <c r="LGI83" s="38"/>
      <c r="LGJ83" s="38"/>
      <c r="LGK83" s="38"/>
      <c r="LGL83" s="38"/>
      <c r="LGM83" s="38"/>
      <c r="LGN83" s="38"/>
      <c r="LGO83" s="38"/>
      <c r="LGP83" s="38"/>
      <c r="LGQ83" s="38"/>
      <c r="LGR83" s="38"/>
      <c r="LGS83" s="38"/>
      <c r="LGT83" s="38"/>
      <c r="LGU83" s="38"/>
      <c r="LGV83" s="38"/>
      <c r="LGW83" s="38"/>
      <c r="LGX83" s="38"/>
      <c r="LGY83" s="38"/>
      <c r="LGZ83" s="38"/>
      <c r="LHA83" s="38"/>
      <c r="LHB83" s="38"/>
      <c r="LHC83" s="38"/>
      <c r="LHD83" s="38"/>
      <c r="LHE83" s="38"/>
      <c r="LHF83" s="38"/>
      <c r="LHG83" s="38"/>
      <c r="LHH83" s="38"/>
      <c r="LHI83" s="38"/>
      <c r="LHJ83" s="38"/>
      <c r="LHK83" s="38"/>
      <c r="LHL83" s="38"/>
      <c r="LHM83" s="38"/>
      <c r="LHN83" s="38"/>
      <c r="LHO83" s="38"/>
      <c r="LHP83" s="38"/>
      <c r="LHQ83" s="38"/>
      <c r="LHR83" s="38"/>
      <c r="LHS83" s="38"/>
      <c r="LHT83" s="38"/>
      <c r="LHU83" s="38"/>
      <c r="LHV83" s="38"/>
      <c r="LHW83" s="38"/>
      <c r="LHX83" s="38"/>
      <c r="LHY83" s="38"/>
      <c r="LHZ83" s="38"/>
      <c r="LIA83" s="38"/>
      <c r="LIB83" s="38"/>
      <c r="LIC83" s="38"/>
      <c r="LID83" s="38"/>
      <c r="LIE83" s="38"/>
      <c r="LIF83" s="38"/>
      <c r="LIG83" s="38"/>
      <c r="LIH83" s="38"/>
      <c r="LII83" s="38"/>
      <c r="LIJ83" s="38"/>
      <c r="LIK83" s="38"/>
      <c r="LIL83" s="38"/>
      <c r="LIM83" s="38"/>
      <c r="LIN83" s="38"/>
      <c r="LIO83" s="38"/>
      <c r="LIP83" s="38"/>
      <c r="LIQ83" s="38"/>
      <c r="LIR83" s="38"/>
      <c r="LIS83" s="38"/>
      <c r="LIT83" s="38"/>
      <c r="LIU83" s="38"/>
      <c r="LIV83" s="38"/>
      <c r="LIW83" s="38"/>
      <c r="LIX83" s="38"/>
      <c r="LIY83" s="38"/>
      <c r="LIZ83" s="38"/>
      <c r="LJA83" s="38"/>
      <c r="LJB83" s="38"/>
      <c r="LJC83" s="38"/>
      <c r="LJD83" s="38"/>
      <c r="LJE83" s="38"/>
      <c r="LJF83" s="38"/>
      <c r="LJG83" s="38"/>
      <c r="LJH83" s="38"/>
      <c r="LJI83" s="38"/>
      <c r="LJJ83" s="38"/>
      <c r="LJK83" s="38"/>
      <c r="LJL83" s="38"/>
      <c r="LJM83" s="38"/>
      <c r="LJN83" s="38"/>
      <c r="LJO83" s="38"/>
      <c r="LJP83" s="38"/>
      <c r="LJQ83" s="38"/>
      <c r="LJR83" s="38"/>
      <c r="LJS83" s="38"/>
      <c r="LJT83" s="38"/>
      <c r="LJU83" s="38"/>
      <c r="LJV83" s="38"/>
      <c r="LJW83" s="38"/>
      <c r="LJX83" s="38"/>
      <c r="LJY83" s="38"/>
      <c r="LJZ83" s="38"/>
      <c r="LKA83" s="38"/>
      <c r="LKB83" s="38"/>
      <c r="LKC83" s="38"/>
      <c r="LKD83" s="38"/>
      <c r="LKE83" s="38"/>
      <c r="LKF83" s="38"/>
      <c r="LKG83" s="38"/>
      <c r="LKH83" s="38"/>
      <c r="LKI83" s="38"/>
      <c r="LKJ83" s="38"/>
      <c r="LKK83" s="38"/>
      <c r="LKL83" s="38"/>
      <c r="LKM83" s="38"/>
      <c r="LKN83" s="38"/>
      <c r="LKO83" s="38"/>
      <c r="LKP83" s="38"/>
      <c r="LKQ83" s="38"/>
      <c r="LKR83" s="38"/>
      <c r="LKS83" s="38"/>
      <c r="LKT83" s="38"/>
      <c r="LKU83" s="38"/>
      <c r="LKV83" s="38"/>
      <c r="LKW83" s="38"/>
      <c r="LKX83" s="38"/>
      <c r="LKY83" s="38"/>
      <c r="LKZ83" s="38"/>
      <c r="LLA83" s="38"/>
      <c r="LLB83" s="38"/>
      <c r="LLC83" s="38"/>
      <c r="LLD83" s="38"/>
      <c r="LLE83" s="38"/>
      <c r="LLF83" s="38"/>
      <c r="LLG83" s="38"/>
      <c r="LLH83" s="38"/>
      <c r="LLI83" s="38"/>
      <c r="LLJ83" s="38"/>
      <c r="LLK83" s="38"/>
      <c r="LLL83" s="38"/>
      <c r="LLM83" s="38"/>
      <c r="LLN83" s="38"/>
      <c r="LLO83" s="38"/>
      <c r="LLP83" s="38"/>
      <c r="LLQ83" s="38"/>
      <c r="LLR83" s="38"/>
      <c r="LLS83" s="38"/>
      <c r="LLT83" s="38"/>
      <c r="LLU83" s="38"/>
      <c r="LLV83" s="38"/>
      <c r="LLW83" s="38"/>
      <c r="LLX83" s="38"/>
      <c r="LLY83" s="38"/>
      <c r="LLZ83" s="38"/>
      <c r="LMA83" s="38"/>
      <c r="LMB83" s="38"/>
      <c r="LMC83" s="38"/>
      <c r="LMD83" s="38"/>
      <c r="LME83" s="38"/>
      <c r="LMF83" s="38"/>
      <c r="LMG83" s="38"/>
      <c r="LMH83" s="38"/>
      <c r="LMI83" s="38"/>
      <c r="LMJ83" s="38"/>
      <c r="LMK83" s="38"/>
      <c r="LML83" s="38"/>
      <c r="LMM83" s="38"/>
      <c r="LMN83" s="38"/>
      <c r="LMO83" s="38"/>
      <c r="LMP83" s="38"/>
      <c r="LMQ83" s="38"/>
      <c r="LMR83" s="38"/>
      <c r="LMS83" s="38"/>
      <c r="LMT83" s="38"/>
      <c r="LMU83" s="38"/>
      <c r="LMV83" s="38"/>
      <c r="LMW83" s="38"/>
      <c r="LMX83" s="38"/>
      <c r="LMY83" s="38"/>
      <c r="LMZ83" s="38"/>
      <c r="LNA83" s="38"/>
      <c r="LNB83" s="38"/>
      <c r="LNC83" s="38"/>
      <c r="LND83" s="38"/>
      <c r="LNE83" s="38"/>
      <c r="LNF83" s="38"/>
      <c r="LNG83" s="38"/>
      <c r="LNH83" s="38"/>
      <c r="LNI83" s="38"/>
      <c r="LNJ83" s="38"/>
      <c r="LNK83" s="38"/>
      <c r="LNL83" s="38"/>
      <c r="LNM83" s="38"/>
      <c r="LNN83" s="38"/>
      <c r="LNO83" s="38"/>
      <c r="LNP83" s="38"/>
      <c r="LNQ83" s="38"/>
      <c r="LNR83" s="38"/>
      <c r="LNS83" s="38"/>
      <c r="LNT83" s="38"/>
      <c r="LNU83" s="38"/>
      <c r="LNV83" s="38"/>
      <c r="LNW83" s="38"/>
      <c r="LNX83" s="38"/>
      <c r="LNY83" s="38"/>
      <c r="LNZ83" s="38"/>
      <c r="LOA83" s="38"/>
      <c r="LOB83" s="38"/>
      <c r="LOC83" s="38"/>
      <c r="LOD83" s="38"/>
      <c r="LOE83" s="38"/>
      <c r="LOF83" s="38"/>
      <c r="LOG83" s="38"/>
      <c r="LOH83" s="38"/>
      <c r="LOI83" s="38"/>
      <c r="LOJ83" s="38"/>
      <c r="LOK83" s="38"/>
      <c r="LOL83" s="38"/>
      <c r="LOM83" s="38"/>
      <c r="LON83" s="38"/>
      <c r="LOO83" s="38"/>
      <c r="LOP83" s="38"/>
      <c r="LOQ83" s="38"/>
      <c r="LOR83" s="38"/>
      <c r="LOS83" s="38"/>
      <c r="LOT83" s="38"/>
      <c r="LOU83" s="38"/>
      <c r="LOV83" s="38"/>
      <c r="LOW83" s="38"/>
      <c r="LOX83" s="38"/>
      <c r="LOY83" s="38"/>
      <c r="LOZ83" s="38"/>
      <c r="LPA83" s="38"/>
      <c r="LPB83" s="38"/>
      <c r="LPC83" s="38"/>
      <c r="LPD83" s="38"/>
      <c r="LPE83" s="38"/>
      <c r="LPF83" s="38"/>
      <c r="LPG83" s="38"/>
      <c r="LPH83" s="38"/>
      <c r="LPI83" s="38"/>
      <c r="LPJ83" s="38"/>
      <c r="LPK83" s="38"/>
      <c r="LPL83" s="38"/>
      <c r="LPM83" s="38"/>
      <c r="LPN83" s="38"/>
      <c r="LPO83" s="38"/>
      <c r="LPP83" s="38"/>
      <c r="LPQ83" s="38"/>
      <c r="LPR83" s="38"/>
      <c r="LPS83" s="38"/>
      <c r="LPT83" s="38"/>
      <c r="LPU83" s="38"/>
      <c r="LPV83" s="38"/>
      <c r="LPW83" s="38"/>
      <c r="LPX83" s="38"/>
      <c r="LPY83" s="38"/>
      <c r="LPZ83" s="38"/>
      <c r="LQA83" s="38"/>
      <c r="LQB83" s="38"/>
      <c r="LQC83" s="38"/>
      <c r="LQD83" s="38"/>
      <c r="LQE83" s="38"/>
      <c r="LQF83" s="38"/>
      <c r="LQG83" s="38"/>
      <c r="LQH83" s="38"/>
      <c r="LQI83" s="38"/>
      <c r="LQJ83" s="38"/>
      <c r="LQK83" s="38"/>
      <c r="LQL83" s="38"/>
      <c r="LQM83" s="38"/>
      <c r="LQN83" s="38"/>
      <c r="LQO83" s="38"/>
      <c r="LQP83" s="38"/>
      <c r="LQQ83" s="38"/>
      <c r="LQR83" s="38"/>
      <c r="LQS83" s="38"/>
      <c r="LQT83" s="38"/>
      <c r="LQU83" s="38"/>
      <c r="LQV83" s="38"/>
      <c r="LQW83" s="38"/>
      <c r="LQX83" s="38"/>
      <c r="LQY83" s="38"/>
      <c r="LQZ83" s="38"/>
      <c r="LRA83" s="38"/>
      <c r="LRB83" s="38"/>
      <c r="LRC83" s="38"/>
      <c r="LRD83" s="38"/>
      <c r="LRE83" s="38"/>
      <c r="LRF83" s="38"/>
      <c r="LRG83" s="38"/>
      <c r="LRH83" s="38"/>
      <c r="LRI83" s="38"/>
      <c r="LRJ83" s="38"/>
      <c r="LRK83" s="38"/>
      <c r="LRL83" s="38"/>
      <c r="LRM83" s="38"/>
      <c r="LRN83" s="38"/>
      <c r="LRO83" s="38"/>
      <c r="LRP83" s="38"/>
      <c r="LRQ83" s="38"/>
      <c r="LRR83" s="38"/>
      <c r="LRS83" s="38"/>
      <c r="LRT83" s="38"/>
      <c r="LRU83" s="38"/>
      <c r="LRV83" s="38"/>
      <c r="LRW83" s="38"/>
      <c r="LRX83" s="38"/>
      <c r="LRY83" s="38"/>
      <c r="LRZ83" s="38"/>
      <c r="LSA83" s="38"/>
      <c r="LSB83" s="38"/>
      <c r="LSC83" s="38"/>
      <c r="LSD83" s="38"/>
      <c r="LSE83" s="38"/>
      <c r="LSF83" s="38"/>
      <c r="LSG83" s="38"/>
      <c r="LSH83" s="38"/>
      <c r="LSI83" s="38"/>
      <c r="LSJ83" s="38"/>
      <c r="LSK83" s="38"/>
      <c r="LSL83" s="38"/>
      <c r="LSM83" s="38"/>
      <c r="LSN83" s="38"/>
      <c r="LSO83" s="38"/>
      <c r="LSP83" s="38"/>
      <c r="LSQ83" s="38"/>
      <c r="LSR83" s="38"/>
      <c r="LSS83" s="38"/>
      <c r="LST83" s="38"/>
      <c r="LSU83" s="38"/>
      <c r="LSV83" s="38"/>
      <c r="LSW83" s="38"/>
      <c r="LSX83" s="38"/>
      <c r="LSY83" s="38"/>
      <c r="LSZ83" s="38"/>
      <c r="LTA83" s="38"/>
      <c r="LTB83" s="38"/>
      <c r="LTC83" s="38"/>
      <c r="LTD83" s="38"/>
      <c r="LTE83" s="38"/>
      <c r="LTF83" s="38"/>
      <c r="LTG83" s="38"/>
      <c r="LTH83" s="38"/>
      <c r="LTI83" s="38"/>
      <c r="LTJ83" s="38"/>
      <c r="LTK83" s="38"/>
      <c r="LTL83" s="38"/>
      <c r="LTM83" s="38"/>
      <c r="LTN83" s="38"/>
      <c r="LTO83" s="38"/>
      <c r="LTP83" s="38"/>
      <c r="LTQ83" s="38"/>
      <c r="LTR83" s="38"/>
      <c r="LTS83" s="38"/>
      <c r="LTT83" s="38"/>
      <c r="LTU83" s="38"/>
      <c r="LTV83" s="38"/>
      <c r="LTW83" s="38"/>
      <c r="LTX83" s="38"/>
      <c r="LTY83" s="38"/>
      <c r="LTZ83" s="38"/>
      <c r="LUA83" s="38"/>
      <c r="LUB83" s="38"/>
      <c r="LUC83" s="38"/>
      <c r="LUD83" s="38"/>
      <c r="LUE83" s="38"/>
      <c r="LUF83" s="38"/>
      <c r="LUG83" s="38"/>
      <c r="LUH83" s="38"/>
      <c r="LUI83" s="38"/>
      <c r="LUJ83" s="38"/>
      <c r="LUK83" s="38"/>
      <c r="LUL83" s="38"/>
      <c r="LUM83" s="38"/>
      <c r="LUN83" s="38"/>
      <c r="LUO83" s="38"/>
      <c r="LUP83" s="38"/>
      <c r="LUQ83" s="38"/>
      <c r="LUR83" s="38"/>
      <c r="LUS83" s="38"/>
      <c r="LUT83" s="38"/>
      <c r="LUU83" s="38"/>
      <c r="LUV83" s="38"/>
      <c r="LUW83" s="38"/>
      <c r="LUX83" s="38"/>
      <c r="LUY83" s="38"/>
      <c r="LUZ83" s="38"/>
      <c r="LVA83" s="38"/>
      <c r="LVB83" s="38"/>
      <c r="LVC83" s="38"/>
      <c r="LVD83" s="38"/>
      <c r="LVE83" s="38"/>
      <c r="LVF83" s="38"/>
      <c r="LVG83" s="38"/>
      <c r="LVH83" s="38"/>
      <c r="LVI83" s="38"/>
      <c r="LVJ83" s="38"/>
      <c r="LVK83" s="38"/>
      <c r="LVL83" s="38"/>
      <c r="LVM83" s="38"/>
      <c r="LVN83" s="38"/>
      <c r="LVO83" s="38"/>
      <c r="LVP83" s="38"/>
      <c r="LVQ83" s="38"/>
      <c r="LVR83" s="38"/>
      <c r="LVS83" s="38"/>
      <c r="LVT83" s="38"/>
      <c r="LVU83" s="38"/>
      <c r="LVV83" s="38"/>
      <c r="LVW83" s="38"/>
      <c r="LVX83" s="38"/>
      <c r="LVY83" s="38"/>
      <c r="LVZ83" s="38"/>
      <c r="LWA83" s="38"/>
      <c r="LWB83" s="38"/>
      <c r="LWC83" s="38"/>
      <c r="LWD83" s="38"/>
      <c r="LWE83" s="38"/>
      <c r="LWF83" s="38"/>
      <c r="LWG83" s="38"/>
      <c r="LWH83" s="38"/>
      <c r="LWI83" s="38"/>
      <c r="LWJ83" s="38"/>
      <c r="LWK83" s="38"/>
      <c r="LWL83" s="38"/>
      <c r="LWM83" s="38"/>
      <c r="LWN83" s="38"/>
      <c r="LWO83" s="38"/>
      <c r="LWP83" s="38"/>
      <c r="LWQ83" s="38"/>
      <c r="LWR83" s="38"/>
      <c r="LWS83" s="38"/>
      <c r="LWT83" s="38"/>
      <c r="LWU83" s="38"/>
      <c r="LWV83" s="38"/>
      <c r="LWW83" s="38"/>
      <c r="LWX83" s="38"/>
      <c r="LWY83" s="38"/>
      <c r="LWZ83" s="38"/>
      <c r="LXA83" s="38"/>
      <c r="LXB83" s="38"/>
      <c r="LXC83" s="38"/>
      <c r="LXD83" s="38"/>
      <c r="LXE83" s="38"/>
      <c r="LXF83" s="38"/>
      <c r="LXG83" s="38"/>
      <c r="LXH83" s="38"/>
      <c r="LXI83" s="38"/>
      <c r="LXJ83" s="38"/>
      <c r="LXK83" s="38"/>
      <c r="LXL83" s="38"/>
      <c r="LXM83" s="38"/>
      <c r="LXN83" s="38"/>
      <c r="LXO83" s="38"/>
      <c r="LXP83" s="38"/>
      <c r="LXQ83" s="38"/>
      <c r="LXR83" s="38"/>
      <c r="LXS83" s="38"/>
      <c r="LXT83" s="38"/>
      <c r="LXU83" s="38"/>
      <c r="LXV83" s="38"/>
      <c r="LXW83" s="38"/>
      <c r="LXX83" s="38"/>
      <c r="LXY83" s="38"/>
      <c r="LXZ83" s="38"/>
      <c r="LYA83" s="38"/>
      <c r="LYB83" s="38"/>
      <c r="LYC83" s="38"/>
      <c r="LYD83" s="38"/>
      <c r="LYE83" s="38"/>
      <c r="LYF83" s="38"/>
      <c r="LYG83" s="38"/>
      <c r="LYH83" s="38"/>
      <c r="LYI83" s="38"/>
      <c r="LYJ83" s="38"/>
      <c r="LYK83" s="38"/>
      <c r="LYL83" s="38"/>
      <c r="LYM83" s="38"/>
      <c r="LYN83" s="38"/>
      <c r="LYO83" s="38"/>
      <c r="LYP83" s="38"/>
      <c r="LYQ83" s="38"/>
      <c r="LYR83" s="38"/>
      <c r="LYS83" s="38"/>
      <c r="LYT83" s="38"/>
      <c r="LYU83" s="38"/>
      <c r="LYV83" s="38"/>
      <c r="LYW83" s="38"/>
      <c r="LYX83" s="38"/>
      <c r="LYY83" s="38"/>
      <c r="LYZ83" s="38"/>
      <c r="LZA83" s="38"/>
      <c r="LZB83" s="38"/>
      <c r="LZC83" s="38"/>
      <c r="LZD83" s="38"/>
      <c r="LZE83" s="38"/>
      <c r="LZF83" s="38"/>
      <c r="LZG83" s="38"/>
      <c r="LZH83" s="38"/>
      <c r="LZI83" s="38"/>
      <c r="LZJ83" s="38"/>
      <c r="LZK83" s="38"/>
      <c r="LZL83" s="38"/>
      <c r="LZM83" s="38"/>
      <c r="LZN83" s="38"/>
      <c r="LZO83" s="38"/>
      <c r="LZP83" s="38"/>
      <c r="LZQ83" s="38"/>
      <c r="LZR83" s="38"/>
      <c r="LZS83" s="38"/>
      <c r="LZT83" s="38"/>
      <c r="LZU83" s="38"/>
      <c r="LZV83" s="38"/>
      <c r="LZW83" s="38"/>
      <c r="LZX83" s="38"/>
      <c r="LZY83" s="38"/>
      <c r="LZZ83" s="38"/>
      <c r="MAA83" s="38"/>
      <c r="MAB83" s="38"/>
      <c r="MAC83" s="38"/>
      <c r="MAD83" s="38"/>
      <c r="MAE83" s="38"/>
      <c r="MAF83" s="38"/>
      <c r="MAG83" s="38"/>
      <c r="MAH83" s="38"/>
      <c r="MAI83" s="38"/>
      <c r="MAJ83" s="38"/>
      <c r="MAK83" s="38"/>
      <c r="MAL83" s="38"/>
      <c r="MAM83" s="38"/>
      <c r="MAN83" s="38"/>
      <c r="MAO83" s="38"/>
      <c r="MAP83" s="38"/>
      <c r="MAQ83" s="38"/>
      <c r="MAR83" s="38"/>
      <c r="MAS83" s="38"/>
      <c r="MAT83" s="38"/>
      <c r="MAU83" s="38"/>
      <c r="MAV83" s="38"/>
      <c r="MAW83" s="38"/>
      <c r="MAX83" s="38"/>
      <c r="MAY83" s="38"/>
      <c r="MAZ83" s="38"/>
      <c r="MBA83" s="38"/>
      <c r="MBB83" s="38"/>
      <c r="MBC83" s="38"/>
      <c r="MBD83" s="38"/>
      <c r="MBE83" s="38"/>
      <c r="MBF83" s="38"/>
      <c r="MBG83" s="38"/>
      <c r="MBH83" s="38"/>
      <c r="MBI83" s="38"/>
      <c r="MBJ83" s="38"/>
      <c r="MBK83" s="38"/>
      <c r="MBL83" s="38"/>
      <c r="MBM83" s="38"/>
      <c r="MBN83" s="38"/>
      <c r="MBO83" s="38"/>
      <c r="MBP83" s="38"/>
      <c r="MBQ83" s="38"/>
      <c r="MBR83" s="38"/>
      <c r="MBS83" s="38"/>
      <c r="MBT83" s="38"/>
      <c r="MBU83" s="38"/>
      <c r="MBV83" s="38"/>
      <c r="MBW83" s="38"/>
      <c r="MBX83" s="38"/>
      <c r="MBY83" s="38"/>
      <c r="MBZ83" s="38"/>
      <c r="MCA83" s="38"/>
      <c r="MCB83" s="38"/>
      <c r="MCC83" s="38"/>
      <c r="MCD83" s="38"/>
      <c r="MCE83" s="38"/>
      <c r="MCF83" s="38"/>
      <c r="MCG83" s="38"/>
      <c r="MCH83" s="38"/>
      <c r="MCI83" s="38"/>
      <c r="MCJ83" s="38"/>
      <c r="MCK83" s="38"/>
      <c r="MCL83" s="38"/>
      <c r="MCM83" s="38"/>
      <c r="MCN83" s="38"/>
      <c r="MCO83" s="38"/>
      <c r="MCP83" s="38"/>
      <c r="MCQ83" s="38"/>
      <c r="MCR83" s="38"/>
      <c r="MCS83" s="38"/>
      <c r="MCT83" s="38"/>
      <c r="MCU83" s="38"/>
      <c r="MCV83" s="38"/>
      <c r="MCW83" s="38"/>
      <c r="MCX83" s="38"/>
      <c r="MCY83" s="38"/>
      <c r="MCZ83" s="38"/>
      <c r="MDA83" s="38"/>
      <c r="MDB83" s="38"/>
      <c r="MDC83" s="38"/>
      <c r="MDD83" s="38"/>
      <c r="MDE83" s="38"/>
      <c r="MDF83" s="38"/>
      <c r="MDG83" s="38"/>
      <c r="MDH83" s="38"/>
      <c r="MDI83" s="38"/>
      <c r="MDJ83" s="38"/>
      <c r="MDK83" s="38"/>
      <c r="MDL83" s="38"/>
      <c r="MDM83" s="38"/>
      <c r="MDN83" s="38"/>
      <c r="MDO83" s="38"/>
      <c r="MDP83" s="38"/>
      <c r="MDQ83" s="38"/>
      <c r="MDR83" s="38"/>
      <c r="MDS83" s="38"/>
      <c r="MDT83" s="38"/>
      <c r="MDU83" s="38"/>
      <c r="MDV83" s="38"/>
      <c r="MDW83" s="38"/>
      <c r="MDX83" s="38"/>
      <c r="MDY83" s="38"/>
      <c r="MDZ83" s="38"/>
      <c r="MEA83" s="38"/>
      <c r="MEB83" s="38"/>
      <c r="MEC83" s="38"/>
      <c r="MED83" s="38"/>
      <c r="MEE83" s="38"/>
      <c r="MEF83" s="38"/>
      <c r="MEG83" s="38"/>
      <c r="MEH83" s="38"/>
      <c r="MEI83" s="38"/>
      <c r="MEJ83" s="38"/>
      <c r="MEK83" s="38"/>
      <c r="MEL83" s="38"/>
      <c r="MEM83" s="38"/>
      <c r="MEN83" s="38"/>
      <c r="MEO83" s="38"/>
      <c r="MEP83" s="38"/>
      <c r="MEQ83" s="38"/>
      <c r="MER83" s="38"/>
      <c r="MES83" s="38"/>
      <c r="MET83" s="38"/>
      <c r="MEU83" s="38"/>
      <c r="MEV83" s="38"/>
      <c r="MEW83" s="38"/>
      <c r="MEX83" s="38"/>
      <c r="MEY83" s="38"/>
      <c r="MEZ83" s="38"/>
      <c r="MFA83" s="38"/>
      <c r="MFB83" s="38"/>
      <c r="MFC83" s="38"/>
      <c r="MFD83" s="38"/>
      <c r="MFE83" s="38"/>
      <c r="MFF83" s="38"/>
      <c r="MFG83" s="38"/>
      <c r="MFH83" s="38"/>
      <c r="MFI83" s="38"/>
      <c r="MFJ83" s="38"/>
      <c r="MFK83" s="38"/>
      <c r="MFL83" s="38"/>
      <c r="MFM83" s="38"/>
      <c r="MFN83" s="38"/>
      <c r="MFO83" s="38"/>
      <c r="MFP83" s="38"/>
      <c r="MFQ83" s="38"/>
      <c r="MFR83" s="38"/>
      <c r="MFS83" s="38"/>
      <c r="MFT83" s="38"/>
      <c r="MFU83" s="38"/>
      <c r="MFV83" s="38"/>
      <c r="MFW83" s="38"/>
      <c r="MFX83" s="38"/>
      <c r="MFY83" s="38"/>
      <c r="MFZ83" s="38"/>
      <c r="MGA83" s="38"/>
      <c r="MGB83" s="38"/>
      <c r="MGC83" s="38"/>
      <c r="MGD83" s="38"/>
      <c r="MGE83" s="38"/>
      <c r="MGF83" s="38"/>
      <c r="MGG83" s="38"/>
      <c r="MGH83" s="38"/>
      <c r="MGI83" s="38"/>
      <c r="MGJ83" s="38"/>
      <c r="MGK83" s="38"/>
      <c r="MGL83" s="38"/>
      <c r="MGM83" s="38"/>
      <c r="MGN83" s="38"/>
      <c r="MGO83" s="38"/>
      <c r="MGP83" s="38"/>
      <c r="MGQ83" s="38"/>
      <c r="MGR83" s="38"/>
      <c r="MGS83" s="38"/>
      <c r="MGT83" s="38"/>
      <c r="MGU83" s="38"/>
      <c r="MGV83" s="38"/>
      <c r="MGW83" s="38"/>
      <c r="MGX83" s="38"/>
      <c r="MGY83" s="38"/>
      <c r="MGZ83" s="38"/>
      <c r="MHA83" s="38"/>
      <c r="MHB83" s="38"/>
      <c r="MHC83" s="38"/>
      <c r="MHD83" s="38"/>
      <c r="MHE83" s="38"/>
      <c r="MHF83" s="38"/>
      <c r="MHG83" s="38"/>
      <c r="MHH83" s="38"/>
      <c r="MHI83" s="38"/>
      <c r="MHJ83" s="38"/>
      <c r="MHK83" s="38"/>
      <c r="MHL83" s="38"/>
      <c r="MHM83" s="38"/>
      <c r="MHN83" s="38"/>
      <c r="MHO83" s="38"/>
      <c r="MHP83" s="38"/>
      <c r="MHQ83" s="38"/>
      <c r="MHR83" s="38"/>
      <c r="MHS83" s="38"/>
      <c r="MHT83" s="38"/>
      <c r="MHU83" s="38"/>
      <c r="MHV83" s="38"/>
      <c r="MHW83" s="38"/>
      <c r="MHX83" s="38"/>
      <c r="MHY83" s="38"/>
      <c r="MHZ83" s="38"/>
      <c r="MIA83" s="38"/>
      <c r="MIB83" s="38"/>
      <c r="MIC83" s="38"/>
      <c r="MID83" s="38"/>
      <c r="MIE83" s="38"/>
      <c r="MIF83" s="38"/>
      <c r="MIG83" s="38"/>
      <c r="MIH83" s="38"/>
      <c r="MII83" s="38"/>
      <c r="MIJ83" s="38"/>
      <c r="MIK83" s="38"/>
      <c r="MIL83" s="38"/>
      <c r="MIM83" s="38"/>
      <c r="MIN83" s="38"/>
      <c r="MIO83" s="38"/>
      <c r="MIP83" s="38"/>
      <c r="MIQ83" s="38"/>
      <c r="MIR83" s="38"/>
      <c r="MIS83" s="38"/>
      <c r="MIT83" s="38"/>
      <c r="MIU83" s="38"/>
      <c r="MIV83" s="38"/>
      <c r="MIW83" s="38"/>
      <c r="MIX83" s="38"/>
      <c r="MIY83" s="38"/>
      <c r="MIZ83" s="38"/>
      <c r="MJA83" s="38"/>
      <c r="MJB83" s="38"/>
      <c r="MJC83" s="38"/>
      <c r="MJD83" s="38"/>
      <c r="MJE83" s="38"/>
      <c r="MJF83" s="38"/>
      <c r="MJG83" s="38"/>
      <c r="MJH83" s="38"/>
      <c r="MJI83" s="38"/>
      <c r="MJJ83" s="38"/>
      <c r="MJK83" s="38"/>
      <c r="MJL83" s="38"/>
      <c r="MJM83" s="38"/>
      <c r="MJN83" s="38"/>
      <c r="MJO83" s="38"/>
      <c r="MJP83" s="38"/>
      <c r="MJQ83" s="38"/>
      <c r="MJR83" s="38"/>
      <c r="MJS83" s="38"/>
      <c r="MJT83" s="38"/>
      <c r="MJU83" s="38"/>
      <c r="MJV83" s="38"/>
      <c r="MJW83" s="38"/>
      <c r="MJX83" s="38"/>
      <c r="MJY83" s="38"/>
      <c r="MJZ83" s="38"/>
      <c r="MKA83" s="38"/>
      <c r="MKB83" s="38"/>
      <c r="MKC83" s="38"/>
      <c r="MKD83" s="38"/>
      <c r="MKE83" s="38"/>
      <c r="MKF83" s="38"/>
      <c r="MKG83" s="38"/>
      <c r="MKH83" s="38"/>
      <c r="MKI83" s="38"/>
      <c r="MKJ83" s="38"/>
      <c r="MKK83" s="38"/>
      <c r="MKL83" s="38"/>
      <c r="MKM83" s="38"/>
      <c r="MKN83" s="38"/>
      <c r="MKO83" s="38"/>
      <c r="MKP83" s="38"/>
      <c r="MKQ83" s="38"/>
      <c r="MKR83" s="38"/>
      <c r="MKS83" s="38"/>
      <c r="MKT83" s="38"/>
      <c r="MKU83" s="38"/>
      <c r="MKV83" s="38"/>
      <c r="MKW83" s="38"/>
      <c r="MKX83" s="38"/>
      <c r="MKY83" s="38"/>
      <c r="MKZ83" s="38"/>
      <c r="MLA83" s="38"/>
      <c r="MLB83" s="38"/>
      <c r="MLC83" s="38"/>
      <c r="MLD83" s="38"/>
      <c r="MLE83" s="38"/>
      <c r="MLF83" s="38"/>
      <c r="MLG83" s="38"/>
      <c r="MLH83" s="38"/>
      <c r="MLI83" s="38"/>
      <c r="MLJ83" s="38"/>
      <c r="MLK83" s="38"/>
      <c r="MLL83" s="38"/>
      <c r="MLM83" s="38"/>
      <c r="MLN83" s="38"/>
      <c r="MLO83" s="38"/>
      <c r="MLP83" s="38"/>
      <c r="MLQ83" s="38"/>
      <c r="MLR83" s="38"/>
      <c r="MLS83" s="38"/>
      <c r="MLT83" s="38"/>
      <c r="MLU83" s="38"/>
      <c r="MLV83" s="38"/>
      <c r="MLW83" s="38"/>
      <c r="MLX83" s="38"/>
      <c r="MLY83" s="38"/>
      <c r="MLZ83" s="38"/>
      <c r="MMA83" s="38"/>
      <c r="MMB83" s="38"/>
      <c r="MMC83" s="38"/>
      <c r="MMD83" s="38"/>
      <c r="MME83" s="38"/>
      <c r="MMF83" s="38"/>
      <c r="MMG83" s="38"/>
      <c r="MMH83" s="38"/>
      <c r="MMI83" s="38"/>
      <c r="MMJ83" s="38"/>
      <c r="MMK83" s="38"/>
      <c r="MML83" s="38"/>
      <c r="MMM83" s="38"/>
      <c r="MMN83" s="38"/>
      <c r="MMO83" s="38"/>
      <c r="MMP83" s="38"/>
      <c r="MMQ83" s="38"/>
      <c r="MMR83" s="38"/>
      <c r="MMS83" s="38"/>
      <c r="MMT83" s="38"/>
      <c r="MMU83" s="38"/>
      <c r="MMV83" s="38"/>
      <c r="MMW83" s="38"/>
      <c r="MMX83" s="38"/>
      <c r="MMY83" s="38"/>
      <c r="MMZ83" s="38"/>
      <c r="MNA83" s="38"/>
      <c r="MNB83" s="38"/>
      <c r="MNC83" s="38"/>
      <c r="MND83" s="38"/>
      <c r="MNE83" s="38"/>
      <c r="MNF83" s="38"/>
      <c r="MNG83" s="38"/>
      <c r="MNH83" s="38"/>
      <c r="MNI83" s="38"/>
      <c r="MNJ83" s="38"/>
      <c r="MNK83" s="38"/>
      <c r="MNL83" s="38"/>
      <c r="MNM83" s="38"/>
      <c r="MNN83" s="38"/>
      <c r="MNO83" s="38"/>
      <c r="MNP83" s="38"/>
      <c r="MNQ83" s="38"/>
      <c r="MNR83" s="38"/>
      <c r="MNS83" s="38"/>
      <c r="MNT83" s="38"/>
      <c r="MNU83" s="38"/>
      <c r="MNV83" s="38"/>
      <c r="MNW83" s="38"/>
      <c r="MNX83" s="38"/>
      <c r="MNY83" s="38"/>
      <c r="MNZ83" s="38"/>
      <c r="MOA83" s="38"/>
      <c r="MOB83" s="38"/>
      <c r="MOC83" s="38"/>
      <c r="MOD83" s="38"/>
      <c r="MOE83" s="38"/>
      <c r="MOF83" s="38"/>
      <c r="MOG83" s="38"/>
      <c r="MOH83" s="38"/>
      <c r="MOI83" s="38"/>
      <c r="MOJ83" s="38"/>
      <c r="MOK83" s="38"/>
      <c r="MOL83" s="38"/>
      <c r="MOM83" s="38"/>
      <c r="MON83" s="38"/>
      <c r="MOO83" s="38"/>
      <c r="MOP83" s="38"/>
      <c r="MOQ83" s="38"/>
      <c r="MOR83" s="38"/>
      <c r="MOS83" s="38"/>
      <c r="MOT83" s="38"/>
      <c r="MOU83" s="38"/>
      <c r="MOV83" s="38"/>
      <c r="MOW83" s="38"/>
      <c r="MOX83" s="38"/>
      <c r="MOY83" s="38"/>
      <c r="MOZ83" s="38"/>
      <c r="MPA83" s="38"/>
      <c r="MPB83" s="38"/>
      <c r="MPC83" s="38"/>
      <c r="MPD83" s="38"/>
      <c r="MPE83" s="38"/>
      <c r="MPF83" s="38"/>
      <c r="MPG83" s="38"/>
      <c r="MPH83" s="38"/>
      <c r="MPI83" s="38"/>
      <c r="MPJ83" s="38"/>
      <c r="MPK83" s="38"/>
      <c r="MPL83" s="38"/>
      <c r="MPM83" s="38"/>
      <c r="MPN83" s="38"/>
      <c r="MPO83" s="38"/>
      <c r="MPP83" s="38"/>
      <c r="MPQ83" s="38"/>
      <c r="MPR83" s="38"/>
      <c r="MPS83" s="38"/>
      <c r="MPT83" s="38"/>
      <c r="MPU83" s="38"/>
      <c r="MPV83" s="38"/>
      <c r="MPW83" s="38"/>
      <c r="MPX83" s="38"/>
      <c r="MPY83" s="38"/>
      <c r="MPZ83" s="38"/>
      <c r="MQA83" s="38"/>
      <c r="MQB83" s="38"/>
      <c r="MQC83" s="38"/>
      <c r="MQD83" s="38"/>
      <c r="MQE83" s="38"/>
      <c r="MQF83" s="38"/>
      <c r="MQG83" s="38"/>
      <c r="MQH83" s="38"/>
      <c r="MQI83" s="38"/>
      <c r="MQJ83" s="38"/>
      <c r="MQK83" s="38"/>
      <c r="MQL83" s="38"/>
      <c r="MQM83" s="38"/>
      <c r="MQN83" s="38"/>
      <c r="MQO83" s="38"/>
      <c r="MQP83" s="38"/>
      <c r="MQQ83" s="38"/>
      <c r="MQR83" s="38"/>
      <c r="MQS83" s="38"/>
      <c r="MQT83" s="38"/>
      <c r="MQU83" s="38"/>
      <c r="MQV83" s="38"/>
      <c r="MQW83" s="38"/>
      <c r="MQX83" s="38"/>
      <c r="MQY83" s="38"/>
      <c r="MQZ83" s="38"/>
      <c r="MRA83" s="38"/>
      <c r="MRB83" s="38"/>
      <c r="MRC83" s="38"/>
      <c r="MRD83" s="38"/>
      <c r="MRE83" s="38"/>
      <c r="MRF83" s="38"/>
      <c r="MRG83" s="38"/>
      <c r="MRH83" s="38"/>
      <c r="MRI83" s="38"/>
      <c r="MRJ83" s="38"/>
      <c r="MRK83" s="38"/>
      <c r="MRL83" s="38"/>
      <c r="MRM83" s="38"/>
      <c r="MRN83" s="38"/>
      <c r="MRO83" s="38"/>
      <c r="MRP83" s="38"/>
      <c r="MRQ83" s="38"/>
      <c r="MRR83" s="38"/>
      <c r="MRS83" s="38"/>
      <c r="MRT83" s="38"/>
      <c r="MRU83" s="38"/>
      <c r="MRV83" s="38"/>
      <c r="MRW83" s="38"/>
      <c r="MRX83" s="38"/>
      <c r="MRY83" s="38"/>
      <c r="MRZ83" s="38"/>
      <c r="MSA83" s="38"/>
      <c r="MSB83" s="38"/>
      <c r="MSC83" s="38"/>
      <c r="MSD83" s="38"/>
      <c r="MSE83" s="38"/>
      <c r="MSF83" s="38"/>
      <c r="MSG83" s="38"/>
      <c r="MSH83" s="38"/>
      <c r="MSI83" s="38"/>
      <c r="MSJ83" s="38"/>
      <c r="MSK83" s="38"/>
      <c r="MSL83" s="38"/>
      <c r="MSM83" s="38"/>
      <c r="MSN83" s="38"/>
      <c r="MSO83" s="38"/>
      <c r="MSP83" s="38"/>
      <c r="MSQ83" s="38"/>
      <c r="MSR83" s="38"/>
      <c r="MSS83" s="38"/>
      <c r="MST83" s="38"/>
      <c r="MSU83" s="38"/>
      <c r="MSV83" s="38"/>
      <c r="MSW83" s="38"/>
      <c r="MSX83" s="38"/>
      <c r="MSY83" s="38"/>
      <c r="MSZ83" s="38"/>
      <c r="MTA83" s="38"/>
      <c r="MTB83" s="38"/>
      <c r="MTC83" s="38"/>
      <c r="MTD83" s="38"/>
      <c r="MTE83" s="38"/>
      <c r="MTF83" s="38"/>
      <c r="MTG83" s="38"/>
      <c r="MTH83" s="38"/>
      <c r="MTI83" s="38"/>
      <c r="MTJ83" s="38"/>
      <c r="MTK83" s="38"/>
      <c r="MTL83" s="38"/>
      <c r="MTM83" s="38"/>
      <c r="MTN83" s="38"/>
      <c r="MTO83" s="38"/>
      <c r="MTP83" s="38"/>
      <c r="MTQ83" s="38"/>
      <c r="MTR83" s="38"/>
      <c r="MTS83" s="38"/>
      <c r="MTT83" s="38"/>
      <c r="MTU83" s="38"/>
      <c r="MTV83" s="38"/>
      <c r="MTW83" s="38"/>
      <c r="MTX83" s="38"/>
      <c r="MTY83" s="38"/>
      <c r="MTZ83" s="38"/>
      <c r="MUA83" s="38"/>
      <c r="MUB83" s="38"/>
      <c r="MUC83" s="38"/>
      <c r="MUD83" s="38"/>
      <c r="MUE83" s="38"/>
      <c r="MUF83" s="38"/>
      <c r="MUG83" s="38"/>
      <c r="MUH83" s="38"/>
      <c r="MUI83" s="38"/>
      <c r="MUJ83" s="38"/>
      <c r="MUK83" s="38"/>
      <c r="MUL83" s="38"/>
      <c r="MUM83" s="38"/>
      <c r="MUN83" s="38"/>
      <c r="MUO83" s="38"/>
      <c r="MUP83" s="38"/>
      <c r="MUQ83" s="38"/>
      <c r="MUR83" s="38"/>
      <c r="MUS83" s="38"/>
      <c r="MUT83" s="38"/>
      <c r="MUU83" s="38"/>
      <c r="MUV83" s="38"/>
      <c r="MUW83" s="38"/>
      <c r="MUX83" s="38"/>
      <c r="MUY83" s="38"/>
      <c r="MUZ83" s="38"/>
      <c r="MVA83" s="38"/>
      <c r="MVB83" s="38"/>
      <c r="MVC83" s="38"/>
      <c r="MVD83" s="38"/>
      <c r="MVE83" s="38"/>
      <c r="MVF83" s="38"/>
      <c r="MVG83" s="38"/>
      <c r="MVH83" s="38"/>
      <c r="MVI83" s="38"/>
      <c r="MVJ83" s="38"/>
      <c r="MVK83" s="38"/>
      <c r="MVL83" s="38"/>
      <c r="MVM83" s="38"/>
      <c r="MVN83" s="38"/>
      <c r="MVO83" s="38"/>
      <c r="MVP83" s="38"/>
      <c r="MVQ83" s="38"/>
      <c r="MVR83" s="38"/>
      <c r="MVS83" s="38"/>
      <c r="MVT83" s="38"/>
      <c r="MVU83" s="38"/>
      <c r="MVV83" s="38"/>
      <c r="MVW83" s="38"/>
      <c r="MVX83" s="38"/>
      <c r="MVY83" s="38"/>
      <c r="MVZ83" s="38"/>
      <c r="MWA83" s="38"/>
      <c r="MWB83" s="38"/>
      <c r="MWC83" s="38"/>
      <c r="MWD83" s="38"/>
      <c r="MWE83" s="38"/>
      <c r="MWF83" s="38"/>
      <c r="MWG83" s="38"/>
      <c r="MWH83" s="38"/>
      <c r="MWI83" s="38"/>
      <c r="MWJ83" s="38"/>
      <c r="MWK83" s="38"/>
      <c r="MWL83" s="38"/>
      <c r="MWM83" s="38"/>
      <c r="MWN83" s="38"/>
      <c r="MWO83" s="38"/>
      <c r="MWP83" s="38"/>
      <c r="MWQ83" s="38"/>
      <c r="MWR83" s="38"/>
      <c r="MWS83" s="38"/>
      <c r="MWT83" s="38"/>
      <c r="MWU83" s="38"/>
      <c r="MWV83" s="38"/>
      <c r="MWW83" s="38"/>
      <c r="MWX83" s="38"/>
      <c r="MWY83" s="38"/>
      <c r="MWZ83" s="38"/>
      <c r="MXA83" s="38"/>
      <c r="MXB83" s="38"/>
      <c r="MXC83" s="38"/>
      <c r="MXD83" s="38"/>
      <c r="MXE83" s="38"/>
      <c r="MXF83" s="38"/>
      <c r="MXG83" s="38"/>
      <c r="MXH83" s="38"/>
      <c r="MXI83" s="38"/>
      <c r="MXJ83" s="38"/>
      <c r="MXK83" s="38"/>
      <c r="MXL83" s="38"/>
      <c r="MXM83" s="38"/>
      <c r="MXN83" s="38"/>
      <c r="MXO83" s="38"/>
      <c r="MXP83" s="38"/>
      <c r="MXQ83" s="38"/>
      <c r="MXR83" s="38"/>
      <c r="MXS83" s="38"/>
      <c r="MXT83" s="38"/>
      <c r="MXU83" s="38"/>
      <c r="MXV83" s="38"/>
      <c r="MXW83" s="38"/>
      <c r="MXX83" s="38"/>
      <c r="MXY83" s="38"/>
      <c r="MXZ83" s="38"/>
      <c r="MYA83" s="38"/>
      <c r="MYB83" s="38"/>
      <c r="MYC83" s="38"/>
      <c r="MYD83" s="38"/>
      <c r="MYE83" s="38"/>
      <c r="MYF83" s="38"/>
      <c r="MYG83" s="38"/>
      <c r="MYH83" s="38"/>
      <c r="MYI83" s="38"/>
      <c r="MYJ83" s="38"/>
      <c r="MYK83" s="38"/>
      <c r="MYL83" s="38"/>
      <c r="MYM83" s="38"/>
      <c r="MYN83" s="38"/>
      <c r="MYO83" s="38"/>
      <c r="MYP83" s="38"/>
      <c r="MYQ83" s="38"/>
      <c r="MYR83" s="38"/>
      <c r="MYS83" s="38"/>
      <c r="MYT83" s="38"/>
      <c r="MYU83" s="38"/>
      <c r="MYV83" s="38"/>
      <c r="MYW83" s="38"/>
      <c r="MYX83" s="38"/>
      <c r="MYY83" s="38"/>
      <c r="MYZ83" s="38"/>
      <c r="MZA83" s="38"/>
      <c r="MZB83" s="38"/>
      <c r="MZC83" s="38"/>
      <c r="MZD83" s="38"/>
      <c r="MZE83" s="38"/>
      <c r="MZF83" s="38"/>
      <c r="MZG83" s="38"/>
      <c r="MZH83" s="38"/>
      <c r="MZI83" s="38"/>
      <c r="MZJ83" s="38"/>
      <c r="MZK83" s="38"/>
      <c r="MZL83" s="38"/>
      <c r="MZM83" s="38"/>
      <c r="MZN83" s="38"/>
      <c r="MZO83" s="38"/>
      <c r="MZP83" s="38"/>
      <c r="MZQ83" s="38"/>
      <c r="MZR83" s="38"/>
      <c r="MZS83" s="38"/>
      <c r="MZT83" s="38"/>
      <c r="MZU83" s="38"/>
      <c r="MZV83" s="38"/>
      <c r="MZW83" s="38"/>
      <c r="MZX83" s="38"/>
      <c r="MZY83" s="38"/>
      <c r="MZZ83" s="38"/>
      <c r="NAA83" s="38"/>
      <c r="NAB83" s="38"/>
      <c r="NAC83" s="38"/>
      <c r="NAD83" s="38"/>
      <c r="NAE83" s="38"/>
      <c r="NAF83" s="38"/>
      <c r="NAG83" s="38"/>
      <c r="NAH83" s="38"/>
      <c r="NAI83" s="38"/>
      <c r="NAJ83" s="38"/>
      <c r="NAK83" s="38"/>
      <c r="NAL83" s="38"/>
      <c r="NAM83" s="38"/>
      <c r="NAN83" s="38"/>
      <c r="NAO83" s="38"/>
      <c r="NAP83" s="38"/>
      <c r="NAQ83" s="38"/>
      <c r="NAR83" s="38"/>
      <c r="NAS83" s="38"/>
      <c r="NAT83" s="38"/>
      <c r="NAU83" s="38"/>
      <c r="NAV83" s="38"/>
      <c r="NAW83" s="38"/>
      <c r="NAX83" s="38"/>
      <c r="NAY83" s="38"/>
      <c r="NAZ83" s="38"/>
      <c r="NBA83" s="38"/>
      <c r="NBB83" s="38"/>
      <c r="NBC83" s="38"/>
      <c r="NBD83" s="38"/>
      <c r="NBE83" s="38"/>
      <c r="NBF83" s="38"/>
      <c r="NBG83" s="38"/>
      <c r="NBH83" s="38"/>
      <c r="NBI83" s="38"/>
      <c r="NBJ83" s="38"/>
      <c r="NBK83" s="38"/>
      <c r="NBL83" s="38"/>
      <c r="NBM83" s="38"/>
      <c r="NBN83" s="38"/>
      <c r="NBO83" s="38"/>
      <c r="NBP83" s="38"/>
      <c r="NBQ83" s="38"/>
      <c r="NBR83" s="38"/>
      <c r="NBS83" s="38"/>
      <c r="NBT83" s="38"/>
      <c r="NBU83" s="38"/>
      <c r="NBV83" s="38"/>
      <c r="NBW83" s="38"/>
      <c r="NBX83" s="38"/>
      <c r="NBY83" s="38"/>
      <c r="NBZ83" s="38"/>
      <c r="NCA83" s="38"/>
      <c r="NCB83" s="38"/>
      <c r="NCC83" s="38"/>
      <c r="NCD83" s="38"/>
      <c r="NCE83" s="38"/>
      <c r="NCF83" s="38"/>
      <c r="NCG83" s="38"/>
      <c r="NCH83" s="38"/>
      <c r="NCI83" s="38"/>
      <c r="NCJ83" s="38"/>
      <c r="NCK83" s="38"/>
      <c r="NCL83" s="38"/>
      <c r="NCM83" s="38"/>
      <c r="NCN83" s="38"/>
      <c r="NCO83" s="38"/>
      <c r="NCP83" s="38"/>
      <c r="NCQ83" s="38"/>
      <c r="NCR83" s="38"/>
      <c r="NCS83" s="38"/>
      <c r="NCT83" s="38"/>
      <c r="NCU83" s="38"/>
      <c r="NCV83" s="38"/>
      <c r="NCW83" s="38"/>
      <c r="NCX83" s="38"/>
      <c r="NCY83" s="38"/>
      <c r="NCZ83" s="38"/>
      <c r="NDA83" s="38"/>
      <c r="NDB83" s="38"/>
      <c r="NDC83" s="38"/>
      <c r="NDD83" s="38"/>
      <c r="NDE83" s="38"/>
      <c r="NDF83" s="38"/>
      <c r="NDG83" s="38"/>
      <c r="NDH83" s="38"/>
      <c r="NDI83" s="38"/>
      <c r="NDJ83" s="38"/>
      <c r="NDK83" s="38"/>
      <c r="NDL83" s="38"/>
      <c r="NDM83" s="38"/>
      <c r="NDN83" s="38"/>
      <c r="NDO83" s="38"/>
      <c r="NDP83" s="38"/>
      <c r="NDQ83" s="38"/>
      <c r="NDR83" s="38"/>
      <c r="NDS83" s="38"/>
      <c r="NDT83" s="38"/>
      <c r="NDU83" s="38"/>
      <c r="NDV83" s="38"/>
      <c r="NDW83" s="38"/>
      <c r="NDX83" s="38"/>
      <c r="NDY83" s="38"/>
      <c r="NDZ83" s="38"/>
      <c r="NEA83" s="38"/>
      <c r="NEB83" s="38"/>
      <c r="NEC83" s="38"/>
      <c r="NED83" s="38"/>
      <c r="NEE83" s="38"/>
      <c r="NEF83" s="38"/>
      <c r="NEG83" s="38"/>
      <c r="NEH83" s="38"/>
      <c r="NEI83" s="38"/>
      <c r="NEJ83" s="38"/>
      <c r="NEK83" s="38"/>
      <c r="NEL83" s="38"/>
      <c r="NEM83" s="38"/>
      <c r="NEN83" s="38"/>
      <c r="NEO83" s="38"/>
      <c r="NEP83" s="38"/>
      <c r="NEQ83" s="38"/>
      <c r="NER83" s="38"/>
      <c r="NES83" s="38"/>
      <c r="NET83" s="38"/>
      <c r="NEU83" s="38"/>
      <c r="NEV83" s="38"/>
      <c r="NEW83" s="38"/>
      <c r="NEX83" s="38"/>
      <c r="NEY83" s="38"/>
      <c r="NEZ83" s="38"/>
      <c r="NFA83" s="38"/>
      <c r="NFB83" s="38"/>
      <c r="NFC83" s="38"/>
      <c r="NFD83" s="38"/>
      <c r="NFE83" s="38"/>
      <c r="NFF83" s="38"/>
      <c r="NFG83" s="38"/>
      <c r="NFH83" s="38"/>
      <c r="NFI83" s="38"/>
      <c r="NFJ83" s="38"/>
      <c r="NFK83" s="38"/>
      <c r="NFL83" s="38"/>
      <c r="NFM83" s="38"/>
      <c r="NFN83" s="38"/>
      <c r="NFO83" s="38"/>
      <c r="NFP83" s="38"/>
      <c r="NFQ83" s="38"/>
      <c r="NFR83" s="38"/>
      <c r="NFS83" s="38"/>
      <c r="NFT83" s="38"/>
      <c r="NFU83" s="38"/>
      <c r="NFV83" s="38"/>
      <c r="NFW83" s="38"/>
      <c r="NFX83" s="38"/>
      <c r="NFY83" s="38"/>
      <c r="NFZ83" s="38"/>
      <c r="NGA83" s="38"/>
      <c r="NGB83" s="38"/>
      <c r="NGC83" s="38"/>
      <c r="NGD83" s="38"/>
      <c r="NGE83" s="38"/>
      <c r="NGF83" s="38"/>
      <c r="NGG83" s="38"/>
      <c r="NGH83" s="38"/>
      <c r="NGI83" s="38"/>
      <c r="NGJ83" s="38"/>
      <c r="NGK83" s="38"/>
      <c r="NGL83" s="38"/>
      <c r="NGM83" s="38"/>
      <c r="NGN83" s="38"/>
      <c r="NGO83" s="38"/>
      <c r="NGP83" s="38"/>
      <c r="NGQ83" s="38"/>
      <c r="NGR83" s="38"/>
      <c r="NGS83" s="38"/>
      <c r="NGT83" s="38"/>
      <c r="NGU83" s="38"/>
      <c r="NGV83" s="38"/>
      <c r="NGW83" s="38"/>
      <c r="NGX83" s="38"/>
      <c r="NGY83" s="38"/>
      <c r="NGZ83" s="38"/>
      <c r="NHA83" s="38"/>
      <c r="NHB83" s="38"/>
      <c r="NHC83" s="38"/>
      <c r="NHD83" s="38"/>
      <c r="NHE83" s="38"/>
      <c r="NHF83" s="38"/>
      <c r="NHG83" s="38"/>
      <c r="NHH83" s="38"/>
      <c r="NHI83" s="38"/>
      <c r="NHJ83" s="38"/>
      <c r="NHK83" s="38"/>
      <c r="NHL83" s="38"/>
      <c r="NHM83" s="38"/>
      <c r="NHN83" s="38"/>
      <c r="NHO83" s="38"/>
      <c r="NHP83" s="38"/>
      <c r="NHQ83" s="38"/>
      <c r="NHR83" s="38"/>
      <c r="NHS83" s="38"/>
      <c r="NHT83" s="38"/>
      <c r="NHU83" s="38"/>
      <c r="NHV83" s="38"/>
      <c r="NHW83" s="38"/>
      <c r="NHX83" s="38"/>
      <c r="NHY83" s="38"/>
      <c r="NHZ83" s="38"/>
      <c r="NIA83" s="38"/>
      <c r="NIB83" s="38"/>
      <c r="NIC83" s="38"/>
      <c r="NID83" s="38"/>
      <c r="NIE83" s="38"/>
      <c r="NIF83" s="38"/>
      <c r="NIG83" s="38"/>
      <c r="NIH83" s="38"/>
      <c r="NII83" s="38"/>
      <c r="NIJ83" s="38"/>
      <c r="NIK83" s="38"/>
      <c r="NIL83" s="38"/>
      <c r="NIM83" s="38"/>
      <c r="NIN83" s="38"/>
      <c r="NIO83" s="38"/>
      <c r="NIP83" s="38"/>
      <c r="NIQ83" s="38"/>
      <c r="NIR83" s="38"/>
      <c r="NIS83" s="38"/>
      <c r="NIT83" s="38"/>
      <c r="NIU83" s="38"/>
      <c r="NIV83" s="38"/>
      <c r="NIW83" s="38"/>
      <c r="NIX83" s="38"/>
      <c r="NIY83" s="38"/>
      <c r="NIZ83" s="38"/>
      <c r="NJA83" s="38"/>
      <c r="NJB83" s="38"/>
      <c r="NJC83" s="38"/>
      <c r="NJD83" s="38"/>
      <c r="NJE83" s="38"/>
      <c r="NJF83" s="38"/>
      <c r="NJG83" s="38"/>
      <c r="NJH83" s="38"/>
      <c r="NJI83" s="38"/>
      <c r="NJJ83" s="38"/>
      <c r="NJK83" s="38"/>
      <c r="NJL83" s="38"/>
      <c r="NJM83" s="38"/>
      <c r="NJN83" s="38"/>
      <c r="NJO83" s="38"/>
      <c r="NJP83" s="38"/>
      <c r="NJQ83" s="38"/>
      <c r="NJR83" s="38"/>
      <c r="NJS83" s="38"/>
      <c r="NJT83" s="38"/>
      <c r="NJU83" s="38"/>
      <c r="NJV83" s="38"/>
      <c r="NJW83" s="38"/>
      <c r="NJX83" s="38"/>
      <c r="NJY83" s="38"/>
      <c r="NJZ83" s="38"/>
      <c r="NKA83" s="38"/>
      <c r="NKB83" s="38"/>
      <c r="NKC83" s="38"/>
      <c r="NKD83" s="38"/>
      <c r="NKE83" s="38"/>
      <c r="NKF83" s="38"/>
      <c r="NKG83" s="38"/>
      <c r="NKH83" s="38"/>
      <c r="NKI83" s="38"/>
      <c r="NKJ83" s="38"/>
      <c r="NKK83" s="38"/>
      <c r="NKL83" s="38"/>
      <c r="NKM83" s="38"/>
      <c r="NKN83" s="38"/>
      <c r="NKO83" s="38"/>
      <c r="NKP83" s="38"/>
      <c r="NKQ83" s="38"/>
      <c r="NKR83" s="38"/>
      <c r="NKS83" s="38"/>
      <c r="NKT83" s="38"/>
      <c r="NKU83" s="38"/>
      <c r="NKV83" s="38"/>
      <c r="NKW83" s="38"/>
      <c r="NKX83" s="38"/>
      <c r="NKY83" s="38"/>
      <c r="NKZ83" s="38"/>
      <c r="NLA83" s="38"/>
      <c r="NLB83" s="38"/>
      <c r="NLC83" s="38"/>
      <c r="NLD83" s="38"/>
      <c r="NLE83" s="38"/>
      <c r="NLF83" s="38"/>
      <c r="NLG83" s="38"/>
      <c r="NLH83" s="38"/>
      <c r="NLI83" s="38"/>
      <c r="NLJ83" s="38"/>
      <c r="NLK83" s="38"/>
      <c r="NLL83" s="38"/>
      <c r="NLM83" s="38"/>
      <c r="NLN83" s="38"/>
      <c r="NLO83" s="38"/>
      <c r="NLP83" s="38"/>
      <c r="NLQ83" s="38"/>
      <c r="NLR83" s="38"/>
      <c r="NLS83" s="38"/>
      <c r="NLT83" s="38"/>
      <c r="NLU83" s="38"/>
      <c r="NLV83" s="38"/>
      <c r="NLW83" s="38"/>
      <c r="NLX83" s="38"/>
      <c r="NLY83" s="38"/>
      <c r="NLZ83" s="38"/>
      <c r="NMA83" s="38"/>
      <c r="NMB83" s="38"/>
      <c r="NMC83" s="38"/>
      <c r="NMD83" s="38"/>
      <c r="NME83" s="38"/>
      <c r="NMF83" s="38"/>
      <c r="NMG83" s="38"/>
      <c r="NMH83" s="38"/>
      <c r="NMI83" s="38"/>
      <c r="NMJ83" s="38"/>
      <c r="NMK83" s="38"/>
      <c r="NML83" s="38"/>
      <c r="NMM83" s="38"/>
      <c r="NMN83" s="38"/>
      <c r="NMO83" s="38"/>
      <c r="NMP83" s="38"/>
      <c r="NMQ83" s="38"/>
      <c r="NMR83" s="38"/>
      <c r="NMS83" s="38"/>
      <c r="NMT83" s="38"/>
      <c r="NMU83" s="38"/>
      <c r="NMV83" s="38"/>
      <c r="NMW83" s="38"/>
      <c r="NMX83" s="38"/>
      <c r="NMY83" s="38"/>
      <c r="NMZ83" s="38"/>
      <c r="NNA83" s="38"/>
      <c r="NNB83" s="38"/>
      <c r="NNC83" s="38"/>
      <c r="NND83" s="38"/>
      <c r="NNE83" s="38"/>
      <c r="NNF83" s="38"/>
      <c r="NNG83" s="38"/>
      <c r="NNH83" s="38"/>
      <c r="NNI83" s="38"/>
      <c r="NNJ83" s="38"/>
      <c r="NNK83" s="38"/>
      <c r="NNL83" s="38"/>
      <c r="NNM83" s="38"/>
      <c r="NNN83" s="38"/>
      <c r="NNO83" s="38"/>
      <c r="NNP83" s="38"/>
      <c r="NNQ83" s="38"/>
      <c r="NNR83" s="38"/>
      <c r="NNS83" s="38"/>
      <c r="NNT83" s="38"/>
      <c r="NNU83" s="38"/>
      <c r="NNV83" s="38"/>
      <c r="NNW83" s="38"/>
      <c r="NNX83" s="38"/>
      <c r="NNY83" s="38"/>
      <c r="NNZ83" s="38"/>
      <c r="NOA83" s="38"/>
      <c r="NOB83" s="38"/>
      <c r="NOC83" s="38"/>
      <c r="NOD83" s="38"/>
      <c r="NOE83" s="38"/>
      <c r="NOF83" s="38"/>
      <c r="NOG83" s="38"/>
      <c r="NOH83" s="38"/>
      <c r="NOI83" s="38"/>
      <c r="NOJ83" s="38"/>
      <c r="NOK83" s="38"/>
      <c r="NOL83" s="38"/>
      <c r="NOM83" s="38"/>
      <c r="NON83" s="38"/>
      <c r="NOO83" s="38"/>
      <c r="NOP83" s="38"/>
      <c r="NOQ83" s="38"/>
      <c r="NOR83" s="38"/>
      <c r="NOS83" s="38"/>
      <c r="NOT83" s="38"/>
      <c r="NOU83" s="38"/>
      <c r="NOV83" s="38"/>
      <c r="NOW83" s="38"/>
      <c r="NOX83" s="38"/>
      <c r="NOY83" s="38"/>
      <c r="NOZ83" s="38"/>
      <c r="NPA83" s="38"/>
      <c r="NPB83" s="38"/>
      <c r="NPC83" s="38"/>
      <c r="NPD83" s="38"/>
      <c r="NPE83" s="38"/>
      <c r="NPF83" s="38"/>
      <c r="NPG83" s="38"/>
      <c r="NPH83" s="38"/>
      <c r="NPI83" s="38"/>
      <c r="NPJ83" s="38"/>
      <c r="NPK83" s="38"/>
      <c r="NPL83" s="38"/>
      <c r="NPM83" s="38"/>
      <c r="NPN83" s="38"/>
      <c r="NPO83" s="38"/>
      <c r="NPP83" s="38"/>
      <c r="NPQ83" s="38"/>
      <c r="NPR83" s="38"/>
      <c r="NPS83" s="38"/>
      <c r="NPT83" s="38"/>
      <c r="NPU83" s="38"/>
      <c r="NPV83" s="38"/>
      <c r="NPW83" s="38"/>
      <c r="NPX83" s="38"/>
      <c r="NPY83" s="38"/>
      <c r="NPZ83" s="38"/>
      <c r="NQA83" s="38"/>
      <c r="NQB83" s="38"/>
      <c r="NQC83" s="38"/>
      <c r="NQD83" s="38"/>
      <c r="NQE83" s="38"/>
      <c r="NQF83" s="38"/>
      <c r="NQG83" s="38"/>
      <c r="NQH83" s="38"/>
      <c r="NQI83" s="38"/>
      <c r="NQJ83" s="38"/>
      <c r="NQK83" s="38"/>
      <c r="NQL83" s="38"/>
      <c r="NQM83" s="38"/>
      <c r="NQN83" s="38"/>
      <c r="NQO83" s="38"/>
      <c r="NQP83" s="38"/>
      <c r="NQQ83" s="38"/>
      <c r="NQR83" s="38"/>
      <c r="NQS83" s="38"/>
      <c r="NQT83" s="38"/>
      <c r="NQU83" s="38"/>
      <c r="NQV83" s="38"/>
      <c r="NQW83" s="38"/>
      <c r="NQX83" s="38"/>
      <c r="NQY83" s="38"/>
      <c r="NQZ83" s="38"/>
      <c r="NRA83" s="38"/>
      <c r="NRB83" s="38"/>
      <c r="NRC83" s="38"/>
      <c r="NRD83" s="38"/>
      <c r="NRE83" s="38"/>
      <c r="NRF83" s="38"/>
      <c r="NRG83" s="38"/>
      <c r="NRH83" s="38"/>
      <c r="NRI83" s="38"/>
      <c r="NRJ83" s="38"/>
      <c r="NRK83" s="38"/>
      <c r="NRL83" s="38"/>
      <c r="NRM83" s="38"/>
      <c r="NRN83" s="38"/>
      <c r="NRO83" s="38"/>
      <c r="NRP83" s="38"/>
      <c r="NRQ83" s="38"/>
      <c r="NRR83" s="38"/>
      <c r="NRS83" s="38"/>
      <c r="NRT83" s="38"/>
      <c r="NRU83" s="38"/>
      <c r="NRV83" s="38"/>
      <c r="NRW83" s="38"/>
      <c r="NRX83" s="38"/>
      <c r="NRY83" s="38"/>
      <c r="NRZ83" s="38"/>
      <c r="NSA83" s="38"/>
      <c r="NSB83" s="38"/>
      <c r="NSC83" s="38"/>
      <c r="NSD83" s="38"/>
      <c r="NSE83" s="38"/>
      <c r="NSF83" s="38"/>
      <c r="NSG83" s="38"/>
      <c r="NSH83" s="38"/>
      <c r="NSI83" s="38"/>
      <c r="NSJ83" s="38"/>
      <c r="NSK83" s="38"/>
      <c r="NSL83" s="38"/>
      <c r="NSM83" s="38"/>
      <c r="NSN83" s="38"/>
      <c r="NSO83" s="38"/>
      <c r="NSP83" s="38"/>
      <c r="NSQ83" s="38"/>
      <c r="NSR83" s="38"/>
      <c r="NSS83" s="38"/>
      <c r="NST83" s="38"/>
      <c r="NSU83" s="38"/>
      <c r="NSV83" s="38"/>
      <c r="NSW83" s="38"/>
      <c r="NSX83" s="38"/>
      <c r="NSY83" s="38"/>
      <c r="NSZ83" s="38"/>
      <c r="NTA83" s="38"/>
      <c r="NTB83" s="38"/>
      <c r="NTC83" s="38"/>
      <c r="NTD83" s="38"/>
      <c r="NTE83" s="38"/>
      <c r="NTF83" s="38"/>
      <c r="NTG83" s="38"/>
      <c r="NTH83" s="38"/>
      <c r="NTI83" s="38"/>
      <c r="NTJ83" s="38"/>
      <c r="NTK83" s="38"/>
      <c r="NTL83" s="38"/>
      <c r="NTM83" s="38"/>
      <c r="NTN83" s="38"/>
      <c r="NTO83" s="38"/>
      <c r="NTP83" s="38"/>
      <c r="NTQ83" s="38"/>
      <c r="NTR83" s="38"/>
      <c r="NTS83" s="38"/>
      <c r="NTT83" s="38"/>
      <c r="NTU83" s="38"/>
      <c r="NTV83" s="38"/>
      <c r="NTW83" s="38"/>
      <c r="NTX83" s="38"/>
      <c r="NTY83" s="38"/>
      <c r="NTZ83" s="38"/>
      <c r="NUA83" s="38"/>
      <c r="NUB83" s="38"/>
      <c r="NUC83" s="38"/>
      <c r="NUD83" s="38"/>
      <c r="NUE83" s="38"/>
      <c r="NUF83" s="38"/>
      <c r="NUG83" s="38"/>
      <c r="NUH83" s="38"/>
      <c r="NUI83" s="38"/>
      <c r="NUJ83" s="38"/>
      <c r="NUK83" s="38"/>
      <c r="NUL83" s="38"/>
      <c r="NUM83" s="38"/>
      <c r="NUN83" s="38"/>
      <c r="NUO83" s="38"/>
      <c r="NUP83" s="38"/>
      <c r="NUQ83" s="38"/>
      <c r="NUR83" s="38"/>
      <c r="NUS83" s="38"/>
      <c r="NUT83" s="38"/>
      <c r="NUU83" s="38"/>
      <c r="NUV83" s="38"/>
      <c r="NUW83" s="38"/>
      <c r="NUX83" s="38"/>
      <c r="NUY83" s="38"/>
      <c r="NUZ83" s="38"/>
      <c r="NVA83" s="38"/>
      <c r="NVB83" s="38"/>
      <c r="NVC83" s="38"/>
      <c r="NVD83" s="38"/>
      <c r="NVE83" s="38"/>
      <c r="NVF83" s="38"/>
      <c r="NVG83" s="38"/>
      <c r="NVH83" s="38"/>
      <c r="NVI83" s="38"/>
      <c r="NVJ83" s="38"/>
      <c r="NVK83" s="38"/>
      <c r="NVL83" s="38"/>
      <c r="NVM83" s="38"/>
      <c r="NVN83" s="38"/>
      <c r="NVO83" s="38"/>
      <c r="NVP83" s="38"/>
      <c r="NVQ83" s="38"/>
      <c r="NVR83" s="38"/>
      <c r="NVS83" s="38"/>
      <c r="NVT83" s="38"/>
      <c r="NVU83" s="38"/>
      <c r="NVV83" s="38"/>
      <c r="NVW83" s="38"/>
      <c r="NVX83" s="38"/>
      <c r="NVY83" s="38"/>
      <c r="NVZ83" s="38"/>
      <c r="NWA83" s="38"/>
      <c r="NWB83" s="38"/>
      <c r="NWC83" s="38"/>
      <c r="NWD83" s="38"/>
      <c r="NWE83" s="38"/>
      <c r="NWF83" s="38"/>
      <c r="NWG83" s="38"/>
      <c r="NWH83" s="38"/>
      <c r="NWI83" s="38"/>
      <c r="NWJ83" s="38"/>
      <c r="NWK83" s="38"/>
      <c r="NWL83" s="38"/>
      <c r="NWM83" s="38"/>
      <c r="NWN83" s="38"/>
      <c r="NWO83" s="38"/>
      <c r="NWP83" s="38"/>
      <c r="NWQ83" s="38"/>
      <c r="NWR83" s="38"/>
      <c r="NWS83" s="38"/>
      <c r="NWT83" s="38"/>
      <c r="NWU83" s="38"/>
      <c r="NWV83" s="38"/>
      <c r="NWW83" s="38"/>
      <c r="NWX83" s="38"/>
      <c r="NWY83" s="38"/>
      <c r="NWZ83" s="38"/>
      <c r="NXA83" s="38"/>
      <c r="NXB83" s="38"/>
      <c r="NXC83" s="38"/>
      <c r="NXD83" s="38"/>
      <c r="NXE83" s="38"/>
      <c r="NXF83" s="38"/>
      <c r="NXG83" s="38"/>
      <c r="NXH83" s="38"/>
      <c r="NXI83" s="38"/>
      <c r="NXJ83" s="38"/>
      <c r="NXK83" s="38"/>
      <c r="NXL83" s="38"/>
      <c r="NXM83" s="38"/>
      <c r="NXN83" s="38"/>
      <c r="NXO83" s="38"/>
      <c r="NXP83" s="38"/>
      <c r="NXQ83" s="38"/>
      <c r="NXR83" s="38"/>
      <c r="NXS83" s="38"/>
      <c r="NXT83" s="38"/>
      <c r="NXU83" s="38"/>
      <c r="NXV83" s="38"/>
      <c r="NXW83" s="38"/>
      <c r="NXX83" s="38"/>
      <c r="NXY83" s="38"/>
      <c r="NXZ83" s="38"/>
      <c r="NYA83" s="38"/>
      <c r="NYB83" s="38"/>
      <c r="NYC83" s="38"/>
      <c r="NYD83" s="38"/>
      <c r="NYE83" s="38"/>
      <c r="NYF83" s="38"/>
      <c r="NYG83" s="38"/>
      <c r="NYH83" s="38"/>
      <c r="NYI83" s="38"/>
      <c r="NYJ83" s="38"/>
      <c r="NYK83" s="38"/>
      <c r="NYL83" s="38"/>
      <c r="NYM83" s="38"/>
      <c r="NYN83" s="38"/>
      <c r="NYO83" s="38"/>
      <c r="NYP83" s="38"/>
      <c r="NYQ83" s="38"/>
      <c r="NYR83" s="38"/>
      <c r="NYS83" s="38"/>
      <c r="NYT83" s="38"/>
      <c r="NYU83" s="38"/>
      <c r="NYV83" s="38"/>
      <c r="NYW83" s="38"/>
      <c r="NYX83" s="38"/>
      <c r="NYY83" s="38"/>
      <c r="NYZ83" s="38"/>
      <c r="NZA83" s="38"/>
      <c r="NZB83" s="38"/>
      <c r="NZC83" s="38"/>
      <c r="NZD83" s="38"/>
      <c r="NZE83" s="38"/>
      <c r="NZF83" s="38"/>
      <c r="NZG83" s="38"/>
      <c r="NZH83" s="38"/>
      <c r="NZI83" s="38"/>
      <c r="NZJ83" s="38"/>
      <c r="NZK83" s="38"/>
      <c r="NZL83" s="38"/>
      <c r="NZM83" s="38"/>
      <c r="NZN83" s="38"/>
      <c r="NZO83" s="38"/>
      <c r="NZP83" s="38"/>
      <c r="NZQ83" s="38"/>
      <c r="NZR83" s="38"/>
      <c r="NZS83" s="38"/>
      <c r="NZT83" s="38"/>
      <c r="NZU83" s="38"/>
      <c r="NZV83" s="38"/>
      <c r="NZW83" s="38"/>
      <c r="NZX83" s="38"/>
      <c r="NZY83" s="38"/>
      <c r="NZZ83" s="38"/>
      <c r="OAA83" s="38"/>
      <c r="OAB83" s="38"/>
      <c r="OAC83" s="38"/>
      <c r="OAD83" s="38"/>
      <c r="OAE83" s="38"/>
      <c r="OAF83" s="38"/>
      <c r="OAG83" s="38"/>
      <c r="OAH83" s="38"/>
      <c r="OAI83" s="38"/>
      <c r="OAJ83" s="38"/>
      <c r="OAK83" s="38"/>
      <c r="OAL83" s="38"/>
      <c r="OAM83" s="38"/>
      <c r="OAN83" s="38"/>
      <c r="OAO83" s="38"/>
      <c r="OAP83" s="38"/>
      <c r="OAQ83" s="38"/>
      <c r="OAR83" s="38"/>
      <c r="OAS83" s="38"/>
      <c r="OAT83" s="38"/>
      <c r="OAU83" s="38"/>
      <c r="OAV83" s="38"/>
      <c r="OAW83" s="38"/>
      <c r="OAX83" s="38"/>
      <c r="OAY83" s="38"/>
      <c r="OAZ83" s="38"/>
      <c r="OBA83" s="38"/>
      <c r="OBB83" s="38"/>
      <c r="OBC83" s="38"/>
      <c r="OBD83" s="38"/>
      <c r="OBE83" s="38"/>
      <c r="OBF83" s="38"/>
      <c r="OBG83" s="38"/>
      <c r="OBH83" s="38"/>
      <c r="OBI83" s="38"/>
      <c r="OBJ83" s="38"/>
      <c r="OBK83" s="38"/>
      <c r="OBL83" s="38"/>
      <c r="OBM83" s="38"/>
      <c r="OBN83" s="38"/>
      <c r="OBO83" s="38"/>
      <c r="OBP83" s="38"/>
      <c r="OBQ83" s="38"/>
      <c r="OBR83" s="38"/>
      <c r="OBS83" s="38"/>
      <c r="OBT83" s="38"/>
      <c r="OBU83" s="38"/>
      <c r="OBV83" s="38"/>
      <c r="OBW83" s="38"/>
      <c r="OBX83" s="38"/>
      <c r="OBY83" s="38"/>
      <c r="OBZ83" s="38"/>
      <c r="OCA83" s="38"/>
      <c r="OCB83" s="38"/>
      <c r="OCC83" s="38"/>
      <c r="OCD83" s="38"/>
      <c r="OCE83" s="38"/>
      <c r="OCF83" s="38"/>
      <c r="OCG83" s="38"/>
      <c r="OCH83" s="38"/>
      <c r="OCI83" s="38"/>
      <c r="OCJ83" s="38"/>
      <c r="OCK83" s="38"/>
      <c r="OCL83" s="38"/>
      <c r="OCM83" s="38"/>
      <c r="OCN83" s="38"/>
      <c r="OCO83" s="38"/>
      <c r="OCP83" s="38"/>
      <c r="OCQ83" s="38"/>
      <c r="OCR83" s="38"/>
      <c r="OCS83" s="38"/>
      <c r="OCT83" s="38"/>
      <c r="OCU83" s="38"/>
      <c r="OCV83" s="38"/>
      <c r="OCW83" s="38"/>
      <c r="OCX83" s="38"/>
      <c r="OCY83" s="38"/>
      <c r="OCZ83" s="38"/>
      <c r="ODA83" s="38"/>
      <c r="ODB83" s="38"/>
      <c r="ODC83" s="38"/>
      <c r="ODD83" s="38"/>
      <c r="ODE83" s="38"/>
      <c r="ODF83" s="38"/>
      <c r="ODG83" s="38"/>
      <c r="ODH83" s="38"/>
      <c r="ODI83" s="38"/>
      <c r="ODJ83" s="38"/>
      <c r="ODK83" s="38"/>
      <c r="ODL83" s="38"/>
      <c r="ODM83" s="38"/>
      <c r="ODN83" s="38"/>
      <c r="ODO83" s="38"/>
      <c r="ODP83" s="38"/>
      <c r="ODQ83" s="38"/>
      <c r="ODR83" s="38"/>
      <c r="ODS83" s="38"/>
      <c r="ODT83" s="38"/>
      <c r="ODU83" s="38"/>
      <c r="ODV83" s="38"/>
      <c r="ODW83" s="38"/>
      <c r="ODX83" s="38"/>
      <c r="ODY83" s="38"/>
      <c r="ODZ83" s="38"/>
      <c r="OEA83" s="38"/>
      <c r="OEB83" s="38"/>
      <c r="OEC83" s="38"/>
      <c r="OED83" s="38"/>
      <c r="OEE83" s="38"/>
      <c r="OEF83" s="38"/>
      <c r="OEG83" s="38"/>
      <c r="OEH83" s="38"/>
      <c r="OEI83" s="38"/>
      <c r="OEJ83" s="38"/>
      <c r="OEK83" s="38"/>
      <c r="OEL83" s="38"/>
      <c r="OEM83" s="38"/>
      <c r="OEN83" s="38"/>
      <c r="OEO83" s="38"/>
      <c r="OEP83" s="38"/>
      <c r="OEQ83" s="38"/>
      <c r="OER83" s="38"/>
      <c r="OES83" s="38"/>
      <c r="OET83" s="38"/>
      <c r="OEU83" s="38"/>
      <c r="OEV83" s="38"/>
      <c r="OEW83" s="38"/>
      <c r="OEX83" s="38"/>
      <c r="OEY83" s="38"/>
      <c r="OEZ83" s="38"/>
      <c r="OFA83" s="38"/>
      <c r="OFB83" s="38"/>
      <c r="OFC83" s="38"/>
      <c r="OFD83" s="38"/>
      <c r="OFE83" s="38"/>
      <c r="OFF83" s="38"/>
      <c r="OFG83" s="38"/>
      <c r="OFH83" s="38"/>
      <c r="OFI83" s="38"/>
      <c r="OFJ83" s="38"/>
      <c r="OFK83" s="38"/>
      <c r="OFL83" s="38"/>
      <c r="OFM83" s="38"/>
      <c r="OFN83" s="38"/>
      <c r="OFO83" s="38"/>
      <c r="OFP83" s="38"/>
      <c r="OFQ83" s="38"/>
      <c r="OFR83" s="38"/>
      <c r="OFS83" s="38"/>
      <c r="OFT83" s="38"/>
      <c r="OFU83" s="38"/>
      <c r="OFV83" s="38"/>
      <c r="OFW83" s="38"/>
      <c r="OFX83" s="38"/>
      <c r="OFY83" s="38"/>
      <c r="OFZ83" s="38"/>
      <c r="OGA83" s="38"/>
      <c r="OGB83" s="38"/>
      <c r="OGC83" s="38"/>
      <c r="OGD83" s="38"/>
      <c r="OGE83" s="38"/>
      <c r="OGF83" s="38"/>
      <c r="OGG83" s="38"/>
      <c r="OGH83" s="38"/>
      <c r="OGI83" s="38"/>
      <c r="OGJ83" s="38"/>
      <c r="OGK83" s="38"/>
      <c r="OGL83" s="38"/>
      <c r="OGM83" s="38"/>
      <c r="OGN83" s="38"/>
      <c r="OGO83" s="38"/>
      <c r="OGP83" s="38"/>
      <c r="OGQ83" s="38"/>
      <c r="OGR83" s="38"/>
      <c r="OGS83" s="38"/>
      <c r="OGT83" s="38"/>
      <c r="OGU83" s="38"/>
      <c r="OGV83" s="38"/>
      <c r="OGW83" s="38"/>
      <c r="OGX83" s="38"/>
      <c r="OGY83" s="38"/>
      <c r="OGZ83" s="38"/>
      <c r="OHA83" s="38"/>
      <c r="OHB83" s="38"/>
      <c r="OHC83" s="38"/>
      <c r="OHD83" s="38"/>
      <c r="OHE83" s="38"/>
      <c r="OHF83" s="38"/>
      <c r="OHG83" s="38"/>
      <c r="OHH83" s="38"/>
      <c r="OHI83" s="38"/>
      <c r="OHJ83" s="38"/>
      <c r="OHK83" s="38"/>
      <c r="OHL83" s="38"/>
      <c r="OHM83" s="38"/>
      <c r="OHN83" s="38"/>
      <c r="OHO83" s="38"/>
      <c r="OHP83" s="38"/>
      <c r="OHQ83" s="38"/>
      <c r="OHR83" s="38"/>
      <c r="OHS83" s="38"/>
      <c r="OHT83" s="38"/>
      <c r="OHU83" s="38"/>
      <c r="OHV83" s="38"/>
      <c r="OHW83" s="38"/>
      <c r="OHX83" s="38"/>
      <c r="OHY83" s="38"/>
      <c r="OHZ83" s="38"/>
      <c r="OIA83" s="38"/>
      <c r="OIB83" s="38"/>
      <c r="OIC83" s="38"/>
      <c r="OID83" s="38"/>
      <c r="OIE83" s="38"/>
      <c r="OIF83" s="38"/>
      <c r="OIG83" s="38"/>
      <c r="OIH83" s="38"/>
      <c r="OII83" s="38"/>
      <c r="OIJ83" s="38"/>
      <c r="OIK83" s="38"/>
      <c r="OIL83" s="38"/>
      <c r="OIM83" s="38"/>
      <c r="OIN83" s="38"/>
      <c r="OIO83" s="38"/>
      <c r="OIP83" s="38"/>
      <c r="OIQ83" s="38"/>
      <c r="OIR83" s="38"/>
      <c r="OIS83" s="38"/>
      <c r="OIT83" s="38"/>
      <c r="OIU83" s="38"/>
      <c r="OIV83" s="38"/>
      <c r="OIW83" s="38"/>
      <c r="OIX83" s="38"/>
      <c r="OIY83" s="38"/>
      <c r="OIZ83" s="38"/>
      <c r="OJA83" s="38"/>
      <c r="OJB83" s="38"/>
      <c r="OJC83" s="38"/>
      <c r="OJD83" s="38"/>
      <c r="OJE83" s="38"/>
      <c r="OJF83" s="38"/>
      <c r="OJG83" s="38"/>
      <c r="OJH83" s="38"/>
      <c r="OJI83" s="38"/>
      <c r="OJJ83" s="38"/>
      <c r="OJK83" s="38"/>
      <c r="OJL83" s="38"/>
      <c r="OJM83" s="38"/>
      <c r="OJN83" s="38"/>
      <c r="OJO83" s="38"/>
      <c r="OJP83" s="38"/>
      <c r="OJQ83" s="38"/>
      <c r="OJR83" s="38"/>
      <c r="OJS83" s="38"/>
      <c r="OJT83" s="38"/>
      <c r="OJU83" s="38"/>
      <c r="OJV83" s="38"/>
      <c r="OJW83" s="38"/>
      <c r="OJX83" s="38"/>
      <c r="OJY83" s="38"/>
      <c r="OJZ83" s="38"/>
      <c r="OKA83" s="38"/>
      <c r="OKB83" s="38"/>
      <c r="OKC83" s="38"/>
      <c r="OKD83" s="38"/>
      <c r="OKE83" s="38"/>
      <c r="OKF83" s="38"/>
      <c r="OKG83" s="38"/>
      <c r="OKH83" s="38"/>
      <c r="OKI83" s="38"/>
      <c r="OKJ83" s="38"/>
      <c r="OKK83" s="38"/>
      <c r="OKL83" s="38"/>
      <c r="OKM83" s="38"/>
      <c r="OKN83" s="38"/>
      <c r="OKO83" s="38"/>
      <c r="OKP83" s="38"/>
      <c r="OKQ83" s="38"/>
      <c r="OKR83" s="38"/>
      <c r="OKS83" s="38"/>
      <c r="OKT83" s="38"/>
      <c r="OKU83" s="38"/>
      <c r="OKV83" s="38"/>
      <c r="OKW83" s="38"/>
      <c r="OKX83" s="38"/>
      <c r="OKY83" s="38"/>
      <c r="OKZ83" s="38"/>
      <c r="OLA83" s="38"/>
      <c r="OLB83" s="38"/>
      <c r="OLC83" s="38"/>
      <c r="OLD83" s="38"/>
      <c r="OLE83" s="38"/>
      <c r="OLF83" s="38"/>
      <c r="OLG83" s="38"/>
      <c r="OLH83" s="38"/>
      <c r="OLI83" s="38"/>
      <c r="OLJ83" s="38"/>
      <c r="OLK83" s="38"/>
      <c r="OLL83" s="38"/>
      <c r="OLM83" s="38"/>
      <c r="OLN83" s="38"/>
      <c r="OLO83" s="38"/>
      <c r="OLP83" s="38"/>
      <c r="OLQ83" s="38"/>
      <c r="OLR83" s="38"/>
      <c r="OLS83" s="38"/>
      <c r="OLT83" s="38"/>
      <c r="OLU83" s="38"/>
      <c r="OLV83" s="38"/>
      <c r="OLW83" s="38"/>
      <c r="OLX83" s="38"/>
      <c r="OLY83" s="38"/>
      <c r="OLZ83" s="38"/>
      <c r="OMA83" s="38"/>
      <c r="OMB83" s="38"/>
      <c r="OMC83" s="38"/>
      <c r="OMD83" s="38"/>
      <c r="OME83" s="38"/>
      <c r="OMF83" s="38"/>
      <c r="OMG83" s="38"/>
      <c r="OMH83" s="38"/>
      <c r="OMI83" s="38"/>
      <c r="OMJ83" s="38"/>
      <c r="OMK83" s="38"/>
      <c r="OML83" s="38"/>
      <c r="OMM83" s="38"/>
      <c r="OMN83" s="38"/>
      <c r="OMO83" s="38"/>
      <c r="OMP83" s="38"/>
      <c r="OMQ83" s="38"/>
      <c r="OMR83" s="38"/>
      <c r="OMS83" s="38"/>
      <c r="OMT83" s="38"/>
      <c r="OMU83" s="38"/>
      <c r="OMV83" s="38"/>
      <c r="OMW83" s="38"/>
      <c r="OMX83" s="38"/>
      <c r="OMY83" s="38"/>
      <c r="OMZ83" s="38"/>
      <c r="ONA83" s="38"/>
      <c r="ONB83" s="38"/>
      <c r="ONC83" s="38"/>
      <c r="OND83" s="38"/>
      <c r="ONE83" s="38"/>
      <c r="ONF83" s="38"/>
      <c r="ONG83" s="38"/>
      <c r="ONH83" s="38"/>
      <c r="ONI83" s="38"/>
      <c r="ONJ83" s="38"/>
      <c r="ONK83" s="38"/>
      <c r="ONL83" s="38"/>
      <c r="ONM83" s="38"/>
      <c r="ONN83" s="38"/>
      <c r="ONO83" s="38"/>
      <c r="ONP83" s="38"/>
      <c r="ONQ83" s="38"/>
      <c r="ONR83" s="38"/>
      <c r="ONS83" s="38"/>
      <c r="ONT83" s="38"/>
      <c r="ONU83" s="38"/>
      <c r="ONV83" s="38"/>
      <c r="ONW83" s="38"/>
      <c r="ONX83" s="38"/>
      <c r="ONY83" s="38"/>
      <c r="ONZ83" s="38"/>
      <c r="OOA83" s="38"/>
      <c r="OOB83" s="38"/>
      <c r="OOC83" s="38"/>
      <c r="OOD83" s="38"/>
      <c r="OOE83" s="38"/>
      <c r="OOF83" s="38"/>
      <c r="OOG83" s="38"/>
      <c r="OOH83" s="38"/>
      <c r="OOI83" s="38"/>
      <c r="OOJ83" s="38"/>
      <c r="OOK83" s="38"/>
      <c r="OOL83" s="38"/>
      <c r="OOM83" s="38"/>
      <c r="OON83" s="38"/>
      <c r="OOO83" s="38"/>
      <c r="OOP83" s="38"/>
      <c r="OOQ83" s="38"/>
      <c r="OOR83" s="38"/>
      <c r="OOS83" s="38"/>
      <c r="OOT83" s="38"/>
      <c r="OOU83" s="38"/>
      <c r="OOV83" s="38"/>
      <c r="OOW83" s="38"/>
      <c r="OOX83" s="38"/>
      <c r="OOY83" s="38"/>
      <c r="OOZ83" s="38"/>
      <c r="OPA83" s="38"/>
      <c r="OPB83" s="38"/>
      <c r="OPC83" s="38"/>
      <c r="OPD83" s="38"/>
      <c r="OPE83" s="38"/>
      <c r="OPF83" s="38"/>
      <c r="OPG83" s="38"/>
      <c r="OPH83" s="38"/>
      <c r="OPI83" s="38"/>
      <c r="OPJ83" s="38"/>
      <c r="OPK83" s="38"/>
      <c r="OPL83" s="38"/>
      <c r="OPM83" s="38"/>
      <c r="OPN83" s="38"/>
      <c r="OPO83" s="38"/>
      <c r="OPP83" s="38"/>
      <c r="OPQ83" s="38"/>
      <c r="OPR83" s="38"/>
      <c r="OPS83" s="38"/>
      <c r="OPT83" s="38"/>
      <c r="OPU83" s="38"/>
      <c r="OPV83" s="38"/>
      <c r="OPW83" s="38"/>
      <c r="OPX83" s="38"/>
      <c r="OPY83" s="38"/>
      <c r="OPZ83" s="38"/>
      <c r="OQA83" s="38"/>
      <c r="OQB83" s="38"/>
      <c r="OQC83" s="38"/>
      <c r="OQD83" s="38"/>
      <c r="OQE83" s="38"/>
      <c r="OQF83" s="38"/>
      <c r="OQG83" s="38"/>
      <c r="OQH83" s="38"/>
      <c r="OQI83" s="38"/>
      <c r="OQJ83" s="38"/>
      <c r="OQK83" s="38"/>
      <c r="OQL83" s="38"/>
      <c r="OQM83" s="38"/>
      <c r="OQN83" s="38"/>
      <c r="OQO83" s="38"/>
      <c r="OQP83" s="38"/>
      <c r="OQQ83" s="38"/>
      <c r="OQR83" s="38"/>
      <c r="OQS83" s="38"/>
      <c r="OQT83" s="38"/>
      <c r="OQU83" s="38"/>
      <c r="OQV83" s="38"/>
      <c r="OQW83" s="38"/>
      <c r="OQX83" s="38"/>
      <c r="OQY83" s="38"/>
      <c r="OQZ83" s="38"/>
      <c r="ORA83" s="38"/>
      <c r="ORB83" s="38"/>
      <c r="ORC83" s="38"/>
      <c r="ORD83" s="38"/>
      <c r="ORE83" s="38"/>
      <c r="ORF83" s="38"/>
      <c r="ORG83" s="38"/>
      <c r="ORH83" s="38"/>
      <c r="ORI83" s="38"/>
      <c r="ORJ83" s="38"/>
      <c r="ORK83" s="38"/>
      <c r="ORL83" s="38"/>
      <c r="ORM83" s="38"/>
      <c r="ORN83" s="38"/>
      <c r="ORO83" s="38"/>
      <c r="ORP83" s="38"/>
      <c r="ORQ83" s="38"/>
      <c r="ORR83" s="38"/>
      <c r="ORS83" s="38"/>
      <c r="ORT83" s="38"/>
      <c r="ORU83" s="38"/>
      <c r="ORV83" s="38"/>
      <c r="ORW83" s="38"/>
      <c r="ORX83" s="38"/>
      <c r="ORY83" s="38"/>
      <c r="ORZ83" s="38"/>
      <c r="OSA83" s="38"/>
      <c r="OSB83" s="38"/>
      <c r="OSC83" s="38"/>
      <c r="OSD83" s="38"/>
      <c r="OSE83" s="38"/>
      <c r="OSF83" s="38"/>
      <c r="OSG83" s="38"/>
      <c r="OSH83" s="38"/>
      <c r="OSI83" s="38"/>
      <c r="OSJ83" s="38"/>
      <c r="OSK83" s="38"/>
      <c r="OSL83" s="38"/>
      <c r="OSM83" s="38"/>
      <c r="OSN83" s="38"/>
      <c r="OSO83" s="38"/>
      <c r="OSP83" s="38"/>
      <c r="OSQ83" s="38"/>
      <c r="OSR83" s="38"/>
      <c r="OSS83" s="38"/>
      <c r="OST83" s="38"/>
      <c r="OSU83" s="38"/>
      <c r="OSV83" s="38"/>
      <c r="OSW83" s="38"/>
      <c r="OSX83" s="38"/>
      <c r="OSY83" s="38"/>
      <c r="OSZ83" s="38"/>
      <c r="OTA83" s="38"/>
      <c r="OTB83" s="38"/>
      <c r="OTC83" s="38"/>
      <c r="OTD83" s="38"/>
      <c r="OTE83" s="38"/>
      <c r="OTF83" s="38"/>
      <c r="OTG83" s="38"/>
      <c r="OTH83" s="38"/>
      <c r="OTI83" s="38"/>
      <c r="OTJ83" s="38"/>
      <c r="OTK83" s="38"/>
      <c r="OTL83" s="38"/>
      <c r="OTM83" s="38"/>
      <c r="OTN83" s="38"/>
      <c r="OTO83" s="38"/>
      <c r="OTP83" s="38"/>
      <c r="OTQ83" s="38"/>
      <c r="OTR83" s="38"/>
      <c r="OTS83" s="38"/>
      <c r="OTT83" s="38"/>
      <c r="OTU83" s="38"/>
      <c r="OTV83" s="38"/>
      <c r="OTW83" s="38"/>
      <c r="OTX83" s="38"/>
      <c r="OTY83" s="38"/>
      <c r="OTZ83" s="38"/>
      <c r="OUA83" s="38"/>
      <c r="OUB83" s="38"/>
      <c r="OUC83" s="38"/>
      <c r="OUD83" s="38"/>
      <c r="OUE83" s="38"/>
      <c r="OUF83" s="38"/>
      <c r="OUG83" s="38"/>
      <c r="OUH83" s="38"/>
      <c r="OUI83" s="38"/>
      <c r="OUJ83" s="38"/>
      <c r="OUK83" s="38"/>
      <c r="OUL83" s="38"/>
      <c r="OUM83" s="38"/>
      <c r="OUN83" s="38"/>
      <c r="OUO83" s="38"/>
      <c r="OUP83" s="38"/>
      <c r="OUQ83" s="38"/>
      <c r="OUR83" s="38"/>
      <c r="OUS83" s="38"/>
      <c r="OUT83" s="38"/>
      <c r="OUU83" s="38"/>
      <c r="OUV83" s="38"/>
      <c r="OUW83" s="38"/>
      <c r="OUX83" s="38"/>
      <c r="OUY83" s="38"/>
      <c r="OUZ83" s="38"/>
      <c r="OVA83" s="38"/>
      <c r="OVB83" s="38"/>
      <c r="OVC83" s="38"/>
      <c r="OVD83" s="38"/>
      <c r="OVE83" s="38"/>
      <c r="OVF83" s="38"/>
      <c r="OVG83" s="38"/>
      <c r="OVH83" s="38"/>
      <c r="OVI83" s="38"/>
      <c r="OVJ83" s="38"/>
      <c r="OVK83" s="38"/>
      <c r="OVL83" s="38"/>
      <c r="OVM83" s="38"/>
      <c r="OVN83" s="38"/>
      <c r="OVO83" s="38"/>
      <c r="OVP83" s="38"/>
      <c r="OVQ83" s="38"/>
      <c r="OVR83" s="38"/>
      <c r="OVS83" s="38"/>
      <c r="OVT83" s="38"/>
      <c r="OVU83" s="38"/>
      <c r="OVV83" s="38"/>
      <c r="OVW83" s="38"/>
      <c r="OVX83" s="38"/>
      <c r="OVY83" s="38"/>
      <c r="OVZ83" s="38"/>
      <c r="OWA83" s="38"/>
      <c r="OWB83" s="38"/>
      <c r="OWC83" s="38"/>
      <c r="OWD83" s="38"/>
      <c r="OWE83" s="38"/>
      <c r="OWF83" s="38"/>
      <c r="OWG83" s="38"/>
      <c r="OWH83" s="38"/>
      <c r="OWI83" s="38"/>
      <c r="OWJ83" s="38"/>
      <c r="OWK83" s="38"/>
      <c r="OWL83" s="38"/>
      <c r="OWM83" s="38"/>
      <c r="OWN83" s="38"/>
      <c r="OWO83" s="38"/>
      <c r="OWP83" s="38"/>
      <c r="OWQ83" s="38"/>
      <c r="OWR83" s="38"/>
      <c r="OWS83" s="38"/>
      <c r="OWT83" s="38"/>
      <c r="OWU83" s="38"/>
      <c r="OWV83" s="38"/>
      <c r="OWW83" s="38"/>
      <c r="OWX83" s="38"/>
      <c r="OWY83" s="38"/>
      <c r="OWZ83" s="38"/>
      <c r="OXA83" s="38"/>
      <c r="OXB83" s="38"/>
      <c r="OXC83" s="38"/>
      <c r="OXD83" s="38"/>
      <c r="OXE83" s="38"/>
      <c r="OXF83" s="38"/>
      <c r="OXG83" s="38"/>
      <c r="OXH83" s="38"/>
      <c r="OXI83" s="38"/>
      <c r="OXJ83" s="38"/>
      <c r="OXK83" s="38"/>
      <c r="OXL83" s="38"/>
      <c r="OXM83" s="38"/>
      <c r="OXN83" s="38"/>
      <c r="OXO83" s="38"/>
      <c r="OXP83" s="38"/>
      <c r="OXQ83" s="38"/>
      <c r="OXR83" s="38"/>
      <c r="OXS83" s="38"/>
      <c r="OXT83" s="38"/>
      <c r="OXU83" s="38"/>
      <c r="OXV83" s="38"/>
      <c r="OXW83" s="38"/>
      <c r="OXX83" s="38"/>
      <c r="OXY83" s="38"/>
      <c r="OXZ83" s="38"/>
      <c r="OYA83" s="38"/>
      <c r="OYB83" s="38"/>
      <c r="OYC83" s="38"/>
      <c r="OYD83" s="38"/>
      <c r="OYE83" s="38"/>
      <c r="OYF83" s="38"/>
      <c r="OYG83" s="38"/>
      <c r="OYH83" s="38"/>
      <c r="OYI83" s="38"/>
      <c r="OYJ83" s="38"/>
      <c r="OYK83" s="38"/>
      <c r="OYL83" s="38"/>
      <c r="OYM83" s="38"/>
      <c r="OYN83" s="38"/>
      <c r="OYO83" s="38"/>
      <c r="OYP83" s="38"/>
      <c r="OYQ83" s="38"/>
      <c r="OYR83" s="38"/>
      <c r="OYS83" s="38"/>
      <c r="OYT83" s="38"/>
      <c r="OYU83" s="38"/>
      <c r="OYV83" s="38"/>
      <c r="OYW83" s="38"/>
      <c r="OYX83" s="38"/>
      <c r="OYY83" s="38"/>
      <c r="OYZ83" s="38"/>
      <c r="OZA83" s="38"/>
      <c r="OZB83" s="38"/>
      <c r="OZC83" s="38"/>
      <c r="OZD83" s="38"/>
      <c r="OZE83" s="38"/>
      <c r="OZF83" s="38"/>
      <c r="OZG83" s="38"/>
      <c r="OZH83" s="38"/>
      <c r="OZI83" s="38"/>
      <c r="OZJ83" s="38"/>
      <c r="OZK83" s="38"/>
      <c r="OZL83" s="38"/>
      <c r="OZM83" s="38"/>
      <c r="OZN83" s="38"/>
      <c r="OZO83" s="38"/>
      <c r="OZP83" s="38"/>
      <c r="OZQ83" s="38"/>
      <c r="OZR83" s="38"/>
      <c r="OZS83" s="38"/>
      <c r="OZT83" s="38"/>
      <c r="OZU83" s="38"/>
      <c r="OZV83" s="38"/>
      <c r="OZW83" s="38"/>
      <c r="OZX83" s="38"/>
      <c r="OZY83" s="38"/>
      <c r="OZZ83" s="38"/>
      <c r="PAA83" s="38"/>
      <c r="PAB83" s="38"/>
      <c r="PAC83" s="38"/>
      <c r="PAD83" s="38"/>
      <c r="PAE83" s="38"/>
      <c r="PAF83" s="38"/>
      <c r="PAG83" s="38"/>
      <c r="PAH83" s="38"/>
      <c r="PAI83" s="38"/>
      <c r="PAJ83" s="38"/>
      <c r="PAK83" s="38"/>
      <c r="PAL83" s="38"/>
      <c r="PAM83" s="38"/>
      <c r="PAN83" s="38"/>
      <c r="PAO83" s="38"/>
      <c r="PAP83" s="38"/>
      <c r="PAQ83" s="38"/>
      <c r="PAR83" s="38"/>
      <c r="PAS83" s="38"/>
      <c r="PAT83" s="38"/>
      <c r="PAU83" s="38"/>
      <c r="PAV83" s="38"/>
      <c r="PAW83" s="38"/>
      <c r="PAX83" s="38"/>
      <c r="PAY83" s="38"/>
      <c r="PAZ83" s="38"/>
      <c r="PBA83" s="38"/>
      <c r="PBB83" s="38"/>
      <c r="PBC83" s="38"/>
      <c r="PBD83" s="38"/>
      <c r="PBE83" s="38"/>
      <c r="PBF83" s="38"/>
      <c r="PBG83" s="38"/>
      <c r="PBH83" s="38"/>
      <c r="PBI83" s="38"/>
      <c r="PBJ83" s="38"/>
      <c r="PBK83" s="38"/>
      <c r="PBL83" s="38"/>
      <c r="PBM83" s="38"/>
      <c r="PBN83" s="38"/>
      <c r="PBO83" s="38"/>
      <c r="PBP83" s="38"/>
      <c r="PBQ83" s="38"/>
      <c r="PBR83" s="38"/>
      <c r="PBS83" s="38"/>
      <c r="PBT83" s="38"/>
      <c r="PBU83" s="38"/>
      <c r="PBV83" s="38"/>
      <c r="PBW83" s="38"/>
      <c r="PBX83" s="38"/>
      <c r="PBY83" s="38"/>
      <c r="PBZ83" s="38"/>
      <c r="PCA83" s="38"/>
      <c r="PCB83" s="38"/>
      <c r="PCC83" s="38"/>
      <c r="PCD83" s="38"/>
      <c r="PCE83" s="38"/>
      <c r="PCF83" s="38"/>
      <c r="PCG83" s="38"/>
      <c r="PCH83" s="38"/>
      <c r="PCI83" s="38"/>
      <c r="PCJ83" s="38"/>
      <c r="PCK83" s="38"/>
      <c r="PCL83" s="38"/>
      <c r="PCM83" s="38"/>
      <c r="PCN83" s="38"/>
      <c r="PCO83" s="38"/>
      <c r="PCP83" s="38"/>
      <c r="PCQ83" s="38"/>
      <c r="PCR83" s="38"/>
      <c r="PCS83" s="38"/>
      <c r="PCT83" s="38"/>
      <c r="PCU83" s="38"/>
      <c r="PCV83" s="38"/>
      <c r="PCW83" s="38"/>
      <c r="PCX83" s="38"/>
      <c r="PCY83" s="38"/>
      <c r="PCZ83" s="38"/>
      <c r="PDA83" s="38"/>
      <c r="PDB83" s="38"/>
      <c r="PDC83" s="38"/>
      <c r="PDD83" s="38"/>
      <c r="PDE83" s="38"/>
      <c r="PDF83" s="38"/>
      <c r="PDG83" s="38"/>
      <c r="PDH83" s="38"/>
      <c r="PDI83" s="38"/>
      <c r="PDJ83" s="38"/>
      <c r="PDK83" s="38"/>
      <c r="PDL83" s="38"/>
      <c r="PDM83" s="38"/>
      <c r="PDN83" s="38"/>
      <c r="PDO83" s="38"/>
      <c r="PDP83" s="38"/>
      <c r="PDQ83" s="38"/>
      <c r="PDR83" s="38"/>
      <c r="PDS83" s="38"/>
      <c r="PDT83" s="38"/>
      <c r="PDU83" s="38"/>
      <c r="PDV83" s="38"/>
      <c r="PDW83" s="38"/>
      <c r="PDX83" s="38"/>
      <c r="PDY83" s="38"/>
      <c r="PDZ83" s="38"/>
      <c r="PEA83" s="38"/>
      <c r="PEB83" s="38"/>
      <c r="PEC83" s="38"/>
      <c r="PED83" s="38"/>
      <c r="PEE83" s="38"/>
      <c r="PEF83" s="38"/>
      <c r="PEG83" s="38"/>
      <c r="PEH83" s="38"/>
      <c r="PEI83" s="38"/>
      <c r="PEJ83" s="38"/>
      <c r="PEK83" s="38"/>
      <c r="PEL83" s="38"/>
      <c r="PEM83" s="38"/>
      <c r="PEN83" s="38"/>
      <c r="PEO83" s="38"/>
      <c r="PEP83" s="38"/>
      <c r="PEQ83" s="38"/>
      <c r="PER83" s="38"/>
      <c r="PES83" s="38"/>
      <c r="PET83" s="38"/>
      <c r="PEU83" s="38"/>
      <c r="PEV83" s="38"/>
      <c r="PEW83" s="38"/>
      <c r="PEX83" s="38"/>
      <c r="PEY83" s="38"/>
      <c r="PEZ83" s="38"/>
      <c r="PFA83" s="38"/>
      <c r="PFB83" s="38"/>
      <c r="PFC83" s="38"/>
      <c r="PFD83" s="38"/>
      <c r="PFE83" s="38"/>
      <c r="PFF83" s="38"/>
      <c r="PFG83" s="38"/>
      <c r="PFH83" s="38"/>
      <c r="PFI83" s="38"/>
      <c r="PFJ83" s="38"/>
      <c r="PFK83" s="38"/>
      <c r="PFL83" s="38"/>
      <c r="PFM83" s="38"/>
      <c r="PFN83" s="38"/>
      <c r="PFO83" s="38"/>
      <c r="PFP83" s="38"/>
      <c r="PFQ83" s="38"/>
      <c r="PFR83" s="38"/>
      <c r="PFS83" s="38"/>
      <c r="PFT83" s="38"/>
      <c r="PFU83" s="38"/>
      <c r="PFV83" s="38"/>
      <c r="PFW83" s="38"/>
      <c r="PFX83" s="38"/>
      <c r="PFY83" s="38"/>
      <c r="PFZ83" s="38"/>
      <c r="PGA83" s="38"/>
      <c r="PGB83" s="38"/>
      <c r="PGC83" s="38"/>
      <c r="PGD83" s="38"/>
      <c r="PGE83" s="38"/>
      <c r="PGF83" s="38"/>
      <c r="PGG83" s="38"/>
      <c r="PGH83" s="38"/>
      <c r="PGI83" s="38"/>
      <c r="PGJ83" s="38"/>
      <c r="PGK83" s="38"/>
      <c r="PGL83" s="38"/>
      <c r="PGM83" s="38"/>
      <c r="PGN83" s="38"/>
      <c r="PGO83" s="38"/>
      <c r="PGP83" s="38"/>
      <c r="PGQ83" s="38"/>
      <c r="PGR83" s="38"/>
      <c r="PGS83" s="38"/>
      <c r="PGT83" s="38"/>
      <c r="PGU83" s="38"/>
      <c r="PGV83" s="38"/>
      <c r="PGW83" s="38"/>
      <c r="PGX83" s="38"/>
      <c r="PGY83" s="38"/>
      <c r="PGZ83" s="38"/>
      <c r="PHA83" s="38"/>
      <c r="PHB83" s="38"/>
      <c r="PHC83" s="38"/>
      <c r="PHD83" s="38"/>
      <c r="PHE83" s="38"/>
      <c r="PHF83" s="38"/>
      <c r="PHG83" s="38"/>
      <c r="PHH83" s="38"/>
      <c r="PHI83" s="38"/>
      <c r="PHJ83" s="38"/>
      <c r="PHK83" s="38"/>
      <c r="PHL83" s="38"/>
      <c r="PHM83" s="38"/>
      <c r="PHN83" s="38"/>
      <c r="PHO83" s="38"/>
      <c r="PHP83" s="38"/>
      <c r="PHQ83" s="38"/>
      <c r="PHR83" s="38"/>
      <c r="PHS83" s="38"/>
      <c r="PHT83" s="38"/>
      <c r="PHU83" s="38"/>
      <c r="PHV83" s="38"/>
      <c r="PHW83" s="38"/>
      <c r="PHX83" s="38"/>
      <c r="PHY83" s="38"/>
      <c r="PHZ83" s="38"/>
      <c r="PIA83" s="38"/>
      <c r="PIB83" s="38"/>
      <c r="PIC83" s="38"/>
      <c r="PID83" s="38"/>
      <c r="PIE83" s="38"/>
      <c r="PIF83" s="38"/>
      <c r="PIG83" s="38"/>
      <c r="PIH83" s="38"/>
      <c r="PII83" s="38"/>
      <c r="PIJ83" s="38"/>
      <c r="PIK83" s="38"/>
      <c r="PIL83" s="38"/>
      <c r="PIM83" s="38"/>
      <c r="PIN83" s="38"/>
      <c r="PIO83" s="38"/>
      <c r="PIP83" s="38"/>
      <c r="PIQ83" s="38"/>
      <c r="PIR83" s="38"/>
      <c r="PIS83" s="38"/>
      <c r="PIT83" s="38"/>
      <c r="PIU83" s="38"/>
      <c r="PIV83" s="38"/>
      <c r="PIW83" s="38"/>
      <c r="PIX83" s="38"/>
      <c r="PIY83" s="38"/>
      <c r="PIZ83" s="38"/>
      <c r="PJA83" s="38"/>
      <c r="PJB83" s="38"/>
      <c r="PJC83" s="38"/>
      <c r="PJD83" s="38"/>
      <c r="PJE83" s="38"/>
      <c r="PJF83" s="38"/>
      <c r="PJG83" s="38"/>
      <c r="PJH83" s="38"/>
      <c r="PJI83" s="38"/>
      <c r="PJJ83" s="38"/>
      <c r="PJK83" s="38"/>
      <c r="PJL83" s="38"/>
      <c r="PJM83" s="38"/>
      <c r="PJN83" s="38"/>
      <c r="PJO83" s="38"/>
      <c r="PJP83" s="38"/>
      <c r="PJQ83" s="38"/>
      <c r="PJR83" s="38"/>
      <c r="PJS83" s="38"/>
      <c r="PJT83" s="38"/>
      <c r="PJU83" s="38"/>
      <c r="PJV83" s="38"/>
      <c r="PJW83" s="38"/>
      <c r="PJX83" s="38"/>
      <c r="PJY83" s="38"/>
      <c r="PJZ83" s="38"/>
      <c r="PKA83" s="38"/>
      <c r="PKB83" s="38"/>
      <c r="PKC83" s="38"/>
      <c r="PKD83" s="38"/>
      <c r="PKE83" s="38"/>
      <c r="PKF83" s="38"/>
      <c r="PKG83" s="38"/>
      <c r="PKH83" s="38"/>
      <c r="PKI83" s="38"/>
      <c r="PKJ83" s="38"/>
      <c r="PKK83" s="38"/>
      <c r="PKL83" s="38"/>
      <c r="PKM83" s="38"/>
      <c r="PKN83" s="38"/>
      <c r="PKO83" s="38"/>
      <c r="PKP83" s="38"/>
      <c r="PKQ83" s="38"/>
      <c r="PKR83" s="38"/>
      <c r="PKS83" s="38"/>
      <c r="PKT83" s="38"/>
      <c r="PKU83" s="38"/>
      <c r="PKV83" s="38"/>
      <c r="PKW83" s="38"/>
      <c r="PKX83" s="38"/>
      <c r="PKY83" s="38"/>
      <c r="PKZ83" s="38"/>
      <c r="PLA83" s="38"/>
      <c r="PLB83" s="38"/>
      <c r="PLC83" s="38"/>
      <c r="PLD83" s="38"/>
      <c r="PLE83" s="38"/>
      <c r="PLF83" s="38"/>
      <c r="PLG83" s="38"/>
      <c r="PLH83" s="38"/>
      <c r="PLI83" s="38"/>
      <c r="PLJ83" s="38"/>
      <c r="PLK83" s="38"/>
      <c r="PLL83" s="38"/>
      <c r="PLM83" s="38"/>
      <c r="PLN83" s="38"/>
      <c r="PLO83" s="38"/>
      <c r="PLP83" s="38"/>
      <c r="PLQ83" s="38"/>
      <c r="PLR83" s="38"/>
      <c r="PLS83" s="38"/>
      <c r="PLT83" s="38"/>
      <c r="PLU83" s="38"/>
      <c r="PLV83" s="38"/>
      <c r="PLW83" s="38"/>
      <c r="PLX83" s="38"/>
      <c r="PLY83" s="38"/>
      <c r="PLZ83" s="38"/>
      <c r="PMA83" s="38"/>
      <c r="PMB83" s="38"/>
      <c r="PMC83" s="38"/>
      <c r="PMD83" s="38"/>
      <c r="PME83" s="38"/>
      <c r="PMF83" s="38"/>
      <c r="PMG83" s="38"/>
      <c r="PMH83" s="38"/>
      <c r="PMI83" s="38"/>
      <c r="PMJ83" s="38"/>
      <c r="PMK83" s="38"/>
      <c r="PML83" s="38"/>
      <c r="PMM83" s="38"/>
      <c r="PMN83" s="38"/>
      <c r="PMO83" s="38"/>
      <c r="PMP83" s="38"/>
      <c r="PMQ83" s="38"/>
      <c r="PMR83" s="38"/>
      <c r="PMS83" s="38"/>
      <c r="PMT83" s="38"/>
      <c r="PMU83" s="38"/>
      <c r="PMV83" s="38"/>
      <c r="PMW83" s="38"/>
      <c r="PMX83" s="38"/>
      <c r="PMY83" s="38"/>
      <c r="PMZ83" s="38"/>
      <c r="PNA83" s="38"/>
      <c r="PNB83" s="38"/>
      <c r="PNC83" s="38"/>
      <c r="PND83" s="38"/>
      <c r="PNE83" s="38"/>
      <c r="PNF83" s="38"/>
      <c r="PNG83" s="38"/>
      <c r="PNH83" s="38"/>
      <c r="PNI83" s="38"/>
      <c r="PNJ83" s="38"/>
      <c r="PNK83" s="38"/>
      <c r="PNL83" s="38"/>
      <c r="PNM83" s="38"/>
      <c r="PNN83" s="38"/>
      <c r="PNO83" s="38"/>
      <c r="PNP83" s="38"/>
      <c r="PNQ83" s="38"/>
      <c r="PNR83" s="38"/>
      <c r="PNS83" s="38"/>
      <c r="PNT83" s="38"/>
      <c r="PNU83" s="38"/>
      <c r="PNV83" s="38"/>
      <c r="PNW83" s="38"/>
      <c r="PNX83" s="38"/>
      <c r="PNY83" s="38"/>
      <c r="PNZ83" s="38"/>
      <c r="POA83" s="38"/>
      <c r="POB83" s="38"/>
      <c r="POC83" s="38"/>
      <c r="POD83" s="38"/>
      <c r="POE83" s="38"/>
      <c r="POF83" s="38"/>
      <c r="POG83" s="38"/>
      <c r="POH83" s="38"/>
      <c r="POI83" s="38"/>
      <c r="POJ83" s="38"/>
      <c r="POK83" s="38"/>
      <c r="POL83" s="38"/>
      <c r="POM83" s="38"/>
      <c r="PON83" s="38"/>
      <c r="POO83" s="38"/>
      <c r="POP83" s="38"/>
      <c r="POQ83" s="38"/>
      <c r="POR83" s="38"/>
      <c r="POS83" s="38"/>
      <c r="POT83" s="38"/>
      <c r="POU83" s="38"/>
      <c r="POV83" s="38"/>
      <c r="POW83" s="38"/>
      <c r="POX83" s="38"/>
      <c r="POY83" s="38"/>
      <c r="POZ83" s="38"/>
      <c r="PPA83" s="38"/>
      <c r="PPB83" s="38"/>
      <c r="PPC83" s="38"/>
      <c r="PPD83" s="38"/>
      <c r="PPE83" s="38"/>
      <c r="PPF83" s="38"/>
      <c r="PPG83" s="38"/>
      <c r="PPH83" s="38"/>
      <c r="PPI83" s="38"/>
      <c r="PPJ83" s="38"/>
      <c r="PPK83" s="38"/>
      <c r="PPL83" s="38"/>
      <c r="PPM83" s="38"/>
      <c r="PPN83" s="38"/>
      <c r="PPO83" s="38"/>
      <c r="PPP83" s="38"/>
      <c r="PPQ83" s="38"/>
      <c r="PPR83" s="38"/>
      <c r="PPS83" s="38"/>
      <c r="PPT83" s="38"/>
      <c r="PPU83" s="38"/>
      <c r="PPV83" s="38"/>
      <c r="PPW83" s="38"/>
      <c r="PPX83" s="38"/>
      <c r="PPY83" s="38"/>
      <c r="PPZ83" s="38"/>
      <c r="PQA83" s="38"/>
      <c r="PQB83" s="38"/>
      <c r="PQC83" s="38"/>
      <c r="PQD83" s="38"/>
      <c r="PQE83" s="38"/>
      <c r="PQF83" s="38"/>
      <c r="PQG83" s="38"/>
      <c r="PQH83" s="38"/>
      <c r="PQI83" s="38"/>
      <c r="PQJ83" s="38"/>
      <c r="PQK83" s="38"/>
      <c r="PQL83" s="38"/>
      <c r="PQM83" s="38"/>
      <c r="PQN83" s="38"/>
      <c r="PQO83" s="38"/>
      <c r="PQP83" s="38"/>
      <c r="PQQ83" s="38"/>
      <c r="PQR83" s="38"/>
      <c r="PQS83" s="38"/>
      <c r="PQT83" s="38"/>
      <c r="PQU83" s="38"/>
      <c r="PQV83" s="38"/>
      <c r="PQW83" s="38"/>
      <c r="PQX83" s="38"/>
      <c r="PQY83" s="38"/>
      <c r="PQZ83" s="38"/>
      <c r="PRA83" s="38"/>
      <c r="PRB83" s="38"/>
      <c r="PRC83" s="38"/>
      <c r="PRD83" s="38"/>
      <c r="PRE83" s="38"/>
      <c r="PRF83" s="38"/>
      <c r="PRG83" s="38"/>
      <c r="PRH83" s="38"/>
      <c r="PRI83" s="38"/>
      <c r="PRJ83" s="38"/>
      <c r="PRK83" s="38"/>
      <c r="PRL83" s="38"/>
      <c r="PRM83" s="38"/>
      <c r="PRN83" s="38"/>
      <c r="PRO83" s="38"/>
      <c r="PRP83" s="38"/>
      <c r="PRQ83" s="38"/>
      <c r="PRR83" s="38"/>
      <c r="PRS83" s="38"/>
      <c r="PRT83" s="38"/>
      <c r="PRU83" s="38"/>
      <c r="PRV83" s="38"/>
      <c r="PRW83" s="38"/>
      <c r="PRX83" s="38"/>
      <c r="PRY83" s="38"/>
      <c r="PRZ83" s="38"/>
      <c r="PSA83" s="38"/>
      <c r="PSB83" s="38"/>
      <c r="PSC83" s="38"/>
      <c r="PSD83" s="38"/>
      <c r="PSE83" s="38"/>
      <c r="PSF83" s="38"/>
      <c r="PSG83" s="38"/>
      <c r="PSH83" s="38"/>
      <c r="PSI83" s="38"/>
      <c r="PSJ83" s="38"/>
      <c r="PSK83" s="38"/>
      <c r="PSL83" s="38"/>
      <c r="PSM83" s="38"/>
      <c r="PSN83" s="38"/>
      <c r="PSO83" s="38"/>
      <c r="PSP83" s="38"/>
      <c r="PSQ83" s="38"/>
      <c r="PSR83" s="38"/>
      <c r="PSS83" s="38"/>
      <c r="PST83" s="38"/>
      <c r="PSU83" s="38"/>
      <c r="PSV83" s="38"/>
      <c r="PSW83" s="38"/>
      <c r="PSX83" s="38"/>
      <c r="PSY83" s="38"/>
      <c r="PSZ83" s="38"/>
      <c r="PTA83" s="38"/>
      <c r="PTB83" s="38"/>
      <c r="PTC83" s="38"/>
      <c r="PTD83" s="38"/>
      <c r="PTE83" s="38"/>
      <c r="PTF83" s="38"/>
      <c r="PTG83" s="38"/>
      <c r="PTH83" s="38"/>
      <c r="PTI83" s="38"/>
      <c r="PTJ83" s="38"/>
      <c r="PTK83" s="38"/>
      <c r="PTL83" s="38"/>
      <c r="PTM83" s="38"/>
      <c r="PTN83" s="38"/>
      <c r="PTO83" s="38"/>
      <c r="PTP83" s="38"/>
      <c r="PTQ83" s="38"/>
      <c r="PTR83" s="38"/>
      <c r="PTS83" s="38"/>
      <c r="PTT83" s="38"/>
      <c r="PTU83" s="38"/>
      <c r="PTV83" s="38"/>
      <c r="PTW83" s="38"/>
      <c r="PTX83" s="38"/>
      <c r="PTY83" s="38"/>
      <c r="PTZ83" s="38"/>
      <c r="PUA83" s="38"/>
      <c r="PUB83" s="38"/>
      <c r="PUC83" s="38"/>
      <c r="PUD83" s="38"/>
      <c r="PUE83" s="38"/>
      <c r="PUF83" s="38"/>
      <c r="PUG83" s="38"/>
      <c r="PUH83" s="38"/>
      <c r="PUI83" s="38"/>
      <c r="PUJ83" s="38"/>
      <c r="PUK83" s="38"/>
      <c r="PUL83" s="38"/>
      <c r="PUM83" s="38"/>
      <c r="PUN83" s="38"/>
      <c r="PUO83" s="38"/>
      <c r="PUP83" s="38"/>
      <c r="PUQ83" s="38"/>
      <c r="PUR83" s="38"/>
      <c r="PUS83" s="38"/>
      <c r="PUT83" s="38"/>
      <c r="PUU83" s="38"/>
      <c r="PUV83" s="38"/>
      <c r="PUW83" s="38"/>
      <c r="PUX83" s="38"/>
      <c r="PUY83" s="38"/>
      <c r="PUZ83" s="38"/>
      <c r="PVA83" s="38"/>
      <c r="PVB83" s="38"/>
      <c r="PVC83" s="38"/>
      <c r="PVD83" s="38"/>
      <c r="PVE83" s="38"/>
      <c r="PVF83" s="38"/>
      <c r="PVG83" s="38"/>
      <c r="PVH83" s="38"/>
      <c r="PVI83" s="38"/>
      <c r="PVJ83" s="38"/>
      <c r="PVK83" s="38"/>
      <c r="PVL83" s="38"/>
      <c r="PVM83" s="38"/>
      <c r="PVN83" s="38"/>
      <c r="PVO83" s="38"/>
      <c r="PVP83" s="38"/>
      <c r="PVQ83" s="38"/>
      <c r="PVR83" s="38"/>
      <c r="PVS83" s="38"/>
      <c r="PVT83" s="38"/>
      <c r="PVU83" s="38"/>
      <c r="PVV83" s="38"/>
      <c r="PVW83" s="38"/>
      <c r="PVX83" s="38"/>
      <c r="PVY83" s="38"/>
      <c r="PVZ83" s="38"/>
      <c r="PWA83" s="38"/>
      <c r="PWB83" s="38"/>
      <c r="PWC83" s="38"/>
      <c r="PWD83" s="38"/>
      <c r="PWE83" s="38"/>
      <c r="PWF83" s="38"/>
      <c r="PWG83" s="38"/>
      <c r="PWH83" s="38"/>
      <c r="PWI83" s="38"/>
      <c r="PWJ83" s="38"/>
      <c r="PWK83" s="38"/>
      <c r="PWL83" s="38"/>
      <c r="PWM83" s="38"/>
      <c r="PWN83" s="38"/>
      <c r="PWO83" s="38"/>
      <c r="PWP83" s="38"/>
      <c r="PWQ83" s="38"/>
      <c r="PWR83" s="38"/>
      <c r="PWS83" s="38"/>
      <c r="PWT83" s="38"/>
      <c r="PWU83" s="38"/>
      <c r="PWV83" s="38"/>
      <c r="PWW83" s="38"/>
      <c r="PWX83" s="38"/>
      <c r="PWY83" s="38"/>
      <c r="PWZ83" s="38"/>
      <c r="PXA83" s="38"/>
      <c r="PXB83" s="38"/>
      <c r="PXC83" s="38"/>
      <c r="PXD83" s="38"/>
      <c r="PXE83" s="38"/>
      <c r="PXF83" s="38"/>
      <c r="PXG83" s="38"/>
      <c r="PXH83" s="38"/>
      <c r="PXI83" s="38"/>
      <c r="PXJ83" s="38"/>
      <c r="PXK83" s="38"/>
      <c r="PXL83" s="38"/>
      <c r="PXM83" s="38"/>
      <c r="PXN83" s="38"/>
      <c r="PXO83" s="38"/>
      <c r="PXP83" s="38"/>
      <c r="PXQ83" s="38"/>
      <c r="PXR83" s="38"/>
      <c r="PXS83" s="38"/>
      <c r="PXT83" s="38"/>
      <c r="PXU83" s="38"/>
      <c r="PXV83" s="38"/>
      <c r="PXW83" s="38"/>
      <c r="PXX83" s="38"/>
      <c r="PXY83" s="38"/>
      <c r="PXZ83" s="38"/>
      <c r="PYA83" s="38"/>
      <c r="PYB83" s="38"/>
      <c r="PYC83" s="38"/>
      <c r="PYD83" s="38"/>
      <c r="PYE83" s="38"/>
      <c r="PYF83" s="38"/>
      <c r="PYG83" s="38"/>
      <c r="PYH83" s="38"/>
      <c r="PYI83" s="38"/>
      <c r="PYJ83" s="38"/>
      <c r="PYK83" s="38"/>
      <c r="PYL83" s="38"/>
      <c r="PYM83" s="38"/>
      <c r="PYN83" s="38"/>
      <c r="PYO83" s="38"/>
      <c r="PYP83" s="38"/>
      <c r="PYQ83" s="38"/>
      <c r="PYR83" s="38"/>
      <c r="PYS83" s="38"/>
      <c r="PYT83" s="38"/>
      <c r="PYU83" s="38"/>
      <c r="PYV83" s="38"/>
      <c r="PYW83" s="38"/>
      <c r="PYX83" s="38"/>
      <c r="PYY83" s="38"/>
      <c r="PYZ83" s="38"/>
      <c r="PZA83" s="38"/>
      <c r="PZB83" s="38"/>
      <c r="PZC83" s="38"/>
      <c r="PZD83" s="38"/>
      <c r="PZE83" s="38"/>
      <c r="PZF83" s="38"/>
      <c r="PZG83" s="38"/>
      <c r="PZH83" s="38"/>
      <c r="PZI83" s="38"/>
      <c r="PZJ83" s="38"/>
      <c r="PZK83" s="38"/>
      <c r="PZL83" s="38"/>
      <c r="PZM83" s="38"/>
      <c r="PZN83" s="38"/>
      <c r="PZO83" s="38"/>
      <c r="PZP83" s="38"/>
      <c r="PZQ83" s="38"/>
      <c r="PZR83" s="38"/>
      <c r="PZS83" s="38"/>
      <c r="PZT83" s="38"/>
      <c r="PZU83" s="38"/>
      <c r="PZV83" s="38"/>
      <c r="PZW83" s="38"/>
      <c r="PZX83" s="38"/>
      <c r="PZY83" s="38"/>
      <c r="PZZ83" s="38"/>
      <c r="QAA83" s="38"/>
      <c r="QAB83" s="38"/>
      <c r="QAC83" s="38"/>
      <c r="QAD83" s="38"/>
      <c r="QAE83" s="38"/>
      <c r="QAF83" s="38"/>
      <c r="QAG83" s="38"/>
      <c r="QAH83" s="38"/>
      <c r="QAI83" s="38"/>
      <c r="QAJ83" s="38"/>
      <c r="QAK83" s="38"/>
      <c r="QAL83" s="38"/>
      <c r="QAM83" s="38"/>
      <c r="QAN83" s="38"/>
      <c r="QAO83" s="38"/>
      <c r="QAP83" s="38"/>
      <c r="QAQ83" s="38"/>
      <c r="QAR83" s="38"/>
      <c r="QAS83" s="38"/>
      <c r="QAT83" s="38"/>
      <c r="QAU83" s="38"/>
      <c r="QAV83" s="38"/>
      <c r="QAW83" s="38"/>
      <c r="QAX83" s="38"/>
      <c r="QAY83" s="38"/>
      <c r="QAZ83" s="38"/>
      <c r="QBA83" s="38"/>
      <c r="QBB83" s="38"/>
      <c r="QBC83" s="38"/>
      <c r="QBD83" s="38"/>
      <c r="QBE83" s="38"/>
      <c r="QBF83" s="38"/>
      <c r="QBG83" s="38"/>
      <c r="QBH83" s="38"/>
      <c r="QBI83" s="38"/>
      <c r="QBJ83" s="38"/>
      <c r="QBK83" s="38"/>
      <c r="QBL83" s="38"/>
      <c r="QBM83" s="38"/>
      <c r="QBN83" s="38"/>
      <c r="QBO83" s="38"/>
      <c r="QBP83" s="38"/>
      <c r="QBQ83" s="38"/>
      <c r="QBR83" s="38"/>
      <c r="QBS83" s="38"/>
      <c r="QBT83" s="38"/>
      <c r="QBU83" s="38"/>
      <c r="QBV83" s="38"/>
      <c r="QBW83" s="38"/>
      <c r="QBX83" s="38"/>
      <c r="QBY83" s="38"/>
      <c r="QBZ83" s="38"/>
      <c r="QCA83" s="38"/>
      <c r="QCB83" s="38"/>
      <c r="QCC83" s="38"/>
      <c r="QCD83" s="38"/>
      <c r="QCE83" s="38"/>
      <c r="QCF83" s="38"/>
      <c r="QCG83" s="38"/>
      <c r="QCH83" s="38"/>
      <c r="QCI83" s="38"/>
      <c r="QCJ83" s="38"/>
      <c r="QCK83" s="38"/>
      <c r="QCL83" s="38"/>
      <c r="QCM83" s="38"/>
      <c r="QCN83" s="38"/>
      <c r="QCO83" s="38"/>
      <c r="QCP83" s="38"/>
      <c r="QCQ83" s="38"/>
      <c r="QCR83" s="38"/>
      <c r="QCS83" s="38"/>
      <c r="QCT83" s="38"/>
      <c r="QCU83" s="38"/>
      <c r="QCV83" s="38"/>
      <c r="QCW83" s="38"/>
      <c r="QCX83" s="38"/>
      <c r="QCY83" s="38"/>
      <c r="QCZ83" s="38"/>
      <c r="QDA83" s="38"/>
      <c r="QDB83" s="38"/>
      <c r="QDC83" s="38"/>
      <c r="QDD83" s="38"/>
      <c r="QDE83" s="38"/>
      <c r="QDF83" s="38"/>
      <c r="QDG83" s="38"/>
      <c r="QDH83" s="38"/>
      <c r="QDI83" s="38"/>
      <c r="QDJ83" s="38"/>
      <c r="QDK83" s="38"/>
      <c r="QDL83" s="38"/>
      <c r="QDM83" s="38"/>
      <c r="QDN83" s="38"/>
      <c r="QDO83" s="38"/>
      <c r="QDP83" s="38"/>
      <c r="QDQ83" s="38"/>
      <c r="QDR83" s="38"/>
      <c r="QDS83" s="38"/>
      <c r="QDT83" s="38"/>
      <c r="QDU83" s="38"/>
      <c r="QDV83" s="38"/>
      <c r="QDW83" s="38"/>
      <c r="QDX83" s="38"/>
      <c r="QDY83" s="38"/>
      <c r="QDZ83" s="38"/>
      <c r="QEA83" s="38"/>
      <c r="QEB83" s="38"/>
      <c r="QEC83" s="38"/>
      <c r="QED83" s="38"/>
      <c r="QEE83" s="38"/>
      <c r="QEF83" s="38"/>
      <c r="QEG83" s="38"/>
      <c r="QEH83" s="38"/>
      <c r="QEI83" s="38"/>
      <c r="QEJ83" s="38"/>
      <c r="QEK83" s="38"/>
      <c r="QEL83" s="38"/>
      <c r="QEM83" s="38"/>
      <c r="QEN83" s="38"/>
      <c r="QEO83" s="38"/>
      <c r="QEP83" s="38"/>
      <c r="QEQ83" s="38"/>
      <c r="QER83" s="38"/>
      <c r="QES83" s="38"/>
      <c r="QET83" s="38"/>
      <c r="QEU83" s="38"/>
      <c r="QEV83" s="38"/>
      <c r="QEW83" s="38"/>
      <c r="QEX83" s="38"/>
      <c r="QEY83" s="38"/>
      <c r="QEZ83" s="38"/>
      <c r="QFA83" s="38"/>
      <c r="QFB83" s="38"/>
      <c r="QFC83" s="38"/>
      <c r="QFD83" s="38"/>
      <c r="QFE83" s="38"/>
      <c r="QFF83" s="38"/>
      <c r="QFG83" s="38"/>
      <c r="QFH83" s="38"/>
      <c r="QFI83" s="38"/>
      <c r="QFJ83" s="38"/>
      <c r="QFK83" s="38"/>
      <c r="QFL83" s="38"/>
      <c r="QFM83" s="38"/>
      <c r="QFN83" s="38"/>
      <c r="QFO83" s="38"/>
      <c r="QFP83" s="38"/>
      <c r="QFQ83" s="38"/>
      <c r="QFR83" s="38"/>
      <c r="QFS83" s="38"/>
      <c r="QFT83" s="38"/>
      <c r="QFU83" s="38"/>
      <c r="QFV83" s="38"/>
      <c r="QFW83" s="38"/>
      <c r="QFX83" s="38"/>
      <c r="QFY83" s="38"/>
      <c r="QFZ83" s="38"/>
      <c r="QGA83" s="38"/>
      <c r="QGB83" s="38"/>
      <c r="QGC83" s="38"/>
      <c r="QGD83" s="38"/>
      <c r="QGE83" s="38"/>
      <c r="QGF83" s="38"/>
      <c r="QGG83" s="38"/>
      <c r="QGH83" s="38"/>
      <c r="QGI83" s="38"/>
      <c r="QGJ83" s="38"/>
      <c r="QGK83" s="38"/>
      <c r="QGL83" s="38"/>
      <c r="QGM83" s="38"/>
      <c r="QGN83" s="38"/>
      <c r="QGO83" s="38"/>
      <c r="QGP83" s="38"/>
      <c r="QGQ83" s="38"/>
      <c r="QGR83" s="38"/>
      <c r="QGS83" s="38"/>
      <c r="QGT83" s="38"/>
      <c r="QGU83" s="38"/>
      <c r="QGV83" s="38"/>
      <c r="QGW83" s="38"/>
      <c r="QGX83" s="38"/>
      <c r="QGY83" s="38"/>
      <c r="QGZ83" s="38"/>
      <c r="QHA83" s="38"/>
      <c r="QHB83" s="38"/>
      <c r="QHC83" s="38"/>
      <c r="QHD83" s="38"/>
      <c r="QHE83" s="38"/>
      <c r="QHF83" s="38"/>
      <c r="QHG83" s="38"/>
      <c r="QHH83" s="38"/>
      <c r="QHI83" s="38"/>
      <c r="QHJ83" s="38"/>
      <c r="QHK83" s="38"/>
      <c r="QHL83" s="38"/>
      <c r="QHM83" s="38"/>
      <c r="QHN83" s="38"/>
      <c r="QHO83" s="38"/>
      <c r="QHP83" s="38"/>
      <c r="QHQ83" s="38"/>
      <c r="QHR83" s="38"/>
      <c r="QHS83" s="38"/>
      <c r="QHT83" s="38"/>
      <c r="QHU83" s="38"/>
      <c r="QHV83" s="38"/>
      <c r="QHW83" s="38"/>
      <c r="QHX83" s="38"/>
      <c r="QHY83" s="38"/>
      <c r="QHZ83" s="38"/>
      <c r="QIA83" s="38"/>
      <c r="QIB83" s="38"/>
      <c r="QIC83" s="38"/>
      <c r="QID83" s="38"/>
      <c r="QIE83" s="38"/>
      <c r="QIF83" s="38"/>
      <c r="QIG83" s="38"/>
      <c r="QIH83" s="38"/>
      <c r="QII83" s="38"/>
      <c r="QIJ83" s="38"/>
      <c r="QIK83" s="38"/>
      <c r="QIL83" s="38"/>
      <c r="QIM83" s="38"/>
      <c r="QIN83" s="38"/>
      <c r="QIO83" s="38"/>
      <c r="QIP83" s="38"/>
      <c r="QIQ83" s="38"/>
      <c r="QIR83" s="38"/>
      <c r="QIS83" s="38"/>
      <c r="QIT83" s="38"/>
      <c r="QIU83" s="38"/>
      <c r="QIV83" s="38"/>
      <c r="QIW83" s="38"/>
      <c r="QIX83" s="38"/>
      <c r="QIY83" s="38"/>
      <c r="QIZ83" s="38"/>
      <c r="QJA83" s="38"/>
      <c r="QJB83" s="38"/>
      <c r="QJC83" s="38"/>
      <c r="QJD83" s="38"/>
      <c r="QJE83" s="38"/>
      <c r="QJF83" s="38"/>
      <c r="QJG83" s="38"/>
      <c r="QJH83" s="38"/>
      <c r="QJI83" s="38"/>
      <c r="QJJ83" s="38"/>
      <c r="QJK83" s="38"/>
      <c r="QJL83" s="38"/>
      <c r="QJM83" s="38"/>
      <c r="QJN83" s="38"/>
      <c r="QJO83" s="38"/>
      <c r="QJP83" s="38"/>
      <c r="QJQ83" s="38"/>
      <c r="QJR83" s="38"/>
      <c r="QJS83" s="38"/>
      <c r="QJT83" s="38"/>
      <c r="QJU83" s="38"/>
      <c r="QJV83" s="38"/>
      <c r="QJW83" s="38"/>
      <c r="QJX83" s="38"/>
      <c r="QJY83" s="38"/>
      <c r="QJZ83" s="38"/>
      <c r="QKA83" s="38"/>
      <c r="QKB83" s="38"/>
      <c r="QKC83" s="38"/>
      <c r="QKD83" s="38"/>
      <c r="QKE83" s="38"/>
      <c r="QKF83" s="38"/>
      <c r="QKG83" s="38"/>
      <c r="QKH83" s="38"/>
      <c r="QKI83" s="38"/>
      <c r="QKJ83" s="38"/>
      <c r="QKK83" s="38"/>
      <c r="QKL83" s="38"/>
      <c r="QKM83" s="38"/>
      <c r="QKN83" s="38"/>
      <c r="QKO83" s="38"/>
      <c r="QKP83" s="38"/>
      <c r="QKQ83" s="38"/>
      <c r="QKR83" s="38"/>
      <c r="QKS83" s="38"/>
      <c r="QKT83" s="38"/>
      <c r="QKU83" s="38"/>
      <c r="QKV83" s="38"/>
      <c r="QKW83" s="38"/>
      <c r="QKX83" s="38"/>
      <c r="QKY83" s="38"/>
      <c r="QKZ83" s="38"/>
      <c r="QLA83" s="38"/>
      <c r="QLB83" s="38"/>
      <c r="QLC83" s="38"/>
      <c r="QLD83" s="38"/>
      <c r="QLE83" s="38"/>
      <c r="QLF83" s="38"/>
      <c r="QLG83" s="38"/>
      <c r="QLH83" s="38"/>
      <c r="QLI83" s="38"/>
      <c r="QLJ83" s="38"/>
      <c r="QLK83" s="38"/>
      <c r="QLL83" s="38"/>
      <c r="QLM83" s="38"/>
      <c r="QLN83" s="38"/>
      <c r="QLO83" s="38"/>
      <c r="QLP83" s="38"/>
      <c r="QLQ83" s="38"/>
      <c r="QLR83" s="38"/>
      <c r="QLS83" s="38"/>
      <c r="QLT83" s="38"/>
      <c r="QLU83" s="38"/>
      <c r="QLV83" s="38"/>
      <c r="QLW83" s="38"/>
      <c r="QLX83" s="38"/>
      <c r="QLY83" s="38"/>
      <c r="QLZ83" s="38"/>
      <c r="QMA83" s="38"/>
      <c r="QMB83" s="38"/>
      <c r="QMC83" s="38"/>
      <c r="QMD83" s="38"/>
      <c r="QME83" s="38"/>
      <c r="QMF83" s="38"/>
      <c r="QMG83" s="38"/>
      <c r="QMH83" s="38"/>
      <c r="QMI83" s="38"/>
      <c r="QMJ83" s="38"/>
      <c r="QMK83" s="38"/>
      <c r="QML83" s="38"/>
      <c r="QMM83" s="38"/>
      <c r="QMN83" s="38"/>
      <c r="QMO83" s="38"/>
      <c r="QMP83" s="38"/>
      <c r="QMQ83" s="38"/>
      <c r="QMR83" s="38"/>
      <c r="QMS83" s="38"/>
      <c r="QMT83" s="38"/>
      <c r="QMU83" s="38"/>
      <c r="QMV83" s="38"/>
      <c r="QMW83" s="38"/>
      <c r="QMX83" s="38"/>
      <c r="QMY83" s="38"/>
      <c r="QMZ83" s="38"/>
      <c r="QNA83" s="38"/>
      <c r="QNB83" s="38"/>
      <c r="QNC83" s="38"/>
      <c r="QND83" s="38"/>
      <c r="QNE83" s="38"/>
      <c r="QNF83" s="38"/>
      <c r="QNG83" s="38"/>
      <c r="QNH83" s="38"/>
      <c r="QNI83" s="38"/>
      <c r="QNJ83" s="38"/>
      <c r="QNK83" s="38"/>
      <c r="QNL83" s="38"/>
      <c r="QNM83" s="38"/>
      <c r="QNN83" s="38"/>
      <c r="QNO83" s="38"/>
      <c r="QNP83" s="38"/>
      <c r="QNQ83" s="38"/>
      <c r="QNR83" s="38"/>
      <c r="QNS83" s="38"/>
      <c r="QNT83" s="38"/>
      <c r="QNU83" s="38"/>
      <c r="QNV83" s="38"/>
      <c r="QNW83" s="38"/>
      <c r="QNX83" s="38"/>
      <c r="QNY83" s="38"/>
      <c r="QNZ83" s="38"/>
      <c r="QOA83" s="38"/>
      <c r="QOB83" s="38"/>
      <c r="QOC83" s="38"/>
      <c r="QOD83" s="38"/>
      <c r="QOE83" s="38"/>
      <c r="QOF83" s="38"/>
      <c r="QOG83" s="38"/>
      <c r="QOH83" s="38"/>
      <c r="QOI83" s="38"/>
      <c r="QOJ83" s="38"/>
      <c r="QOK83" s="38"/>
      <c r="QOL83" s="38"/>
      <c r="QOM83" s="38"/>
      <c r="QON83" s="38"/>
      <c r="QOO83" s="38"/>
      <c r="QOP83" s="38"/>
      <c r="QOQ83" s="38"/>
      <c r="QOR83" s="38"/>
      <c r="QOS83" s="38"/>
      <c r="QOT83" s="38"/>
      <c r="QOU83" s="38"/>
      <c r="QOV83" s="38"/>
      <c r="QOW83" s="38"/>
      <c r="QOX83" s="38"/>
      <c r="QOY83" s="38"/>
      <c r="QOZ83" s="38"/>
      <c r="QPA83" s="38"/>
      <c r="QPB83" s="38"/>
      <c r="QPC83" s="38"/>
      <c r="QPD83" s="38"/>
      <c r="QPE83" s="38"/>
      <c r="QPF83" s="38"/>
      <c r="QPG83" s="38"/>
      <c r="QPH83" s="38"/>
      <c r="QPI83" s="38"/>
      <c r="QPJ83" s="38"/>
      <c r="QPK83" s="38"/>
      <c r="QPL83" s="38"/>
      <c r="QPM83" s="38"/>
      <c r="QPN83" s="38"/>
      <c r="QPO83" s="38"/>
      <c r="QPP83" s="38"/>
      <c r="QPQ83" s="38"/>
      <c r="QPR83" s="38"/>
      <c r="QPS83" s="38"/>
      <c r="QPT83" s="38"/>
      <c r="QPU83" s="38"/>
      <c r="QPV83" s="38"/>
      <c r="QPW83" s="38"/>
      <c r="QPX83" s="38"/>
      <c r="QPY83" s="38"/>
      <c r="QPZ83" s="38"/>
      <c r="QQA83" s="38"/>
      <c r="QQB83" s="38"/>
      <c r="QQC83" s="38"/>
      <c r="QQD83" s="38"/>
      <c r="QQE83" s="38"/>
      <c r="QQF83" s="38"/>
      <c r="QQG83" s="38"/>
      <c r="QQH83" s="38"/>
      <c r="QQI83" s="38"/>
      <c r="QQJ83" s="38"/>
      <c r="QQK83" s="38"/>
      <c r="QQL83" s="38"/>
      <c r="QQM83" s="38"/>
      <c r="QQN83" s="38"/>
      <c r="QQO83" s="38"/>
      <c r="QQP83" s="38"/>
      <c r="QQQ83" s="38"/>
      <c r="QQR83" s="38"/>
      <c r="QQS83" s="38"/>
      <c r="QQT83" s="38"/>
      <c r="QQU83" s="38"/>
      <c r="QQV83" s="38"/>
      <c r="QQW83" s="38"/>
      <c r="QQX83" s="38"/>
      <c r="QQY83" s="38"/>
      <c r="QQZ83" s="38"/>
      <c r="QRA83" s="38"/>
      <c r="QRB83" s="38"/>
      <c r="QRC83" s="38"/>
      <c r="QRD83" s="38"/>
      <c r="QRE83" s="38"/>
      <c r="QRF83" s="38"/>
      <c r="QRG83" s="38"/>
      <c r="QRH83" s="38"/>
      <c r="QRI83" s="38"/>
      <c r="QRJ83" s="38"/>
      <c r="QRK83" s="38"/>
      <c r="QRL83" s="38"/>
      <c r="QRM83" s="38"/>
      <c r="QRN83" s="38"/>
      <c r="QRO83" s="38"/>
      <c r="QRP83" s="38"/>
      <c r="QRQ83" s="38"/>
      <c r="QRR83" s="38"/>
      <c r="QRS83" s="38"/>
      <c r="QRT83" s="38"/>
      <c r="QRU83" s="38"/>
      <c r="QRV83" s="38"/>
      <c r="QRW83" s="38"/>
      <c r="QRX83" s="38"/>
      <c r="QRY83" s="38"/>
      <c r="QRZ83" s="38"/>
      <c r="QSA83" s="38"/>
      <c r="QSB83" s="38"/>
      <c r="QSC83" s="38"/>
      <c r="QSD83" s="38"/>
      <c r="QSE83" s="38"/>
      <c r="QSF83" s="38"/>
      <c r="QSG83" s="38"/>
      <c r="QSH83" s="38"/>
      <c r="QSI83" s="38"/>
      <c r="QSJ83" s="38"/>
      <c r="QSK83" s="38"/>
      <c r="QSL83" s="38"/>
      <c r="QSM83" s="38"/>
      <c r="QSN83" s="38"/>
      <c r="QSO83" s="38"/>
      <c r="QSP83" s="38"/>
      <c r="QSQ83" s="38"/>
      <c r="QSR83" s="38"/>
      <c r="QSS83" s="38"/>
      <c r="QST83" s="38"/>
      <c r="QSU83" s="38"/>
      <c r="QSV83" s="38"/>
      <c r="QSW83" s="38"/>
      <c r="QSX83" s="38"/>
      <c r="QSY83" s="38"/>
      <c r="QSZ83" s="38"/>
      <c r="QTA83" s="38"/>
      <c r="QTB83" s="38"/>
      <c r="QTC83" s="38"/>
      <c r="QTD83" s="38"/>
      <c r="QTE83" s="38"/>
      <c r="QTF83" s="38"/>
      <c r="QTG83" s="38"/>
      <c r="QTH83" s="38"/>
      <c r="QTI83" s="38"/>
      <c r="QTJ83" s="38"/>
      <c r="QTK83" s="38"/>
      <c r="QTL83" s="38"/>
      <c r="QTM83" s="38"/>
      <c r="QTN83" s="38"/>
      <c r="QTO83" s="38"/>
      <c r="QTP83" s="38"/>
      <c r="QTQ83" s="38"/>
      <c r="QTR83" s="38"/>
      <c r="QTS83" s="38"/>
      <c r="QTT83" s="38"/>
      <c r="QTU83" s="38"/>
      <c r="QTV83" s="38"/>
      <c r="QTW83" s="38"/>
      <c r="QTX83" s="38"/>
      <c r="QTY83" s="38"/>
      <c r="QTZ83" s="38"/>
      <c r="QUA83" s="38"/>
      <c r="QUB83" s="38"/>
      <c r="QUC83" s="38"/>
      <c r="QUD83" s="38"/>
      <c r="QUE83" s="38"/>
      <c r="QUF83" s="38"/>
      <c r="QUG83" s="38"/>
      <c r="QUH83" s="38"/>
      <c r="QUI83" s="38"/>
      <c r="QUJ83" s="38"/>
      <c r="QUK83" s="38"/>
      <c r="QUL83" s="38"/>
      <c r="QUM83" s="38"/>
      <c r="QUN83" s="38"/>
      <c r="QUO83" s="38"/>
      <c r="QUP83" s="38"/>
      <c r="QUQ83" s="38"/>
      <c r="QUR83" s="38"/>
      <c r="QUS83" s="38"/>
      <c r="QUT83" s="38"/>
      <c r="QUU83" s="38"/>
      <c r="QUV83" s="38"/>
      <c r="QUW83" s="38"/>
      <c r="QUX83" s="38"/>
      <c r="QUY83" s="38"/>
      <c r="QUZ83" s="38"/>
      <c r="QVA83" s="38"/>
      <c r="QVB83" s="38"/>
      <c r="QVC83" s="38"/>
      <c r="QVD83" s="38"/>
      <c r="QVE83" s="38"/>
      <c r="QVF83" s="38"/>
      <c r="QVG83" s="38"/>
      <c r="QVH83" s="38"/>
      <c r="QVI83" s="38"/>
      <c r="QVJ83" s="38"/>
      <c r="QVK83" s="38"/>
      <c r="QVL83" s="38"/>
      <c r="QVM83" s="38"/>
      <c r="QVN83" s="38"/>
      <c r="QVO83" s="38"/>
      <c r="QVP83" s="38"/>
      <c r="QVQ83" s="38"/>
      <c r="QVR83" s="38"/>
      <c r="QVS83" s="38"/>
      <c r="QVT83" s="38"/>
      <c r="QVU83" s="38"/>
      <c r="QVV83" s="38"/>
      <c r="QVW83" s="38"/>
      <c r="QVX83" s="38"/>
      <c r="QVY83" s="38"/>
      <c r="QVZ83" s="38"/>
      <c r="QWA83" s="38"/>
      <c r="QWB83" s="38"/>
      <c r="QWC83" s="38"/>
      <c r="QWD83" s="38"/>
      <c r="QWE83" s="38"/>
      <c r="QWF83" s="38"/>
      <c r="QWG83" s="38"/>
      <c r="QWH83" s="38"/>
      <c r="QWI83" s="38"/>
      <c r="QWJ83" s="38"/>
      <c r="QWK83" s="38"/>
      <c r="QWL83" s="38"/>
      <c r="QWM83" s="38"/>
      <c r="QWN83" s="38"/>
      <c r="QWO83" s="38"/>
      <c r="QWP83" s="38"/>
      <c r="QWQ83" s="38"/>
      <c r="QWR83" s="38"/>
      <c r="QWS83" s="38"/>
      <c r="QWT83" s="38"/>
      <c r="QWU83" s="38"/>
      <c r="QWV83" s="38"/>
      <c r="QWW83" s="38"/>
      <c r="QWX83" s="38"/>
      <c r="QWY83" s="38"/>
      <c r="QWZ83" s="38"/>
      <c r="QXA83" s="38"/>
      <c r="QXB83" s="38"/>
      <c r="QXC83" s="38"/>
      <c r="QXD83" s="38"/>
      <c r="QXE83" s="38"/>
      <c r="QXF83" s="38"/>
      <c r="QXG83" s="38"/>
      <c r="QXH83" s="38"/>
      <c r="QXI83" s="38"/>
      <c r="QXJ83" s="38"/>
      <c r="QXK83" s="38"/>
      <c r="QXL83" s="38"/>
      <c r="QXM83" s="38"/>
      <c r="QXN83" s="38"/>
      <c r="QXO83" s="38"/>
      <c r="QXP83" s="38"/>
      <c r="QXQ83" s="38"/>
      <c r="QXR83" s="38"/>
      <c r="QXS83" s="38"/>
      <c r="QXT83" s="38"/>
      <c r="QXU83" s="38"/>
      <c r="QXV83" s="38"/>
      <c r="QXW83" s="38"/>
      <c r="QXX83" s="38"/>
      <c r="QXY83" s="38"/>
      <c r="QXZ83" s="38"/>
      <c r="QYA83" s="38"/>
      <c r="QYB83" s="38"/>
      <c r="QYC83" s="38"/>
      <c r="QYD83" s="38"/>
      <c r="QYE83" s="38"/>
      <c r="QYF83" s="38"/>
      <c r="QYG83" s="38"/>
      <c r="QYH83" s="38"/>
      <c r="QYI83" s="38"/>
      <c r="QYJ83" s="38"/>
      <c r="QYK83" s="38"/>
      <c r="QYL83" s="38"/>
      <c r="QYM83" s="38"/>
      <c r="QYN83" s="38"/>
      <c r="QYO83" s="38"/>
      <c r="QYP83" s="38"/>
      <c r="QYQ83" s="38"/>
      <c r="QYR83" s="38"/>
      <c r="QYS83" s="38"/>
      <c r="QYT83" s="38"/>
      <c r="QYU83" s="38"/>
      <c r="QYV83" s="38"/>
      <c r="QYW83" s="38"/>
      <c r="QYX83" s="38"/>
      <c r="QYY83" s="38"/>
      <c r="QYZ83" s="38"/>
      <c r="QZA83" s="38"/>
      <c r="QZB83" s="38"/>
      <c r="QZC83" s="38"/>
      <c r="QZD83" s="38"/>
      <c r="QZE83" s="38"/>
      <c r="QZF83" s="38"/>
      <c r="QZG83" s="38"/>
      <c r="QZH83" s="38"/>
      <c r="QZI83" s="38"/>
      <c r="QZJ83" s="38"/>
      <c r="QZK83" s="38"/>
      <c r="QZL83" s="38"/>
      <c r="QZM83" s="38"/>
      <c r="QZN83" s="38"/>
      <c r="QZO83" s="38"/>
      <c r="QZP83" s="38"/>
      <c r="QZQ83" s="38"/>
      <c r="QZR83" s="38"/>
      <c r="QZS83" s="38"/>
      <c r="QZT83" s="38"/>
      <c r="QZU83" s="38"/>
      <c r="QZV83" s="38"/>
      <c r="QZW83" s="38"/>
      <c r="QZX83" s="38"/>
      <c r="QZY83" s="38"/>
      <c r="QZZ83" s="38"/>
      <c r="RAA83" s="38"/>
      <c r="RAB83" s="38"/>
      <c r="RAC83" s="38"/>
      <c r="RAD83" s="38"/>
      <c r="RAE83" s="38"/>
      <c r="RAF83" s="38"/>
      <c r="RAG83" s="38"/>
      <c r="RAH83" s="38"/>
      <c r="RAI83" s="38"/>
      <c r="RAJ83" s="38"/>
      <c r="RAK83" s="38"/>
      <c r="RAL83" s="38"/>
      <c r="RAM83" s="38"/>
      <c r="RAN83" s="38"/>
      <c r="RAO83" s="38"/>
      <c r="RAP83" s="38"/>
      <c r="RAQ83" s="38"/>
      <c r="RAR83" s="38"/>
      <c r="RAS83" s="38"/>
      <c r="RAT83" s="38"/>
      <c r="RAU83" s="38"/>
      <c r="RAV83" s="38"/>
      <c r="RAW83" s="38"/>
      <c r="RAX83" s="38"/>
      <c r="RAY83" s="38"/>
      <c r="RAZ83" s="38"/>
      <c r="RBA83" s="38"/>
      <c r="RBB83" s="38"/>
      <c r="RBC83" s="38"/>
      <c r="RBD83" s="38"/>
      <c r="RBE83" s="38"/>
      <c r="RBF83" s="38"/>
      <c r="RBG83" s="38"/>
      <c r="RBH83" s="38"/>
      <c r="RBI83" s="38"/>
      <c r="RBJ83" s="38"/>
      <c r="RBK83" s="38"/>
      <c r="RBL83" s="38"/>
      <c r="RBM83" s="38"/>
      <c r="RBN83" s="38"/>
      <c r="RBO83" s="38"/>
      <c r="RBP83" s="38"/>
      <c r="RBQ83" s="38"/>
      <c r="RBR83" s="38"/>
      <c r="RBS83" s="38"/>
      <c r="RBT83" s="38"/>
      <c r="RBU83" s="38"/>
      <c r="RBV83" s="38"/>
      <c r="RBW83" s="38"/>
      <c r="RBX83" s="38"/>
      <c r="RBY83" s="38"/>
      <c r="RBZ83" s="38"/>
      <c r="RCA83" s="38"/>
      <c r="RCB83" s="38"/>
      <c r="RCC83" s="38"/>
      <c r="RCD83" s="38"/>
      <c r="RCE83" s="38"/>
      <c r="RCF83" s="38"/>
      <c r="RCG83" s="38"/>
      <c r="RCH83" s="38"/>
      <c r="RCI83" s="38"/>
      <c r="RCJ83" s="38"/>
      <c r="RCK83" s="38"/>
      <c r="RCL83" s="38"/>
      <c r="RCM83" s="38"/>
      <c r="RCN83" s="38"/>
      <c r="RCO83" s="38"/>
      <c r="RCP83" s="38"/>
      <c r="RCQ83" s="38"/>
      <c r="RCR83" s="38"/>
      <c r="RCS83" s="38"/>
      <c r="RCT83" s="38"/>
      <c r="RCU83" s="38"/>
      <c r="RCV83" s="38"/>
      <c r="RCW83" s="38"/>
      <c r="RCX83" s="38"/>
      <c r="RCY83" s="38"/>
      <c r="RCZ83" s="38"/>
      <c r="RDA83" s="38"/>
      <c r="RDB83" s="38"/>
      <c r="RDC83" s="38"/>
      <c r="RDD83" s="38"/>
      <c r="RDE83" s="38"/>
      <c r="RDF83" s="38"/>
      <c r="RDG83" s="38"/>
      <c r="RDH83" s="38"/>
      <c r="RDI83" s="38"/>
      <c r="RDJ83" s="38"/>
      <c r="RDK83" s="38"/>
      <c r="RDL83" s="38"/>
      <c r="RDM83" s="38"/>
      <c r="RDN83" s="38"/>
      <c r="RDO83" s="38"/>
      <c r="RDP83" s="38"/>
      <c r="RDQ83" s="38"/>
      <c r="RDR83" s="38"/>
      <c r="RDS83" s="38"/>
      <c r="RDT83" s="38"/>
      <c r="RDU83" s="38"/>
      <c r="RDV83" s="38"/>
      <c r="RDW83" s="38"/>
      <c r="RDX83" s="38"/>
      <c r="RDY83" s="38"/>
      <c r="RDZ83" s="38"/>
      <c r="REA83" s="38"/>
      <c r="REB83" s="38"/>
      <c r="REC83" s="38"/>
      <c r="RED83" s="38"/>
      <c r="REE83" s="38"/>
      <c r="REF83" s="38"/>
      <c r="REG83" s="38"/>
      <c r="REH83" s="38"/>
      <c r="REI83" s="38"/>
      <c r="REJ83" s="38"/>
      <c r="REK83" s="38"/>
      <c r="REL83" s="38"/>
      <c r="REM83" s="38"/>
      <c r="REN83" s="38"/>
      <c r="REO83" s="38"/>
      <c r="REP83" s="38"/>
      <c r="REQ83" s="38"/>
      <c r="RER83" s="38"/>
      <c r="RES83" s="38"/>
      <c r="RET83" s="38"/>
      <c r="REU83" s="38"/>
      <c r="REV83" s="38"/>
      <c r="REW83" s="38"/>
      <c r="REX83" s="38"/>
      <c r="REY83" s="38"/>
      <c r="REZ83" s="38"/>
      <c r="RFA83" s="38"/>
      <c r="RFB83" s="38"/>
      <c r="RFC83" s="38"/>
      <c r="RFD83" s="38"/>
      <c r="RFE83" s="38"/>
      <c r="RFF83" s="38"/>
      <c r="RFG83" s="38"/>
      <c r="RFH83" s="38"/>
      <c r="RFI83" s="38"/>
      <c r="RFJ83" s="38"/>
      <c r="RFK83" s="38"/>
      <c r="RFL83" s="38"/>
      <c r="RFM83" s="38"/>
      <c r="RFN83" s="38"/>
      <c r="RFO83" s="38"/>
      <c r="RFP83" s="38"/>
      <c r="RFQ83" s="38"/>
      <c r="RFR83" s="38"/>
      <c r="RFS83" s="38"/>
      <c r="RFT83" s="38"/>
      <c r="RFU83" s="38"/>
      <c r="RFV83" s="38"/>
      <c r="RFW83" s="38"/>
      <c r="RFX83" s="38"/>
      <c r="RFY83" s="38"/>
      <c r="RFZ83" s="38"/>
      <c r="RGA83" s="38"/>
      <c r="RGB83" s="38"/>
      <c r="RGC83" s="38"/>
      <c r="RGD83" s="38"/>
      <c r="RGE83" s="38"/>
      <c r="RGF83" s="38"/>
      <c r="RGG83" s="38"/>
      <c r="RGH83" s="38"/>
      <c r="RGI83" s="38"/>
      <c r="RGJ83" s="38"/>
      <c r="RGK83" s="38"/>
      <c r="RGL83" s="38"/>
      <c r="RGM83" s="38"/>
      <c r="RGN83" s="38"/>
      <c r="RGO83" s="38"/>
      <c r="RGP83" s="38"/>
      <c r="RGQ83" s="38"/>
      <c r="RGR83" s="38"/>
      <c r="RGS83" s="38"/>
      <c r="RGT83" s="38"/>
      <c r="RGU83" s="38"/>
      <c r="RGV83" s="38"/>
      <c r="RGW83" s="38"/>
      <c r="RGX83" s="38"/>
      <c r="RGY83" s="38"/>
      <c r="RGZ83" s="38"/>
      <c r="RHA83" s="38"/>
      <c r="RHB83" s="38"/>
      <c r="RHC83" s="38"/>
      <c r="RHD83" s="38"/>
      <c r="RHE83" s="38"/>
      <c r="RHF83" s="38"/>
      <c r="RHG83" s="38"/>
      <c r="RHH83" s="38"/>
      <c r="RHI83" s="38"/>
      <c r="RHJ83" s="38"/>
      <c r="RHK83" s="38"/>
      <c r="RHL83" s="38"/>
      <c r="RHM83" s="38"/>
      <c r="RHN83" s="38"/>
      <c r="RHO83" s="38"/>
      <c r="RHP83" s="38"/>
      <c r="RHQ83" s="38"/>
      <c r="RHR83" s="38"/>
      <c r="RHS83" s="38"/>
      <c r="RHT83" s="38"/>
      <c r="RHU83" s="38"/>
      <c r="RHV83" s="38"/>
      <c r="RHW83" s="38"/>
      <c r="RHX83" s="38"/>
      <c r="RHY83" s="38"/>
      <c r="RHZ83" s="38"/>
      <c r="RIA83" s="38"/>
      <c r="RIB83" s="38"/>
      <c r="RIC83" s="38"/>
      <c r="RID83" s="38"/>
      <c r="RIE83" s="38"/>
      <c r="RIF83" s="38"/>
      <c r="RIG83" s="38"/>
      <c r="RIH83" s="38"/>
      <c r="RII83" s="38"/>
      <c r="RIJ83" s="38"/>
      <c r="RIK83" s="38"/>
      <c r="RIL83" s="38"/>
      <c r="RIM83" s="38"/>
      <c r="RIN83" s="38"/>
      <c r="RIO83" s="38"/>
      <c r="RIP83" s="38"/>
      <c r="RIQ83" s="38"/>
      <c r="RIR83" s="38"/>
      <c r="RIS83" s="38"/>
      <c r="RIT83" s="38"/>
      <c r="RIU83" s="38"/>
      <c r="RIV83" s="38"/>
      <c r="RIW83" s="38"/>
      <c r="RIX83" s="38"/>
      <c r="RIY83" s="38"/>
      <c r="RIZ83" s="38"/>
      <c r="RJA83" s="38"/>
      <c r="RJB83" s="38"/>
      <c r="RJC83" s="38"/>
      <c r="RJD83" s="38"/>
      <c r="RJE83" s="38"/>
      <c r="RJF83" s="38"/>
      <c r="RJG83" s="38"/>
      <c r="RJH83" s="38"/>
      <c r="RJI83" s="38"/>
      <c r="RJJ83" s="38"/>
      <c r="RJK83" s="38"/>
      <c r="RJL83" s="38"/>
      <c r="RJM83" s="38"/>
      <c r="RJN83" s="38"/>
      <c r="RJO83" s="38"/>
      <c r="RJP83" s="38"/>
      <c r="RJQ83" s="38"/>
      <c r="RJR83" s="38"/>
      <c r="RJS83" s="38"/>
      <c r="RJT83" s="38"/>
      <c r="RJU83" s="38"/>
      <c r="RJV83" s="38"/>
      <c r="RJW83" s="38"/>
      <c r="RJX83" s="38"/>
      <c r="RJY83" s="38"/>
      <c r="RJZ83" s="38"/>
      <c r="RKA83" s="38"/>
      <c r="RKB83" s="38"/>
      <c r="RKC83" s="38"/>
      <c r="RKD83" s="38"/>
      <c r="RKE83" s="38"/>
      <c r="RKF83" s="38"/>
      <c r="RKG83" s="38"/>
      <c r="RKH83" s="38"/>
      <c r="RKI83" s="38"/>
      <c r="RKJ83" s="38"/>
      <c r="RKK83" s="38"/>
      <c r="RKL83" s="38"/>
      <c r="RKM83" s="38"/>
      <c r="RKN83" s="38"/>
      <c r="RKO83" s="38"/>
      <c r="RKP83" s="38"/>
      <c r="RKQ83" s="38"/>
      <c r="RKR83" s="38"/>
      <c r="RKS83" s="38"/>
      <c r="RKT83" s="38"/>
      <c r="RKU83" s="38"/>
      <c r="RKV83" s="38"/>
      <c r="RKW83" s="38"/>
      <c r="RKX83" s="38"/>
      <c r="RKY83" s="38"/>
      <c r="RKZ83" s="38"/>
      <c r="RLA83" s="38"/>
      <c r="RLB83" s="38"/>
      <c r="RLC83" s="38"/>
      <c r="RLD83" s="38"/>
      <c r="RLE83" s="38"/>
      <c r="RLF83" s="38"/>
      <c r="RLG83" s="38"/>
      <c r="RLH83" s="38"/>
      <c r="RLI83" s="38"/>
      <c r="RLJ83" s="38"/>
      <c r="RLK83" s="38"/>
      <c r="RLL83" s="38"/>
      <c r="RLM83" s="38"/>
      <c r="RLN83" s="38"/>
      <c r="RLO83" s="38"/>
      <c r="RLP83" s="38"/>
      <c r="RLQ83" s="38"/>
      <c r="RLR83" s="38"/>
      <c r="RLS83" s="38"/>
      <c r="RLT83" s="38"/>
      <c r="RLU83" s="38"/>
      <c r="RLV83" s="38"/>
      <c r="RLW83" s="38"/>
      <c r="RLX83" s="38"/>
      <c r="RLY83" s="38"/>
      <c r="RLZ83" s="38"/>
      <c r="RMA83" s="38"/>
      <c r="RMB83" s="38"/>
      <c r="RMC83" s="38"/>
      <c r="RMD83" s="38"/>
      <c r="RME83" s="38"/>
      <c r="RMF83" s="38"/>
      <c r="RMG83" s="38"/>
      <c r="RMH83" s="38"/>
      <c r="RMI83" s="38"/>
      <c r="RMJ83" s="38"/>
      <c r="RMK83" s="38"/>
      <c r="RML83" s="38"/>
      <c r="RMM83" s="38"/>
      <c r="RMN83" s="38"/>
      <c r="RMO83" s="38"/>
      <c r="RMP83" s="38"/>
      <c r="RMQ83" s="38"/>
      <c r="RMR83" s="38"/>
      <c r="RMS83" s="38"/>
      <c r="RMT83" s="38"/>
      <c r="RMU83" s="38"/>
      <c r="RMV83" s="38"/>
      <c r="RMW83" s="38"/>
      <c r="RMX83" s="38"/>
      <c r="RMY83" s="38"/>
      <c r="RMZ83" s="38"/>
      <c r="RNA83" s="38"/>
      <c r="RNB83" s="38"/>
      <c r="RNC83" s="38"/>
      <c r="RND83" s="38"/>
      <c r="RNE83" s="38"/>
      <c r="RNF83" s="38"/>
      <c r="RNG83" s="38"/>
      <c r="RNH83" s="38"/>
      <c r="RNI83" s="38"/>
      <c r="RNJ83" s="38"/>
      <c r="RNK83" s="38"/>
      <c r="RNL83" s="38"/>
      <c r="RNM83" s="38"/>
      <c r="RNN83" s="38"/>
      <c r="RNO83" s="38"/>
      <c r="RNP83" s="38"/>
      <c r="RNQ83" s="38"/>
      <c r="RNR83" s="38"/>
      <c r="RNS83" s="38"/>
      <c r="RNT83" s="38"/>
      <c r="RNU83" s="38"/>
      <c r="RNV83" s="38"/>
      <c r="RNW83" s="38"/>
      <c r="RNX83" s="38"/>
      <c r="RNY83" s="38"/>
      <c r="RNZ83" s="38"/>
      <c r="ROA83" s="38"/>
      <c r="ROB83" s="38"/>
      <c r="ROC83" s="38"/>
      <c r="ROD83" s="38"/>
      <c r="ROE83" s="38"/>
      <c r="ROF83" s="38"/>
      <c r="ROG83" s="38"/>
      <c r="ROH83" s="38"/>
      <c r="ROI83" s="38"/>
      <c r="ROJ83" s="38"/>
      <c r="ROK83" s="38"/>
      <c r="ROL83" s="38"/>
      <c r="ROM83" s="38"/>
      <c r="RON83" s="38"/>
      <c r="ROO83" s="38"/>
      <c r="ROP83" s="38"/>
      <c r="ROQ83" s="38"/>
      <c r="ROR83" s="38"/>
      <c r="ROS83" s="38"/>
      <c r="ROT83" s="38"/>
      <c r="ROU83" s="38"/>
      <c r="ROV83" s="38"/>
      <c r="ROW83" s="38"/>
      <c r="ROX83" s="38"/>
      <c r="ROY83" s="38"/>
      <c r="ROZ83" s="38"/>
      <c r="RPA83" s="38"/>
      <c r="RPB83" s="38"/>
      <c r="RPC83" s="38"/>
      <c r="RPD83" s="38"/>
      <c r="RPE83" s="38"/>
      <c r="RPF83" s="38"/>
      <c r="RPG83" s="38"/>
      <c r="RPH83" s="38"/>
      <c r="RPI83" s="38"/>
      <c r="RPJ83" s="38"/>
      <c r="RPK83" s="38"/>
      <c r="RPL83" s="38"/>
      <c r="RPM83" s="38"/>
      <c r="RPN83" s="38"/>
      <c r="RPO83" s="38"/>
      <c r="RPP83" s="38"/>
      <c r="RPQ83" s="38"/>
      <c r="RPR83" s="38"/>
      <c r="RPS83" s="38"/>
      <c r="RPT83" s="38"/>
      <c r="RPU83" s="38"/>
      <c r="RPV83" s="38"/>
      <c r="RPW83" s="38"/>
      <c r="RPX83" s="38"/>
      <c r="RPY83" s="38"/>
      <c r="RPZ83" s="38"/>
      <c r="RQA83" s="38"/>
      <c r="RQB83" s="38"/>
      <c r="RQC83" s="38"/>
      <c r="RQD83" s="38"/>
      <c r="RQE83" s="38"/>
      <c r="RQF83" s="38"/>
      <c r="RQG83" s="38"/>
      <c r="RQH83" s="38"/>
      <c r="RQI83" s="38"/>
      <c r="RQJ83" s="38"/>
      <c r="RQK83" s="38"/>
      <c r="RQL83" s="38"/>
      <c r="RQM83" s="38"/>
      <c r="RQN83" s="38"/>
      <c r="RQO83" s="38"/>
      <c r="RQP83" s="38"/>
      <c r="RQQ83" s="38"/>
      <c r="RQR83" s="38"/>
      <c r="RQS83" s="38"/>
      <c r="RQT83" s="38"/>
      <c r="RQU83" s="38"/>
      <c r="RQV83" s="38"/>
      <c r="RQW83" s="38"/>
      <c r="RQX83" s="38"/>
      <c r="RQY83" s="38"/>
      <c r="RQZ83" s="38"/>
      <c r="RRA83" s="38"/>
      <c r="RRB83" s="38"/>
      <c r="RRC83" s="38"/>
      <c r="RRD83" s="38"/>
      <c r="RRE83" s="38"/>
      <c r="RRF83" s="38"/>
      <c r="RRG83" s="38"/>
      <c r="RRH83" s="38"/>
      <c r="RRI83" s="38"/>
      <c r="RRJ83" s="38"/>
      <c r="RRK83" s="38"/>
      <c r="RRL83" s="38"/>
      <c r="RRM83" s="38"/>
      <c r="RRN83" s="38"/>
      <c r="RRO83" s="38"/>
      <c r="RRP83" s="38"/>
      <c r="RRQ83" s="38"/>
      <c r="RRR83" s="38"/>
      <c r="RRS83" s="38"/>
      <c r="RRT83" s="38"/>
      <c r="RRU83" s="38"/>
      <c r="RRV83" s="38"/>
      <c r="RRW83" s="38"/>
      <c r="RRX83" s="38"/>
      <c r="RRY83" s="38"/>
      <c r="RRZ83" s="38"/>
      <c r="RSA83" s="38"/>
      <c r="RSB83" s="38"/>
      <c r="RSC83" s="38"/>
      <c r="RSD83" s="38"/>
      <c r="RSE83" s="38"/>
      <c r="RSF83" s="38"/>
      <c r="RSG83" s="38"/>
      <c r="RSH83" s="38"/>
      <c r="RSI83" s="38"/>
      <c r="RSJ83" s="38"/>
      <c r="RSK83" s="38"/>
      <c r="RSL83" s="38"/>
      <c r="RSM83" s="38"/>
      <c r="RSN83" s="38"/>
      <c r="RSO83" s="38"/>
      <c r="RSP83" s="38"/>
      <c r="RSQ83" s="38"/>
      <c r="RSR83" s="38"/>
      <c r="RSS83" s="38"/>
      <c r="RST83" s="38"/>
      <c r="RSU83" s="38"/>
      <c r="RSV83" s="38"/>
      <c r="RSW83" s="38"/>
      <c r="RSX83" s="38"/>
      <c r="RSY83" s="38"/>
      <c r="RSZ83" s="38"/>
      <c r="RTA83" s="38"/>
      <c r="RTB83" s="38"/>
      <c r="RTC83" s="38"/>
      <c r="RTD83" s="38"/>
      <c r="RTE83" s="38"/>
      <c r="RTF83" s="38"/>
      <c r="RTG83" s="38"/>
      <c r="RTH83" s="38"/>
      <c r="RTI83" s="38"/>
      <c r="RTJ83" s="38"/>
      <c r="RTK83" s="38"/>
      <c r="RTL83" s="38"/>
      <c r="RTM83" s="38"/>
      <c r="RTN83" s="38"/>
      <c r="RTO83" s="38"/>
      <c r="RTP83" s="38"/>
      <c r="RTQ83" s="38"/>
      <c r="RTR83" s="38"/>
      <c r="RTS83" s="38"/>
      <c r="RTT83" s="38"/>
      <c r="RTU83" s="38"/>
      <c r="RTV83" s="38"/>
      <c r="RTW83" s="38"/>
      <c r="RTX83" s="38"/>
      <c r="RTY83" s="38"/>
      <c r="RTZ83" s="38"/>
      <c r="RUA83" s="38"/>
      <c r="RUB83" s="38"/>
      <c r="RUC83" s="38"/>
      <c r="RUD83" s="38"/>
      <c r="RUE83" s="38"/>
      <c r="RUF83" s="38"/>
      <c r="RUG83" s="38"/>
      <c r="RUH83" s="38"/>
      <c r="RUI83" s="38"/>
      <c r="RUJ83" s="38"/>
      <c r="RUK83" s="38"/>
      <c r="RUL83" s="38"/>
      <c r="RUM83" s="38"/>
      <c r="RUN83" s="38"/>
      <c r="RUO83" s="38"/>
      <c r="RUP83" s="38"/>
      <c r="RUQ83" s="38"/>
      <c r="RUR83" s="38"/>
      <c r="RUS83" s="38"/>
      <c r="RUT83" s="38"/>
      <c r="RUU83" s="38"/>
      <c r="RUV83" s="38"/>
      <c r="RUW83" s="38"/>
      <c r="RUX83" s="38"/>
      <c r="RUY83" s="38"/>
      <c r="RUZ83" s="38"/>
      <c r="RVA83" s="38"/>
      <c r="RVB83" s="38"/>
      <c r="RVC83" s="38"/>
      <c r="RVD83" s="38"/>
      <c r="RVE83" s="38"/>
      <c r="RVF83" s="38"/>
      <c r="RVG83" s="38"/>
      <c r="RVH83" s="38"/>
      <c r="RVI83" s="38"/>
      <c r="RVJ83" s="38"/>
      <c r="RVK83" s="38"/>
      <c r="RVL83" s="38"/>
      <c r="RVM83" s="38"/>
      <c r="RVN83" s="38"/>
      <c r="RVO83" s="38"/>
      <c r="RVP83" s="38"/>
      <c r="RVQ83" s="38"/>
      <c r="RVR83" s="38"/>
      <c r="RVS83" s="38"/>
      <c r="RVT83" s="38"/>
      <c r="RVU83" s="38"/>
      <c r="RVV83" s="38"/>
      <c r="RVW83" s="38"/>
      <c r="RVX83" s="38"/>
      <c r="RVY83" s="38"/>
      <c r="RVZ83" s="38"/>
      <c r="RWA83" s="38"/>
      <c r="RWB83" s="38"/>
      <c r="RWC83" s="38"/>
      <c r="RWD83" s="38"/>
      <c r="RWE83" s="38"/>
      <c r="RWF83" s="38"/>
      <c r="RWG83" s="38"/>
      <c r="RWH83" s="38"/>
      <c r="RWI83" s="38"/>
      <c r="RWJ83" s="38"/>
      <c r="RWK83" s="38"/>
      <c r="RWL83" s="38"/>
      <c r="RWM83" s="38"/>
      <c r="RWN83" s="38"/>
      <c r="RWO83" s="38"/>
      <c r="RWP83" s="38"/>
      <c r="RWQ83" s="38"/>
      <c r="RWR83" s="38"/>
      <c r="RWS83" s="38"/>
      <c r="RWT83" s="38"/>
      <c r="RWU83" s="38"/>
      <c r="RWV83" s="38"/>
      <c r="RWW83" s="38"/>
      <c r="RWX83" s="38"/>
      <c r="RWY83" s="38"/>
      <c r="RWZ83" s="38"/>
      <c r="RXA83" s="38"/>
      <c r="RXB83" s="38"/>
      <c r="RXC83" s="38"/>
      <c r="RXD83" s="38"/>
      <c r="RXE83" s="38"/>
      <c r="RXF83" s="38"/>
      <c r="RXG83" s="38"/>
      <c r="RXH83" s="38"/>
      <c r="RXI83" s="38"/>
      <c r="RXJ83" s="38"/>
      <c r="RXK83" s="38"/>
      <c r="RXL83" s="38"/>
      <c r="RXM83" s="38"/>
      <c r="RXN83" s="38"/>
      <c r="RXO83" s="38"/>
      <c r="RXP83" s="38"/>
      <c r="RXQ83" s="38"/>
      <c r="RXR83" s="38"/>
      <c r="RXS83" s="38"/>
      <c r="RXT83" s="38"/>
      <c r="RXU83" s="38"/>
      <c r="RXV83" s="38"/>
      <c r="RXW83" s="38"/>
      <c r="RXX83" s="38"/>
      <c r="RXY83" s="38"/>
      <c r="RXZ83" s="38"/>
      <c r="RYA83" s="38"/>
      <c r="RYB83" s="38"/>
      <c r="RYC83" s="38"/>
      <c r="RYD83" s="38"/>
      <c r="RYE83" s="38"/>
      <c r="RYF83" s="38"/>
      <c r="RYG83" s="38"/>
      <c r="RYH83" s="38"/>
      <c r="RYI83" s="38"/>
      <c r="RYJ83" s="38"/>
      <c r="RYK83" s="38"/>
      <c r="RYL83" s="38"/>
      <c r="RYM83" s="38"/>
      <c r="RYN83" s="38"/>
      <c r="RYO83" s="38"/>
      <c r="RYP83" s="38"/>
      <c r="RYQ83" s="38"/>
      <c r="RYR83" s="38"/>
      <c r="RYS83" s="38"/>
      <c r="RYT83" s="38"/>
      <c r="RYU83" s="38"/>
      <c r="RYV83" s="38"/>
      <c r="RYW83" s="38"/>
      <c r="RYX83" s="38"/>
      <c r="RYY83" s="38"/>
      <c r="RYZ83" s="38"/>
      <c r="RZA83" s="38"/>
      <c r="RZB83" s="38"/>
      <c r="RZC83" s="38"/>
      <c r="RZD83" s="38"/>
      <c r="RZE83" s="38"/>
      <c r="RZF83" s="38"/>
      <c r="RZG83" s="38"/>
      <c r="RZH83" s="38"/>
      <c r="RZI83" s="38"/>
      <c r="RZJ83" s="38"/>
      <c r="RZK83" s="38"/>
      <c r="RZL83" s="38"/>
      <c r="RZM83" s="38"/>
      <c r="RZN83" s="38"/>
      <c r="RZO83" s="38"/>
      <c r="RZP83" s="38"/>
      <c r="RZQ83" s="38"/>
      <c r="RZR83" s="38"/>
      <c r="RZS83" s="38"/>
      <c r="RZT83" s="38"/>
      <c r="RZU83" s="38"/>
      <c r="RZV83" s="38"/>
      <c r="RZW83" s="38"/>
      <c r="RZX83" s="38"/>
      <c r="RZY83" s="38"/>
      <c r="RZZ83" s="38"/>
      <c r="SAA83" s="38"/>
      <c r="SAB83" s="38"/>
      <c r="SAC83" s="38"/>
      <c r="SAD83" s="38"/>
      <c r="SAE83" s="38"/>
      <c r="SAF83" s="38"/>
      <c r="SAG83" s="38"/>
      <c r="SAH83" s="38"/>
      <c r="SAI83" s="38"/>
      <c r="SAJ83" s="38"/>
      <c r="SAK83" s="38"/>
      <c r="SAL83" s="38"/>
      <c r="SAM83" s="38"/>
      <c r="SAN83" s="38"/>
      <c r="SAO83" s="38"/>
      <c r="SAP83" s="38"/>
      <c r="SAQ83" s="38"/>
      <c r="SAR83" s="38"/>
      <c r="SAS83" s="38"/>
      <c r="SAT83" s="38"/>
      <c r="SAU83" s="38"/>
      <c r="SAV83" s="38"/>
      <c r="SAW83" s="38"/>
      <c r="SAX83" s="38"/>
      <c r="SAY83" s="38"/>
      <c r="SAZ83" s="38"/>
      <c r="SBA83" s="38"/>
      <c r="SBB83" s="38"/>
      <c r="SBC83" s="38"/>
      <c r="SBD83" s="38"/>
      <c r="SBE83" s="38"/>
      <c r="SBF83" s="38"/>
      <c r="SBG83" s="38"/>
      <c r="SBH83" s="38"/>
      <c r="SBI83" s="38"/>
      <c r="SBJ83" s="38"/>
      <c r="SBK83" s="38"/>
      <c r="SBL83" s="38"/>
      <c r="SBM83" s="38"/>
      <c r="SBN83" s="38"/>
      <c r="SBO83" s="38"/>
      <c r="SBP83" s="38"/>
      <c r="SBQ83" s="38"/>
      <c r="SBR83" s="38"/>
      <c r="SBS83" s="38"/>
      <c r="SBT83" s="38"/>
      <c r="SBU83" s="38"/>
      <c r="SBV83" s="38"/>
      <c r="SBW83" s="38"/>
      <c r="SBX83" s="38"/>
      <c r="SBY83" s="38"/>
      <c r="SBZ83" s="38"/>
      <c r="SCA83" s="38"/>
      <c r="SCB83" s="38"/>
      <c r="SCC83" s="38"/>
      <c r="SCD83" s="38"/>
      <c r="SCE83" s="38"/>
      <c r="SCF83" s="38"/>
      <c r="SCG83" s="38"/>
      <c r="SCH83" s="38"/>
      <c r="SCI83" s="38"/>
      <c r="SCJ83" s="38"/>
      <c r="SCK83" s="38"/>
      <c r="SCL83" s="38"/>
      <c r="SCM83" s="38"/>
      <c r="SCN83" s="38"/>
      <c r="SCO83" s="38"/>
      <c r="SCP83" s="38"/>
      <c r="SCQ83" s="38"/>
      <c r="SCR83" s="38"/>
      <c r="SCS83" s="38"/>
      <c r="SCT83" s="38"/>
      <c r="SCU83" s="38"/>
      <c r="SCV83" s="38"/>
      <c r="SCW83" s="38"/>
      <c r="SCX83" s="38"/>
      <c r="SCY83" s="38"/>
      <c r="SCZ83" s="38"/>
      <c r="SDA83" s="38"/>
      <c r="SDB83" s="38"/>
      <c r="SDC83" s="38"/>
      <c r="SDD83" s="38"/>
      <c r="SDE83" s="38"/>
      <c r="SDF83" s="38"/>
      <c r="SDG83" s="38"/>
      <c r="SDH83" s="38"/>
      <c r="SDI83" s="38"/>
      <c r="SDJ83" s="38"/>
      <c r="SDK83" s="38"/>
      <c r="SDL83" s="38"/>
      <c r="SDM83" s="38"/>
      <c r="SDN83" s="38"/>
      <c r="SDO83" s="38"/>
      <c r="SDP83" s="38"/>
      <c r="SDQ83" s="38"/>
      <c r="SDR83" s="38"/>
      <c r="SDS83" s="38"/>
      <c r="SDT83" s="38"/>
      <c r="SDU83" s="38"/>
      <c r="SDV83" s="38"/>
      <c r="SDW83" s="38"/>
      <c r="SDX83" s="38"/>
      <c r="SDY83" s="38"/>
      <c r="SDZ83" s="38"/>
      <c r="SEA83" s="38"/>
      <c r="SEB83" s="38"/>
      <c r="SEC83" s="38"/>
      <c r="SED83" s="38"/>
      <c r="SEE83" s="38"/>
      <c r="SEF83" s="38"/>
      <c r="SEG83" s="38"/>
      <c r="SEH83" s="38"/>
      <c r="SEI83" s="38"/>
      <c r="SEJ83" s="38"/>
      <c r="SEK83" s="38"/>
      <c r="SEL83" s="38"/>
      <c r="SEM83" s="38"/>
      <c r="SEN83" s="38"/>
      <c r="SEO83" s="38"/>
      <c r="SEP83" s="38"/>
      <c r="SEQ83" s="38"/>
      <c r="SER83" s="38"/>
      <c r="SES83" s="38"/>
      <c r="SET83" s="38"/>
      <c r="SEU83" s="38"/>
      <c r="SEV83" s="38"/>
      <c r="SEW83" s="38"/>
      <c r="SEX83" s="38"/>
      <c r="SEY83" s="38"/>
      <c r="SEZ83" s="38"/>
      <c r="SFA83" s="38"/>
      <c r="SFB83" s="38"/>
      <c r="SFC83" s="38"/>
      <c r="SFD83" s="38"/>
      <c r="SFE83" s="38"/>
      <c r="SFF83" s="38"/>
      <c r="SFG83" s="38"/>
      <c r="SFH83" s="38"/>
      <c r="SFI83" s="38"/>
      <c r="SFJ83" s="38"/>
      <c r="SFK83" s="38"/>
      <c r="SFL83" s="38"/>
      <c r="SFM83" s="38"/>
      <c r="SFN83" s="38"/>
      <c r="SFO83" s="38"/>
      <c r="SFP83" s="38"/>
      <c r="SFQ83" s="38"/>
      <c r="SFR83" s="38"/>
      <c r="SFS83" s="38"/>
      <c r="SFT83" s="38"/>
      <c r="SFU83" s="38"/>
      <c r="SFV83" s="38"/>
      <c r="SFW83" s="38"/>
      <c r="SFX83" s="38"/>
      <c r="SFY83" s="38"/>
      <c r="SFZ83" s="38"/>
      <c r="SGA83" s="38"/>
      <c r="SGB83" s="38"/>
      <c r="SGC83" s="38"/>
      <c r="SGD83" s="38"/>
      <c r="SGE83" s="38"/>
      <c r="SGF83" s="38"/>
      <c r="SGG83" s="38"/>
      <c r="SGH83" s="38"/>
      <c r="SGI83" s="38"/>
      <c r="SGJ83" s="38"/>
      <c r="SGK83" s="38"/>
      <c r="SGL83" s="38"/>
      <c r="SGM83" s="38"/>
      <c r="SGN83" s="38"/>
      <c r="SGO83" s="38"/>
      <c r="SGP83" s="38"/>
      <c r="SGQ83" s="38"/>
      <c r="SGR83" s="38"/>
      <c r="SGS83" s="38"/>
      <c r="SGT83" s="38"/>
      <c r="SGU83" s="38"/>
      <c r="SGV83" s="38"/>
      <c r="SGW83" s="38"/>
      <c r="SGX83" s="38"/>
      <c r="SGY83" s="38"/>
      <c r="SGZ83" s="38"/>
      <c r="SHA83" s="38"/>
      <c r="SHB83" s="38"/>
      <c r="SHC83" s="38"/>
      <c r="SHD83" s="38"/>
      <c r="SHE83" s="38"/>
      <c r="SHF83" s="38"/>
      <c r="SHG83" s="38"/>
      <c r="SHH83" s="38"/>
      <c r="SHI83" s="38"/>
      <c r="SHJ83" s="38"/>
      <c r="SHK83" s="38"/>
      <c r="SHL83" s="38"/>
      <c r="SHM83" s="38"/>
      <c r="SHN83" s="38"/>
      <c r="SHO83" s="38"/>
      <c r="SHP83" s="38"/>
      <c r="SHQ83" s="38"/>
      <c r="SHR83" s="38"/>
      <c r="SHS83" s="38"/>
      <c r="SHT83" s="38"/>
      <c r="SHU83" s="38"/>
      <c r="SHV83" s="38"/>
      <c r="SHW83" s="38"/>
      <c r="SHX83" s="38"/>
      <c r="SHY83" s="38"/>
      <c r="SHZ83" s="38"/>
      <c r="SIA83" s="38"/>
      <c r="SIB83" s="38"/>
      <c r="SIC83" s="38"/>
      <c r="SID83" s="38"/>
      <c r="SIE83" s="38"/>
      <c r="SIF83" s="38"/>
      <c r="SIG83" s="38"/>
      <c r="SIH83" s="38"/>
      <c r="SII83" s="38"/>
      <c r="SIJ83" s="38"/>
      <c r="SIK83" s="38"/>
      <c r="SIL83" s="38"/>
      <c r="SIM83" s="38"/>
      <c r="SIN83" s="38"/>
      <c r="SIO83" s="38"/>
      <c r="SIP83" s="38"/>
      <c r="SIQ83" s="38"/>
      <c r="SIR83" s="38"/>
      <c r="SIS83" s="38"/>
      <c r="SIT83" s="38"/>
      <c r="SIU83" s="38"/>
      <c r="SIV83" s="38"/>
      <c r="SIW83" s="38"/>
      <c r="SIX83" s="38"/>
      <c r="SIY83" s="38"/>
      <c r="SIZ83" s="38"/>
      <c r="SJA83" s="38"/>
      <c r="SJB83" s="38"/>
      <c r="SJC83" s="38"/>
      <c r="SJD83" s="38"/>
      <c r="SJE83" s="38"/>
      <c r="SJF83" s="38"/>
      <c r="SJG83" s="38"/>
      <c r="SJH83" s="38"/>
      <c r="SJI83" s="38"/>
      <c r="SJJ83" s="38"/>
      <c r="SJK83" s="38"/>
      <c r="SJL83" s="38"/>
      <c r="SJM83" s="38"/>
      <c r="SJN83" s="38"/>
      <c r="SJO83" s="38"/>
      <c r="SJP83" s="38"/>
      <c r="SJQ83" s="38"/>
      <c r="SJR83" s="38"/>
      <c r="SJS83" s="38"/>
      <c r="SJT83" s="38"/>
      <c r="SJU83" s="38"/>
      <c r="SJV83" s="38"/>
      <c r="SJW83" s="38"/>
      <c r="SJX83" s="38"/>
      <c r="SJY83" s="38"/>
      <c r="SJZ83" s="38"/>
      <c r="SKA83" s="38"/>
      <c r="SKB83" s="38"/>
      <c r="SKC83" s="38"/>
      <c r="SKD83" s="38"/>
      <c r="SKE83" s="38"/>
      <c r="SKF83" s="38"/>
      <c r="SKG83" s="38"/>
      <c r="SKH83" s="38"/>
      <c r="SKI83" s="38"/>
      <c r="SKJ83" s="38"/>
      <c r="SKK83" s="38"/>
      <c r="SKL83" s="38"/>
      <c r="SKM83" s="38"/>
      <c r="SKN83" s="38"/>
      <c r="SKO83" s="38"/>
      <c r="SKP83" s="38"/>
      <c r="SKQ83" s="38"/>
      <c r="SKR83" s="38"/>
      <c r="SKS83" s="38"/>
      <c r="SKT83" s="38"/>
      <c r="SKU83" s="38"/>
      <c r="SKV83" s="38"/>
      <c r="SKW83" s="38"/>
      <c r="SKX83" s="38"/>
      <c r="SKY83" s="38"/>
      <c r="SKZ83" s="38"/>
      <c r="SLA83" s="38"/>
      <c r="SLB83" s="38"/>
      <c r="SLC83" s="38"/>
      <c r="SLD83" s="38"/>
      <c r="SLE83" s="38"/>
      <c r="SLF83" s="38"/>
      <c r="SLG83" s="38"/>
      <c r="SLH83" s="38"/>
      <c r="SLI83" s="38"/>
      <c r="SLJ83" s="38"/>
      <c r="SLK83" s="38"/>
      <c r="SLL83" s="38"/>
      <c r="SLM83" s="38"/>
      <c r="SLN83" s="38"/>
      <c r="SLO83" s="38"/>
      <c r="SLP83" s="38"/>
      <c r="SLQ83" s="38"/>
      <c r="SLR83" s="38"/>
      <c r="SLS83" s="38"/>
      <c r="SLT83" s="38"/>
      <c r="SLU83" s="38"/>
      <c r="SLV83" s="38"/>
      <c r="SLW83" s="38"/>
      <c r="SLX83" s="38"/>
      <c r="SLY83" s="38"/>
      <c r="SLZ83" s="38"/>
      <c r="SMA83" s="38"/>
      <c r="SMB83" s="38"/>
      <c r="SMC83" s="38"/>
      <c r="SMD83" s="38"/>
      <c r="SME83" s="38"/>
      <c r="SMF83" s="38"/>
      <c r="SMG83" s="38"/>
      <c r="SMH83" s="38"/>
      <c r="SMI83" s="38"/>
      <c r="SMJ83" s="38"/>
      <c r="SMK83" s="38"/>
      <c r="SML83" s="38"/>
      <c r="SMM83" s="38"/>
      <c r="SMN83" s="38"/>
      <c r="SMO83" s="38"/>
      <c r="SMP83" s="38"/>
      <c r="SMQ83" s="38"/>
      <c r="SMR83" s="38"/>
      <c r="SMS83" s="38"/>
      <c r="SMT83" s="38"/>
      <c r="SMU83" s="38"/>
      <c r="SMV83" s="38"/>
      <c r="SMW83" s="38"/>
      <c r="SMX83" s="38"/>
      <c r="SMY83" s="38"/>
      <c r="SMZ83" s="38"/>
      <c r="SNA83" s="38"/>
      <c r="SNB83" s="38"/>
      <c r="SNC83" s="38"/>
      <c r="SND83" s="38"/>
      <c r="SNE83" s="38"/>
      <c r="SNF83" s="38"/>
      <c r="SNG83" s="38"/>
      <c r="SNH83" s="38"/>
      <c r="SNI83" s="38"/>
      <c r="SNJ83" s="38"/>
      <c r="SNK83" s="38"/>
      <c r="SNL83" s="38"/>
      <c r="SNM83" s="38"/>
      <c r="SNN83" s="38"/>
      <c r="SNO83" s="38"/>
      <c r="SNP83" s="38"/>
      <c r="SNQ83" s="38"/>
      <c r="SNR83" s="38"/>
      <c r="SNS83" s="38"/>
      <c r="SNT83" s="38"/>
      <c r="SNU83" s="38"/>
      <c r="SNV83" s="38"/>
      <c r="SNW83" s="38"/>
      <c r="SNX83" s="38"/>
      <c r="SNY83" s="38"/>
      <c r="SNZ83" s="38"/>
      <c r="SOA83" s="38"/>
      <c r="SOB83" s="38"/>
      <c r="SOC83" s="38"/>
      <c r="SOD83" s="38"/>
      <c r="SOE83" s="38"/>
      <c r="SOF83" s="38"/>
      <c r="SOG83" s="38"/>
      <c r="SOH83" s="38"/>
      <c r="SOI83" s="38"/>
      <c r="SOJ83" s="38"/>
      <c r="SOK83" s="38"/>
      <c r="SOL83" s="38"/>
      <c r="SOM83" s="38"/>
      <c r="SON83" s="38"/>
      <c r="SOO83" s="38"/>
      <c r="SOP83" s="38"/>
      <c r="SOQ83" s="38"/>
      <c r="SOR83" s="38"/>
      <c r="SOS83" s="38"/>
      <c r="SOT83" s="38"/>
      <c r="SOU83" s="38"/>
      <c r="SOV83" s="38"/>
      <c r="SOW83" s="38"/>
      <c r="SOX83" s="38"/>
      <c r="SOY83" s="38"/>
      <c r="SOZ83" s="38"/>
      <c r="SPA83" s="38"/>
      <c r="SPB83" s="38"/>
      <c r="SPC83" s="38"/>
      <c r="SPD83" s="38"/>
      <c r="SPE83" s="38"/>
      <c r="SPF83" s="38"/>
      <c r="SPG83" s="38"/>
      <c r="SPH83" s="38"/>
      <c r="SPI83" s="38"/>
      <c r="SPJ83" s="38"/>
      <c r="SPK83" s="38"/>
      <c r="SPL83" s="38"/>
      <c r="SPM83" s="38"/>
      <c r="SPN83" s="38"/>
      <c r="SPO83" s="38"/>
      <c r="SPP83" s="38"/>
      <c r="SPQ83" s="38"/>
      <c r="SPR83" s="38"/>
      <c r="SPS83" s="38"/>
      <c r="SPT83" s="38"/>
      <c r="SPU83" s="38"/>
      <c r="SPV83" s="38"/>
      <c r="SPW83" s="38"/>
      <c r="SPX83" s="38"/>
      <c r="SPY83" s="38"/>
      <c r="SPZ83" s="38"/>
      <c r="SQA83" s="38"/>
      <c r="SQB83" s="38"/>
      <c r="SQC83" s="38"/>
      <c r="SQD83" s="38"/>
      <c r="SQE83" s="38"/>
      <c r="SQF83" s="38"/>
      <c r="SQG83" s="38"/>
      <c r="SQH83" s="38"/>
      <c r="SQI83" s="38"/>
      <c r="SQJ83" s="38"/>
      <c r="SQK83" s="38"/>
      <c r="SQL83" s="38"/>
      <c r="SQM83" s="38"/>
      <c r="SQN83" s="38"/>
      <c r="SQO83" s="38"/>
      <c r="SQP83" s="38"/>
      <c r="SQQ83" s="38"/>
      <c r="SQR83" s="38"/>
      <c r="SQS83" s="38"/>
      <c r="SQT83" s="38"/>
      <c r="SQU83" s="38"/>
      <c r="SQV83" s="38"/>
      <c r="SQW83" s="38"/>
      <c r="SQX83" s="38"/>
      <c r="SQY83" s="38"/>
      <c r="SQZ83" s="38"/>
      <c r="SRA83" s="38"/>
      <c r="SRB83" s="38"/>
      <c r="SRC83" s="38"/>
      <c r="SRD83" s="38"/>
      <c r="SRE83" s="38"/>
      <c r="SRF83" s="38"/>
      <c r="SRG83" s="38"/>
      <c r="SRH83" s="38"/>
      <c r="SRI83" s="38"/>
      <c r="SRJ83" s="38"/>
      <c r="SRK83" s="38"/>
      <c r="SRL83" s="38"/>
      <c r="SRM83" s="38"/>
      <c r="SRN83" s="38"/>
      <c r="SRO83" s="38"/>
      <c r="SRP83" s="38"/>
      <c r="SRQ83" s="38"/>
      <c r="SRR83" s="38"/>
      <c r="SRS83" s="38"/>
      <c r="SRT83" s="38"/>
      <c r="SRU83" s="38"/>
      <c r="SRV83" s="38"/>
      <c r="SRW83" s="38"/>
      <c r="SRX83" s="38"/>
      <c r="SRY83" s="38"/>
      <c r="SRZ83" s="38"/>
      <c r="SSA83" s="38"/>
      <c r="SSB83" s="38"/>
      <c r="SSC83" s="38"/>
      <c r="SSD83" s="38"/>
      <c r="SSE83" s="38"/>
      <c r="SSF83" s="38"/>
      <c r="SSG83" s="38"/>
      <c r="SSH83" s="38"/>
      <c r="SSI83" s="38"/>
      <c r="SSJ83" s="38"/>
      <c r="SSK83" s="38"/>
      <c r="SSL83" s="38"/>
      <c r="SSM83" s="38"/>
      <c r="SSN83" s="38"/>
      <c r="SSO83" s="38"/>
      <c r="SSP83" s="38"/>
      <c r="SSQ83" s="38"/>
      <c r="SSR83" s="38"/>
      <c r="SSS83" s="38"/>
      <c r="SST83" s="38"/>
      <c r="SSU83" s="38"/>
      <c r="SSV83" s="38"/>
      <c r="SSW83" s="38"/>
      <c r="SSX83" s="38"/>
      <c r="SSY83" s="38"/>
      <c r="SSZ83" s="38"/>
      <c r="STA83" s="38"/>
      <c r="STB83" s="38"/>
      <c r="STC83" s="38"/>
      <c r="STD83" s="38"/>
      <c r="STE83" s="38"/>
      <c r="STF83" s="38"/>
      <c r="STG83" s="38"/>
      <c r="STH83" s="38"/>
      <c r="STI83" s="38"/>
      <c r="STJ83" s="38"/>
      <c r="STK83" s="38"/>
      <c r="STL83" s="38"/>
      <c r="STM83" s="38"/>
      <c r="STN83" s="38"/>
      <c r="STO83" s="38"/>
      <c r="STP83" s="38"/>
      <c r="STQ83" s="38"/>
      <c r="STR83" s="38"/>
      <c r="STS83" s="38"/>
      <c r="STT83" s="38"/>
      <c r="STU83" s="38"/>
      <c r="STV83" s="38"/>
      <c r="STW83" s="38"/>
      <c r="STX83" s="38"/>
      <c r="STY83" s="38"/>
      <c r="STZ83" s="38"/>
      <c r="SUA83" s="38"/>
      <c r="SUB83" s="38"/>
      <c r="SUC83" s="38"/>
      <c r="SUD83" s="38"/>
      <c r="SUE83" s="38"/>
      <c r="SUF83" s="38"/>
      <c r="SUG83" s="38"/>
      <c r="SUH83" s="38"/>
      <c r="SUI83" s="38"/>
      <c r="SUJ83" s="38"/>
      <c r="SUK83" s="38"/>
      <c r="SUL83" s="38"/>
      <c r="SUM83" s="38"/>
      <c r="SUN83" s="38"/>
      <c r="SUO83" s="38"/>
      <c r="SUP83" s="38"/>
      <c r="SUQ83" s="38"/>
      <c r="SUR83" s="38"/>
      <c r="SUS83" s="38"/>
      <c r="SUT83" s="38"/>
      <c r="SUU83" s="38"/>
      <c r="SUV83" s="38"/>
      <c r="SUW83" s="38"/>
      <c r="SUX83" s="38"/>
      <c r="SUY83" s="38"/>
      <c r="SUZ83" s="38"/>
      <c r="SVA83" s="38"/>
      <c r="SVB83" s="38"/>
      <c r="SVC83" s="38"/>
      <c r="SVD83" s="38"/>
      <c r="SVE83" s="38"/>
      <c r="SVF83" s="38"/>
      <c r="SVG83" s="38"/>
      <c r="SVH83" s="38"/>
      <c r="SVI83" s="38"/>
      <c r="SVJ83" s="38"/>
      <c r="SVK83" s="38"/>
      <c r="SVL83" s="38"/>
      <c r="SVM83" s="38"/>
      <c r="SVN83" s="38"/>
      <c r="SVO83" s="38"/>
      <c r="SVP83" s="38"/>
      <c r="SVQ83" s="38"/>
      <c r="SVR83" s="38"/>
      <c r="SVS83" s="38"/>
      <c r="SVT83" s="38"/>
      <c r="SVU83" s="38"/>
      <c r="SVV83" s="38"/>
      <c r="SVW83" s="38"/>
      <c r="SVX83" s="38"/>
      <c r="SVY83" s="38"/>
      <c r="SVZ83" s="38"/>
      <c r="SWA83" s="38"/>
      <c r="SWB83" s="38"/>
      <c r="SWC83" s="38"/>
      <c r="SWD83" s="38"/>
      <c r="SWE83" s="38"/>
      <c r="SWF83" s="38"/>
      <c r="SWG83" s="38"/>
      <c r="SWH83" s="38"/>
      <c r="SWI83" s="38"/>
      <c r="SWJ83" s="38"/>
      <c r="SWK83" s="38"/>
      <c r="SWL83" s="38"/>
      <c r="SWM83" s="38"/>
      <c r="SWN83" s="38"/>
      <c r="SWO83" s="38"/>
      <c r="SWP83" s="38"/>
      <c r="SWQ83" s="38"/>
      <c r="SWR83" s="38"/>
      <c r="SWS83" s="38"/>
      <c r="SWT83" s="38"/>
      <c r="SWU83" s="38"/>
      <c r="SWV83" s="38"/>
      <c r="SWW83" s="38"/>
      <c r="SWX83" s="38"/>
      <c r="SWY83" s="38"/>
      <c r="SWZ83" s="38"/>
      <c r="SXA83" s="38"/>
      <c r="SXB83" s="38"/>
      <c r="SXC83" s="38"/>
      <c r="SXD83" s="38"/>
      <c r="SXE83" s="38"/>
      <c r="SXF83" s="38"/>
      <c r="SXG83" s="38"/>
      <c r="SXH83" s="38"/>
      <c r="SXI83" s="38"/>
      <c r="SXJ83" s="38"/>
      <c r="SXK83" s="38"/>
      <c r="SXL83" s="38"/>
      <c r="SXM83" s="38"/>
      <c r="SXN83" s="38"/>
      <c r="SXO83" s="38"/>
      <c r="SXP83" s="38"/>
      <c r="SXQ83" s="38"/>
      <c r="SXR83" s="38"/>
      <c r="SXS83" s="38"/>
      <c r="SXT83" s="38"/>
      <c r="SXU83" s="38"/>
      <c r="SXV83" s="38"/>
      <c r="SXW83" s="38"/>
      <c r="SXX83" s="38"/>
      <c r="SXY83" s="38"/>
      <c r="SXZ83" s="38"/>
      <c r="SYA83" s="38"/>
      <c r="SYB83" s="38"/>
      <c r="SYC83" s="38"/>
      <c r="SYD83" s="38"/>
      <c r="SYE83" s="38"/>
      <c r="SYF83" s="38"/>
      <c r="SYG83" s="38"/>
      <c r="SYH83" s="38"/>
      <c r="SYI83" s="38"/>
      <c r="SYJ83" s="38"/>
      <c r="SYK83" s="38"/>
      <c r="SYL83" s="38"/>
      <c r="SYM83" s="38"/>
      <c r="SYN83" s="38"/>
      <c r="SYO83" s="38"/>
      <c r="SYP83" s="38"/>
      <c r="SYQ83" s="38"/>
      <c r="SYR83" s="38"/>
      <c r="SYS83" s="38"/>
      <c r="SYT83" s="38"/>
      <c r="SYU83" s="38"/>
      <c r="SYV83" s="38"/>
      <c r="SYW83" s="38"/>
      <c r="SYX83" s="38"/>
      <c r="SYY83" s="38"/>
      <c r="SYZ83" s="38"/>
      <c r="SZA83" s="38"/>
      <c r="SZB83" s="38"/>
      <c r="SZC83" s="38"/>
      <c r="SZD83" s="38"/>
      <c r="SZE83" s="38"/>
      <c r="SZF83" s="38"/>
      <c r="SZG83" s="38"/>
      <c r="SZH83" s="38"/>
      <c r="SZI83" s="38"/>
      <c r="SZJ83" s="38"/>
      <c r="SZK83" s="38"/>
      <c r="SZL83" s="38"/>
      <c r="SZM83" s="38"/>
      <c r="SZN83" s="38"/>
      <c r="SZO83" s="38"/>
      <c r="SZP83" s="38"/>
      <c r="SZQ83" s="38"/>
      <c r="SZR83" s="38"/>
      <c r="SZS83" s="38"/>
      <c r="SZT83" s="38"/>
      <c r="SZU83" s="38"/>
      <c r="SZV83" s="38"/>
      <c r="SZW83" s="38"/>
      <c r="SZX83" s="38"/>
      <c r="SZY83" s="38"/>
      <c r="SZZ83" s="38"/>
      <c r="TAA83" s="38"/>
      <c r="TAB83" s="38"/>
      <c r="TAC83" s="38"/>
      <c r="TAD83" s="38"/>
      <c r="TAE83" s="38"/>
      <c r="TAF83" s="38"/>
      <c r="TAG83" s="38"/>
      <c r="TAH83" s="38"/>
      <c r="TAI83" s="38"/>
      <c r="TAJ83" s="38"/>
      <c r="TAK83" s="38"/>
      <c r="TAL83" s="38"/>
      <c r="TAM83" s="38"/>
      <c r="TAN83" s="38"/>
      <c r="TAO83" s="38"/>
      <c r="TAP83" s="38"/>
      <c r="TAQ83" s="38"/>
      <c r="TAR83" s="38"/>
      <c r="TAS83" s="38"/>
      <c r="TAT83" s="38"/>
      <c r="TAU83" s="38"/>
      <c r="TAV83" s="38"/>
      <c r="TAW83" s="38"/>
      <c r="TAX83" s="38"/>
      <c r="TAY83" s="38"/>
      <c r="TAZ83" s="38"/>
      <c r="TBA83" s="38"/>
      <c r="TBB83" s="38"/>
      <c r="TBC83" s="38"/>
      <c r="TBD83" s="38"/>
      <c r="TBE83" s="38"/>
      <c r="TBF83" s="38"/>
      <c r="TBG83" s="38"/>
      <c r="TBH83" s="38"/>
      <c r="TBI83" s="38"/>
      <c r="TBJ83" s="38"/>
      <c r="TBK83" s="38"/>
      <c r="TBL83" s="38"/>
      <c r="TBM83" s="38"/>
      <c r="TBN83" s="38"/>
      <c r="TBO83" s="38"/>
      <c r="TBP83" s="38"/>
      <c r="TBQ83" s="38"/>
      <c r="TBR83" s="38"/>
      <c r="TBS83" s="38"/>
      <c r="TBT83" s="38"/>
      <c r="TBU83" s="38"/>
      <c r="TBV83" s="38"/>
      <c r="TBW83" s="38"/>
      <c r="TBX83" s="38"/>
      <c r="TBY83" s="38"/>
      <c r="TBZ83" s="38"/>
      <c r="TCA83" s="38"/>
      <c r="TCB83" s="38"/>
      <c r="TCC83" s="38"/>
      <c r="TCD83" s="38"/>
      <c r="TCE83" s="38"/>
      <c r="TCF83" s="38"/>
      <c r="TCG83" s="38"/>
      <c r="TCH83" s="38"/>
      <c r="TCI83" s="38"/>
      <c r="TCJ83" s="38"/>
      <c r="TCK83" s="38"/>
      <c r="TCL83" s="38"/>
      <c r="TCM83" s="38"/>
      <c r="TCN83" s="38"/>
      <c r="TCO83" s="38"/>
      <c r="TCP83" s="38"/>
      <c r="TCQ83" s="38"/>
      <c r="TCR83" s="38"/>
      <c r="TCS83" s="38"/>
      <c r="TCT83" s="38"/>
      <c r="TCU83" s="38"/>
      <c r="TCV83" s="38"/>
      <c r="TCW83" s="38"/>
      <c r="TCX83" s="38"/>
      <c r="TCY83" s="38"/>
      <c r="TCZ83" s="38"/>
      <c r="TDA83" s="38"/>
      <c r="TDB83" s="38"/>
      <c r="TDC83" s="38"/>
      <c r="TDD83" s="38"/>
      <c r="TDE83" s="38"/>
      <c r="TDF83" s="38"/>
      <c r="TDG83" s="38"/>
      <c r="TDH83" s="38"/>
      <c r="TDI83" s="38"/>
      <c r="TDJ83" s="38"/>
      <c r="TDK83" s="38"/>
      <c r="TDL83" s="38"/>
      <c r="TDM83" s="38"/>
      <c r="TDN83" s="38"/>
      <c r="TDO83" s="38"/>
      <c r="TDP83" s="38"/>
      <c r="TDQ83" s="38"/>
      <c r="TDR83" s="38"/>
      <c r="TDS83" s="38"/>
      <c r="TDT83" s="38"/>
      <c r="TDU83" s="38"/>
      <c r="TDV83" s="38"/>
      <c r="TDW83" s="38"/>
      <c r="TDX83" s="38"/>
      <c r="TDY83" s="38"/>
      <c r="TDZ83" s="38"/>
      <c r="TEA83" s="38"/>
      <c r="TEB83" s="38"/>
      <c r="TEC83" s="38"/>
      <c r="TED83" s="38"/>
      <c r="TEE83" s="38"/>
      <c r="TEF83" s="38"/>
      <c r="TEG83" s="38"/>
      <c r="TEH83" s="38"/>
      <c r="TEI83" s="38"/>
      <c r="TEJ83" s="38"/>
      <c r="TEK83" s="38"/>
      <c r="TEL83" s="38"/>
      <c r="TEM83" s="38"/>
      <c r="TEN83" s="38"/>
      <c r="TEO83" s="38"/>
      <c r="TEP83" s="38"/>
      <c r="TEQ83" s="38"/>
      <c r="TER83" s="38"/>
      <c r="TES83" s="38"/>
      <c r="TET83" s="38"/>
      <c r="TEU83" s="38"/>
      <c r="TEV83" s="38"/>
      <c r="TEW83" s="38"/>
      <c r="TEX83" s="38"/>
      <c r="TEY83" s="38"/>
      <c r="TEZ83" s="38"/>
      <c r="TFA83" s="38"/>
      <c r="TFB83" s="38"/>
      <c r="TFC83" s="38"/>
      <c r="TFD83" s="38"/>
      <c r="TFE83" s="38"/>
      <c r="TFF83" s="38"/>
      <c r="TFG83" s="38"/>
      <c r="TFH83" s="38"/>
      <c r="TFI83" s="38"/>
      <c r="TFJ83" s="38"/>
      <c r="TFK83" s="38"/>
      <c r="TFL83" s="38"/>
      <c r="TFM83" s="38"/>
      <c r="TFN83" s="38"/>
      <c r="TFO83" s="38"/>
      <c r="TFP83" s="38"/>
      <c r="TFQ83" s="38"/>
      <c r="TFR83" s="38"/>
      <c r="TFS83" s="38"/>
      <c r="TFT83" s="38"/>
      <c r="TFU83" s="38"/>
      <c r="TFV83" s="38"/>
      <c r="TFW83" s="38"/>
      <c r="TFX83" s="38"/>
      <c r="TFY83" s="38"/>
      <c r="TFZ83" s="38"/>
      <c r="TGA83" s="38"/>
      <c r="TGB83" s="38"/>
      <c r="TGC83" s="38"/>
      <c r="TGD83" s="38"/>
      <c r="TGE83" s="38"/>
      <c r="TGF83" s="38"/>
      <c r="TGG83" s="38"/>
      <c r="TGH83" s="38"/>
      <c r="TGI83" s="38"/>
      <c r="TGJ83" s="38"/>
      <c r="TGK83" s="38"/>
      <c r="TGL83" s="38"/>
      <c r="TGM83" s="38"/>
      <c r="TGN83" s="38"/>
      <c r="TGO83" s="38"/>
      <c r="TGP83" s="38"/>
      <c r="TGQ83" s="38"/>
      <c r="TGR83" s="38"/>
      <c r="TGS83" s="38"/>
      <c r="TGT83" s="38"/>
      <c r="TGU83" s="38"/>
      <c r="TGV83" s="38"/>
      <c r="TGW83" s="38"/>
      <c r="TGX83" s="38"/>
      <c r="TGY83" s="38"/>
      <c r="TGZ83" s="38"/>
      <c r="THA83" s="38"/>
      <c r="THB83" s="38"/>
      <c r="THC83" s="38"/>
      <c r="THD83" s="38"/>
      <c r="THE83" s="38"/>
      <c r="THF83" s="38"/>
      <c r="THG83" s="38"/>
      <c r="THH83" s="38"/>
      <c r="THI83" s="38"/>
      <c r="THJ83" s="38"/>
      <c r="THK83" s="38"/>
      <c r="THL83" s="38"/>
      <c r="THM83" s="38"/>
      <c r="THN83" s="38"/>
      <c r="THO83" s="38"/>
      <c r="THP83" s="38"/>
      <c r="THQ83" s="38"/>
      <c r="THR83" s="38"/>
      <c r="THS83" s="38"/>
      <c r="THT83" s="38"/>
      <c r="THU83" s="38"/>
      <c r="THV83" s="38"/>
      <c r="THW83" s="38"/>
      <c r="THX83" s="38"/>
      <c r="THY83" s="38"/>
      <c r="THZ83" s="38"/>
      <c r="TIA83" s="38"/>
      <c r="TIB83" s="38"/>
      <c r="TIC83" s="38"/>
      <c r="TID83" s="38"/>
      <c r="TIE83" s="38"/>
      <c r="TIF83" s="38"/>
      <c r="TIG83" s="38"/>
      <c r="TIH83" s="38"/>
      <c r="TII83" s="38"/>
      <c r="TIJ83" s="38"/>
      <c r="TIK83" s="38"/>
      <c r="TIL83" s="38"/>
      <c r="TIM83" s="38"/>
      <c r="TIN83" s="38"/>
      <c r="TIO83" s="38"/>
      <c r="TIP83" s="38"/>
      <c r="TIQ83" s="38"/>
      <c r="TIR83" s="38"/>
      <c r="TIS83" s="38"/>
      <c r="TIT83" s="38"/>
      <c r="TIU83" s="38"/>
      <c r="TIV83" s="38"/>
      <c r="TIW83" s="38"/>
      <c r="TIX83" s="38"/>
      <c r="TIY83" s="38"/>
      <c r="TIZ83" s="38"/>
      <c r="TJA83" s="38"/>
      <c r="TJB83" s="38"/>
      <c r="TJC83" s="38"/>
      <c r="TJD83" s="38"/>
      <c r="TJE83" s="38"/>
      <c r="TJF83" s="38"/>
      <c r="TJG83" s="38"/>
      <c r="TJH83" s="38"/>
      <c r="TJI83" s="38"/>
      <c r="TJJ83" s="38"/>
      <c r="TJK83" s="38"/>
      <c r="TJL83" s="38"/>
      <c r="TJM83" s="38"/>
      <c r="TJN83" s="38"/>
      <c r="TJO83" s="38"/>
      <c r="TJP83" s="38"/>
      <c r="TJQ83" s="38"/>
      <c r="TJR83" s="38"/>
      <c r="TJS83" s="38"/>
      <c r="TJT83" s="38"/>
      <c r="TJU83" s="38"/>
      <c r="TJV83" s="38"/>
      <c r="TJW83" s="38"/>
      <c r="TJX83" s="38"/>
      <c r="TJY83" s="38"/>
      <c r="TJZ83" s="38"/>
      <c r="TKA83" s="38"/>
      <c r="TKB83" s="38"/>
      <c r="TKC83" s="38"/>
      <c r="TKD83" s="38"/>
      <c r="TKE83" s="38"/>
      <c r="TKF83" s="38"/>
      <c r="TKG83" s="38"/>
      <c r="TKH83" s="38"/>
      <c r="TKI83" s="38"/>
      <c r="TKJ83" s="38"/>
      <c r="TKK83" s="38"/>
      <c r="TKL83" s="38"/>
      <c r="TKM83" s="38"/>
      <c r="TKN83" s="38"/>
      <c r="TKO83" s="38"/>
      <c r="TKP83" s="38"/>
      <c r="TKQ83" s="38"/>
      <c r="TKR83" s="38"/>
      <c r="TKS83" s="38"/>
      <c r="TKT83" s="38"/>
      <c r="TKU83" s="38"/>
      <c r="TKV83" s="38"/>
      <c r="TKW83" s="38"/>
      <c r="TKX83" s="38"/>
      <c r="TKY83" s="38"/>
      <c r="TKZ83" s="38"/>
      <c r="TLA83" s="38"/>
      <c r="TLB83" s="38"/>
      <c r="TLC83" s="38"/>
      <c r="TLD83" s="38"/>
      <c r="TLE83" s="38"/>
      <c r="TLF83" s="38"/>
      <c r="TLG83" s="38"/>
      <c r="TLH83" s="38"/>
      <c r="TLI83" s="38"/>
      <c r="TLJ83" s="38"/>
      <c r="TLK83" s="38"/>
      <c r="TLL83" s="38"/>
      <c r="TLM83" s="38"/>
      <c r="TLN83" s="38"/>
      <c r="TLO83" s="38"/>
      <c r="TLP83" s="38"/>
      <c r="TLQ83" s="38"/>
      <c r="TLR83" s="38"/>
      <c r="TLS83" s="38"/>
      <c r="TLT83" s="38"/>
      <c r="TLU83" s="38"/>
      <c r="TLV83" s="38"/>
      <c r="TLW83" s="38"/>
      <c r="TLX83" s="38"/>
      <c r="TLY83" s="38"/>
      <c r="TLZ83" s="38"/>
      <c r="TMA83" s="38"/>
      <c r="TMB83" s="38"/>
      <c r="TMC83" s="38"/>
      <c r="TMD83" s="38"/>
      <c r="TME83" s="38"/>
      <c r="TMF83" s="38"/>
      <c r="TMG83" s="38"/>
      <c r="TMH83" s="38"/>
      <c r="TMI83" s="38"/>
      <c r="TMJ83" s="38"/>
      <c r="TMK83" s="38"/>
      <c r="TML83" s="38"/>
      <c r="TMM83" s="38"/>
      <c r="TMN83" s="38"/>
      <c r="TMO83" s="38"/>
      <c r="TMP83" s="38"/>
      <c r="TMQ83" s="38"/>
      <c r="TMR83" s="38"/>
      <c r="TMS83" s="38"/>
      <c r="TMT83" s="38"/>
      <c r="TMU83" s="38"/>
      <c r="TMV83" s="38"/>
      <c r="TMW83" s="38"/>
      <c r="TMX83" s="38"/>
      <c r="TMY83" s="38"/>
      <c r="TMZ83" s="38"/>
      <c r="TNA83" s="38"/>
      <c r="TNB83" s="38"/>
      <c r="TNC83" s="38"/>
      <c r="TND83" s="38"/>
      <c r="TNE83" s="38"/>
      <c r="TNF83" s="38"/>
      <c r="TNG83" s="38"/>
      <c r="TNH83" s="38"/>
      <c r="TNI83" s="38"/>
      <c r="TNJ83" s="38"/>
      <c r="TNK83" s="38"/>
      <c r="TNL83" s="38"/>
      <c r="TNM83" s="38"/>
      <c r="TNN83" s="38"/>
      <c r="TNO83" s="38"/>
      <c r="TNP83" s="38"/>
      <c r="TNQ83" s="38"/>
      <c r="TNR83" s="38"/>
      <c r="TNS83" s="38"/>
      <c r="TNT83" s="38"/>
      <c r="TNU83" s="38"/>
      <c r="TNV83" s="38"/>
      <c r="TNW83" s="38"/>
      <c r="TNX83" s="38"/>
      <c r="TNY83" s="38"/>
      <c r="TNZ83" s="38"/>
      <c r="TOA83" s="38"/>
      <c r="TOB83" s="38"/>
      <c r="TOC83" s="38"/>
      <c r="TOD83" s="38"/>
      <c r="TOE83" s="38"/>
      <c r="TOF83" s="38"/>
      <c r="TOG83" s="38"/>
      <c r="TOH83" s="38"/>
      <c r="TOI83" s="38"/>
      <c r="TOJ83" s="38"/>
      <c r="TOK83" s="38"/>
      <c r="TOL83" s="38"/>
      <c r="TOM83" s="38"/>
      <c r="TON83" s="38"/>
      <c r="TOO83" s="38"/>
      <c r="TOP83" s="38"/>
      <c r="TOQ83" s="38"/>
      <c r="TOR83" s="38"/>
      <c r="TOS83" s="38"/>
      <c r="TOT83" s="38"/>
      <c r="TOU83" s="38"/>
      <c r="TOV83" s="38"/>
      <c r="TOW83" s="38"/>
      <c r="TOX83" s="38"/>
      <c r="TOY83" s="38"/>
      <c r="TOZ83" s="38"/>
      <c r="TPA83" s="38"/>
      <c r="TPB83" s="38"/>
      <c r="TPC83" s="38"/>
      <c r="TPD83" s="38"/>
      <c r="TPE83" s="38"/>
      <c r="TPF83" s="38"/>
      <c r="TPG83" s="38"/>
      <c r="TPH83" s="38"/>
      <c r="TPI83" s="38"/>
      <c r="TPJ83" s="38"/>
      <c r="TPK83" s="38"/>
      <c r="TPL83" s="38"/>
      <c r="TPM83" s="38"/>
      <c r="TPN83" s="38"/>
      <c r="TPO83" s="38"/>
      <c r="TPP83" s="38"/>
      <c r="TPQ83" s="38"/>
      <c r="TPR83" s="38"/>
      <c r="TPS83" s="38"/>
      <c r="TPT83" s="38"/>
      <c r="TPU83" s="38"/>
      <c r="TPV83" s="38"/>
      <c r="TPW83" s="38"/>
      <c r="TPX83" s="38"/>
      <c r="TPY83" s="38"/>
      <c r="TPZ83" s="38"/>
      <c r="TQA83" s="38"/>
      <c r="TQB83" s="38"/>
      <c r="TQC83" s="38"/>
      <c r="TQD83" s="38"/>
      <c r="TQE83" s="38"/>
      <c r="TQF83" s="38"/>
      <c r="TQG83" s="38"/>
      <c r="TQH83" s="38"/>
      <c r="TQI83" s="38"/>
      <c r="TQJ83" s="38"/>
      <c r="TQK83" s="38"/>
      <c r="TQL83" s="38"/>
      <c r="TQM83" s="38"/>
      <c r="TQN83" s="38"/>
      <c r="TQO83" s="38"/>
      <c r="TQP83" s="38"/>
      <c r="TQQ83" s="38"/>
      <c r="TQR83" s="38"/>
      <c r="TQS83" s="38"/>
      <c r="TQT83" s="38"/>
      <c r="TQU83" s="38"/>
      <c r="TQV83" s="38"/>
      <c r="TQW83" s="38"/>
      <c r="TQX83" s="38"/>
      <c r="TQY83" s="38"/>
      <c r="TQZ83" s="38"/>
      <c r="TRA83" s="38"/>
      <c r="TRB83" s="38"/>
      <c r="TRC83" s="38"/>
      <c r="TRD83" s="38"/>
      <c r="TRE83" s="38"/>
      <c r="TRF83" s="38"/>
      <c r="TRG83" s="38"/>
      <c r="TRH83" s="38"/>
      <c r="TRI83" s="38"/>
      <c r="TRJ83" s="38"/>
      <c r="TRK83" s="38"/>
      <c r="TRL83" s="38"/>
      <c r="TRM83" s="38"/>
      <c r="TRN83" s="38"/>
      <c r="TRO83" s="38"/>
      <c r="TRP83" s="38"/>
      <c r="TRQ83" s="38"/>
      <c r="TRR83" s="38"/>
      <c r="TRS83" s="38"/>
      <c r="TRT83" s="38"/>
      <c r="TRU83" s="38"/>
      <c r="TRV83" s="38"/>
      <c r="TRW83" s="38"/>
      <c r="TRX83" s="38"/>
      <c r="TRY83" s="38"/>
      <c r="TRZ83" s="38"/>
      <c r="TSA83" s="38"/>
      <c r="TSB83" s="38"/>
      <c r="TSC83" s="38"/>
      <c r="TSD83" s="38"/>
      <c r="TSE83" s="38"/>
      <c r="TSF83" s="38"/>
      <c r="TSG83" s="38"/>
      <c r="TSH83" s="38"/>
      <c r="TSI83" s="38"/>
      <c r="TSJ83" s="38"/>
      <c r="TSK83" s="38"/>
      <c r="TSL83" s="38"/>
      <c r="TSM83" s="38"/>
      <c r="TSN83" s="38"/>
      <c r="TSO83" s="38"/>
      <c r="TSP83" s="38"/>
      <c r="TSQ83" s="38"/>
      <c r="TSR83" s="38"/>
      <c r="TSS83" s="38"/>
      <c r="TST83" s="38"/>
      <c r="TSU83" s="38"/>
      <c r="TSV83" s="38"/>
      <c r="TSW83" s="38"/>
      <c r="TSX83" s="38"/>
      <c r="TSY83" s="38"/>
      <c r="TSZ83" s="38"/>
      <c r="TTA83" s="38"/>
      <c r="TTB83" s="38"/>
      <c r="TTC83" s="38"/>
      <c r="TTD83" s="38"/>
      <c r="TTE83" s="38"/>
      <c r="TTF83" s="38"/>
      <c r="TTG83" s="38"/>
      <c r="TTH83" s="38"/>
      <c r="TTI83" s="38"/>
      <c r="TTJ83" s="38"/>
      <c r="TTK83" s="38"/>
      <c r="TTL83" s="38"/>
      <c r="TTM83" s="38"/>
      <c r="TTN83" s="38"/>
      <c r="TTO83" s="38"/>
      <c r="TTP83" s="38"/>
      <c r="TTQ83" s="38"/>
      <c r="TTR83" s="38"/>
      <c r="TTS83" s="38"/>
      <c r="TTT83" s="38"/>
      <c r="TTU83" s="38"/>
      <c r="TTV83" s="38"/>
      <c r="TTW83" s="38"/>
      <c r="TTX83" s="38"/>
      <c r="TTY83" s="38"/>
      <c r="TTZ83" s="38"/>
      <c r="TUA83" s="38"/>
      <c r="TUB83" s="38"/>
      <c r="TUC83" s="38"/>
      <c r="TUD83" s="38"/>
      <c r="TUE83" s="38"/>
      <c r="TUF83" s="38"/>
      <c r="TUG83" s="38"/>
      <c r="TUH83" s="38"/>
      <c r="TUI83" s="38"/>
      <c r="TUJ83" s="38"/>
      <c r="TUK83" s="38"/>
      <c r="TUL83" s="38"/>
      <c r="TUM83" s="38"/>
      <c r="TUN83" s="38"/>
      <c r="TUO83" s="38"/>
      <c r="TUP83" s="38"/>
      <c r="TUQ83" s="38"/>
      <c r="TUR83" s="38"/>
      <c r="TUS83" s="38"/>
      <c r="TUT83" s="38"/>
      <c r="TUU83" s="38"/>
      <c r="TUV83" s="38"/>
      <c r="TUW83" s="38"/>
      <c r="TUX83" s="38"/>
      <c r="TUY83" s="38"/>
      <c r="TUZ83" s="38"/>
      <c r="TVA83" s="38"/>
      <c r="TVB83" s="38"/>
      <c r="TVC83" s="38"/>
      <c r="TVD83" s="38"/>
      <c r="TVE83" s="38"/>
      <c r="TVF83" s="38"/>
      <c r="TVG83" s="38"/>
      <c r="TVH83" s="38"/>
      <c r="TVI83" s="38"/>
      <c r="TVJ83" s="38"/>
      <c r="TVK83" s="38"/>
      <c r="TVL83" s="38"/>
      <c r="TVM83" s="38"/>
      <c r="TVN83" s="38"/>
      <c r="TVO83" s="38"/>
      <c r="TVP83" s="38"/>
      <c r="TVQ83" s="38"/>
      <c r="TVR83" s="38"/>
      <c r="TVS83" s="38"/>
      <c r="TVT83" s="38"/>
      <c r="TVU83" s="38"/>
      <c r="TVV83" s="38"/>
      <c r="TVW83" s="38"/>
      <c r="TVX83" s="38"/>
      <c r="TVY83" s="38"/>
      <c r="TVZ83" s="38"/>
      <c r="TWA83" s="38"/>
      <c r="TWB83" s="38"/>
      <c r="TWC83" s="38"/>
      <c r="TWD83" s="38"/>
      <c r="TWE83" s="38"/>
      <c r="TWF83" s="38"/>
      <c r="TWG83" s="38"/>
      <c r="TWH83" s="38"/>
      <c r="TWI83" s="38"/>
      <c r="TWJ83" s="38"/>
      <c r="TWK83" s="38"/>
      <c r="TWL83" s="38"/>
      <c r="TWM83" s="38"/>
      <c r="TWN83" s="38"/>
      <c r="TWO83" s="38"/>
      <c r="TWP83" s="38"/>
      <c r="TWQ83" s="38"/>
      <c r="TWR83" s="38"/>
      <c r="TWS83" s="38"/>
      <c r="TWT83" s="38"/>
      <c r="TWU83" s="38"/>
      <c r="TWV83" s="38"/>
      <c r="TWW83" s="38"/>
      <c r="TWX83" s="38"/>
      <c r="TWY83" s="38"/>
      <c r="TWZ83" s="38"/>
      <c r="TXA83" s="38"/>
      <c r="TXB83" s="38"/>
      <c r="TXC83" s="38"/>
      <c r="TXD83" s="38"/>
      <c r="TXE83" s="38"/>
      <c r="TXF83" s="38"/>
      <c r="TXG83" s="38"/>
      <c r="TXH83" s="38"/>
      <c r="TXI83" s="38"/>
      <c r="TXJ83" s="38"/>
      <c r="TXK83" s="38"/>
      <c r="TXL83" s="38"/>
      <c r="TXM83" s="38"/>
      <c r="TXN83" s="38"/>
      <c r="TXO83" s="38"/>
      <c r="TXP83" s="38"/>
      <c r="TXQ83" s="38"/>
      <c r="TXR83" s="38"/>
      <c r="TXS83" s="38"/>
      <c r="TXT83" s="38"/>
      <c r="TXU83" s="38"/>
      <c r="TXV83" s="38"/>
      <c r="TXW83" s="38"/>
      <c r="TXX83" s="38"/>
      <c r="TXY83" s="38"/>
      <c r="TXZ83" s="38"/>
      <c r="TYA83" s="38"/>
      <c r="TYB83" s="38"/>
      <c r="TYC83" s="38"/>
      <c r="TYD83" s="38"/>
      <c r="TYE83" s="38"/>
      <c r="TYF83" s="38"/>
      <c r="TYG83" s="38"/>
      <c r="TYH83" s="38"/>
      <c r="TYI83" s="38"/>
      <c r="TYJ83" s="38"/>
      <c r="TYK83" s="38"/>
      <c r="TYL83" s="38"/>
      <c r="TYM83" s="38"/>
      <c r="TYN83" s="38"/>
      <c r="TYO83" s="38"/>
      <c r="TYP83" s="38"/>
      <c r="TYQ83" s="38"/>
      <c r="TYR83" s="38"/>
      <c r="TYS83" s="38"/>
      <c r="TYT83" s="38"/>
      <c r="TYU83" s="38"/>
      <c r="TYV83" s="38"/>
      <c r="TYW83" s="38"/>
      <c r="TYX83" s="38"/>
      <c r="TYY83" s="38"/>
      <c r="TYZ83" s="38"/>
      <c r="TZA83" s="38"/>
      <c r="TZB83" s="38"/>
      <c r="TZC83" s="38"/>
      <c r="TZD83" s="38"/>
      <c r="TZE83" s="38"/>
      <c r="TZF83" s="38"/>
      <c r="TZG83" s="38"/>
      <c r="TZH83" s="38"/>
      <c r="TZI83" s="38"/>
      <c r="TZJ83" s="38"/>
      <c r="TZK83" s="38"/>
      <c r="TZL83" s="38"/>
      <c r="TZM83" s="38"/>
      <c r="TZN83" s="38"/>
      <c r="TZO83" s="38"/>
      <c r="TZP83" s="38"/>
      <c r="TZQ83" s="38"/>
      <c r="TZR83" s="38"/>
      <c r="TZS83" s="38"/>
      <c r="TZT83" s="38"/>
      <c r="TZU83" s="38"/>
      <c r="TZV83" s="38"/>
      <c r="TZW83" s="38"/>
      <c r="TZX83" s="38"/>
      <c r="TZY83" s="38"/>
      <c r="TZZ83" s="38"/>
      <c r="UAA83" s="38"/>
      <c r="UAB83" s="38"/>
      <c r="UAC83" s="38"/>
      <c r="UAD83" s="38"/>
      <c r="UAE83" s="38"/>
      <c r="UAF83" s="38"/>
      <c r="UAG83" s="38"/>
      <c r="UAH83" s="38"/>
      <c r="UAI83" s="38"/>
      <c r="UAJ83" s="38"/>
      <c r="UAK83" s="38"/>
      <c r="UAL83" s="38"/>
      <c r="UAM83" s="38"/>
      <c r="UAN83" s="38"/>
      <c r="UAO83" s="38"/>
      <c r="UAP83" s="38"/>
      <c r="UAQ83" s="38"/>
      <c r="UAR83" s="38"/>
      <c r="UAS83" s="38"/>
      <c r="UAT83" s="38"/>
      <c r="UAU83" s="38"/>
      <c r="UAV83" s="38"/>
      <c r="UAW83" s="38"/>
      <c r="UAX83" s="38"/>
      <c r="UAY83" s="38"/>
      <c r="UAZ83" s="38"/>
      <c r="UBA83" s="38"/>
      <c r="UBB83" s="38"/>
      <c r="UBC83" s="38"/>
      <c r="UBD83" s="38"/>
      <c r="UBE83" s="38"/>
      <c r="UBF83" s="38"/>
      <c r="UBG83" s="38"/>
      <c r="UBH83" s="38"/>
      <c r="UBI83" s="38"/>
      <c r="UBJ83" s="38"/>
      <c r="UBK83" s="38"/>
      <c r="UBL83" s="38"/>
      <c r="UBM83" s="38"/>
      <c r="UBN83" s="38"/>
      <c r="UBO83" s="38"/>
      <c r="UBP83" s="38"/>
      <c r="UBQ83" s="38"/>
      <c r="UBR83" s="38"/>
      <c r="UBS83" s="38"/>
      <c r="UBT83" s="38"/>
      <c r="UBU83" s="38"/>
      <c r="UBV83" s="38"/>
      <c r="UBW83" s="38"/>
      <c r="UBX83" s="38"/>
      <c r="UBY83" s="38"/>
      <c r="UBZ83" s="38"/>
      <c r="UCA83" s="38"/>
      <c r="UCB83" s="38"/>
      <c r="UCC83" s="38"/>
      <c r="UCD83" s="38"/>
      <c r="UCE83" s="38"/>
      <c r="UCF83" s="38"/>
      <c r="UCG83" s="38"/>
      <c r="UCH83" s="38"/>
      <c r="UCI83" s="38"/>
      <c r="UCJ83" s="38"/>
      <c r="UCK83" s="38"/>
      <c r="UCL83" s="38"/>
      <c r="UCM83" s="38"/>
      <c r="UCN83" s="38"/>
      <c r="UCO83" s="38"/>
      <c r="UCP83" s="38"/>
      <c r="UCQ83" s="38"/>
      <c r="UCR83" s="38"/>
      <c r="UCS83" s="38"/>
      <c r="UCT83" s="38"/>
      <c r="UCU83" s="38"/>
      <c r="UCV83" s="38"/>
      <c r="UCW83" s="38"/>
      <c r="UCX83" s="38"/>
      <c r="UCY83" s="38"/>
      <c r="UCZ83" s="38"/>
      <c r="UDA83" s="38"/>
      <c r="UDB83" s="38"/>
      <c r="UDC83" s="38"/>
      <c r="UDD83" s="38"/>
      <c r="UDE83" s="38"/>
      <c r="UDF83" s="38"/>
      <c r="UDG83" s="38"/>
      <c r="UDH83" s="38"/>
      <c r="UDI83" s="38"/>
      <c r="UDJ83" s="38"/>
      <c r="UDK83" s="38"/>
      <c r="UDL83" s="38"/>
      <c r="UDM83" s="38"/>
      <c r="UDN83" s="38"/>
      <c r="UDO83" s="38"/>
      <c r="UDP83" s="38"/>
      <c r="UDQ83" s="38"/>
      <c r="UDR83" s="38"/>
      <c r="UDS83" s="38"/>
      <c r="UDT83" s="38"/>
      <c r="UDU83" s="38"/>
      <c r="UDV83" s="38"/>
      <c r="UDW83" s="38"/>
      <c r="UDX83" s="38"/>
      <c r="UDY83" s="38"/>
      <c r="UDZ83" s="38"/>
      <c r="UEA83" s="38"/>
      <c r="UEB83" s="38"/>
      <c r="UEC83" s="38"/>
      <c r="UED83" s="38"/>
      <c r="UEE83" s="38"/>
      <c r="UEF83" s="38"/>
      <c r="UEG83" s="38"/>
      <c r="UEH83" s="38"/>
      <c r="UEI83" s="38"/>
      <c r="UEJ83" s="38"/>
      <c r="UEK83" s="38"/>
      <c r="UEL83" s="38"/>
      <c r="UEM83" s="38"/>
      <c r="UEN83" s="38"/>
      <c r="UEO83" s="38"/>
      <c r="UEP83" s="38"/>
      <c r="UEQ83" s="38"/>
      <c r="UER83" s="38"/>
      <c r="UES83" s="38"/>
      <c r="UET83" s="38"/>
      <c r="UEU83" s="38"/>
      <c r="UEV83" s="38"/>
      <c r="UEW83" s="38"/>
      <c r="UEX83" s="38"/>
      <c r="UEY83" s="38"/>
      <c r="UEZ83" s="38"/>
      <c r="UFA83" s="38"/>
      <c r="UFB83" s="38"/>
      <c r="UFC83" s="38"/>
      <c r="UFD83" s="38"/>
      <c r="UFE83" s="38"/>
      <c r="UFF83" s="38"/>
      <c r="UFG83" s="38"/>
      <c r="UFH83" s="38"/>
      <c r="UFI83" s="38"/>
      <c r="UFJ83" s="38"/>
      <c r="UFK83" s="38"/>
      <c r="UFL83" s="38"/>
      <c r="UFM83" s="38"/>
      <c r="UFN83" s="38"/>
      <c r="UFO83" s="38"/>
      <c r="UFP83" s="38"/>
      <c r="UFQ83" s="38"/>
      <c r="UFR83" s="38"/>
      <c r="UFS83" s="38"/>
      <c r="UFT83" s="38"/>
      <c r="UFU83" s="38"/>
      <c r="UFV83" s="38"/>
      <c r="UFW83" s="38"/>
      <c r="UFX83" s="38"/>
      <c r="UFY83" s="38"/>
      <c r="UFZ83" s="38"/>
      <c r="UGA83" s="38"/>
      <c r="UGB83" s="38"/>
      <c r="UGC83" s="38"/>
      <c r="UGD83" s="38"/>
      <c r="UGE83" s="38"/>
      <c r="UGF83" s="38"/>
      <c r="UGG83" s="38"/>
      <c r="UGH83" s="38"/>
      <c r="UGI83" s="38"/>
      <c r="UGJ83" s="38"/>
      <c r="UGK83" s="38"/>
      <c r="UGL83" s="38"/>
      <c r="UGM83" s="38"/>
      <c r="UGN83" s="38"/>
      <c r="UGO83" s="38"/>
      <c r="UGP83" s="38"/>
      <c r="UGQ83" s="38"/>
      <c r="UGR83" s="38"/>
      <c r="UGS83" s="38"/>
      <c r="UGT83" s="38"/>
      <c r="UGU83" s="38"/>
      <c r="UGV83" s="38"/>
      <c r="UGW83" s="38"/>
      <c r="UGX83" s="38"/>
      <c r="UGY83" s="38"/>
      <c r="UGZ83" s="38"/>
      <c r="UHA83" s="38"/>
      <c r="UHB83" s="38"/>
      <c r="UHC83" s="38"/>
      <c r="UHD83" s="38"/>
      <c r="UHE83" s="38"/>
      <c r="UHF83" s="38"/>
      <c r="UHG83" s="38"/>
      <c r="UHH83" s="38"/>
      <c r="UHI83" s="38"/>
      <c r="UHJ83" s="38"/>
      <c r="UHK83" s="38"/>
      <c r="UHL83" s="38"/>
      <c r="UHM83" s="38"/>
      <c r="UHN83" s="38"/>
      <c r="UHO83" s="38"/>
      <c r="UHP83" s="38"/>
      <c r="UHQ83" s="38"/>
      <c r="UHR83" s="38"/>
      <c r="UHS83" s="38"/>
      <c r="UHT83" s="38"/>
      <c r="UHU83" s="38"/>
      <c r="UHV83" s="38"/>
      <c r="UHW83" s="38"/>
      <c r="UHX83" s="38"/>
      <c r="UHY83" s="38"/>
      <c r="UHZ83" s="38"/>
      <c r="UIA83" s="38"/>
      <c r="UIB83" s="38"/>
      <c r="UIC83" s="38"/>
      <c r="UID83" s="38"/>
      <c r="UIE83" s="38"/>
      <c r="UIF83" s="38"/>
      <c r="UIG83" s="38"/>
      <c r="UIH83" s="38"/>
      <c r="UII83" s="38"/>
      <c r="UIJ83" s="38"/>
      <c r="UIK83" s="38"/>
      <c r="UIL83" s="38"/>
      <c r="UIM83" s="38"/>
      <c r="UIN83" s="38"/>
      <c r="UIO83" s="38"/>
      <c r="UIP83" s="38"/>
      <c r="UIQ83" s="38"/>
      <c r="UIR83" s="38"/>
      <c r="UIS83" s="38"/>
      <c r="UIT83" s="38"/>
      <c r="UIU83" s="38"/>
      <c r="UIV83" s="38"/>
      <c r="UIW83" s="38"/>
      <c r="UIX83" s="38"/>
      <c r="UIY83" s="38"/>
      <c r="UIZ83" s="38"/>
      <c r="UJA83" s="38"/>
      <c r="UJB83" s="38"/>
      <c r="UJC83" s="38"/>
      <c r="UJD83" s="38"/>
      <c r="UJE83" s="38"/>
      <c r="UJF83" s="38"/>
      <c r="UJG83" s="38"/>
      <c r="UJH83" s="38"/>
      <c r="UJI83" s="38"/>
      <c r="UJJ83" s="38"/>
      <c r="UJK83" s="38"/>
      <c r="UJL83" s="38"/>
      <c r="UJM83" s="38"/>
      <c r="UJN83" s="38"/>
      <c r="UJO83" s="38"/>
      <c r="UJP83" s="38"/>
      <c r="UJQ83" s="38"/>
      <c r="UJR83" s="38"/>
      <c r="UJS83" s="38"/>
      <c r="UJT83" s="38"/>
      <c r="UJU83" s="38"/>
      <c r="UJV83" s="38"/>
      <c r="UJW83" s="38"/>
      <c r="UJX83" s="38"/>
      <c r="UJY83" s="38"/>
      <c r="UJZ83" s="38"/>
      <c r="UKA83" s="38"/>
      <c r="UKB83" s="38"/>
      <c r="UKC83" s="38"/>
      <c r="UKD83" s="38"/>
      <c r="UKE83" s="38"/>
      <c r="UKF83" s="38"/>
      <c r="UKG83" s="38"/>
      <c r="UKH83" s="38"/>
      <c r="UKI83" s="38"/>
      <c r="UKJ83" s="38"/>
      <c r="UKK83" s="38"/>
      <c r="UKL83" s="38"/>
      <c r="UKM83" s="38"/>
      <c r="UKN83" s="38"/>
      <c r="UKO83" s="38"/>
      <c r="UKP83" s="38"/>
      <c r="UKQ83" s="38"/>
      <c r="UKR83" s="38"/>
      <c r="UKS83" s="38"/>
      <c r="UKT83" s="38"/>
      <c r="UKU83" s="38"/>
      <c r="UKV83" s="38"/>
      <c r="UKW83" s="38"/>
      <c r="UKX83" s="38"/>
      <c r="UKY83" s="38"/>
      <c r="UKZ83" s="38"/>
      <c r="ULA83" s="38"/>
      <c r="ULB83" s="38"/>
      <c r="ULC83" s="38"/>
      <c r="ULD83" s="38"/>
      <c r="ULE83" s="38"/>
      <c r="ULF83" s="38"/>
      <c r="ULG83" s="38"/>
      <c r="ULH83" s="38"/>
      <c r="ULI83" s="38"/>
      <c r="ULJ83" s="38"/>
      <c r="ULK83" s="38"/>
      <c r="ULL83" s="38"/>
      <c r="ULM83" s="38"/>
      <c r="ULN83" s="38"/>
      <c r="ULO83" s="38"/>
      <c r="ULP83" s="38"/>
      <c r="ULQ83" s="38"/>
      <c r="ULR83" s="38"/>
      <c r="ULS83" s="38"/>
      <c r="ULT83" s="38"/>
      <c r="ULU83" s="38"/>
      <c r="ULV83" s="38"/>
      <c r="ULW83" s="38"/>
      <c r="ULX83" s="38"/>
      <c r="ULY83" s="38"/>
      <c r="ULZ83" s="38"/>
      <c r="UMA83" s="38"/>
      <c r="UMB83" s="38"/>
      <c r="UMC83" s="38"/>
      <c r="UMD83" s="38"/>
      <c r="UME83" s="38"/>
      <c r="UMF83" s="38"/>
      <c r="UMG83" s="38"/>
      <c r="UMH83" s="38"/>
      <c r="UMI83" s="38"/>
      <c r="UMJ83" s="38"/>
      <c r="UMK83" s="38"/>
      <c r="UML83" s="38"/>
      <c r="UMM83" s="38"/>
      <c r="UMN83" s="38"/>
      <c r="UMO83" s="38"/>
      <c r="UMP83" s="38"/>
      <c r="UMQ83" s="38"/>
      <c r="UMR83" s="38"/>
      <c r="UMS83" s="38"/>
      <c r="UMT83" s="38"/>
      <c r="UMU83" s="38"/>
      <c r="UMV83" s="38"/>
      <c r="UMW83" s="38"/>
      <c r="UMX83" s="38"/>
      <c r="UMY83" s="38"/>
      <c r="UMZ83" s="38"/>
      <c r="UNA83" s="38"/>
      <c r="UNB83" s="38"/>
      <c r="UNC83" s="38"/>
      <c r="UND83" s="38"/>
      <c r="UNE83" s="38"/>
      <c r="UNF83" s="38"/>
      <c r="UNG83" s="38"/>
      <c r="UNH83" s="38"/>
      <c r="UNI83" s="38"/>
      <c r="UNJ83" s="38"/>
      <c r="UNK83" s="38"/>
      <c r="UNL83" s="38"/>
      <c r="UNM83" s="38"/>
      <c r="UNN83" s="38"/>
      <c r="UNO83" s="38"/>
      <c r="UNP83" s="38"/>
      <c r="UNQ83" s="38"/>
      <c r="UNR83" s="38"/>
      <c r="UNS83" s="38"/>
      <c r="UNT83" s="38"/>
      <c r="UNU83" s="38"/>
      <c r="UNV83" s="38"/>
      <c r="UNW83" s="38"/>
      <c r="UNX83" s="38"/>
      <c r="UNY83" s="38"/>
      <c r="UNZ83" s="38"/>
      <c r="UOA83" s="38"/>
      <c r="UOB83" s="38"/>
      <c r="UOC83" s="38"/>
      <c r="UOD83" s="38"/>
      <c r="UOE83" s="38"/>
      <c r="UOF83" s="38"/>
      <c r="UOG83" s="38"/>
      <c r="UOH83" s="38"/>
      <c r="UOI83" s="38"/>
      <c r="UOJ83" s="38"/>
      <c r="UOK83" s="38"/>
      <c r="UOL83" s="38"/>
      <c r="UOM83" s="38"/>
      <c r="UON83" s="38"/>
      <c r="UOO83" s="38"/>
      <c r="UOP83" s="38"/>
      <c r="UOQ83" s="38"/>
      <c r="UOR83" s="38"/>
      <c r="UOS83" s="38"/>
      <c r="UOT83" s="38"/>
      <c r="UOU83" s="38"/>
      <c r="UOV83" s="38"/>
      <c r="UOW83" s="38"/>
      <c r="UOX83" s="38"/>
      <c r="UOY83" s="38"/>
      <c r="UOZ83" s="38"/>
      <c r="UPA83" s="38"/>
      <c r="UPB83" s="38"/>
      <c r="UPC83" s="38"/>
      <c r="UPD83" s="38"/>
      <c r="UPE83" s="38"/>
      <c r="UPF83" s="38"/>
      <c r="UPG83" s="38"/>
      <c r="UPH83" s="38"/>
      <c r="UPI83" s="38"/>
      <c r="UPJ83" s="38"/>
      <c r="UPK83" s="38"/>
      <c r="UPL83" s="38"/>
      <c r="UPM83" s="38"/>
      <c r="UPN83" s="38"/>
      <c r="UPO83" s="38"/>
      <c r="UPP83" s="38"/>
      <c r="UPQ83" s="38"/>
      <c r="UPR83" s="38"/>
      <c r="UPS83" s="38"/>
      <c r="UPT83" s="38"/>
      <c r="UPU83" s="38"/>
      <c r="UPV83" s="38"/>
      <c r="UPW83" s="38"/>
      <c r="UPX83" s="38"/>
      <c r="UPY83" s="38"/>
      <c r="UPZ83" s="38"/>
      <c r="UQA83" s="38"/>
      <c r="UQB83" s="38"/>
      <c r="UQC83" s="38"/>
      <c r="UQD83" s="38"/>
      <c r="UQE83" s="38"/>
      <c r="UQF83" s="38"/>
      <c r="UQG83" s="38"/>
      <c r="UQH83" s="38"/>
      <c r="UQI83" s="38"/>
      <c r="UQJ83" s="38"/>
      <c r="UQK83" s="38"/>
      <c r="UQL83" s="38"/>
      <c r="UQM83" s="38"/>
      <c r="UQN83" s="38"/>
      <c r="UQO83" s="38"/>
      <c r="UQP83" s="38"/>
      <c r="UQQ83" s="38"/>
      <c r="UQR83" s="38"/>
      <c r="UQS83" s="38"/>
      <c r="UQT83" s="38"/>
      <c r="UQU83" s="38"/>
      <c r="UQV83" s="38"/>
      <c r="UQW83" s="38"/>
      <c r="UQX83" s="38"/>
      <c r="UQY83" s="38"/>
      <c r="UQZ83" s="38"/>
      <c r="URA83" s="38"/>
      <c r="URB83" s="38"/>
      <c r="URC83" s="38"/>
      <c r="URD83" s="38"/>
      <c r="URE83" s="38"/>
      <c r="URF83" s="38"/>
      <c r="URG83" s="38"/>
      <c r="URH83" s="38"/>
      <c r="URI83" s="38"/>
      <c r="URJ83" s="38"/>
      <c r="URK83" s="38"/>
      <c r="URL83" s="38"/>
      <c r="URM83" s="38"/>
      <c r="URN83" s="38"/>
      <c r="URO83" s="38"/>
      <c r="URP83" s="38"/>
      <c r="URQ83" s="38"/>
      <c r="URR83" s="38"/>
      <c r="URS83" s="38"/>
      <c r="URT83" s="38"/>
      <c r="URU83" s="38"/>
      <c r="URV83" s="38"/>
      <c r="URW83" s="38"/>
      <c r="URX83" s="38"/>
      <c r="URY83" s="38"/>
      <c r="URZ83" s="38"/>
      <c r="USA83" s="38"/>
      <c r="USB83" s="38"/>
      <c r="USC83" s="38"/>
      <c r="USD83" s="38"/>
      <c r="USE83" s="38"/>
      <c r="USF83" s="38"/>
      <c r="USG83" s="38"/>
      <c r="USH83" s="38"/>
      <c r="USI83" s="38"/>
      <c r="USJ83" s="38"/>
      <c r="USK83" s="38"/>
      <c r="USL83" s="38"/>
      <c r="USM83" s="38"/>
      <c r="USN83" s="38"/>
      <c r="USO83" s="38"/>
      <c r="USP83" s="38"/>
      <c r="USQ83" s="38"/>
      <c r="USR83" s="38"/>
      <c r="USS83" s="38"/>
      <c r="UST83" s="38"/>
      <c r="USU83" s="38"/>
      <c r="USV83" s="38"/>
      <c r="USW83" s="38"/>
      <c r="USX83" s="38"/>
      <c r="USY83" s="38"/>
      <c r="USZ83" s="38"/>
      <c r="UTA83" s="38"/>
      <c r="UTB83" s="38"/>
      <c r="UTC83" s="38"/>
      <c r="UTD83" s="38"/>
      <c r="UTE83" s="38"/>
      <c r="UTF83" s="38"/>
      <c r="UTG83" s="38"/>
      <c r="UTH83" s="38"/>
      <c r="UTI83" s="38"/>
      <c r="UTJ83" s="38"/>
      <c r="UTK83" s="38"/>
      <c r="UTL83" s="38"/>
      <c r="UTM83" s="38"/>
      <c r="UTN83" s="38"/>
      <c r="UTO83" s="38"/>
      <c r="UTP83" s="38"/>
      <c r="UTQ83" s="38"/>
      <c r="UTR83" s="38"/>
      <c r="UTS83" s="38"/>
      <c r="UTT83" s="38"/>
      <c r="UTU83" s="38"/>
      <c r="UTV83" s="38"/>
      <c r="UTW83" s="38"/>
      <c r="UTX83" s="38"/>
      <c r="UTY83" s="38"/>
      <c r="UTZ83" s="38"/>
      <c r="UUA83" s="38"/>
      <c r="UUB83" s="38"/>
      <c r="UUC83" s="38"/>
      <c r="UUD83" s="38"/>
      <c r="UUE83" s="38"/>
      <c r="UUF83" s="38"/>
      <c r="UUG83" s="38"/>
      <c r="UUH83" s="38"/>
      <c r="UUI83" s="38"/>
      <c r="UUJ83" s="38"/>
      <c r="UUK83" s="38"/>
      <c r="UUL83" s="38"/>
      <c r="UUM83" s="38"/>
      <c r="UUN83" s="38"/>
      <c r="UUO83" s="38"/>
      <c r="UUP83" s="38"/>
      <c r="UUQ83" s="38"/>
      <c r="UUR83" s="38"/>
      <c r="UUS83" s="38"/>
      <c r="UUT83" s="38"/>
      <c r="UUU83" s="38"/>
      <c r="UUV83" s="38"/>
      <c r="UUW83" s="38"/>
      <c r="UUX83" s="38"/>
      <c r="UUY83" s="38"/>
      <c r="UUZ83" s="38"/>
      <c r="UVA83" s="38"/>
      <c r="UVB83" s="38"/>
      <c r="UVC83" s="38"/>
      <c r="UVD83" s="38"/>
      <c r="UVE83" s="38"/>
      <c r="UVF83" s="38"/>
      <c r="UVG83" s="38"/>
      <c r="UVH83" s="38"/>
      <c r="UVI83" s="38"/>
      <c r="UVJ83" s="38"/>
      <c r="UVK83" s="38"/>
      <c r="UVL83" s="38"/>
      <c r="UVM83" s="38"/>
      <c r="UVN83" s="38"/>
      <c r="UVO83" s="38"/>
      <c r="UVP83" s="38"/>
      <c r="UVQ83" s="38"/>
      <c r="UVR83" s="38"/>
      <c r="UVS83" s="38"/>
      <c r="UVT83" s="38"/>
      <c r="UVU83" s="38"/>
      <c r="UVV83" s="38"/>
      <c r="UVW83" s="38"/>
      <c r="UVX83" s="38"/>
      <c r="UVY83" s="38"/>
      <c r="UVZ83" s="38"/>
      <c r="UWA83" s="38"/>
      <c r="UWB83" s="38"/>
      <c r="UWC83" s="38"/>
      <c r="UWD83" s="38"/>
      <c r="UWE83" s="38"/>
      <c r="UWF83" s="38"/>
      <c r="UWG83" s="38"/>
      <c r="UWH83" s="38"/>
      <c r="UWI83" s="38"/>
      <c r="UWJ83" s="38"/>
      <c r="UWK83" s="38"/>
      <c r="UWL83" s="38"/>
      <c r="UWM83" s="38"/>
      <c r="UWN83" s="38"/>
      <c r="UWO83" s="38"/>
      <c r="UWP83" s="38"/>
      <c r="UWQ83" s="38"/>
      <c r="UWR83" s="38"/>
      <c r="UWS83" s="38"/>
      <c r="UWT83" s="38"/>
      <c r="UWU83" s="38"/>
      <c r="UWV83" s="38"/>
      <c r="UWW83" s="38"/>
      <c r="UWX83" s="38"/>
      <c r="UWY83" s="38"/>
      <c r="UWZ83" s="38"/>
      <c r="UXA83" s="38"/>
      <c r="UXB83" s="38"/>
      <c r="UXC83" s="38"/>
      <c r="UXD83" s="38"/>
      <c r="UXE83" s="38"/>
      <c r="UXF83" s="38"/>
      <c r="UXG83" s="38"/>
      <c r="UXH83" s="38"/>
      <c r="UXI83" s="38"/>
      <c r="UXJ83" s="38"/>
      <c r="UXK83" s="38"/>
      <c r="UXL83" s="38"/>
      <c r="UXM83" s="38"/>
      <c r="UXN83" s="38"/>
      <c r="UXO83" s="38"/>
      <c r="UXP83" s="38"/>
      <c r="UXQ83" s="38"/>
      <c r="UXR83" s="38"/>
      <c r="UXS83" s="38"/>
      <c r="UXT83" s="38"/>
      <c r="UXU83" s="38"/>
      <c r="UXV83" s="38"/>
      <c r="UXW83" s="38"/>
      <c r="UXX83" s="38"/>
      <c r="UXY83" s="38"/>
      <c r="UXZ83" s="38"/>
      <c r="UYA83" s="38"/>
      <c r="UYB83" s="38"/>
      <c r="UYC83" s="38"/>
      <c r="UYD83" s="38"/>
      <c r="UYE83" s="38"/>
      <c r="UYF83" s="38"/>
      <c r="UYG83" s="38"/>
      <c r="UYH83" s="38"/>
      <c r="UYI83" s="38"/>
      <c r="UYJ83" s="38"/>
      <c r="UYK83" s="38"/>
      <c r="UYL83" s="38"/>
      <c r="UYM83" s="38"/>
      <c r="UYN83" s="38"/>
      <c r="UYO83" s="38"/>
      <c r="UYP83" s="38"/>
      <c r="UYQ83" s="38"/>
      <c r="UYR83" s="38"/>
      <c r="UYS83" s="38"/>
      <c r="UYT83" s="38"/>
      <c r="UYU83" s="38"/>
      <c r="UYV83" s="38"/>
      <c r="UYW83" s="38"/>
      <c r="UYX83" s="38"/>
      <c r="UYY83" s="38"/>
      <c r="UYZ83" s="38"/>
      <c r="UZA83" s="38"/>
      <c r="UZB83" s="38"/>
      <c r="UZC83" s="38"/>
      <c r="UZD83" s="38"/>
      <c r="UZE83" s="38"/>
      <c r="UZF83" s="38"/>
      <c r="UZG83" s="38"/>
      <c r="UZH83" s="38"/>
      <c r="UZI83" s="38"/>
      <c r="UZJ83" s="38"/>
      <c r="UZK83" s="38"/>
      <c r="UZL83" s="38"/>
      <c r="UZM83" s="38"/>
      <c r="UZN83" s="38"/>
      <c r="UZO83" s="38"/>
      <c r="UZP83" s="38"/>
      <c r="UZQ83" s="38"/>
      <c r="UZR83" s="38"/>
      <c r="UZS83" s="38"/>
      <c r="UZT83" s="38"/>
      <c r="UZU83" s="38"/>
      <c r="UZV83" s="38"/>
      <c r="UZW83" s="38"/>
      <c r="UZX83" s="38"/>
      <c r="UZY83" s="38"/>
      <c r="UZZ83" s="38"/>
      <c r="VAA83" s="38"/>
      <c r="VAB83" s="38"/>
      <c r="VAC83" s="38"/>
      <c r="VAD83" s="38"/>
      <c r="VAE83" s="38"/>
      <c r="VAF83" s="38"/>
      <c r="VAG83" s="38"/>
      <c r="VAH83" s="38"/>
      <c r="VAI83" s="38"/>
      <c r="VAJ83" s="38"/>
      <c r="VAK83" s="38"/>
      <c r="VAL83" s="38"/>
      <c r="VAM83" s="38"/>
      <c r="VAN83" s="38"/>
      <c r="VAO83" s="38"/>
      <c r="VAP83" s="38"/>
      <c r="VAQ83" s="38"/>
      <c r="VAR83" s="38"/>
      <c r="VAS83" s="38"/>
      <c r="VAT83" s="38"/>
      <c r="VAU83" s="38"/>
      <c r="VAV83" s="38"/>
      <c r="VAW83" s="38"/>
      <c r="VAX83" s="38"/>
      <c r="VAY83" s="38"/>
      <c r="VAZ83" s="38"/>
      <c r="VBA83" s="38"/>
      <c r="VBB83" s="38"/>
      <c r="VBC83" s="38"/>
      <c r="VBD83" s="38"/>
      <c r="VBE83" s="38"/>
      <c r="VBF83" s="38"/>
      <c r="VBG83" s="38"/>
      <c r="VBH83" s="38"/>
      <c r="VBI83" s="38"/>
      <c r="VBJ83" s="38"/>
      <c r="VBK83" s="38"/>
      <c r="VBL83" s="38"/>
      <c r="VBM83" s="38"/>
      <c r="VBN83" s="38"/>
      <c r="VBO83" s="38"/>
      <c r="VBP83" s="38"/>
      <c r="VBQ83" s="38"/>
      <c r="VBR83" s="38"/>
      <c r="VBS83" s="38"/>
      <c r="VBT83" s="38"/>
      <c r="VBU83" s="38"/>
      <c r="VBV83" s="38"/>
      <c r="VBW83" s="38"/>
      <c r="VBX83" s="38"/>
      <c r="VBY83" s="38"/>
      <c r="VBZ83" s="38"/>
      <c r="VCA83" s="38"/>
      <c r="VCB83" s="38"/>
      <c r="VCC83" s="38"/>
      <c r="VCD83" s="38"/>
      <c r="VCE83" s="38"/>
      <c r="VCF83" s="38"/>
      <c r="VCG83" s="38"/>
      <c r="VCH83" s="38"/>
      <c r="VCI83" s="38"/>
      <c r="VCJ83" s="38"/>
      <c r="VCK83" s="38"/>
      <c r="VCL83" s="38"/>
      <c r="VCM83" s="38"/>
      <c r="VCN83" s="38"/>
      <c r="VCO83" s="38"/>
      <c r="VCP83" s="38"/>
      <c r="VCQ83" s="38"/>
      <c r="VCR83" s="38"/>
      <c r="VCS83" s="38"/>
      <c r="VCT83" s="38"/>
      <c r="VCU83" s="38"/>
      <c r="VCV83" s="38"/>
      <c r="VCW83" s="38"/>
      <c r="VCX83" s="38"/>
      <c r="VCY83" s="38"/>
      <c r="VCZ83" s="38"/>
      <c r="VDA83" s="38"/>
      <c r="VDB83" s="38"/>
      <c r="VDC83" s="38"/>
      <c r="VDD83" s="38"/>
      <c r="VDE83" s="38"/>
      <c r="VDF83" s="38"/>
      <c r="VDG83" s="38"/>
      <c r="VDH83" s="38"/>
      <c r="VDI83" s="38"/>
      <c r="VDJ83" s="38"/>
      <c r="VDK83" s="38"/>
      <c r="VDL83" s="38"/>
      <c r="VDM83" s="38"/>
      <c r="VDN83" s="38"/>
      <c r="VDO83" s="38"/>
      <c r="VDP83" s="38"/>
      <c r="VDQ83" s="38"/>
      <c r="VDR83" s="38"/>
      <c r="VDS83" s="38"/>
      <c r="VDT83" s="38"/>
      <c r="VDU83" s="38"/>
      <c r="VDV83" s="38"/>
      <c r="VDW83" s="38"/>
      <c r="VDX83" s="38"/>
      <c r="VDY83" s="38"/>
      <c r="VDZ83" s="38"/>
      <c r="VEA83" s="38"/>
      <c r="VEB83" s="38"/>
      <c r="VEC83" s="38"/>
      <c r="VED83" s="38"/>
      <c r="VEE83" s="38"/>
      <c r="VEF83" s="38"/>
      <c r="VEG83" s="38"/>
      <c r="VEH83" s="38"/>
      <c r="VEI83" s="38"/>
      <c r="VEJ83" s="38"/>
      <c r="VEK83" s="38"/>
      <c r="VEL83" s="38"/>
      <c r="VEM83" s="38"/>
      <c r="VEN83" s="38"/>
      <c r="VEO83" s="38"/>
      <c r="VEP83" s="38"/>
      <c r="VEQ83" s="38"/>
      <c r="VER83" s="38"/>
      <c r="VES83" s="38"/>
      <c r="VET83" s="38"/>
      <c r="VEU83" s="38"/>
      <c r="VEV83" s="38"/>
      <c r="VEW83" s="38"/>
      <c r="VEX83" s="38"/>
      <c r="VEY83" s="38"/>
      <c r="VEZ83" s="38"/>
      <c r="VFA83" s="38"/>
      <c r="VFB83" s="38"/>
      <c r="VFC83" s="38"/>
      <c r="VFD83" s="38"/>
      <c r="VFE83" s="38"/>
      <c r="VFF83" s="38"/>
      <c r="VFG83" s="38"/>
      <c r="VFH83" s="38"/>
      <c r="VFI83" s="38"/>
      <c r="VFJ83" s="38"/>
      <c r="VFK83" s="38"/>
      <c r="VFL83" s="38"/>
      <c r="VFM83" s="38"/>
      <c r="VFN83" s="38"/>
      <c r="VFO83" s="38"/>
      <c r="VFP83" s="38"/>
      <c r="VFQ83" s="38"/>
      <c r="VFR83" s="38"/>
      <c r="VFS83" s="38"/>
      <c r="VFT83" s="38"/>
      <c r="VFU83" s="38"/>
      <c r="VFV83" s="38"/>
      <c r="VFW83" s="38"/>
      <c r="VFX83" s="38"/>
      <c r="VFY83" s="38"/>
      <c r="VFZ83" s="38"/>
      <c r="VGA83" s="38"/>
      <c r="VGB83" s="38"/>
      <c r="VGC83" s="38"/>
      <c r="VGD83" s="38"/>
      <c r="VGE83" s="38"/>
      <c r="VGF83" s="38"/>
      <c r="VGG83" s="38"/>
      <c r="VGH83" s="38"/>
      <c r="VGI83" s="38"/>
      <c r="VGJ83" s="38"/>
      <c r="VGK83" s="38"/>
      <c r="VGL83" s="38"/>
      <c r="VGM83" s="38"/>
      <c r="VGN83" s="38"/>
      <c r="VGO83" s="38"/>
      <c r="VGP83" s="38"/>
      <c r="VGQ83" s="38"/>
      <c r="VGR83" s="38"/>
      <c r="VGS83" s="38"/>
      <c r="VGT83" s="38"/>
      <c r="VGU83" s="38"/>
      <c r="VGV83" s="38"/>
      <c r="VGW83" s="38"/>
      <c r="VGX83" s="38"/>
      <c r="VGY83" s="38"/>
      <c r="VGZ83" s="38"/>
      <c r="VHA83" s="38"/>
      <c r="VHB83" s="38"/>
      <c r="VHC83" s="38"/>
      <c r="VHD83" s="38"/>
      <c r="VHE83" s="38"/>
      <c r="VHF83" s="38"/>
      <c r="VHG83" s="38"/>
      <c r="VHH83" s="38"/>
      <c r="VHI83" s="38"/>
      <c r="VHJ83" s="38"/>
      <c r="VHK83" s="38"/>
      <c r="VHL83" s="38"/>
      <c r="VHM83" s="38"/>
      <c r="VHN83" s="38"/>
      <c r="VHO83" s="38"/>
      <c r="VHP83" s="38"/>
      <c r="VHQ83" s="38"/>
      <c r="VHR83" s="38"/>
      <c r="VHS83" s="38"/>
      <c r="VHT83" s="38"/>
      <c r="VHU83" s="38"/>
      <c r="VHV83" s="38"/>
      <c r="VHW83" s="38"/>
      <c r="VHX83" s="38"/>
      <c r="VHY83" s="38"/>
      <c r="VHZ83" s="38"/>
      <c r="VIA83" s="38"/>
      <c r="VIB83" s="38"/>
      <c r="VIC83" s="38"/>
      <c r="VID83" s="38"/>
      <c r="VIE83" s="38"/>
      <c r="VIF83" s="38"/>
      <c r="VIG83" s="38"/>
      <c r="VIH83" s="38"/>
      <c r="VII83" s="38"/>
      <c r="VIJ83" s="38"/>
      <c r="VIK83" s="38"/>
      <c r="VIL83" s="38"/>
      <c r="VIM83" s="38"/>
      <c r="VIN83" s="38"/>
      <c r="VIO83" s="38"/>
      <c r="VIP83" s="38"/>
      <c r="VIQ83" s="38"/>
      <c r="VIR83" s="38"/>
      <c r="VIS83" s="38"/>
      <c r="VIT83" s="38"/>
      <c r="VIU83" s="38"/>
      <c r="VIV83" s="38"/>
      <c r="VIW83" s="38"/>
      <c r="VIX83" s="38"/>
      <c r="VIY83" s="38"/>
      <c r="VIZ83" s="38"/>
      <c r="VJA83" s="38"/>
      <c r="VJB83" s="38"/>
      <c r="VJC83" s="38"/>
      <c r="VJD83" s="38"/>
      <c r="VJE83" s="38"/>
      <c r="VJF83" s="38"/>
      <c r="VJG83" s="38"/>
      <c r="VJH83" s="38"/>
      <c r="VJI83" s="38"/>
      <c r="VJJ83" s="38"/>
      <c r="VJK83" s="38"/>
      <c r="VJL83" s="38"/>
      <c r="VJM83" s="38"/>
      <c r="VJN83" s="38"/>
      <c r="VJO83" s="38"/>
      <c r="VJP83" s="38"/>
      <c r="VJQ83" s="38"/>
      <c r="VJR83" s="38"/>
      <c r="VJS83" s="38"/>
      <c r="VJT83" s="38"/>
      <c r="VJU83" s="38"/>
      <c r="VJV83" s="38"/>
      <c r="VJW83" s="38"/>
      <c r="VJX83" s="38"/>
      <c r="VJY83" s="38"/>
      <c r="VJZ83" s="38"/>
      <c r="VKA83" s="38"/>
      <c r="VKB83" s="38"/>
      <c r="VKC83" s="38"/>
      <c r="VKD83" s="38"/>
      <c r="VKE83" s="38"/>
      <c r="VKF83" s="38"/>
      <c r="VKG83" s="38"/>
      <c r="VKH83" s="38"/>
      <c r="VKI83" s="38"/>
      <c r="VKJ83" s="38"/>
      <c r="VKK83" s="38"/>
      <c r="VKL83" s="38"/>
      <c r="VKM83" s="38"/>
      <c r="VKN83" s="38"/>
      <c r="VKO83" s="38"/>
      <c r="VKP83" s="38"/>
      <c r="VKQ83" s="38"/>
      <c r="VKR83" s="38"/>
      <c r="VKS83" s="38"/>
      <c r="VKT83" s="38"/>
      <c r="VKU83" s="38"/>
      <c r="VKV83" s="38"/>
      <c r="VKW83" s="38"/>
      <c r="VKX83" s="38"/>
      <c r="VKY83" s="38"/>
      <c r="VKZ83" s="38"/>
      <c r="VLA83" s="38"/>
      <c r="VLB83" s="38"/>
      <c r="VLC83" s="38"/>
      <c r="VLD83" s="38"/>
      <c r="VLE83" s="38"/>
      <c r="VLF83" s="38"/>
      <c r="VLG83" s="38"/>
      <c r="VLH83" s="38"/>
      <c r="VLI83" s="38"/>
      <c r="VLJ83" s="38"/>
      <c r="VLK83" s="38"/>
      <c r="VLL83" s="38"/>
      <c r="VLM83" s="38"/>
      <c r="VLN83" s="38"/>
      <c r="VLO83" s="38"/>
      <c r="VLP83" s="38"/>
      <c r="VLQ83" s="38"/>
      <c r="VLR83" s="38"/>
      <c r="VLS83" s="38"/>
      <c r="VLT83" s="38"/>
      <c r="VLU83" s="38"/>
      <c r="VLV83" s="38"/>
      <c r="VLW83" s="38"/>
      <c r="VLX83" s="38"/>
      <c r="VLY83" s="38"/>
      <c r="VLZ83" s="38"/>
      <c r="VMA83" s="38"/>
      <c r="VMB83" s="38"/>
      <c r="VMC83" s="38"/>
      <c r="VMD83" s="38"/>
      <c r="VME83" s="38"/>
      <c r="VMF83" s="38"/>
      <c r="VMG83" s="38"/>
      <c r="VMH83" s="38"/>
      <c r="VMI83" s="38"/>
      <c r="VMJ83" s="38"/>
      <c r="VMK83" s="38"/>
      <c r="VML83" s="38"/>
      <c r="VMM83" s="38"/>
      <c r="VMN83" s="38"/>
      <c r="VMO83" s="38"/>
      <c r="VMP83" s="38"/>
      <c r="VMQ83" s="38"/>
      <c r="VMR83" s="38"/>
      <c r="VMS83" s="38"/>
      <c r="VMT83" s="38"/>
      <c r="VMU83" s="38"/>
      <c r="VMV83" s="38"/>
      <c r="VMW83" s="38"/>
      <c r="VMX83" s="38"/>
      <c r="VMY83" s="38"/>
      <c r="VMZ83" s="38"/>
      <c r="VNA83" s="38"/>
      <c r="VNB83" s="38"/>
      <c r="VNC83" s="38"/>
      <c r="VND83" s="38"/>
      <c r="VNE83" s="38"/>
      <c r="VNF83" s="38"/>
      <c r="VNG83" s="38"/>
      <c r="VNH83" s="38"/>
      <c r="VNI83" s="38"/>
      <c r="VNJ83" s="38"/>
      <c r="VNK83" s="38"/>
      <c r="VNL83" s="38"/>
      <c r="VNM83" s="38"/>
      <c r="VNN83" s="38"/>
      <c r="VNO83" s="38"/>
      <c r="VNP83" s="38"/>
      <c r="VNQ83" s="38"/>
      <c r="VNR83" s="38"/>
      <c r="VNS83" s="38"/>
      <c r="VNT83" s="38"/>
      <c r="VNU83" s="38"/>
      <c r="VNV83" s="38"/>
      <c r="VNW83" s="38"/>
      <c r="VNX83" s="38"/>
      <c r="VNY83" s="38"/>
      <c r="VNZ83" s="38"/>
      <c r="VOA83" s="38"/>
      <c r="VOB83" s="38"/>
      <c r="VOC83" s="38"/>
      <c r="VOD83" s="38"/>
      <c r="VOE83" s="38"/>
      <c r="VOF83" s="38"/>
      <c r="VOG83" s="38"/>
      <c r="VOH83" s="38"/>
      <c r="VOI83" s="38"/>
      <c r="VOJ83" s="38"/>
      <c r="VOK83" s="38"/>
      <c r="VOL83" s="38"/>
      <c r="VOM83" s="38"/>
      <c r="VON83" s="38"/>
      <c r="VOO83" s="38"/>
      <c r="VOP83" s="38"/>
      <c r="VOQ83" s="38"/>
      <c r="VOR83" s="38"/>
      <c r="VOS83" s="38"/>
      <c r="VOT83" s="38"/>
      <c r="VOU83" s="38"/>
      <c r="VOV83" s="38"/>
      <c r="VOW83" s="38"/>
      <c r="VOX83" s="38"/>
      <c r="VOY83" s="38"/>
      <c r="VOZ83" s="38"/>
      <c r="VPA83" s="38"/>
      <c r="VPB83" s="38"/>
      <c r="VPC83" s="38"/>
      <c r="VPD83" s="38"/>
      <c r="VPE83" s="38"/>
      <c r="VPF83" s="38"/>
      <c r="VPG83" s="38"/>
      <c r="VPH83" s="38"/>
      <c r="VPI83" s="38"/>
      <c r="VPJ83" s="38"/>
      <c r="VPK83" s="38"/>
      <c r="VPL83" s="38"/>
      <c r="VPM83" s="38"/>
      <c r="VPN83" s="38"/>
      <c r="VPO83" s="38"/>
      <c r="VPP83" s="38"/>
      <c r="VPQ83" s="38"/>
      <c r="VPR83" s="38"/>
      <c r="VPS83" s="38"/>
      <c r="VPT83" s="38"/>
      <c r="VPU83" s="38"/>
      <c r="VPV83" s="38"/>
      <c r="VPW83" s="38"/>
      <c r="VPX83" s="38"/>
      <c r="VPY83" s="38"/>
      <c r="VPZ83" s="38"/>
      <c r="VQA83" s="38"/>
      <c r="VQB83" s="38"/>
      <c r="VQC83" s="38"/>
      <c r="VQD83" s="38"/>
      <c r="VQE83" s="38"/>
      <c r="VQF83" s="38"/>
      <c r="VQG83" s="38"/>
      <c r="VQH83" s="38"/>
      <c r="VQI83" s="38"/>
      <c r="VQJ83" s="38"/>
      <c r="VQK83" s="38"/>
      <c r="VQL83" s="38"/>
      <c r="VQM83" s="38"/>
      <c r="VQN83" s="38"/>
      <c r="VQO83" s="38"/>
      <c r="VQP83" s="38"/>
      <c r="VQQ83" s="38"/>
      <c r="VQR83" s="38"/>
      <c r="VQS83" s="38"/>
      <c r="VQT83" s="38"/>
      <c r="VQU83" s="38"/>
      <c r="VQV83" s="38"/>
      <c r="VQW83" s="38"/>
      <c r="VQX83" s="38"/>
      <c r="VQY83" s="38"/>
      <c r="VQZ83" s="38"/>
      <c r="VRA83" s="38"/>
      <c r="VRB83" s="38"/>
      <c r="VRC83" s="38"/>
      <c r="VRD83" s="38"/>
      <c r="VRE83" s="38"/>
      <c r="VRF83" s="38"/>
      <c r="VRG83" s="38"/>
      <c r="VRH83" s="38"/>
      <c r="VRI83" s="38"/>
      <c r="VRJ83" s="38"/>
      <c r="VRK83" s="38"/>
      <c r="VRL83" s="38"/>
      <c r="VRM83" s="38"/>
      <c r="VRN83" s="38"/>
      <c r="VRO83" s="38"/>
      <c r="VRP83" s="38"/>
      <c r="VRQ83" s="38"/>
      <c r="VRR83" s="38"/>
      <c r="VRS83" s="38"/>
      <c r="VRT83" s="38"/>
      <c r="VRU83" s="38"/>
      <c r="VRV83" s="38"/>
      <c r="VRW83" s="38"/>
      <c r="VRX83" s="38"/>
      <c r="VRY83" s="38"/>
      <c r="VRZ83" s="38"/>
      <c r="VSA83" s="38"/>
      <c r="VSB83" s="38"/>
      <c r="VSC83" s="38"/>
      <c r="VSD83" s="38"/>
      <c r="VSE83" s="38"/>
      <c r="VSF83" s="38"/>
      <c r="VSG83" s="38"/>
      <c r="VSH83" s="38"/>
      <c r="VSI83" s="38"/>
      <c r="VSJ83" s="38"/>
      <c r="VSK83" s="38"/>
      <c r="VSL83" s="38"/>
      <c r="VSM83" s="38"/>
      <c r="VSN83" s="38"/>
      <c r="VSO83" s="38"/>
      <c r="VSP83" s="38"/>
      <c r="VSQ83" s="38"/>
      <c r="VSR83" s="38"/>
      <c r="VSS83" s="38"/>
      <c r="VST83" s="38"/>
      <c r="VSU83" s="38"/>
      <c r="VSV83" s="38"/>
      <c r="VSW83" s="38"/>
      <c r="VSX83" s="38"/>
      <c r="VSY83" s="38"/>
      <c r="VSZ83" s="38"/>
      <c r="VTA83" s="38"/>
      <c r="VTB83" s="38"/>
      <c r="VTC83" s="38"/>
      <c r="VTD83" s="38"/>
      <c r="VTE83" s="38"/>
      <c r="VTF83" s="38"/>
      <c r="VTG83" s="38"/>
      <c r="VTH83" s="38"/>
      <c r="VTI83" s="38"/>
      <c r="VTJ83" s="38"/>
      <c r="VTK83" s="38"/>
      <c r="VTL83" s="38"/>
      <c r="VTM83" s="38"/>
      <c r="VTN83" s="38"/>
      <c r="VTO83" s="38"/>
      <c r="VTP83" s="38"/>
      <c r="VTQ83" s="38"/>
      <c r="VTR83" s="38"/>
      <c r="VTS83" s="38"/>
      <c r="VTT83" s="38"/>
      <c r="VTU83" s="38"/>
      <c r="VTV83" s="38"/>
      <c r="VTW83" s="38"/>
      <c r="VTX83" s="38"/>
      <c r="VTY83" s="38"/>
      <c r="VTZ83" s="38"/>
      <c r="VUA83" s="38"/>
      <c r="VUB83" s="38"/>
      <c r="VUC83" s="38"/>
      <c r="VUD83" s="38"/>
      <c r="VUE83" s="38"/>
      <c r="VUF83" s="38"/>
      <c r="VUG83" s="38"/>
      <c r="VUH83" s="38"/>
      <c r="VUI83" s="38"/>
      <c r="VUJ83" s="38"/>
      <c r="VUK83" s="38"/>
      <c r="VUL83" s="38"/>
      <c r="VUM83" s="38"/>
      <c r="VUN83" s="38"/>
      <c r="VUO83" s="38"/>
      <c r="VUP83" s="38"/>
      <c r="VUQ83" s="38"/>
      <c r="VUR83" s="38"/>
      <c r="VUS83" s="38"/>
      <c r="VUT83" s="38"/>
      <c r="VUU83" s="38"/>
      <c r="VUV83" s="38"/>
      <c r="VUW83" s="38"/>
      <c r="VUX83" s="38"/>
      <c r="VUY83" s="38"/>
      <c r="VUZ83" s="38"/>
      <c r="VVA83" s="38"/>
      <c r="VVB83" s="38"/>
      <c r="VVC83" s="38"/>
      <c r="VVD83" s="38"/>
      <c r="VVE83" s="38"/>
      <c r="VVF83" s="38"/>
      <c r="VVG83" s="38"/>
      <c r="VVH83" s="38"/>
      <c r="VVI83" s="38"/>
      <c r="VVJ83" s="38"/>
      <c r="VVK83" s="38"/>
      <c r="VVL83" s="38"/>
      <c r="VVM83" s="38"/>
      <c r="VVN83" s="38"/>
      <c r="VVO83" s="38"/>
      <c r="VVP83" s="38"/>
      <c r="VVQ83" s="38"/>
      <c r="VVR83" s="38"/>
      <c r="VVS83" s="38"/>
      <c r="VVT83" s="38"/>
      <c r="VVU83" s="38"/>
      <c r="VVV83" s="38"/>
      <c r="VVW83" s="38"/>
      <c r="VVX83" s="38"/>
      <c r="VVY83" s="38"/>
      <c r="VVZ83" s="38"/>
      <c r="VWA83" s="38"/>
      <c r="VWB83" s="38"/>
      <c r="VWC83" s="38"/>
      <c r="VWD83" s="38"/>
      <c r="VWE83" s="38"/>
      <c r="VWF83" s="38"/>
      <c r="VWG83" s="38"/>
      <c r="VWH83" s="38"/>
      <c r="VWI83" s="38"/>
      <c r="VWJ83" s="38"/>
      <c r="VWK83" s="38"/>
      <c r="VWL83" s="38"/>
      <c r="VWM83" s="38"/>
      <c r="VWN83" s="38"/>
      <c r="VWO83" s="38"/>
      <c r="VWP83" s="38"/>
      <c r="VWQ83" s="38"/>
      <c r="VWR83" s="38"/>
      <c r="VWS83" s="38"/>
      <c r="VWT83" s="38"/>
      <c r="VWU83" s="38"/>
      <c r="VWV83" s="38"/>
      <c r="VWW83" s="38"/>
      <c r="VWX83" s="38"/>
      <c r="VWY83" s="38"/>
      <c r="VWZ83" s="38"/>
      <c r="VXA83" s="38"/>
      <c r="VXB83" s="38"/>
      <c r="VXC83" s="38"/>
      <c r="VXD83" s="38"/>
      <c r="VXE83" s="38"/>
      <c r="VXF83" s="38"/>
      <c r="VXG83" s="38"/>
      <c r="VXH83" s="38"/>
      <c r="VXI83" s="38"/>
      <c r="VXJ83" s="38"/>
      <c r="VXK83" s="38"/>
      <c r="VXL83" s="38"/>
      <c r="VXM83" s="38"/>
      <c r="VXN83" s="38"/>
      <c r="VXO83" s="38"/>
      <c r="VXP83" s="38"/>
      <c r="VXQ83" s="38"/>
      <c r="VXR83" s="38"/>
      <c r="VXS83" s="38"/>
      <c r="VXT83" s="38"/>
      <c r="VXU83" s="38"/>
      <c r="VXV83" s="38"/>
      <c r="VXW83" s="38"/>
      <c r="VXX83" s="38"/>
      <c r="VXY83" s="38"/>
      <c r="VXZ83" s="38"/>
      <c r="VYA83" s="38"/>
      <c r="VYB83" s="38"/>
      <c r="VYC83" s="38"/>
      <c r="VYD83" s="38"/>
      <c r="VYE83" s="38"/>
      <c r="VYF83" s="38"/>
      <c r="VYG83" s="38"/>
      <c r="VYH83" s="38"/>
      <c r="VYI83" s="38"/>
      <c r="VYJ83" s="38"/>
      <c r="VYK83" s="38"/>
      <c r="VYL83" s="38"/>
      <c r="VYM83" s="38"/>
      <c r="VYN83" s="38"/>
      <c r="VYO83" s="38"/>
      <c r="VYP83" s="38"/>
      <c r="VYQ83" s="38"/>
      <c r="VYR83" s="38"/>
      <c r="VYS83" s="38"/>
      <c r="VYT83" s="38"/>
      <c r="VYU83" s="38"/>
      <c r="VYV83" s="38"/>
      <c r="VYW83" s="38"/>
      <c r="VYX83" s="38"/>
      <c r="VYY83" s="38"/>
      <c r="VYZ83" s="38"/>
      <c r="VZA83" s="38"/>
      <c r="VZB83" s="38"/>
      <c r="VZC83" s="38"/>
      <c r="VZD83" s="38"/>
      <c r="VZE83" s="38"/>
      <c r="VZF83" s="38"/>
      <c r="VZG83" s="38"/>
      <c r="VZH83" s="38"/>
      <c r="VZI83" s="38"/>
      <c r="VZJ83" s="38"/>
      <c r="VZK83" s="38"/>
      <c r="VZL83" s="38"/>
      <c r="VZM83" s="38"/>
      <c r="VZN83" s="38"/>
      <c r="VZO83" s="38"/>
      <c r="VZP83" s="38"/>
      <c r="VZQ83" s="38"/>
      <c r="VZR83" s="38"/>
      <c r="VZS83" s="38"/>
      <c r="VZT83" s="38"/>
      <c r="VZU83" s="38"/>
      <c r="VZV83" s="38"/>
      <c r="VZW83" s="38"/>
      <c r="VZX83" s="38"/>
      <c r="VZY83" s="38"/>
      <c r="VZZ83" s="38"/>
      <c r="WAA83" s="38"/>
      <c r="WAB83" s="38"/>
      <c r="WAC83" s="38"/>
      <c r="WAD83" s="38"/>
      <c r="WAE83" s="38"/>
      <c r="WAF83" s="38"/>
      <c r="WAG83" s="38"/>
      <c r="WAH83" s="38"/>
      <c r="WAI83" s="38"/>
      <c r="WAJ83" s="38"/>
      <c r="WAK83" s="38"/>
      <c r="WAL83" s="38"/>
      <c r="WAM83" s="38"/>
      <c r="WAN83" s="38"/>
      <c r="WAO83" s="38"/>
      <c r="WAP83" s="38"/>
      <c r="WAQ83" s="38"/>
      <c r="WAR83" s="38"/>
      <c r="WAS83" s="38"/>
      <c r="WAT83" s="38"/>
      <c r="WAU83" s="38"/>
      <c r="WAV83" s="38"/>
      <c r="WAW83" s="38"/>
      <c r="WAX83" s="38"/>
      <c r="WAY83" s="38"/>
      <c r="WAZ83" s="38"/>
      <c r="WBA83" s="38"/>
      <c r="WBB83" s="38"/>
      <c r="WBC83" s="38"/>
      <c r="WBD83" s="38"/>
      <c r="WBE83" s="38"/>
      <c r="WBF83" s="38"/>
      <c r="WBG83" s="38"/>
      <c r="WBH83" s="38"/>
      <c r="WBI83" s="38"/>
      <c r="WBJ83" s="38"/>
      <c r="WBK83" s="38"/>
      <c r="WBL83" s="38"/>
      <c r="WBM83" s="38"/>
      <c r="WBN83" s="38"/>
      <c r="WBO83" s="38"/>
      <c r="WBP83" s="38"/>
      <c r="WBQ83" s="38"/>
      <c r="WBR83" s="38"/>
      <c r="WBS83" s="38"/>
      <c r="WBT83" s="38"/>
      <c r="WBU83" s="38"/>
      <c r="WBV83" s="38"/>
      <c r="WBW83" s="38"/>
      <c r="WBX83" s="38"/>
      <c r="WBY83" s="38"/>
      <c r="WBZ83" s="38"/>
      <c r="WCA83" s="38"/>
      <c r="WCB83" s="38"/>
      <c r="WCC83" s="38"/>
      <c r="WCD83" s="38"/>
      <c r="WCE83" s="38"/>
      <c r="WCF83" s="38"/>
      <c r="WCG83" s="38"/>
      <c r="WCH83" s="38"/>
      <c r="WCI83" s="38"/>
      <c r="WCJ83" s="38"/>
      <c r="WCK83" s="38"/>
      <c r="WCL83" s="38"/>
      <c r="WCM83" s="38"/>
      <c r="WCN83" s="38"/>
      <c r="WCO83" s="38"/>
      <c r="WCP83" s="38"/>
      <c r="WCQ83" s="38"/>
      <c r="WCR83" s="38"/>
      <c r="WCS83" s="38"/>
      <c r="WCT83" s="38"/>
      <c r="WCU83" s="38"/>
      <c r="WCV83" s="38"/>
      <c r="WCW83" s="38"/>
      <c r="WCX83" s="38"/>
      <c r="WCY83" s="38"/>
      <c r="WCZ83" s="38"/>
      <c r="WDA83" s="38"/>
      <c r="WDB83" s="38"/>
      <c r="WDC83" s="38"/>
      <c r="WDD83" s="38"/>
      <c r="WDE83" s="38"/>
      <c r="WDF83" s="38"/>
      <c r="WDG83" s="38"/>
      <c r="WDH83" s="38"/>
      <c r="WDI83" s="38"/>
      <c r="WDJ83" s="38"/>
      <c r="WDK83" s="38"/>
      <c r="WDL83" s="38"/>
      <c r="WDM83" s="38"/>
      <c r="WDN83" s="38"/>
      <c r="WDO83" s="38"/>
      <c r="WDP83" s="38"/>
      <c r="WDQ83" s="38"/>
      <c r="WDR83" s="38"/>
      <c r="WDS83" s="38"/>
      <c r="WDT83" s="38"/>
      <c r="WDU83" s="38"/>
      <c r="WDV83" s="38"/>
      <c r="WDW83" s="38"/>
      <c r="WDX83" s="38"/>
      <c r="WDY83" s="38"/>
      <c r="WDZ83" s="38"/>
      <c r="WEA83" s="38"/>
      <c r="WEB83" s="38"/>
      <c r="WEC83" s="38"/>
      <c r="WED83" s="38"/>
      <c r="WEE83" s="38"/>
      <c r="WEF83" s="38"/>
      <c r="WEG83" s="38"/>
      <c r="WEH83" s="38"/>
      <c r="WEI83" s="38"/>
      <c r="WEJ83" s="38"/>
      <c r="WEK83" s="38"/>
      <c r="WEL83" s="38"/>
      <c r="WEM83" s="38"/>
      <c r="WEN83" s="38"/>
      <c r="WEO83" s="38"/>
      <c r="WEP83" s="38"/>
      <c r="WEQ83" s="38"/>
      <c r="WER83" s="38"/>
      <c r="WES83" s="38"/>
      <c r="WET83" s="38"/>
      <c r="WEU83" s="38"/>
      <c r="WEV83" s="38"/>
      <c r="WEW83" s="38"/>
      <c r="WEX83" s="38"/>
      <c r="WEY83" s="38"/>
      <c r="WEZ83" s="38"/>
      <c r="WFA83" s="38"/>
      <c r="WFB83" s="38"/>
      <c r="WFC83" s="38"/>
      <c r="WFD83" s="38"/>
      <c r="WFE83" s="38"/>
      <c r="WFF83" s="38"/>
      <c r="WFG83" s="38"/>
      <c r="WFH83" s="38"/>
      <c r="WFI83" s="38"/>
      <c r="WFJ83" s="38"/>
      <c r="WFK83" s="38"/>
      <c r="WFL83" s="38"/>
      <c r="WFM83" s="38"/>
      <c r="WFN83" s="38"/>
      <c r="WFO83" s="38"/>
      <c r="WFP83" s="38"/>
      <c r="WFQ83" s="38"/>
      <c r="WFR83" s="38"/>
      <c r="WFS83" s="38"/>
      <c r="WFT83" s="38"/>
      <c r="WFU83" s="38"/>
      <c r="WFV83" s="38"/>
      <c r="WFW83" s="38"/>
      <c r="WFX83" s="38"/>
      <c r="WFY83" s="38"/>
      <c r="WFZ83" s="38"/>
      <c r="WGA83" s="38"/>
      <c r="WGB83" s="38"/>
      <c r="WGC83" s="38"/>
      <c r="WGD83" s="38"/>
      <c r="WGE83" s="38"/>
      <c r="WGF83" s="38"/>
      <c r="WGG83" s="38"/>
      <c r="WGH83" s="38"/>
      <c r="WGI83" s="38"/>
      <c r="WGJ83" s="38"/>
      <c r="WGK83" s="38"/>
      <c r="WGL83" s="38"/>
      <c r="WGM83" s="38"/>
      <c r="WGN83" s="38"/>
      <c r="WGO83" s="38"/>
      <c r="WGP83" s="38"/>
      <c r="WGQ83" s="38"/>
      <c r="WGR83" s="38"/>
      <c r="WGS83" s="38"/>
      <c r="WGT83" s="38"/>
      <c r="WGU83" s="38"/>
      <c r="WGV83" s="38"/>
      <c r="WGW83" s="38"/>
      <c r="WGX83" s="38"/>
      <c r="WGY83" s="38"/>
      <c r="WGZ83" s="38"/>
      <c r="WHA83" s="38"/>
      <c r="WHB83" s="38"/>
      <c r="WHC83" s="38"/>
      <c r="WHD83" s="38"/>
      <c r="WHE83" s="38"/>
      <c r="WHF83" s="38"/>
      <c r="WHG83" s="38"/>
      <c r="WHH83" s="38"/>
      <c r="WHI83" s="38"/>
      <c r="WHJ83" s="38"/>
      <c r="WHK83" s="38"/>
      <c r="WHL83" s="38"/>
      <c r="WHM83" s="38"/>
      <c r="WHN83" s="38"/>
      <c r="WHO83" s="38"/>
      <c r="WHP83" s="38"/>
      <c r="WHQ83" s="38"/>
      <c r="WHR83" s="38"/>
      <c r="WHS83" s="38"/>
      <c r="WHT83" s="38"/>
      <c r="WHU83" s="38"/>
      <c r="WHV83" s="38"/>
      <c r="WHW83" s="38"/>
      <c r="WHX83" s="38"/>
      <c r="WHY83" s="38"/>
      <c r="WHZ83" s="38"/>
      <c r="WIA83" s="38"/>
      <c r="WIB83" s="38"/>
      <c r="WIC83" s="38"/>
      <c r="WID83" s="38"/>
      <c r="WIE83" s="38"/>
      <c r="WIF83" s="38"/>
      <c r="WIG83" s="38"/>
      <c r="WIH83" s="38"/>
      <c r="WII83" s="38"/>
      <c r="WIJ83" s="38"/>
      <c r="WIK83" s="38"/>
      <c r="WIL83" s="38"/>
      <c r="WIM83" s="38"/>
      <c r="WIN83" s="38"/>
      <c r="WIO83" s="38"/>
      <c r="WIP83" s="38"/>
      <c r="WIQ83" s="38"/>
      <c r="WIR83" s="38"/>
      <c r="WIS83" s="38"/>
      <c r="WIT83" s="38"/>
      <c r="WIU83" s="38"/>
      <c r="WIV83" s="38"/>
      <c r="WIW83" s="38"/>
      <c r="WIX83" s="38"/>
      <c r="WIY83" s="38"/>
      <c r="WIZ83" s="38"/>
      <c r="WJA83" s="38"/>
      <c r="WJB83" s="38"/>
      <c r="WJC83" s="38"/>
      <c r="WJD83" s="38"/>
      <c r="WJE83" s="38"/>
      <c r="WJF83" s="38"/>
      <c r="WJG83" s="38"/>
      <c r="WJH83" s="38"/>
      <c r="WJI83" s="38"/>
      <c r="WJJ83" s="38"/>
      <c r="WJK83" s="38"/>
      <c r="WJL83" s="38"/>
      <c r="WJM83" s="38"/>
      <c r="WJN83" s="38"/>
      <c r="WJO83" s="38"/>
      <c r="WJP83" s="38"/>
      <c r="WJQ83" s="38"/>
      <c r="WJR83" s="38"/>
      <c r="WJS83" s="38"/>
      <c r="WJT83" s="38"/>
      <c r="WJU83" s="38"/>
      <c r="WJV83" s="38"/>
      <c r="WJW83" s="38"/>
      <c r="WJX83" s="38"/>
      <c r="WJY83" s="38"/>
      <c r="WJZ83" s="38"/>
      <c r="WKA83" s="38"/>
      <c r="WKB83" s="38"/>
      <c r="WKC83" s="38"/>
      <c r="WKD83" s="38"/>
      <c r="WKE83" s="38"/>
      <c r="WKF83" s="38"/>
      <c r="WKG83" s="38"/>
      <c r="WKH83" s="38"/>
      <c r="WKI83" s="38"/>
      <c r="WKJ83" s="38"/>
      <c r="WKK83" s="38"/>
      <c r="WKL83" s="38"/>
      <c r="WKM83" s="38"/>
      <c r="WKN83" s="38"/>
      <c r="WKO83" s="38"/>
      <c r="WKP83" s="38"/>
      <c r="WKQ83" s="38"/>
      <c r="WKR83" s="38"/>
      <c r="WKS83" s="38"/>
      <c r="WKT83" s="38"/>
      <c r="WKU83" s="38"/>
      <c r="WKV83" s="38"/>
      <c r="WKW83" s="38"/>
      <c r="WKX83" s="38"/>
      <c r="WKY83" s="38"/>
      <c r="WKZ83" s="38"/>
      <c r="WLA83" s="38"/>
      <c r="WLB83" s="38"/>
      <c r="WLC83" s="38"/>
      <c r="WLD83" s="38"/>
      <c r="WLE83" s="38"/>
      <c r="WLF83" s="38"/>
      <c r="WLG83" s="38"/>
      <c r="WLH83" s="38"/>
      <c r="WLI83" s="38"/>
      <c r="WLJ83" s="38"/>
      <c r="WLK83" s="38"/>
      <c r="WLL83" s="38"/>
      <c r="WLM83" s="38"/>
      <c r="WLN83" s="38"/>
      <c r="WLO83" s="38"/>
      <c r="WLP83" s="38"/>
      <c r="WLQ83" s="38"/>
      <c r="WLR83" s="38"/>
      <c r="WLS83" s="38"/>
      <c r="WLT83" s="38"/>
      <c r="WLU83" s="38"/>
      <c r="WLV83" s="38"/>
      <c r="WLW83" s="38"/>
      <c r="WLX83" s="38"/>
      <c r="WLY83" s="38"/>
      <c r="WLZ83" s="38"/>
      <c r="WMA83" s="38"/>
      <c r="WMB83" s="38"/>
      <c r="WMC83" s="38"/>
      <c r="WMD83" s="38"/>
      <c r="WME83" s="38"/>
      <c r="WMF83" s="38"/>
      <c r="WMG83" s="38"/>
      <c r="WMH83" s="38"/>
      <c r="WMI83" s="38"/>
      <c r="WMJ83" s="38"/>
      <c r="WMK83" s="38"/>
      <c r="WML83" s="38"/>
      <c r="WMM83" s="38"/>
      <c r="WMN83" s="38"/>
      <c r="WMO83" s="38"/>
      <c r="WMP83" s="38"/>
      <c r="WMQ83" s="38"/>
      <c r="WMR83" s="38"/>
      <c r="WMS83" s="38"/>
      <c r="WMT83" s="38"/>
      <c r="WMU83" s="38"/>
      <c r="WMV83" s="38"/>
      <c r="WMW83" s="38"/>
      <c r="WMX83" s="38"/>
      <c r="WMY83" s="38"/>
      <c r="WMZ83" s="38"/>
      <c r="WNA83" s="38"/>
      <c r="WNB83" s="38"/>
      <c r="WNC83" s="38"/>
      <c r="WND83" s="38"/>
      <c r="WNE83" s="38"/>
      <c r="WNF83" s="38"/>
      <c r="WNG83" s="38"/>
      <c r="WNH83" s="38"/>
      <c r="WNI83" s="38"/>
      <c r="WNJ83" s="38"/>
      <c r="WNK83" s="38"/>
      <c r="WNL83" s="38"/>
      <c r="WNM83" s="38"/>
      <c r="WNN83" s="38"/>
      <c r="WNO83" s="38"/>
      <c r="WNP83" s="38"/>
      <c r="WNQ83" s="38"/>
      <c r="WNR83" s="38"/>
      <c r="WNS83" s="38"/>
      <c r="WNT83" s="38"/>
      <c r="WNU83" s="38"/>
      <c r="WNV83" s="38"/>
      <c r="WNW83" s="38"/>
      <c r="WNX83" s="38"/>
      <c r="WNY83" s="38"/>
      <c r="WNZ83" s="38"/>
      <c r="WOA83" s="38"/>
      <c r="WOB83" s="38"/>
      <c r="WOC83" s="38"/>
      <c r="WOD83" s="38"/>
      <c r="WOE83" s="38"/>
      <c r="WOF83" s="38"/>
      <c r="WOG83" s="38"/>
      <c r="WOH83" s="38"/>
      <c r="WOI83" s="38"/>
      <c r="WOJ83" s="38"/>
      <c r="WOK83" s="38"/>
      <c r="WOL83" s="38"/>
      <c r="WOM83" s="38"/>
      <c r="WON83" s="38"/>
      <c r="WOO83" s="38"/>
      <c r="WOP83" s="38"/>
      <c r="WOQ83" s="38"/>
      <c r="WOR83" s="38"/>
      <c r="WOS83" s="38"/>
      <c r="WOT83" s="38"/>
      <c r="WOU83" s="38"/>
      <c r="WOV83" s="38"/>
      <c r="WOW83" s="38"/>
      <c r="WOX83" s="38"/>
      <c r="WOY83" s="38"/>
      <c r="WOZ83" s="38"/>
      <c r="WPA83" s="38"/>
      <c r="WPB83" s="38"/>
      <c r="WPC83" s="38"/>
      <c r="WPD83" s="38"/>
      <c r="WPE83" s="38"/>
      <c r="WPF83" s="38"/>
      <c r="WPG83" s="38"/>
      <c r="WPH83" s="38"/>
      <c r="WPI83" s="38"/>
      <c r="WPJ83" s="38"/>
      <c r="WPK83" s="38"/>
      <c r="WPL83" s="38"/>
      <c r="WPM83" s="38"/>
      <c r="WPN83" s="38"/>
      <c r="WPO83" s="38"/>
      <c r="WPP83" s="38"/>
      <c r="WPQ83" s="38"/>
      <c r="WPR83" s="38"/>
      <c r="WPS83" s="38"/>
      <c r="WPT83" s="38"/>
      <c r="WPU83" s="38"/>
      <c r="WPV83" s="38"/>
      <c r="WPW83" s="38"/>
      <c r="WPX83" s="38"/>
      <c r="WPY83" s="38"/>
      <c r="WPZ83" s="38"/>
      <c r="WQA83" s="38"/>
      <c r="WQB83" s="38"/>
      <c r="WQC83" s="38"/>
      <c r="WQD83" s="38"/>
      <c r="WQE83" s="38"/>
      <c r="WQF83" s="38"/>
      <c r="WQG83" s="38"/>
      <c r="WQH83" s="38"/>
      <c r="WQI83" s="38"/>
      <c r="WQJ83" s="38"/>
      <c r="WQK83" s="38"/>
      <c r="WQL83" s="38"/>
      <c r="WQM83" s="38"/>
      <c r="WQN83" s="38"/>
      <c r="WQO83" s="38"/>
      <c r="WQP83" s="38"/>
      <c r="WQQ83" s="38"/>
      <c r="WQR83" s="38"/>
      <c r="WQS83" s="38"/>
      <c r="WQT83" s="38"/>
      <c r="WQU83" s="38"/>
      <c r="WQV83" s="38"/>
      <c r="WQW83" s="38"/>
      <c r="WQX83" s="38"/>
      <c r="WQY83" s="38"/>
      <c r="WQZ83" s="38"/>
      <c r="WRA83" s="38"/>
      <c r="WRB83" s="38"/>
      <c r="WRC83" s="38"/>
      <c r="WRD83" s="38"/>
      <c r="WRE83" s="38"/>
      <c r="WRF83" s="38"/>
      <c r="WRG83" s="38"/>
      <c r="WRH83" s="38"/>
      <c r="WRI83" s="38"/>
      <c r="WRJ83" s="38"/>
      <c r="WRK83" s="38"/>
      <c r="WRL83" s="38"/>
      <c r="WRM83" s="38"/>
      <c r="WRN83" s="38"/>
      <c r="WRO83" s="38"/>
      <c r="WRP83" s="38"/>
      <c r="WRQ83" s="38"/>
      <c r="WRR83" s="38"/>
      <c r="WRS83" s="38"/>
      <c r="WRT83" s="38"/>
      <c r="WRU83" s="38"/>
      <c r="WRV83" s="38"/>
      <c r="WRW83" s="38"/>
      <c r="WRX83" s="38"/>
      <c r="WRY83" s="38"/>
      <c r="WRZ83" s="38"/>
      <c r="WSA83" s="38"/>
      <c r="WSB83" s="38"/>
      <c r="WSC83" s="38"/>
      <c r="WSD83" s="38"/>
      <c r="WSE83" s="38"/>
      <c r="WSF83" s="38"/>
      <c r="WSG83" s="38"/>
      <c r="WSH83" s="38"/>
      <c r="WSI83" s="38"/>
      <c r="WSJ83" s="38"/>
      <c r="WSK83" s="38"/>
      <c r="WSL83" s="38"/>
      <c r="WSM83" s="38"/>
      <c r="WSN83" s="38"/>
      <c r="WSO83" s="38"/>
      <c r="WSP83" s="38"/>
      <c r="WSQ83" s="38"/>
      <c r="WSR83" s="38"/>
      <c r="WSS83" s="38"/>
      <c r="WST83" s="38"/>
      <c r="WSU83" s="38"/>
      <c r="WSV83" s="38"/>
      <c r="WSW83" s="38"/>
      <c r="WSX83" s="38"/>
      <c r="WSY83" s="38"/>
      <c r="WSZ83" s="38"/>
      <c r="WTA83" s="38"/>
      <c r="WTB83" s="38"/>
      <c r="WTC83" s="38"/>
      <c r="WTD83" s="38"/>
      <c r="WTE83" s="38"/>
      <c r="WTF83" s="38"/>
      <c r="WTG83" s="38"/>
      <c r="WTH83" s="38"/>
      <c r="WTI83" s="38"/>
      <c r="WTJ83" s="38"/>
      <c r="WTK83" s="38"/>
      <c r="WTL83" s="38"/>
      <c r="WTM83" s="38"/>
      <c r="WTN83" s="38"/>
      <c r="WTO83" s="38"/>
      <c r="WTP83" s="38"/>
      <c r="WTQ83" s="38"/>
      <c r="WTR83" s="38"/>
      <c r="WTS83" s="38"/>
      <c r="WTT83" s="38"/>
      <c r="WTU83" s="38"/>
      <c r="WTV83" s="38"/>
      <c r="WTW83" s="38"/>
      <c r="WTX83" s="38"/>
      <c r="WTY83" s="38"/>
      <c r="WTZ83" s="38"/>
      <c r="WUA83" s="38"/>
      <c r="WUB83" s="38"/>
      <c r="WUC83" s="38"/>
      <c r="WUD83" s="38"/>
      <c r="WUE83" s="38"/>
      <c r="WUF83" s="38"/>
      <c r="WUG83" s="38"/>
      <c r="WUH83" s="38"/>
      <c r="WUI83" s="38"/>
      <c r="WUJ83" s="38"/>
      <c r="WUK83" s="38"/>
      <c r="WUL83" s="38"/>
      <c r="WUM83" s="38"/>
      <c r="WUN83" s="38"/>
      <c r="WUO83" s="38"/>
      <c r="WUP83" s="38"/>
      <c r="WUQ83" s="38"/>
      <c r="WUR83" s="38"/>
      <c r="WUS83" s="38"/>
      <c r="WUT83" s="38"/>
      <c r="WUU83" s="38"/>
      <c r="WUV83" s="38"/>
      <c r="WUW83" s="38"/>
      <c r="WUX83" s="38"/>
      <c r="WUY83" s="38"/>
      <c r="WUZ83" s="38"/>
      <c r="WVA83" s="38"/>
      <c r="WVB83" s="38"/>
      <c r="WVC83" s="38"/>
      <c r="WVD83" s="38"/>
      <c r="WVE83" s="38"/>
      <c r="WVF83" s="38"/>
      <c r="WVG83" s="38"/>
      <c r="WVH83" s="38"/>
      <c r="WVI83" s="38"/>
      <c r="WVJ83" s="38"/>
      <c r="WVK83" s="38"/>
      <c r="WVL83" s="38"/>
      <c r="WVM83" s="38"/>
      <c r="WVN83" s="38"/>
      <c r="WVO83" s="38"/>
      <c r="WVP83" s="38"/>
      <c r="WVQ83" s="38"/>
      <c r="WVR83" s="38"/>
      <c r="WVS83" s="38"/>
      <c r="WVT83" s="38"/>
      <c r="WVU83" s="38"/>
      <c r="WVV83" s="38"/>
      <c r="WVW83" s="38"/>
      <c r="WVX83" s="38"/>
      <c r="WVY83" s="38"/>
      <c r="WVZ83" s="38"/>
      <c r="WWA83" s="38"/>
      <c r="WWB83" s="38"/>
      <c r="WWC83" s="38"/>
      <c r="WWD83" s="38"/>
      <c r="WWE83" s="38"/>
      <c r="WWF83" s="38"/>
      <c r="WWG83" s="38"/>
      <c r="WWH83" s="38"/>
      <c r="WWI83" s="38"/>
      <c r="WWJ83" s="38"/>
      <c r="WWK83" s="38"/>
      <c r="WWL83" s="38"/>
      <c r="WWM83" s="38"/>
      <c r="WWN83" s="38"/>
      <c r="WWO83" s="38"/>
      <c r="WWP83" s="38"/>
      <c r="WWQ83" s="38"/>
      <c r="WWR83" s="38"/>
      <c r="WWS83" s="38"/>
      <c r="WWT83" s="38"/>
      <c r="WWU83" s="38"/>
      <c r="WWV83" s="38"/>
      <c r="WWW83" s="38"/>
      <c r="WWX83" s="38"/>
      <c r="WWY83" s="38"/>
      <c r="WWZ83" s="38"/>
      <c r="WXA83" s="38"/>
      <c r="WXB83" s="38"/>
      <c r="WXC83" s="38"/>
      <c r="WXD83" s="38"/>
      <c r="WXE83" s="38"/>
      <c r="WXF83" s="38"/>
      <c r="WXG83" s="38"/>
      <c r="WXH83" s="38"/>
      <c r="WXI83" s="38"/>
      <c r="WXJ83" s="38"/>
      <c r="WXK83" s="38"/>
      <c r="WXL83" s="38"/>
      <c r="WXM83" s="38"/>
      <c r="WXN83" s="38"/>
      <c r="WXO83" s="38"/>
      <c r="WXP83" s="38"/>
      <c r="WXQ83" s="38"/>
      <c r="WXR83" s="38"/>
      <c r="WXS83" s="38"/>
      <c r="WXT83" s="38"/>
      <c r="WXU83" s="38"/>
      <c r="WXV83" s="38"/>
      <c r="WXW83" s="38"/>
      <c r="WXX83" s="38"/>
      <c r="WXY83" s="38"/>
      <c r="WXZ83" s="38"/>
      <c r="WYA83" s="38"/>
      <c r="WYB83" s="38"/>
      <c r="WYC83" s="38"/>
      <c r="WYD83" s="38"/>
      <c r="WYE83" s="38"/>
      <c r="WYF83" s="38"/>
      <c r="WYG83" s="38"/>
      <c r="WYH83" s="38"/>
      <c r="WYI83" s="38"/>
      <c r="WYJ83" s="38"/>
      <c r="WYK83" s="38"/>
      <c r="WYL83" s="38"/>
      <c r="WYM83" s="38"/>
      <c r="WYN83" s="38"/>
      <c r="WYO83" s="38"/>
      <c r="WYP83" s="38"/>
      <c r="WYQ83" s="38"/>
      <c r="WYR83" s="38"/>
      <c r="WYS83" s="38"/>
      <c r="WYT83" s="38"/>
      <c r="WYU83" s="38"/>
      <c r="WYV83" s="38"/>
      <c r="WYW83" s="38"/>
      <c r="WYX83" s="38"/>
      <c r="WYY83" s="38"/>
      <c r="WYZ83" s="38"/>
      <c r="WZA83" s="38"/>
      <c r="WZB83" s="38"/>
      <c r="WZC83" s="38"/>
      <c r="WZD83" s="38"/>
      <c r="WZE83" s="38"/>
      <c r="WZF83" s="38"/>
      <c r="WZG83" s="38"/>
      <c r="WZH83" s="38"/>
      <c r="WZI83" s="38"/>
      <c r="WZJ83" s="38"/>
      <c r="WZK83" s="38"/>
      <c r="WZL83" s="38"/>
      <c r="WZM83" s="38"/>
      <c r="WZN83" s="38"/>
      <c r="WZO83" s="38"/>
      <c r="WZP83" s="38"/>
      <c r="WZQ83" s="38"/>
      <c r="WZR83" s="38"/>
      <c r="WZS83" s="38"/>
      <c r="WZT83" s="38"/>
      <c r="WZU83" s="38"/>
      <c r="WZV83" s="38"/>
      <c r="WZW83" s="38"/>
      <c r="WZX83" s="38"/>
      <c r="WZY83" s="38"/>
      <c r="WZZ83" s="38"/>
      <c r="XAA83" s="38"/>
      <c r="XAB83" s="38"/>
      <c r="XAC83" s="38"/>
      <c r="XAD83" s="38"/>
      <c r="XAE83" s="38"/>
      <c r="XAF83" s="38"/>
      <c r="XAG83" s="38"/>
      <c r="XAH83" s="38"/>
      <c r="XAI83" s="38"/>
      <c r="XAJ83" s="38"/>
      <c r="XAK83" s="38"/>
      <c r="XAL83" s="38"/>
      <c r="XAM83" s="38"/>
      <c r="XAN83" s="38"/>
      <c r="XAO83" s="38"/>
      <c r="XAP83" s="38"/>
      <c r="XAQ83" s="38"/>
      <c r="XAR83" s="38"/>
      <c r="XAS83" s="38"/>
      <c r="XAT83" s="38"/>
      <c r="XAU83" s="38"/>
      <c r="XAV83" s="38"/>
      <c r="XAW83" s="38"/>
      <c r="XAX83" s="38"/>
      <c r="XAY83" s="38"/>
      <c r="XAZ83" s="38"/>
      <c r="XBA83" s="38"/>
      <c r="XBB83" s="38"/>
      <c r="XBC83" s="38"/>
      <c r="XBD83" s="38"/>
      <c r="XBE83" s="38"/>
      <c r="XBF83" s="38"/>
      <c r="XBG83" s="38"/>
      <c r="XBH83" s="38"/>
      <c r="XBI83" s="38"/>
      <c r="XBJ83" s="38"/>
      <c r="XBK83" s="38"/>
      <c r="XBL83" s="38"/>
      <c r="XBM83" s="38"/>
      <c r="XBN83" s="38"/>
      <c r="XBO83" s="38"/>
      <c r="XBP83" s="38"/>
      <c r="XBQ83" s="38"/>
      <c r="XBR83" s="38"/>
      <c r="XBS83" s="38"/>
      <c r="XBT83" s="38"/>
      <c r="XBU83" s="38"/>
      <c r="XBV83" s="38"/>
      <c r="XBW83" s="38"/>
      <c r="XBX83" s="38"/>
      <c r="XBY83" s="38"/>
      <c r="XBZ83" s="38"/>
      <c r="XCA83" s="38"/>
      <c r="XCB83" s="38"/>
      <c r="XCC83" s="38"/>
      <c r="XCD83" s="38"/>
      <c r="XCE83" s="38"/>
      <c r="XCF83" s="38"/>
      <c r="XCG83" s="38"/>
      <c r="XCH83" s="38"/>
      <c r="XCI83" s="38"/>
      <c r="XCJ83" s="38"/>
      <c r="XCK83" s="38"/>
      <c r="XCL83" s="38"/>
      <c r="XCM83" s="38"/>
      <c r="XCN83" s="38"/>
      <c r="XCO83" s="38"/>
      <c r="XCP83" s="38"/>
      <c r="XCQ83" s="38"/>
      <c r="XCR83" s="38"/>
      <c r="XCS83" s="38"/>
      <c r="XCT83" s="38"/>
      <c r="XCU83" s="38"/>
      <c r="XCV83" s="38"/>
      <c r="XCW83" s="38"/>
      <c r="XCX83" s="38"/>
      <c r="XCY83" s="38"/>
      <c r="XCZ83" s="38"/>
      <c r="XDA83" s="38"/>
      <c r="XDB83" s="38"/>
      <c r="XDC83" s="38"/>
      <c r="XDD83" s="38"/>
      <c r="XDE83" s="38"/>
      <c r="XDF83" s="38"/>
      <c r="XDG83" s="38"/>
      <c r="XDH83" s="38"/>
      <c r="XDI83" s="38"/>
      <c r="XDJ83" s="38"/>
      <c r="XDK83" s="38"/>
      <c r="XDL83" s="38"/>
      <c r="XDM83" s="38"/>
      <c r="XDN83" s="38"/>
      <c r="XDO83" s="38"/>
      <c r="XDP83" s="38"/>
      <c r="XDQ83" s="38"/>
      <c r="XDR83" s="38"/>
      <c r="XDS83" s="38"/>
      <c r="XDT83" s="38"/>
      <c r="XDU83" s="38"/>
      <c r="XDV83" s="38"/>
      <c r="XDW83" s="38"/>
      <c r="XDX83" s="38"/>
      <c r="XDY83" s="38"/>
      <c r="XDZ83" s="38"/>
      <c r="XEA83" s="38"/>
      <c r="XEB83" s="38"/>
      <c r="XEC83" s="38"/>
      <c r="XED83" s="38"/>
      <c r="XEE83" s="38"/>
      <c r="XEF83" s="38"/>
      <c r="XEG83" s="38"/>
      <c r="XEH83" s="38"/>
      <c r="XEI83" s="38"/>
      <c r="XEJ83" s="38"/>
      <c r="XEK83" s="38"/>
      <c r="XEL83" s="38"/>
      <c r="XEM83" s="38"/>
      <c r="XEN83" s="38"/>
      <c r="XEO83" s="38"/>
      <c r="XEP83" s="38"/>
      <c r="XEQ83" s="38"/>
      <c r="XER83" s="38"/>
    </row>
    <row r="84" s="29" customFormat="1" ht="39.5" customHeight="1" spans="1:1024 1025:16372">
      <c r="A84" s="38">
        <v>83</v>
      </c>
      <c r="B84" s="38" t="s">
        <v>22092</v>
      </c>
      <c r="C84" s="38" t="s">
        <v>21745</v>
      </c>
      <c r="D84" s="38" t="s">
        <v>21883</v>
      </c>
      <c r="E84" s="39" t="s">
        <v>22093</v>
      </c>
      <c r="F84" s="40" t="s">
        <v>22094</v>
      </c>
      <c r="G84" s="41" t="s">
        <v>22095</v>
      </c>
      <c r="H84" s="42">
        <v>45170</v>
      </c>
      <c r="I84" s="43">
        <v>50</v>
      </c>
      <c r="J84" s="44" t="str">
        <f>_xlfn.DISPIMG("ID_03A5464533644686B40BF8E7D9741188",1)</f>
        <v>=DISPIMG("ID_03A5464533644686B40BF8E7D9741188",1)</v>
      </c>
      <c r="K84" s="45" t="s">
        <v>22096</v>
      </c>
    </row>
    <row r="85" s="29" customFormat="1" ht="39.5" customHeight="1" spans="1:1024 1025:16372">
      <c r="A85" s="38">
        <v>84</v>
      </c>
      <c r="B85" s="38" t="s">
        <v>22097</v>
      </c>
      <c r="C85" s="38" t="s">
        <v>21745</v>
      </c>
      <c r="D85" s="38" t="s">
        <v>21602</v>
      </c>
      <c r="E85" s="39" t="s">
        <v>22098</v>
      </c>
      <c r="F85" s="38" t="s">
        <v>22099</v>
      </c>
      <c r="G85" s="38" t="s">
        <v>5202</v>
      </c>
      <c r="H85" s="42">
        <v>45689</v>
      </c>
      <c r="I85" s="43">
        <v>39.9</v>
      </c>
      <c r="J85" s="38" t="str">
        <f>_xlfn.DISPIMG("ID_7CC4D80ED849452DA09C507478EB6BEC",1)</f>
        <v>=DISPIMG("ID_7CC4D80ED849452DA09C507478EB6BEC",1)</v>
      </c>
      <c r="K85" s="46" t="s">
        <v>22100</v>
      </c>
    </row>
    <row r="86" s="29" customFormat="1" ht="39.5" customHeight="1" spans="1:1024 1025:16372">
      <c r="A86" s="38">
        <v>85</v>
      </c>
      <c r="B86" s="38" t="s">
        <v>22101</v>
      </c>
      <c r="C86" s="38" t="s">
        <v>21745</v>
      </c>
      <c r="D86" s="38" t="s">
        <v>21602</v>
      </c>
      <c r="E86" s="39" t="s">
        <v>22102</v>
      </c>
      <c r="F86" s="40" t="s">
        <v>5344</v>
      </c>
      <c r="G86" s="41" t="s">
        <v>22103</v>
      </c>
      <c r="H86" s="42">
        <v>45689</v>
      </c>
      <c r="I86" s="43">
        <v>38.8</v>
      </c>
      <c r="J86" s="44" t="str">
        <f>_xlfn.DISPIMG("ID_7D4AE73337204DA5962ECEE3B1512A27",1)</f>
        <v>=DISPIMG("ID_7D4AE73337204DA5962ECEE3B1512A27",1)</v>
      </c>
      <c r="K86" s="45" t="s">
        <v>22104</v>
      </c>
    </row>
    <row r="87" s="28" customFormat="1" ht="39.5" customHeight="1" spans="1:1024 1025:16372">
      <c r="A87" s="38">
        <v>86</v>
      </c>
      <c r="B87" s="38" t="s">
        <v>22105</v>
      </c>
      <c r="C87" s="38" t="s">
        <v>21745</v>
      </c>
      <c r="D87" s="38" t="s">
        <v>21602</v>
      </c>
      <c r="E87" s="39" t="s">
        <v>22106</v>
      </c>
      <c r="F87" s="38" t="s">
        <v>22099</v>
      </c>
      <c r="G87" s="38" t="s">
        <v>22107</v>
      </c>
      <c r="H87" s="42">
        <v>45992</v>
      </c>
      <c r="I87" s="43">
        <v>39.8</v>
      </c>
      <c r="J87" s="38" t="str">
        <f>_xlfn.DISPIMG("ID_F096E82CA9B541EFB65F2FC2CA011A32",1)</f>
        <v>=DISPIMG("ID_F096E82CA9B541EFB65F2FC2CA011A32",1)</v>
      </c>
      <c r="K87" s="49" t="s">
        <v>22108</v>
      </c>
    </row>
    <row r="88" s="28" customFormat="1" ht="39.5" customHeight="1" spans="1:1024 1025:16372">
      <c r="A88" s="38">
        <v>87</v>
      </c>
      <c r="B88" s="38" t="s">
        <v>22109</v>
      </c>
      <c r="C88" s="38" t="s">
        <v>21745</v>
      </c>
      <c r="D88" s="38" t="s">
        <v>21602</v>
      </c>
      <c r="E88" s="39" t="s">
        <v>22110</v>
      </c>
      <c r="F88" s="38" t="s">
        <v>5131</v>
      </c>
      <c r="G88" s="38" t="s">
        <v>22111</v>
      </c>
      <c r="H88" s="42">
        <v>45962</v>
      </c>
      <c r="I88" s="43">
        <v>49.8</v>
      </c>
      <c r="J88" s="49" t="str">
        <f>_xlfn.DISPIMG("ID_6E472AC16FCA4608B189BC845F2DE767",1)</f>
        <v>=DISPIMG("ID_6E472AC16FCA4608B189BC845F2DE767",1)</v>
      </c>
      <c r="K88" s="49" t="s">
        <v>22112</v>
      </c>
    </row>
    <row r="89" s="29" customFormat="1" ht="39.5" customHeight="1" spans="1:1024 1025:16372">
      <c r="A89" s="38">
        <v>88</v>
      </c>
      <c r="B89" s="38" t="s">
        <v>22113</v>
      </c>
      <c r="C89" s="38" t="s">
        <v>21745</v>
      </c>
      <c r="D89" s="38" t="s">
        <v>21602</v>
      </c>
      <c r="E89" s="39" t="s">
        <v>22114</v>
      </c>
      <c r="F89" s="40" t="s">
        <v>8227</v>
      </c>
      <c r="G89" s="41" t="s">
        <v>8234</v>
      </c>
      <c r="H89" s="42">
        <v>45383</v>
      </c>
      <c r="I89" s="43">
        <v>45</v>
      </c>
      <c r="J89" s="44" t="str">
        <f>_xlfn.DISPIMG("ID_D92800A1B7B446ED9C7D7182C3F27B3D",1)</f>
        <v>=DISPIMG("ID_D92800A1B7B446ED9C7D7182C3F27B3D",1)</v>
      </c>
      <c r="K89" s="45" t="s">
        <v>22115</v>
      </c>
    </row>
    <row r="90" s="29" customFormat="1" ht="39.5" customHeight="1" spans="1:1024 1025:16372">
      <c r="A90" s="38">
        <v>89</v>
      </c>
      <c r="B90" s="38" t="s">
        <v>22116</v>
      </c>
      <c r="C90" s="38" t="s">
        <v>21745</v>
      </c>
      <c r="D90" s="38" t="s">
        <v>21602</v>
      </c>
      <c r="E90" s="39" t="s">
        <v>22117</v>
      </c>
      <c r="F90" s="40" t="s">
        <v>2831</v>
      </c>
      <c r="G90" s="41" t="s">
        <v>22118</v>
      </c>
      <c r="H90" s="42">
        <v>45292</v>
      </c>
      <c r="I90" s="43">
        <v>39</v>
      </c>
      <c r="J90" s="44" t="str">
        <f>_xlfn.DISPIMG("ID_BD80D24E6B08488D89706497A3FFD692",1)</f>
        <v>=DISPIMG("ID_BD80D24E6B08488D89706497A3FFD692",1)</v>
      </c>
      <c r="K90" s="45" t="s">
        <v>22119</v>
      </c>
    </row>
    <row r="91" s="29" customFormat="1" ht="39.5" customHeight="1" spans="1:1024 1025:16372">
      <c r="A91" s="38">
        <v>90</v>
      </c>
      <c r="B91" s="38" t="s">
        <v>22120</v>
      </c>
      <c r="C91" s="38" t="s">
        <v>21745</v>
      </c>
      <c r="D91" s="38" t="s">
        <v>21602</v>
      </c>
      <c r="E91" s="39" t="s">
        <v>22121</v>
      </c>
      <c r="F91" s="40" t="s">
        <v>22122</v>
      </c>
      <c r="G91" s="41" t="s">
        <v>22123</v>
      </c>
      <c r="H91" s="42">
        <v>45383</v>
      </c>
      <c r="I91" s="43">
        <v>49.8</v>
      </c>
      <c r="J91" s="44" t="str">
        <f>_xlfn.DISPIMG("ID_E7AEB1C789CE42839C7CCDF8C69DA102",1)</f>
        <v>=DISPIMG("ID_E7AEB1C789CE42839C7CCDF8C69DA102",1)</v>
      </c>
      <c r="K91" s="45" t="s">
        <v>22124</v>
      </c>
    </row>
    <row r="92" s="29" customFormat="1" ht="39.5" customHeight="1" spans="1:1024 1025:16372">
      <c r="A92" s="38">
        <v>91</v>
      </c>
      <c r="B92" s="38" t="s">
        <v>22125</v>
      </c>
      <c r="C92" s="38" t="s">
        <v>21745</v>
      </c>
      <c r="D92" s="38" t="s">
        <v>21602</v>
      </c>
      <c r="E92" s="39" t="s">
        <v>22126</v>
      </c>
      <c r="F92" s="40" t="s">
        <v>6080</v>
      </c>
      <c r="G92" s="41" t="s">
        <v>22127</v>
      </c>
      <c r="H92" s="42">
        <v>45383</v>
      </c>
      <c r="I92" s="43">
        <v>55</v>
      </c>
      <c r="J92" s="44" t="str">
        <f>_xlfn.DISPIMG("ID_5EDE368399B44139A5E7E647C8A2EC90",1)</f>
        <v>=DISPIMG("ID_5EDE368399B44139A5E7E647C8A2EC90",1)</v>
      </c>
      <c r="K92" s="45" t="s">
        <v>22128</v>
      </c>
    </row>
    <row r="93" s="29" customFormat="1" ht="39.5" customHeight="1" spans="1:1024 1025:16372">
      <c r="A93" s="38">
        <v>92</v>
      </c>
      <c r="B93" s="38" t="s">
        <v>22129</v>
      </c>
      <c r="C93" s="38" t="s">
        <v>21745</v>
      </c>
      <c r="D93" s="38" t="s">
        <v>21602</v>
      </c>
      <c r="E93" s="39" t="s">
        <v>22130</v>
      </c>
      <c r="F93" s="40" t="s">
        <v>22131</v>
      </c>
      <c r="G93" s="41" t="s">
        <v>22132</v>
      </c>
      <c r="H93" s="42">
        <v>45658</v>
      </c>
      <c r="I93" s="43">
        <v>65</v>
      </c>
      <c r="J93" s="44" t="str">
        <f>_xlfn.DISPIMG("ID_0EA1FBD8784A40929FB42651CE3581BC",1)</f>
        <v>=DISPIMG("ID_0EA1FBD8784A40929FB42651CE3581BC",1)</v>
      </c>
      <c r="K93" s="45" t="s">
        <v>22133</v>
      </c>
    </row>
    <row r="94" s="29" customFormat="1" ht="39.5" customHeight="1" spans="1:1024 1025:16372">
      <c r="A94" s="38">
        <v>93</v>
      </c>
      <c r="B94" s="38" t="s">
        <v>22134</v>
      </c>
      <c r="C94" s="38" t="s">
        <v>21745</v>
      </c>
      <c r="D94" s="38" t="s">
        <v>21602</v>
      </c>
      <c r="E94" s="39" t="s">
        <v>22135</v>
      </c>
      <c r="F94" s="40" t="s">
        <v>21070</v>
      </c>
      <c r="G94" s="41" t="s">
        <v>22136</v>
      </c>
      <c r="H94" s="42">
        <v>45689</v>
      </c>
      <c r="I94" s="43">
        <v>45</v>
      </c>
      <c r="J94" s="44" t="str">
        <f>_xlfn.DISPIMG("ID_11C1B63B5F244AD2B468BD62F7A75410",1)</f>
        <v>=DISPIMG("ID_11C1B63B5F244AD2B468BD62F7A75410",1)</v>
      </c>
      <c r="K94" s="45" t="s">
        <v>22137</v>
      </c>
    </row>
    <row r="95" s="29" customFormat="1" ht="39.5" customHeight="1" spans="1:1024 1025:16372">
      <c r="A95" s="38">
        <v>94</v>
      </c>
      <c r="B95" s="38" t="s">
        <v>22138</v>
      </c>
      <c r="C95" s="38" t="s">
        <v>21745</v>
      </c>
      <c r="D95" s="38" t="s">
        <v>21602</v>
      </c>
      <c r="E95" s="39" t="s">
        <v>22139</v>
      </c>
      <c r="F95" s="40" t="s">
        <v>6243</v>
      </c>
      <c r="G95" s="41" t="s">
        <v>22140</v>
      </c>
      <c r="H95" s="42">
        <v>45413</v>
      </c>
      <c r="I95" s="43">
        <v>59</v>
      </c>
      <c r="J95" s="44" t="str">
        <f>_xlfn.DISPIMG("ID_DEDCF81ECE7E44038DD8C0B2F607462E",1)</f>
        <v>=DISPIMG("ID_DEDCF81ECE7E44038DD8C0B2F607462E",1)</v>
      </c>
      <c r="K95" s="45" t="s">
        <v>22141</v>
      </c>
    </row>
    <row r="96" s="28" customFormat="1" ht="39.5" customHeight="1" spans="1:1024 1025:16372">
      <c r="A96" s="38">
        <v>95</v>
      </c>
      <c r="B96" s="38" t="s">
        <v>22142</v>
      </c>
      <c r="C96" s="38" t="s">
        <v>21745</v>
      </c>
      <c r="D96" s="38" t="s">
        <v>21602</v>
      </c>
      <c r="E96" s="39" t="s">
        <v>22143</v>
      </c>
      <c r="F96" s="38" t="s">
        <v>22144</v>
      </c>
      <c r="G96" s="38" t="s">
        <v>22145</v>
      </c>
      <c r="H96" s="42">
        <v>45992</v>
      </c>
      <c r="I96" s="43">
        <v>59</v>
      </c>
      <c r="J96" s="38" t="str">
        <f>_xlfn.DISPIMG("ID_70A2B6ACFF604F1092FD0C6813986CF9",1)</f>
        <v>=DISPIMG("ID_70A2B6ACFF604F1092FD0C6813986CF9",1)</v>
      </c>
      <c r="K96" s="49" t="s">
        <v>22146</v>
      </c>
    </row>
    <row r="97" s="28" customFormat="1" ht="39.5" customHeight="1" spans="1:1024 1025:16372">
      <c r="A97" s="38">
        <v>96</v>
      </c>
      <c r="B97" s="38" t="s">
        <v>22147</v>
      </c>
      <c r="C97" s="38" t="s">
        <v>21745</v>
      </c>
      <c r="D97" s="38" t="s">
        <v>21602</v>
      </c>
      <c r="E97" s="39" t="s">
        <v>22148</v>
      </c>
      <c r="F97" s="38" t="s">
        <v>22149</v>
      </c>
      <c r="G97" s="38" t="s">
        <v>22150</v>
      </c>
      <c r="H97" s="42">
        <v>45627</v>
      </c>
      <c r="I97" s="43">
        <v>49</v>
      </c>
      <c r="J97" s="49" t="str">
        <f>_xlfn.DISPIMG("ID_73CC110B2C964F32846EFBE9CDD589C2",1)</f>
        <v>=DISPIMG("ID_73CC110B2C964F32846EFBE9CDD589C2",1)</v>
      </c>
      <c r="K97" s="49" t="s">
        <v>22151</v>
      </c>
    </row>
    <row r="98" s="28" customFormat="1" ht="39.5" customHeight="1" spans="1:1024 1025:16372">
      <c r="A98" s="38">
        <v>97</v>
      </c>
      <c r="B98" s="38" t="s">
        <v>22152</v>
      </c>
      <c r="C98" s="38" t="s">
        <v>21745</v>
      </c>
      <c r="D98" s="38" t="s">
        <v>21602</v>
      </c>
      <c r="E98" s="39" t="s">
        <v>22153</v>
      </c>
      <c r="F98" s="38" t="s">
        <v>22154</v>
      </c>
      <c r="G98" s="38" t="s">
        <v>6686</v>
      </c>
      <c r="H98" s="42">
        <v>45870</v>
      </c>
      <c r="I98" s="43">
        <v>48</v>
      </c>
      <c r="J98" s="38" t="str">
        <f>_xlfn.DISPIMG("ID_064CE69FDBA14A978A4EBB120538EA12",1)</f>
        <v>=DISPIMG("ID_064CE69FDBA14A978A4EBB120538EA12",1)</v>
      </c>
      <c r="K98" s="49" t="s">
        <v>22155</v>
      </c>
    </row>
    <row r="99" s="29" customFormat="1" ht="39.5" customHeight="1" spans="1:1024 1025:16372">
      <c r="A99" s="38">
        <v>98</v>
      </c>
      <c r="B99" s="38" t="s">
        <v>22156</v>
      </c>
      <c r="C99" s="38" t="s">
        <v>21745</v>
      </c>
      <c r="D99" s="38" t="s">
        <v>21602</v>
      </c>
      <c r="E99" s="39" t="s">
        <v>22157</v>
      </c>
      <c r="F99" s="38" t="s">
        <v>22158</v>
      </c>
      <c r="G99" s="38" t="s">
        <v>22159</v>
      </c>
      <c r="H99" s="42">
        <v>45658</v>
      </c>
      <c r="I99" s="43">
        <v>59</v>
      </c>
      <c r="J99" s="44" t="str">
        <f>_xlfn.DISPIMG("ID_3B4E5D107F9941878E09C3FC28BC9D41",1)</f>
        <v>=DISPIMG("ID_3B4E5D107F9941878E09C3FC28BC9D41",1)</v>
      </c>
      <c r="K99" s="45" t="s">
        <v>22160</v>
      </c>
    </row>
    <row r="100" s="29" customFormat="1" ht="39.5" customHeight="1" spans="1:1024 1025:16372">
      <c r="A100" s="38">
        <v>99</v>
      </c>
      <c r="B100" s="38" t="s">
        <v>22161</v>
      </c>
      <c r="C100" s="38" t="s">
        <v>21745</v>
      </c>
      <c r="D100" s="38" t="s">
        <v>21602</v>
      </c>
      <c r="E100" s="39" t="s">
        <v>22162</v>
      </c>
      <c r="F100" s="40" t="s">
        <v>6623</v>
      </c>
      <c r="G100" s="41" t="s">
        <v>22163</v>
      </c>
      <c r="H100" s="42">
        <v>45689</v>
      </c>
      <c r="I100" s="43">
        <v>39.8</v>
      </c>
      <c r="J100" s="44" t="str">
        <f>_xlfn.DISPIMG("ID_5DF96F4F48264448A58CBE8D138B6875",1)</f>
        <v>=DISPIMG("ID_5DF96F4F48264448A58CBE8D138B6875",1)</v>
      </c>
      <c r="K100" s="45" t="s">
        <v>22164</v>
      </c>
    </row>
    <row r="101" s="29" customFormat="1" ht="39.5" customHeight="1" spans="1:1024 1025:16372">
      <c r="A101" s="38">
        <v>100</v>
      </c>
      <c r="B101" s="38" t="s">
        <v>22165</v>
      </c>
      <c r="C101" s="38" t="s">
        <v>21745</v>
      </c>
      <c r="D101" s="38" t="s">
        <v>21602</v>
      </c>
      <c r="E101" s="39" t="s">
        <v>22166</v>
      </c>
      <c r="F101" s="40" t="s">
        <v>22167</v>
      </c>
      <c r="G101" s="41" t="s">
        <v>22168</v>
      </c>
      <c r="H101" s="42">
        <v>45658</v>
      </c>
      <c r="I101" s="43">
        <v>69</v>
      </c>
      <c r="J101" s="44" t="str">
        <f>_xlfn.DISPIMG("ID_D268F432546547D2883C185DD95D4053",1)</f>
        <v>=DISPIMG("ID_D268F432546547D2883C185DD95D4053",1)</v>
      </c>
      <c r="K101" s="45" t="s">
        <v>22169</v>
      </c>
    </row>
    <row r="102" s="29" customFormat="1" ht="39.5" customHeight="1" spans="1:1024 1025:16372">
      <c r="A102" s="38">
        <v>101</v>
      </c>
      <c r="B102" s="38" t="s">
        <v>22170</v>
      </c>
      <c r="C102" s="38" t="s">
        <v>21745</v>
      </c>
      <c r="D102" s="38" t="s">
        <v>21602</v>
      </c>
      <c r="E102" s="39" t="s">
        <v>22171</v>
      </c>
      <c r="F102" s="38" t="s">
        <v>22172</v>
      </c>
      <c r="G102" s="38" t="s">
        <v>22173</v>
      </c>
      <c r="H102" s="42">
        <v>45627</v>
      </c>
      <c r="I102" s="43">
        <v>48</v>
      </c>
      <c r="J102" s="44" t="str">
        <f>_xlfn.DISPIMG("ID_14910CE2BEF24A0F8215A0510EAAE333",1)</f>
        <v>=DISPIMG("ID_14910CE2BEF24A0F8215A0510EAAE333",1)</v>
      </c>
      <c r="K102" s="45" t="s">
        <v>22174</v>
      </c>
    </row>
    <row r="103" s="28" customFormat="1" ht="39.5" customHeight="1" spans="1:1024 1025:16372">
      <c r="A103" s="38">
        <v>102</v>
      </c>
      <c r="B103" s="38" t="s">
        <v>22175</v>
      </c>
      <c r="C103" s="38" t="s">
        <v>21745</v>
      </c>
      <c r="D103" s="38" t="s">
        <v>21602</v>
      </c>
      <c r="E103" s="39" t="s">
        <v>22176</v>
      </c>
      <c r="F103" s="38" t="s">
        <v>22177</v>
      </c>
      <c r="G103" s="38" t="s">
        <v>22178</v>
      </c>
      <c r="H103" s="42">
        <v>45992</v>
      </c>
      <c r="I103" s="43">
        <v>59.9</v>
      </c>
      <c r="J103" s="38" t="str">
        <f>_xlfn.DISPIMG("ID_670336A0C1A5452A92FBDA0860A9028A",1)</f>
        <v>=DISPIMG("ID_670336A0C1A5452A92FBDA0860A9028A",1)</v>
      </c>
      <c r="K103" s="49" t="s">
        <v>22179</v>
      </c>
    </row>
    <row r="104" s="29" customFormat="1" ht="39.5" customHeight="1" spans="1:1024 1025:16372">
      <c r="A104" s="38">
        <v>103</v>
      </c>
      <c r="B104" s="38" t="s">
        <v>22180</v>
      </c>
      <c r="C104" s="38" t="s">
        <v>21745</v>
      </c>
      <c r="D104" s="38" t="s">
        <v>21602</v>
      </c>
      <c r="E104" s="39" t="s">
        <v>22181</v>
      </c>
      <c r="F104" s="40" t="s">
        <v>9094</v>
      </c>
      <c r="G104" s="41" t="s">
        <v>22182</v>
      </c>
      <c r="H104" s="42">
        <v>45444</v>
      </c>
      <c r="I104" s="43">
        <v>49.8</v>
      </c>
      <c r="J104" s="44" t="str">
        <f>_xlfn.DISPIMG("ID_4D114DD6344C4F6999ACD2B0E40A3D43",1)</f>
        <v>=DISPIMG("ID_4D114DD6344C4F6999ACD2B0E40A3D43",1)</v>
      </c>
      <c r="K104" s="45" t="s">
        <v>22183</v>
      </c>
    </row>
    <row r="105" s="28" customFormat="1" ht="39.5" customHeight="1" spans="1:1024 1025:16372">
      <c r="A105" s="38">
        <v>104</v>
      </c>
      <c r="B105" s="38" t="s">
        <v>22184</v>
      </c>
      <c r="C105" s="38" t="s">
        <v>21745</v>
      </c>
      <c r="D105" s="38" t="s">
        <v>21602</v>
      </c>
      <c r="E105" s="39" t="s">
        <v>22185</v>
      </c>
      <c r="F105" s="38" t="s">
        <v>22186</v>
      </c>
      <c r="G105" s="38" t="s">
        <v>22187</v>
      </c>
      <c r="H105" s="42">
        <v>45962</v>
      </c>
      <c r="I105" s="43">
        <v>55</v>
      </c>
      <c r="J105" s="49" t="str">
        <f>_xlfn.DISPIMG("ID_BC0276E2A03740FE960AF926652AEDA2",1)</f>
        <v>=DISPIMG("ID_BC0276E2A03740FE960AF926652AEDA2",1)</v>
      </c>
      <c r="K105" s="49" t="s">
        <v>22188</v>
      </c>
    </row>
    <row r="106" s="29" customFormat="1" ht="39.5" customHeight="1" spans="1:1024 1025:16372">
      <c r="A106" s="38">
        <v>105</v>
      </c>
      <c r="B106" s="38" t="s">
        <v>22189</v>
      </c>
      <c r="C106" s="38" t="s">
        <v>21745</v>
      </c>
      <c r="D106" s="38" t="s">
        <v>21602</v>
      </c>
      <c r="E106" s="39" t="s">
        <v>22190</v>
      </c>
      <c r="F106" s="40" t="s">
        <v>22191</v>
      </c>
      <c r="G106" s="41" t="s">
        <v>22192</v>
      </c>
      <c r="H106" s="42">
        <v>45139</v>
      </c>
      <c r="I106" s="43">
        <v>50</v>
      </c>
      <c r="J106" s="44" t="str">
        <f>_xlfn.DISPIMG("ID_FAEE4622B35A4F7BB18B688BC61FBD38",1)</f>
        <v>=DISPIMG("ID_FAEE4622B35A4F7BB18B688BC61FBD38",1)</v>
      </c>
      <c r="K106" s="45" t="s">
        <v>22193</v>
      </c>
    </row>
    <row r="107" s="28" customFormat="1" ht="39.5" customHeight="1" spans="1:1024 1025:16372">
      <c r="A107" s="38">
        <v>106</v>
      </c>
      <c r="B107" s="38" t="s">
        <v>22194</v>
      </c>
      <c r="C107" s="38" t="s">
        <v>21745</v>
      </c>
      <c r="D107" s="38" t="s">
        <v>21602</v>
      </c>
      <c r="E107" s="38" t="s">
        <v>22195</v>
      </c>
      <c r="F107" s="38" t="s">
        <v>22196</v>
      </c>
      <c r="G107" s="38" t="s">
        <v>22197</v>
      </c>
      <c r="H107" s="42">
        <v>46054</v>
      </c>
      <c r="I107" s="38">
        <v>50</v>
      </c>
      <c r="J107" s="38" t="str">
        <f>_xlfn.DISPIMG("ID_97F7B0E1B62B4C5693FFD01A0543780D",1)</f>
        <v>=DISPIMG("ID_97F7B0E1B62B4C5693FFD01A0543780D",1)</v>
      </c>
      <c r="K107" s="46" t="s">
        <v>22198</v>
      </c>
      <c r="L107" s="38"/>
      <c r="M107" s="38"/>
      <c r="N107" s="38"/>
      <c r="O107" s="38"/>
      <c r="P107" s="38"/>
      <c r="Q107" s="38"/>
      <c r="R107" s="38"/>
      <c r="S107" s="38"/>
      <c r="T107" s="38"/>
      <c r="U107" s="38"/>
      <c r="V107" s="38"/>
      <c r="W107" s="38"/>
      <c r="X107" s="38"/>
      <c r="Y107" s="38"/>
      <c r="Z107" s="38"/>
      <c r="AA107" s="38"/>
      <c r="AB107" s="38"/>
      <c r="AC107" s="38"/>
      <c r="AD107" s="38"/>
      <c r="AE107" s="38"/>
      <c r="AF107" s="38"/>
      <c r="AG107" s="38"/>
      <c r="AH107" s="38"/>
      <c r="AI107" s="38"/>
      <c r="AJ107" s="38"/>
      <c r="AK107" s="38"/>
      <c r="AL107" s="38"/>
      <c r="AM107" s="38"/>
      <c r="AN107" s="38"/>
      <c r="AO107" s="38"/>
      <c r="AP107" s="38"/>
      <c r="AQ107" s="38"/>
      <c r="AR107" s="38"/>
      <c r="AS107" s="38"/>
      <c r="AT107" s="38"/>
      <c r="AU107" s="38"/>
      <c r="AV107" s="38"/>
      <c r="AW107" s="38"/>
      <c r="AX107" s="38"/>
      <c r="AY107" s="38"/>
      <c r="AZ107" s="38"/>
      <c r="BA107" s="38"/>
      <c r="BB107" s="38"/>
      <c r="BC107" s="38"/>
      <c r="BD107" s="38"/>
      <c r="BE107" s="38"/>
      <c r="BF107" s="38"/>
      <c r="BG107" s="38"/>
      <c r="BH107" s="38"/>
      <c r="BI107" s="38"/>
      <c r="BJ107" s="38"/>
      <c r="BK107" s="38"/>
      <c r="BL107" s="38"/>
      <c r="BM107" s="38"/>
      <c r="BN107" s="38"/>
      <c r="BO107" s="38"/>
      <c r="BP107" s="38"/>
      <c r="BQ107" s="38"/>
      <c r="BR107" s="38"/>
      <c r="BS107" s="38"/>
      <c r="BT107" s="38"/>
      <c r="BU107" s="38"/>
      <c r="BV107" s="38"/>
      <c r="BW107" s="38"/>
      <c r="BX107" s="38"/>
      <c r="BY107" s="38"/>
      <c r="BZ107" s="38"/>
      <c r="CA107" s="38"/>
      <c r="CB107" s="38"/>
      <c r="CC107" s="38"/>
      <c r="CD107" s="38"/>
      <c r="CE107" s="38"/>
      <c r="CF107" s="38"/>
      <c r="CG107" s="38"/>
      <c r="CH107" s="38"/>
      <c r="CI107" s="38"/>
      <c r="CJ107" s="38"/>
      <c r="CK107" s="38"/>
      <c r="CL107" s="38"/>
      <c r="CM107" s="38"/>
      <c r="CN107" s="38"/>
      <c r="CO107" s="38"/>
      <c r="CP107" s="38"/>
      <c r="CQ107" s="38"/>
      <c r="CR107" s="38"/>
      <c r="CS107" s="38"/>
      <c r="CT107" s="38"/>
      <c r="CU107" s="38"/>
      <c r="CV107" s="38"/>
      <c r="CW107" s="38"/>
      <c r="CX107" s="38"/>
      <c r="CY107" s="38"/>
      <c r="CZ107" s="38"/>
      <c r="DA107" s="38"/>
      <c r="DB107" s="38"/>
      <c r="DC107" s="38"/>
      <c r="DD107" s="38"/>
      <c r="DE107" s="38"/>
      <c r="DF107" s="38"/>
      <c r="DG107" s="38"/>
      <c r="DH107" s="38"/>
      <c r="DI107" s="38"/>
      <c r="DJ107" s="38"/>
      <c r="DK107" s="38"/>
      <c r="DL107" s="38"/>
      <c r="DM107" s="38"/>
      <c r="DN107" s="38"/>
      <c r="DO107" s="38"/>
      <c r="DP107" s="38"/>
      <c r="DQ107" s="38"/>
      <c r="DR107" s="38"/>
      <c r="DS107" s="38"/>
      <c r="DT107" s="38"/>
      <c r="DU107" s="38"/>
      <c r="DV107" s="38"/>
      <c r="DW107" s="38"/>
      <c r="DX107" s="38"/>
      <c r="DY107" s="38"/>
      <c r="DZ107" s="38"/>
      <c r="EA107" s="38"/>
      <c r="EB107" s="38"/>
      <c r="EC107" s="38"/>
      <c r="ED107" s="38"/>
      <c r="EE107" s="38"/>
      <c r="EF107" s="38"/>
      <c r="EG107" s="38"/>
      <c r="EH107" s="38"/>
      <c r="EI107" s="38"/>
      <c r="EJ107" s="38"/>
      <c r="EK107" s="38"/>
      <c r="EL107" s="38"/>
      <c r="EM107" s="38"/>
      <c r="EN107" s="38"/>
      <c r="EO107" s="38"/>
      <c r="EP107" s="38"/>
      <c r="EQ107" s="38"/>
      <c r="ER107" s="38"/>
      <c r="ES107" s="38"/>
      <c r="ET107" s="38"/>
      <c r="EU107" s="38"/>
      <c r="EV107" s="38"/>
      <c r="EW107" s="38"/>
      <c r="EX107" s="38"/>
      <c r="EY107" s="38"/>
      <c r="EZ107" s="38"/>
      <c r="FA107" s="38"/>
      <c r="FB107" s="38"/>
      <c r="FC107" s="38"/>
      <c r="FD107" s="38"/>
      <c r="FE107" s="38"/>
      <c r="FF107" s="38"/>
      <c r="FG107" s="38"/>
      <c r="FH107" s="38"/>
      <c r="FI107" s="38"/>
      <c r="FJ107" s="38"/>
      <c r="FK107" s="38"/>
      <c r="FL107" s="38"/>
      <c r="FM107" s="38"/>
      <c r="FN107" s="38"/>
      <c r="FO107" s="38"/>
      <c r="FP107" s="38"/>
      <c r="FQ107" s="38"/>
      <c r="FR107" s="38"/>
      <c r="FS107" s="38"/>
      <c r="FT107" s="38"/>
      <c r="FU107" s="38"/>
      <c r="FV107" s="38"/>
      <c r="FW107" s="38"/>
      <c r="FX107" s="38"/>
      <c r="FY107" s="38"/>
      <c r="FZ107" s="38"/>
      <c r="GA107" s="38"/>
      <c r="GB107" s="38"/>
      <c r="GC107" s="38"/>
      <c r="GD107" s="38"/>
      <c r="GE107" s="38"/>
      <c r="GF107" s="38"/>
      <c r="GG107" s="38"/>
      <c r="GH107" s="38"/>
      <c r="GI107" s="38"/>
      <c r="GJ107" s="38"/>
      <c r="GK107" s="38"/>
      <c r="GL107" s="38"/>
      <c r="GM107" s="38"/>
      <c r="GN107" s="38"/>
      <c r="GO107" s="38"/>
      <c r="GP107" s="38"/>
      <c r="GQ107" s="38"/>
      <c r="GR107" s="38"/>
      <c r="GS107" s="38"/>
      <c r="GT107" s="38"/>
      <c r="GU107" s="38"/>
      <c r="GV107" s="38"/>
      <c r="GW107" s="38"/>
      <c r="GX107" s="38"/>
      <c r="GY107" s="38"/>
      <c r="GZ107" s="38"/>
      <c r="HA107" s="38"/>
      <c r="HB107" s="38"/>
      <c r="HC107" s="38"/>
      <c r="HD107" s="38"/>
      <c r="HE107" s="38"/>
      <c r="HF107" s="38"/>
      <c r="HG107" s="38"/>
      <c r="HH107" s="38"/>
      <c r="HI107" s="38"/>
      <c r="HJ107" s="38"/>
      <c r="HK107" s="38"/>
      <c r="HL107" s="38"/>
      <c r="HM107" s="38"/>
      <c r="HN107" s="38"/>
      <c r="HO107" s="38"/>
      <c r="HP107" s="38"/>
      <c r="HQ107" s="38"/>
      <c r="HR107" s="38"/>
      <c r="HS107" s="38"/>
      <c r="HT107" s="38"/>
      <c r="HU107" s="38"/>
      <c r="HV107" s="38"/>
      <c r="HW107" s="38"/>
      <c r="HX107" s="38"/>
      <c r="HY107" s="38"/>
      <c r="HZ107" s="38"/>
      <c r="IA107" s="38"/>
      <c r="IB107" s="38"/>
      <c r="IC107" s="38"/>
      <c r="ID107" s="38"/>
      <c r="IE107" s="38"/>
      <c r="IF107" s="38"/>
      <c r="IG107" s="38"/>
      <c r="IH107" s="38"/>
      <c r="II107" s="38"/>
      <c r="IJ107" s="38"/>
      <c r="IK107" s="38"/>
      <c r="IL107" s="38"/>
      <c r="IM107" s="38"/>
      <c r="IN107" s="38"/>
      <c r="IO107" s="38"/>
      <c r="IP107" s="38"/>
      <c r="IQ107" s="38"/>
      <c r="IR107" s="38"/>
      <c r="IS107" s="38"/>
      <c r="IT107" s="38"/>
      <c r="IU107" s="38"/>
      <c r="IV107" s="38"/>
      <c r="IW107" s="38"/>
      <c r="IX107" s="38"/>
      <c r="IY107" s="38"/>
      <c r="IZ107" s="38"/>
      <c r="JA107" s="38"/>
      <c r="JB107" s="38"/>
      <c r="JC107" s="38"/>
      <c r="JD107" s="38"/>
      <c r="JE107" s="38"/>
      <c r="JF107" s="38"/>
      <c r="JG107" s="38"/>
      <c r="JH107" s="38"/>
      <c r="JI107" s="38"/>
      <c r="JJ107" s="38"/>
      <c r="JK107" s="38"/>
      <c r="JL107" s="38"/>
      <c r="JM107" s="38"/>
      <c r="JN107" s="38"/>
      <c r="JO107" s="38"/>
      <c r="JP107" s="38"/>
      <c r="JQ107" s="38"/>
      <c r="JR107" s="38"/>
      <c r="JS107" s="38"/>
      <c r="JT107" s="38"/>
      <c r="JU107" s="38"/>
      <c r="JV107" s="38"/>
      <c r="JW107" s="38"/>
      <c r="JX107" s="38"/>
      <c r="JY107" s="38"/>
      <c r="JZ107" s="38"/>
      <c r="KA107" s="38"/>
      <c r="KB107" s="38"/>
      <c r="KC107" s="38"/>
      <c r="KD107" s="38"/>
      <c r="KE107" s="38"/>
      <c r="KF107" s="38"/>
      <c r="KG107" s="38"/>
      <c r="KH107" s="38"/>
      <c r="KI107" s="38"/>
      <c r="KJ107" s="38"/>
      <c r="KK107" s="38"/>
      <c r="KL107" s="38"/>
      <c r="KM107" s="38"/>
      <c r="KN107" s="38"/>
      <c r="KO107" s="38"/>
      <c r="KP107" s="38"/>
      <c r="KQ107" s="38"/>
      <c r="KR107" s="38"/>
      <c r="KS107" s="38"/>
      <c r="KT107" s="38"/>
      <c r="KU107" s="38"/>
      <c r="KV107" s="38"/>
      <c r="KW107" s="38"/>
      <c r="KX107" s="38"/>
      <c r="KY107" s="38"/>
      <c r="KZ107" s="38"/>
      <c r="LA107" s="38"/>
      <c r="LB107" s="38"/>
      <c r="LC107" s="38"/>
      <c r="LD107" s="38"/>
      <c r="LE107" s="38"/>
      <c r="LF107" s="38"/>
      <c r="LG107" s="38"/>
      <c r="LH107" s="38"/>
      <c r="LI107" s="38"/>
      <c r="LJ107" s="38"/>
      <c r="LK107" s="38"/>
      <c r="LL107" s="38"/>
      <c r="LM107" s="38"/>
      <c r="LN107" s="38"/>
      <c r="LO107" s="38"/>
      <c r="LP107" s="38"/>
      <c r="LQ107" s="38"/>
      <c r="LR107" s="38"/>
      <c r="LS107" s="38"/>
      <c r="LT107" s="38"/>
      <c r="LU107" s="38"/>
      <c r="LV107" s="38"/>
      <c r="LW107" s="38"/>
      <c r="LX107" s="38"/>
      <c r="LY107" s="38"/>
      <c r="LZ107" s="38"/>
      <c r="MA107" s="38"/>
      <c r="MB107" s="38"/>
      <c r="MC107" s="38"/>
      <c r="MD107" s="38"/>
      <c r="ME107" s="38"/>
      <c r="MF107" s="38"/>
      <c r="MG107" s="38"/>
      <c r="MH107" s="38"/>
      <c r="MI107" s="38"/>
      <c r="MJ107" s="38"/>
      <c r="MK107" s="38"/>
      <c r="ML107" s="38"/>
      <c r="MM107" s="38"/>
      <c r="MN107" s="38"/>
      <c r="MO107" s="38"/>
      <c r="MP107" s="38"/>
      <c r="MQ107" s="38"/>
      <c r="MR107" s="38"/>
      <c r="MS107" s="38"/>
      <c r="MT107" s="38"/>
      <c r="MU107" s="38"/>
      <c r="MV107" s="38"/>
      <c r="MW107" s="38"/>
      <c r="MX107" s="38"/>
      <c r="MY107" s="38"/>
      <c r="MZ107" s="38"/>
      <c r="NA107" s="38"/>
      <c r="NB107" s="38"/>
      <c r="NC107" s="38"/>
      <c r="ND107" s="38"/>
      <c r="NE107" s="38"/>
      <c r="NF107" s="38"/>
      <c r="NG107" s="38"/>
      <c r="NH107" s="38"/>
      <c r="NI107" s="38"/>
      <c r="NJ107" s="38"/>
      <c r="NK107" s="38"/>
      <c r="NL107" s="38"/>
      <c r="NM107" s="38"/>
      <c r="NN107" s="38"/>
      <c r="NO107" s="38"/>
      <c r="NP107" s="38"/>
      <c r="NQ107" s="38"/>
      <c r="NR107" s="38"/>
      <c r="NS107" s="38"/>
      <c r="NT107" s="38"/>
      <c r="NU107" s="38"/>
      <c r="NV107" s="38"/>
      <c r="NW107" s="38"/>
      <c r="NX107" s="38"/>
      <c r="NY107" s="38"/>
      <c r="NZ107" s="38"/>
      <c r="OA107" s="38"/>
      <c r="OB107" s="38"/>
      <c r="OC107" s="38"/>
      <c r="OD107" s="38"/>
      <c r="OE107" s="38"/>
      <c r="OF107" s="38"/>
      <c r="OG107" s="38"/>
      <c r="OH107" s="38"/>
      <c r="OI107" s="38"/>
      <c r="OJ107" s="38"/>
      <c r="OK107" s="38"/>
      <c r="OL107" s="38"/>
      <c r="OM107" s="38"/>
      <c r="ON107" s="38"/>
      <c r="OO107" s="38"/>
      <c r="OP107" s="38"/>
      <c r="OQ107" s="38"/>
      <c r="OR107" s="38"/>
      <c r="OS107" s="38"/>
      <c r="OT107" s="38"/>
      <c r="OU107" s="38"/>
      <c r="OV107" s="38"/>
      <c r="OW107" s="38"/>
      <c r="OX107" s="38"/>
      <c r="OY107" s="38"/>
      <c r="OZ107" s="38"/>
      <c r="PA107" s="38"/>
      <c r="PB107" s="38"/>
      <c r="PC107" s="38"/>
      <c r="PD107" s="38"/>
      <c r="PE107" s="38"/>
      <c r="PF107" s="38"/>
      <c r="PG107" s="38"/>
      <c r="PH107" s="38"/>
      <c r="PI107" s="38"/>
      <c r="PJ107" s="38"/>
      <c r="PK107" s="38"/>
      <c r="PL107" s="38"/>
      <c r="PM107" s="38"/>
      <c r="PN107" s="38"/>
      <c r="PO107" s="38"/>
      <c r="PP107" s="38"/>
      <c r="PQ107" s="38"/>
      <c r="PR107" s="38"/>
      <c r="PS107" s="38"/>
      <c r="PT107" s="38"/>
      <c r="PU107" s="38"/>
      <c r="PV107" s="38"/>
      <c r="PW107" s="38"/>
      <c r="PX107" s="38"/>
      <c r="PY107" s="38"/>
      <c r="PZ107" s="38"/>
      <c r="QA107" s="38"/>
      <c r="QB107" s="38"/>
      <c r="QC107" s="38"/>
      <c r="QD107" s="38"/>
      <c r="QE107" s="38"/>
      <c r="QF107" s="38"/>
      <c r="QG107" s="38"/>
      <c r="QH107" s="38"/>
      <c r="QI107" s="38"/>
      <c r="QJ107" s="38"/>
      <c r="QK107" s="38"/>
      <c r="QL107" s="38"/>
      <c r="QM107" s="38"/>
      <c r="QN107" s="38"/>
      <c r="QO107" s="38"/>
      <c r="QP107" s="38"/>
      <c r="QQ107" s="38"/>
      <c r="QR107" s="38"/>
      <c r="QS107" s="38"/>
      <c r="QT107" s="38"/>
      <c r="QU107" s="38"/>
      <c r="QV107" s="38"/>
      <c r="QW107" s="38"/>
      <c r="QX107" s="38"/>
      <c r="QY107" s="38"/>
      <c r="QZ107" s="38"/>
      <c r="RA107" s="38"/>
      <c r="RB107" s="38"/>
      <c r="RC107" s="38"/>
      <c r="RD107" s="38"/>
      <c r="RE107" s="38"/>
      <c r="RF107" s="38"/>
      <c r="RG107" s="38"/>
      <c r="RH107" s="38"/>
      <c r="RI107" s="38"/>
      <c r="RJ107" s="38"/>
      <c r="RK107" s="38"/>
      <c r="RL107" s="38"/>
      <c r="RM107" s="38"/>
      <c r="RN107" s="38"/>
      <c r="RO107" s="38"/>
      <c r="RP107" s="38"/>
      <c r="RQ107" s="38"/>
      <c r="RR107" s="38"/>
      <c r="RS107" s="38"/>
      <c r="RT107" s="38"/>
      <c r="RU107" s="38"/>
      <c r="RV107" s="38"/>
      <c r="RW107" s="38"/>
      <c r="RX107" s="38"/>
      <c r="RY107" s="38"/>
      <c r="RZ107" s="38"/>
      <c r="SA107" s="38"/>
      <c r="SB107" s="38"/>
      <c r="SC107" s="38"/>
      <c r="SD107" s="38"/>
      <c r="SE107" s="38"/>
      <c r="SF107" s="38"/>
      <c r="SG107" s="38"/>
      <c r="SH107" s="38"/>
      <c r="SI107" s="38"/>
      <c r="SJ107" s="38"/>
      <c r="SK107" s="38"/>
      <c r="SL107" s="38"/>
      <c r="SM107" s="38"/>
      <c r="SN107" s="38"/>
      <c r="SO107" s="38"/>
      <c r="SP107" s="38"/>
      <c r="SQ107" s="38"/>
      <c r="SR107" s="38"/>
      <c r="SS107" s="38"/>
      <c r="ST107" s="38"/>
      <c r="SU107" s="38"/>
      <c r="SV107" s="38"/>
      <c r="SW107" s="38"/>
      <c r="SX107" s="38"/>
      <c r="SY107" s="38"/>
      <c r="SZ107" s="38"/>
      <c r="TA107" s="38"/>
      <c r="TB107" s="38"/>
      <c r="TC107" s="38"/>
      <c r="TD107" s="38"/>
      <c r="TE107" s="38"/>
      <c r="TF107" s="38"/>
      <c r="TG107" s="38"/>
      <c r="TH107" s="38"/>
      <c r="TI107" s="38"/>
      <c r="TJ107" s="38"/>
      <c r="TK107" s="38"/>
      <c r="TL107" s="38"/>
      <c r="TM107" s="38"/>
      <c r="TN107" s="38"/>
      <c r="TO107" s="38"/>
      <c r="TP107" s="38"/>
      <c r="TQ107" s="38"/>
      <c r="TR107" s="38"/>
      <c r="TS107" s="38"/>
      <c r="TT107" s="38"/>
      <c r="TU107" s="38"/>
      <c r="TV107" s="38"/>
      <c r="TW107" s="38"/>
      <c r="TX107" s="38"/>
      <c r="TY107" s="38"/>
      <c r="TZ107" s="38"/>
      <c r="UA107" s="38"/>
      <c r="UB107" s="38"/>
      <c r="UC107" s="38"/>
      <c r="UD107" s="38"/>
      <c r="UE107" s="38"/>
      <c r="UF107" s="38"/>
      <c r="UG107" s="38"/>
      <c r="UH107" s="38"/>
      <c r="UI107" s="38"/>
      <c r="UJ107" s="38"/>
      <c r="UK107" s="38"/>
      <c r="UL107" s="38"/>
      <c r="UM107" s="38"/>
      <c r="UN107" s="38"/>
      <c r="UO107" s="38"/>
      <c r="UP107" s="38"/>
      <c r="UQ107" s="38"/>
      <c r="UR107" s="38"/>
      <c r="US107" s="38"/>
      <c r="UT107" s="38"/>
      <c r="UU107" s="38"/>
      <c r="UV107" s="38"/>
      <c r="UW107" s="38"/>
      <c r="UX107" s="38"/>
      <c r="UY107" s="38"/>
      <c r="UZ107" s="38"/>
      <c r="VA107" s="38"/>
      <c r="VB107" s="38"/>
      <c r="VC107" s="38"/>
      <c r="VD107" s="38"/>
      <c r="VE107" s="38"/>
      <c r="VF107" s="38"/>
      <c r="VG107" s="38"/>
      <c r="VH107" s="38"/>
      <c r="VI107" s="38"/>
      <c r="VJ107" s="38"/>
      <c r="VK107" s="38"/>
      <c r="VL107" s="38"/>
      <c r="VM107" s="38"/>
      <c r="VN107" s="38"/>
      <c r="VO107" s="38"/>
      <c r="VP107" s="38"/>
      <c r="VQ107" s="38"/>
      <c r="VR107" s="38"/>
      <c r="VS107" s="38"/>
      <c r="VT107" s="38"/>
      <c r="VU107" s="38"/>
      <c r="VV107" s="38"/>
      <c r="VW107" s="38"/>
      <c r="VX107" s="38"/>
      <c r="VY107" s="38"/>
      <c r="VZ107" s="38"/>
      <c r="WA107" s="38"/>
      <c r="WB107" s="38"/>
      <c r="WC107" s="38"/>
      <c r="WD107" s="38"/>
      <c r="WE107" s="38"/>
      <c r="WF107" s="38"/>
      <c r="WG107" s="38"/>
      <c r="WH107" s="38"/>
      <c r="WI107" s="38"/>
      <c r="WJ107" s="38"/>
      <c r="WK107" s="38"/>
      <c r="WL107" s="38"/>
      <c r="WM107" s="38"/>
      <c r="WN107" s="38"/>
      <c r="WO107" s="38"/>
      <c r="WP107" s="38"/>
      <c r="WQ107" s="38"/>
      <c r="WR107" s="38"/>
      <c r="WS107" s="38"/>
      <c r="WT107" s="38"/>
      <c r="WU107" s="38"/>
      <c r="WV107" s="38"/>
      <c r="WW107" s="38"/>
      <c r="WX107" s="38"/>
      <c r="WY107" s="38"/>
      <c r="WZ107" s="38"/>
      <c r="XA107" s="38"/>
      <c r="XB107" s="38"/>
      <c r="XC107" s="38"/>
      <c r="XD107" s="38"/>
      <c r="XE107" s="38"/>
      <c r="XF107" s="38"/>
      <c r="XG107" s="38"/>
      <c r="XH107" s="38"/>
      <c r="XI107" s="38"/>
      <c r="XJ107" s="38"/>
      <c r="XK107" s="38"/>
      <c r="XL107" s="38"/>
      <c r="XM107" s="38"/>
      <c r="XN107" s="38"/>
      <c r="XO107" s="38"/>
      <c r="XP107" s="38"/>
      <c r="XQ107" s="38"/>
      <c r="XR107" s="38"/>
      <c r="XS107" s="38"/>
      <c r="XT107" s="38"/>
      <c r="XU107" s="38"/>
      <c r="XV107" s="38"/>
      <c r="XW107" s="38"/>
      <c r="XX107" s="38"/>
      <c r="XY107" s="38"/>
      <c r="XZ107" s="38"/>
      <c r="YA107" s="38"/>
      <c r="YB107" s="38"/>
      <c r="YC107" s="38"/>
      <c r="YD107" s="38"/>
      <c r="YE107" s="38"/>
      <c r="YF107" s="38"/>
      <c r="YG107" s="38"/>
      <c r="YH107" s="38"/>
      <c r="YI107" s="38"/>
      <c r="YJ107" s="38"/>
      <c r="YK107" s="38"/>
      <c r="YL107" s="38"/>
      <c r="YM107" s="38"/>
      <c r="YN107" s="38"/>
      <c r="YO107" s="38"/>
      <c r="YP107" s="38"/>
      <c r="YQ107" s="38"/>
      <c r="YR107" s="38"/>
      <c r="YS107" s="38"/>
      <c r="YT107" s="38"/>
      <c r="YU107" s="38"/>
      <c r="YV107" s="38"/>
      <c r="YW107" s="38"/>
      <c r="YX107" s="38"/>
      <c r="YY107" s="38"/>
      <c r="YZ107" s="38"/>
      <c r="ZA107" s="38"/>
      <c r="ZB107" s="38"/>
      <c r="ZC107" s="38"/>
      <c r="ZD107" s="38"/>
      <c r="ZE107" s="38"/>
      <c r="ZF107" s="38"/>
      <c r="ZG107" s="38"/>
      <c r="ZH107" s="38"/>
      <c r="ZI107" s="38"/>
      <c r="ZJ107" s="38"/>
      <c r="ZK107" s="38"/>
      <c r="ZL107" s="38"/>
      <c r="ZM107" s="38"/>
      <c r="ZN107" s="38"/>
      <c r="ZO107" s="38"/>
      <c r="ZP107" s="38"/>
      <c r="ZQ107" s="38"/>
      <c r="ZR107" s="38"/>
      <c r="ZS107" s="38"/>
      <c r="ZT107" s="38"/>
      <c r="ZU107" s="38"/>
      <c r="ZV107" s="38"/>
      <c r="ZW107" s="38"/>
      <c r="ZX107" s="38"/>
      <c r="ZY107" s="38"/>
      <c r="ZZ107" s="38"/>
      <c r="AAA107" s="38"/>
      <c r="AAB107" s="38"/>
      <c r="AAC107" s="38"/>
      <c r="AAD107" s="38"/>
      <c r="AAE107" s="38"/>
      <c r="AAF107" s="38"/>
      <c r="AAG107" s="38"/>
      <c r="AAH107" s="38"/>
      <c r="AAI107" s="38"/>
      <c r="AAJ107" s="38"/>
      <c r="AAK107" s="38"/>
      <c r="AAL107" s="38"/>
      <c r="AAM107" s="38"/>
      <c r="AAN107" s="38"/>
      <c r="AAO107" s="38"/>
      <c r="AAP107" s="38"/>
      <c r="AAQ107" s="38"/>
      <c r="AAR107" s="38"/>
      <c r="AAS107" s="38"/>
      <c r="AAT107" s="38"/>
      <c r="AAU107" s="38"/>
      <c r="AAV107" s="38"/>
      <c r="AAW107" s="38"/>
      <c r="AAX107" s="38"/>
      <c r="AAY107" s="38"/>
      <c r="AAZ107" s="38"/>
      <c r="ABA107" s="38"/>
      <c r="ABB107" s="38"/>
      <c r="ABC107" s="38"/>
      <c r="ABD107" s="38"/>
      <c r="ABE107" s="38"/>
      <c r="ABF107" s="38"/>
      <c r="ABG107" s="38"/>
      <c r="ABH107" s="38"/>
      <c r="ABI107" s="38"/>
      <c r="ABJ107" s="38"/>
      <c r="ABK107" s="38"/>
      <c r="ABL107" s="38"/>
      <c r="ABM107" s="38"/>
      <c r="ABN107" s="38"/>
      <c r="ABO107" s="38"/>
      <c r="ABP107" s="38"/>
      <c r="ABQ107" s="38"/>
      <c r="ABR107" s="38"/>
      <c r="ABS107" s="38"/>
      <c r="ABT107" s="38"/>
      <c r="ABU107" s="38"/>
      <c r="ABV107" s="38"/>
      <c r="ABW107" s="38"/>
      <c r="ABX107" s="38"/>
      <c r="ABY107" s="38"/>
      <c r="ABZ107" s="38"/>
      <c r="ACA107" s="38"/>
      <c r="ACB107" s="38"/>
      <c r="ACC107" s="38"/>
      <c r="ACD107" s="38"/>
      <c r="ACE107" s="38"/>
      <c r="ACF107" s="38"/>
      <c r="ACG107" s="38"/>
      <c r="ACH107" s="38"/>
      <c r="ACI107" s="38"/>
      <c r="ACJ107" s="38"/>
      <c r="ACK107" s="38"/>
      <c r="ACL107" s="38"/>
      <c r="ACM107" s="38"/>
      <c r="ACN107" s="38"/>
      <c r="ACO107" s="38"/>
      <c r="ACP107" s="38"/>
      <c r="ACQ107" s="38"/>
      <c r="ACR107" s="38"/>
      <c r="ACS107" s="38"/>
      <c r="ACT107" s="38"/>
      <c r="ACU107" s="38"/>
      <c r="ACV107" s="38"/>
      <c r="ACW107" s="38"/>
      <c r="ACX107" s="38"/>
      <c r="ACY107" s="38"/>
      <c r="ACZ107" s="38"/>
      <c r="ADA107" s="38"/>
      <c r="ADB107" s="38"/>
      <c r="ADC107" s="38"/>
      <c r="ADD107" s="38"/>
      <c r="ADE107" s="38"/>
      <c r="ADF107" s="38"/>
      <c r="ADG107" s="38"/>
      <c r="ADH107" s="38"/>
      <c r="ADI107" s="38"/>
      <c r="ADJ107" s="38"/>
      <c r="ADK107" s="38"/>
      <c r="ADL107" s="38"/>
      <c r="ADM107" s="38"/>
      <c r="ADN107" s="38"/>
      <c r="ADO107" s="38"/>
      <c r="ADP107" s="38"/>
      <c r="ADQ107" s="38"/>
      <c r="ADR107" s="38"/>
      <c r="ADS107" s="38"/>
      <c r="ADT107" s="38"/>
      <c r="ADU107" s="38"/>
      <c r="ADV107" s="38"/>
      <c r="ADW107" s="38"/>
      <c r="ADX107" s="38"/>
      <c r="ADY107" s="38"/>
      <c r="ADZ107" s="38"/>
      <c r="AEA107" s="38"/>
      <c r="AEB107" s="38"/>
      <c r="AEC107" s="38"/>
      <c r="AED107" s="38"/>
      <c r="AEE107" s="38"/>
      <c r="AEF107" s="38"/>
      <c r="AEG107" s="38"/>
      <c r="AEH107" s="38"/>
      <c r="AEI107" s="38"/>
      <c r="AEJ107" s="38"/>
      <c r="AEK107" s="38"/>
      <c r="AEL107" s="38"/>
      <c r="AEM107" s="38"/>
      <c r="AEN107" s="38"/>
      <c r="AEO107" s="38"/>
      <c r="AEP107" s="38"/>
      <c r="AEQ107" s="38"/>
      <c r="AER107" s="38"/>
      <c r="AES107" s="38"/>
      <c r="AET107" s="38"/>
      <c r="AEU107" s="38"/>
      <c r="AEV107" s="38"/>
      <c r="AEW107" s="38"/>
      <c r="AEX107" s="38"/>
      <c r="AEY107" s="38"/>
      <c r="AEZ107" s="38"/>
      <c r="AFA107" s="38"/>
      <c r="AFB107" s="38"/>
      <c r="AFC107" s="38"/>
      <c r="AFD107" s="38"/>
      <c r="AFE107" s="38"/>
      <c r="AFF107" s="38"/>
      <c r="AFG107" s="38"/>
      <c r="AFH107" s="38"/>
      <c r="AFI107" s="38"/>
      <c r="AFJ107" s="38"/>
      <c r="AFK107" s="38"/>
      <c r="AFL107" s="38"/>
      <c r="AFM107" s="38"/>
      <c r="AFN107" s="38"/>
      <c r="AFO107" s="38"/>
      <c r="AFP107" s="38"/>
      <c r="AFQ107" s="38"/>
      <c r="AFR107" s="38"/>
      <c r="AFS107" s="38"/>
      <c r="AFT107" s="38"/>
      <c r="AFU107" s="38"/>
      <c r="AFV107" s="38"/>
      <c r="AFW107" s="38"/>
      <c r="AFX107" s="38"/>
      <c r="AFY107" s="38"/>
      <c r="AFZ107" s="38"/>
      <c r="AGA107" s="38"/>
      <c r="AGB107" s="38"/>
      <c r="AGC107" s="38"/>
      <c r="AGD107" s="38"/>
      <c r="AGE107" s="38"/>
      <c r="AGF107" s="38"/>
      <c r="AGG107" s="38"/>
      <c r="AGH107" s="38"/>
      <c r="AGI107" s="38"/>
      <c r="AGJ107" s="38"/>
      <c r="AGK107" s="38"/>
      <c r="AGL107" s="38"/>
      <c r="AGM107" s="38"/>
      <c r="AGN107" s="38"/>
      <c r="AGO107" s="38"/>
      <c r="AGP107" s="38"/>
      <c r="AGQ107" s="38"/>
      <c r="AGR107" s="38"/>
      <c r="AGS107" s="38"/>
      <c r="AGT107" s="38"/>
      <c r="AGU107" s="38"/>
      <c r="AGV107" s="38"/>
      <c r="AGW107" s="38"/>
      <c r="AGX107" s="38"/>
      <c r="AGY107" s="38"/>
      <c r="AGZ107" s="38"/>
      <c r="AHA107" s="38"/>
      <c r="AHB107" s="38"/>
      <c r="AHC107" s="38"/>
      <c r="AHD107" s="38"/>
      <c r="AHE107" s="38"/>
      <c r="AHF107" s="38"/>
      <c r="AHG107" s="38"/>
      <c r="AHH107" s="38"/>
      <c r="AHI107" s="38"/>
      <c r="AHJ107" s="38"/>
      <c r="AHK107" s="38"/>
      <c r="AHL107" s="38"/>
      <c r="AHM107" s="38"/>
      <c r="AHN107" s="38"/>
      <c r="AHO107" s="38"/>
      <c r="AHP107" s="38"/>
      <c r="AHQ107" s="38"/>
      <c r="AHR107" s="38"/>
      <c r="AHS107" s="38"/>
      <c r="AHT107" s="38"/>
      <c r="AHU107" s="38"/>
      <c r="AHV107" s="38"/>
      <c r="AHW107" s="38"/>
      <c r="AHX107" s="38"/>
      <c r="AHY107" s="38"/>
      <c r="AHZ107" s="38"/>
      <c r="AIA107" s="38"/>
      <c r="AIB107" s="38"/>
      <c r="AIC107" s="38"/>
      <c r="AID107" s="38"/>
      <c r="AIE107" s="38"/>
      <c r="AIF107" s="38"/>
      <c r="AIG107" s="38"/>
      <c r="AIH107" s="38"/>
      <c r="AII107" s="38"/>
      <c r="AIJ107" s="38"/>
      <c r="AIK107" s="38"/>
      <c r="AIL107" s="38"/>
      <c r="AIM107" s="38"/>
      <c r="AIN107" s="38"/>
      <c r="AIO107" s="38"/>
      <c r="AIP107" s="38"/>
      <c r="AIQ107" s="38"/>
      <c r="AIR107" s="38"/>
      <c r="AIS107" s="38"/>
      <c r="AIT107" s="38"/>
      <c r="AIU107" s="38"/>
      <c r="AIV107" s="38"/>
      <c r="AIW107" s="38"/>
      <c r="AIX107" s="38"/>
      <c r="AIY107" s="38"/>
      <c r="AIZ107" s="38"/>
      <c r="AJA107" s="38"/>
      <c r="AJB107" s="38"/>
      <c r="AJC107" s="38"/>
      <c r="AJD107" s="38"/>
      <c r="AJE107" s="38"/>
      <c r="AJF107" s="38"/>
      <c r="AJG107" s="38"/>
      <c r="AJH107" s="38"/>
      <c r="AJI107" s="38"/>
      <c r="AJJ107" s="38"/>
      <c r="AJK107" s="38"/>
      <c r="AJL107" s="38"/>
      <c r="AJM107" s="38"/>
      <c r="AJN107" s="38"/>
      <c r="AJO107" s="38"/>
      <c r="AJP107" s="38"/>
      <c r="AJQ107" s="38"/>
      <c r="AJR107" s="38"/>
      <c r="AJS107" s="38"/>
      <c r="AJT107" s="38"/>
      <c r="AJU107" s="38"/>
      <c r="AJV107" s="38"/>
      <c r="AJW107" s="38"/>
      <c r="AJX107" s="38"/>
      <c r="AJY107" s="38"/>
      <c r="AJZ107" s="38"/>
      <c r="AKA107" s="38"/>
      <c r="AKB107" s="38"/>
      <c r="AKC107" s="38"/>
      <c r="AKD107" s="38"/>
      <c r="AKE107" s="38"/>
      <c r="AKF107" s="38"/>
      <c r="AKG107" s="38"/>
      <c r="AKH107" s="38"/>
      <c r="AKI107" s="38"/>
      <c r="AKJ107" s="38"/>
      <c r="AKK107" s="38"/>
      <c r="AKL107" s="38"/>
      <c r="AKM107" s="38"/>
      <c r="AKN107" s="38"/>
      <c r="AKO107" s="38"/>
      <c r="AKP107" s="38"/>
      <c r="AKQ107" s="38"/>
      <c r="AKR107" s="38"/>
      <c r="AKS107" s="38"/>
      <c r="AKT107" s="38"/>
      <c r="AKU107" s="38"/>
      <c r="AKV107" s="38"/>
      <c r="AKW107" s="38"/>
      <c r="AKX107" s="38"/>
      <c r="AKY107" s="38"/>
      <c r="AKZ107" s="38"/>
      <c r="ALA107" s="38"/>
      <c r="ALB107" s="38"/>
      <c r="ALC107" s="38"/>
      <c r="ALD107" s="38"/>
      <c r="ALE107" s="38"/>
      <c r="ALF107" s="38"/>
      <c r="ALG107" s="38"/>
      <c r="ALH107" s="38"/>
      <c r="ALI107" s="38"/>
      <c r="ALJ107" s="38"/>
      <c r="ALK107" s="38"/>
      <c r="ALL107" s="38"/>
      <c r="ALM107" s="38"/>
      <c r="ALN107" s="38"/>
      <c r="ALO107" s="38"/>
      <c r="ALP107" s="38"/>
      <c r="ALQ107" s="38"/>
      <c r="ALR107" s="38"/>
      <c r="ALS107" s="38"/>
      <c r="ALT107" s="38"/>
      <c r="ALU107" s="38"/>
      <c r="ALV107" s="38"/>
      <c r="ALW107" s="38"/>
      <c r="ALX107" s="38"/>
      <c r="ALY107" s="38"/>
      <c r="ALZ107" s="38"/>
      <c r="AMA107" s="38"/>
      <c r="AMB107" s="38"/>
      <c r="AMC107" s="38"/>
      <c r="AMD107" s="38"/>
      <c r="AME107" s="38"/>
      <c r="AMF107" s="38"/>
      <c r="AMG107" s="38"/>
      <c r="AMH107" s="38"/>
      <c r="AMI107" s="38"/>
      <c r="AMJ107" s="38"/>
      <c r="AMK107" s="38"/>
      <c r="AML107" s="38"/>
      <c r="AMM107" s="38"/>
      <c r="AMN107" s="38"/>
      <c r="AMO107" s="38"/>
      <c r="AMP107" s="38"/>
      <c r="AMQ107" s="38"/>
      <c r="AMR107" s="38"/>
      <c r="AMS107" s="38"/>
      <c r="AMT107" s="38"/>
      <c r="AMU107" s="38"/>
      <c r="AMV107" s="38"/>
      <c r="AMW107" s="38"/>
      <c r="AMX107" s="38"/>
      <c r="AMY107" s="38"/>
      <c r="AMZ107" s="38"/>
      <c r="ANA107" s="38"/>
      <c r="ANB107" s="38"/>
      <c r="ANC107" s="38"/>
      <c r="AND107" s="38"/>
      <c r="ANE107" s="38"/>
      <c r="ANF107" s="38"/>
      <c r="ANG107" s="38"/>
      <c r="ANH107" s="38"/>
      <c r="ANI107" s="38"/>
      <c r="ANJ107" s="38"/>
      <c r="ANK107" s="38"/>
      <c r="ANL107" s="38"/>
      <c r="ANM107" s="38"/>
      <c r="ANN107" s="38"/>
      <c r="ANO107" s="38"/>
      <c r="ANP107" s="38"/>
      <c r="ANQ107" s="38"/>
      <c r="ANR107" s="38"/>
      <c r="ANS107" s="38"/>
      <c r="ANT107" s="38"/>
      <c r="ANU107" s="38"/>
      <c r="ANV107" s="38"/>
      <c r="ANW107" s="38"/>
      <c r="ANX107" s="38"/>
      <c r="ANY107" s="38"/>
      <c r="ANZ107" s="38"/>
      <c r="AOA107" s="38"/>
      <c r="AOB107" s="38"/>
      <c r="AOC107" s="38"/>
      <c r="AOD107" s="38"/>
      <c r="AOE107" s="38"/>
      <c r="AOF107" s="38"/>
      <c r="AOG107" s="38"/>
      <c r="AOH107" s="38"/>
      <c r="AOI107" s="38"/>
      <c r="AOJ107" s="38"/>
      <c r="AOK107" s="38"/>
      <c r="AOL107" s="38"/>
      <c r="AOM107" s="38"/>
      <c r="AON107" s="38"/>
      <c r="AOO107" s="38"/>
      <c r="AOP107" s="38"/>
      <c r="AOQ107" s="38"/>
      <c r="AOR107" s="38"/>
      <c r="AOS107" s="38"/>
      <c r="AOT107" s="38"/>
      <c r="AOU107" s="38"/>
      <c r="AOV107" s="38"/>
      <c r="AOW107" s="38"/>
      <c r="AOX107" s="38"/>
      <c r="AOY107" s="38"/>
      <c r="AOZ107" s="38"/>
      <c r="APA107" s="38"/>
      <c r="APB107" s="38"/>
      <c r="APC107" s="38"/>
      <c r="APD107" s="38"/>
      <c r="APE107" s="38"/>
      <c r="APF107" s="38"/>
      <c r="APG107" s="38"/>
      <c r="APH107" s="38"/>
      <c r="API107" s="38"/>
      <c r="APJ107" s="38"/>
      <c r="APK107" s="38"/>
      <c r="APL107" s="38"/>
      <c r="APM107" s="38"/>
      <c r="APN107" s="38"/>
      <c r="APO107" s="38"/>
      <c r="APP107" s="38"/>
      <c r="APQ107" s="38"/>
      <c r="APR107" s="38"/>
      <c r="APS107" s="38"/>
      <c r="APT107" s="38"/>
      <c r="APU107" s="38"/>
      <c r="APV107" s="38"/>
      <c r="APW107" s="38"/>
      <c r="APX107" s="38"/>
      <c r="APY107" s="38"/>
      <c r="APZ107" s="38"/>
      <c r="AQA107" s="38"/>
      <c r="AQB107" s="38"/>
      <c r="AQC107" s="38"/>
      <c r="AQD107" s="38"/>
      <c r="AQE107" s="38"/>
      <c r="AQF107" s="38"/>
      <c r="AQG107" s="38"/>
      <c r="AQH107" s="38"/>
      <c r="AQI107" s="38"/>
      <c r="AQJ107" s="38"/>
      <c r="AQK107" s="38"/>
      <c r="AQL107" s="38"/>
      <c r="AQM107" s="38"/>
      <c r="AQN107" s="38"/>
      <c r="AQO107" s="38"/>
      <c r="AQP107" s="38"/>
      <c r="AQQ107" s="38"/>
      <c r="AQR107" s="38"/>
      <c r="AQS107" s="38"/>
      <c r="AQT107" s="38"/>
      <c r="AQU107" s="38"/>
      <c r="AQV107" s="38"/>
      <c r="AQW107" s="38"/>
      <c r="AQX107" s="38"/>
      <c r="AQY107" s="38"/>
      <c r="AQZ107" s="38"/>
      <c r="ARA107" s="38"/>
      <c r="ARB107" s="38"/>
      <c r="ARC107" s="38"/>
      <c r="ARD107" s="38"/>
      <c r="ARE107" s="38"/>
      <c r="ARF107" s="38"/>
      <c r="ARG107" s="38"/>
      <c r="ARH107" s="38"/>
      <c r="ARI107" s="38"/>
      <c r="ARJ107" s="38"/>
      <c r="ARK107" s="38"/>
      <c r="ARL107" s="38"/>
      <c r="ARM107" s="38"/>
      <c r="ARN107" s="38"/>
      <c r="ARO107" s="38"/>
      <c r="ARP107" s="38"/>
      <c r="ARQ107" s="38"/>
      <c r="ARR107" s="38"/>
      <c r="ARS107" s="38"/>
      <c r="ART107" s="38"/>
      <c r="ARU107" s="38"/>
      <c r="ARV107" s="38"/>
      <c r="ARW107" s="38"/>
      <c r="ARX107" s="38"/>
      <c r="ARY107" s="38"/>
      <c r="ARZ107" s="38"/>
      <c r="ASA107" s="38"/>
      <c r="ASB107" s="38"/>
      <c r="ASC107" s="38"/>
      <c r="ASD107" s="38"/>
      <c r="ASE107" s="38"/>
      <c r="ASF107" s="38"/>
      <c r="ASG107" s="38"/>
      <c r="ASH107" s="38"/>
      <c r="ASI107" s="38"/>
      <c r="ASJ107" s="38"/>
      <c r="ASK107" s="38"/>
      <c r="ASL107" s="38"/>
      <c r="ASM107" s="38"/>
      <c r="ASN107" s="38"/>
      <c r="ASO107" s="38"/>
      <c r="ASP107" s="38"/>
      <c r="ASQ107" s="38"/>
      <c r="ASR107" s="38"/>
      <c r="ASS107" s="38"/>
      <c r="AST107" s="38"/>
      <c r="ASU107" s="38"/>
      <c r="ASV107" s="38"/>
      <c r="ASW107" s="38"/>
      <c r="ASX107" s="38"/>
      <c r="ASY107" s="38"/>
      <c r="ASZ107" s="38"/>
      <c r="ATA107" s="38"/>
      <c r="ATB107" s="38"/>
      <c r="ATC107" s="38"/>
      <c r="ATD107" s="38"/>
      <c r="ATE107" s="38"/>
      <c r="ATF107" s="38"/>
      <c r="ATG107" s="38"/>
      <c r="ATH107" s="38"/>
      <c r="ATI107" s="38"/>
      <c r="ATJ107" s="38"/>
      <c r="ATK107" s="38"/>
      <c r="ATL107" s="38"/>
      <c r="ATM107" s="38"/>
      <c r="ATN107" s="38"/>
      <c r="ATO107" s="38"/>
      <c r="ATP107" s="38"/>
      <c r="ATQ107" s="38"/>
      <c r="ATR107" s="38"/>
      <c r="ATS107" s="38"/>
      <c r="ATT107" s="38"/>
      <c r="ATU107" s="38"/>
      <c r="ATV107" s="38"/>
      <c r="ATW107" s="38"/>
      <c r="ATX107" s="38"/>
      <c r="ATY107" s="38"/>
      <c r="ATZ107" s="38"/>
      <c r="AUA107" s="38"/>
      <c r="AUB107" s="38"/>
      <c r="AUC107" s="38"/>
      <c r="AUD107" s="38"/>
      <c r="AUE107" s="38"/>
      <c r="AUF107" s="38"/>
      <c r="AUG107" s="38"/>
      <c r="AUH107" s="38"/>
      <c r="AUI107" s="38"/>
      <c r="AUJ107" s="38"/>
      <c r="AUK107" s="38"/>
      <c r="AUL107" s="38"/>
      <c r="AUM107" s="38"/>
      <c r="AUN107" s="38"/>
      <c r="AUO107" s="38"/>
      <c r="AUP107" s="38"/>
      <c r="AUQ107" s="38"/>
      <c r="AUR107" s="38"/>
      <c r="AUS107" s="38"/>
      <c r="AUT107" s="38"/>
      <c r="AUU107" s="38"/>
      <c r="AUV107" s="38"/>
      <c r="AUW107" s="38"/>
      <c r="AUX107" s="38"/>
      <c r="AUY107" s="38"/>
      <c r="AUZ107" s="38"/>
      <c r="AVA107" s="38"/>
      <c r="AVB107" s="38"/>
      <c r="AVC107" s="38"/>
      <c r="AVD107" s="38"/>
      <c r="AVE107" s="38"/>
      <c r="AVF107" s="38"/>
      <c r="AVG107" s="38"/>
      <c r="AVH107" s="38"/>
      <c r="AVI107" s="38"/>
      <c r="AVJ107" s="38"/>
      <c r="AVK107" s="38"/>
      <c r="AVL107" s="38"/>
      <c r="AVM107" s="38"/>
      <c r="AVN107" s="38"/>
      <c r="AVO107" s="38"/>
      <c r="AVP107" s="38"/>
      <c r="AVQ107" s="38"/>
      <c r="AVR107" s="38"/>
      <c r="AVS107" s="38"/>
      <c r="AVT107" s="38"/>
      <c r="AVU107" s="38"/>
      <c r="AVV107" s="38"/>
      <c r="AVW107" s="38"/>
      <c r="AVX107" s="38"/>
      <c r="AVY107" s="38"/>
      <c r="AVZ107" s="38"/>
      <c r="AWA107" s="38"/>
      <c r="AWB107" s="38"/>
      <c r="AWC107" s="38"/>
      <c r="AWD107" s="38"/>
      <c r="AWE107" s="38"/>
      <c r="AWF107" s="38"/>
      <c r="AWG107" s="38"/>
      <c r="AWH107" s="38"/>
      <c r="AWI107" s="38"/>
      <c r="AWJ107" s="38"/>
      <c r="AWK107" s="38"/>
      <c r="AWL107" s="38"/>
      <c r="AWM107" s="38"/>
      <c r="AWN107" s="38"/>
      <c r="AWO107" s="38"/>
      <c r="AWP107" s="38"/>
      <c r="AWQ107" s="38"/>
      <c r="AWR107" s="38"/>
      <c r="AWS107" s="38"/>
      <c r="AWT107" s="38"/>
      <c r="AWU107" s="38"/>
      <c r="AWV107" s="38"/>
      <c r="AWW107" s="38"/>
      <c r="AWX107" s="38"/>
      <c r="AWY107" s="38"/>
      <c r="AWZ107" s="38"/>
      <c r="AXA107" s="38"/>
      <c r="AXB107" s="38"/>
      <c r="AXC107" s="38"/>
      <c r="AXD107" s="38"/>
      <c r="AXE107" s="38"/>
      <c r="AXF107" s="38"/>
      <c r="AXG107" s="38"/>
      <c r="AXH107" s="38"/>
      <c r="AXI107" s="38"/>
      <c r="AXJ107" s="38"/>
      <c r="AXK107" s="38"/>
      <c r="AXL107" s="38"/>
      <c r="AXM107" s="38"/>
      <c r="AXN107" s="38"/>
      <c r="AXO107" s="38"/>
      <c r="AXP107" s="38"/>
      <c r="AXQ107" s="38"/>
      <c r="AXR107" s="38"/>
      <c r="AXS107" s="38"/>
      <c r="AXT107" s="38"/>
      <c r="AXU107" s="38"/>
      <c r="AXV107" s="38"/>
      <c r="AXW107" s="38"/>
      <c r="AXX107" s="38"/>
      <c r="AXY107" s="38"/>
      <c r="AXZ107" s="38"/>
      <c r="AYA107" s="38"/>
      <c r="AYB107" s="38"/>
      <c r="AYC107" s="38"/>
      <c r="AYD107" s="38"/>
      <c r="AYE107" s="38"/>
      <c r="AYF107" s="38"/>
      <c r="AYG107" s="38"/>
      <c r="AYH107" s="38"/>
      <c r="AYI107" s="38"/>
      <c r="AYJ107" s="38"/>
      <c r="AYK107" s="38"/>
      <c r="AYL107" s="38"/>
      <c r="AYM107" s="38"/>
      <c r="AYN107" s="38"/>
      <c r="AYO107" s="38"/>
      <c r="AYP107" s="38"/>
      <c r="AYQ107" s="38"/>
      <c r="AYR107" s="38"/>
      <c r="AYS107" s="38"/>
      <c r="AYT107" s="38"/>
      <c r="AYU107" s="38"/>
      <c r="AYV107" s="38"/>
      <c r="AYW107" s="38"/>
      <c r="AYX107" s="38"/>
      <c r="AYY107" s="38"/>
      <c r="AYZ107" s="38"/>
      <c r="AZA107" s="38"/>
      <c r="AZB107" s="38"/>
      <c r="AZC107" s="38"/>
      <c r="AZD107" s="38"/>
      <c r="AZE107" s="38"/>
      <c r="AZF107" s="38"/>
      <c r="AZG107" s="38"/>
      <c r="AZH107" s="38"/>
      <c r="AZI107" s="38"/>
      <c r="AZJ107" s="38"/>
      <c r="AZK107" s="38"/>
      <c r="AZL107" s="38"/>
      <c r="AZM107" s="38"/>
      <c r="AZN107" s="38"/>
      <c r="AZO107" s="38"/>
      <c r="AZP107" s="38"/>
      <c r="AZQ107" s="38"/>
      <c r="AZR107" s="38"/>
      <c r="AZS107" s="38"/>
      <c r="AZT107" s="38"/>
      <c r="AZU107" s="38"/>
      <c r="AZV107" s="38"/>
      <c r="AZW107" s="38"/>
      <c r="AZX107" s="38"/>
      <c r="AZY107" s="38"/>
      <c r="AZZ107" s="38"/>
      <c r="BAA107" s="38"/>
      <c r="BAB107" s="38"/>
      <c r="BAC107" s="38"/>
      <c r="BAD107" s="38"/>
      <c r="BAE107" s="38"/>
      <c r="BAF107" s="38"/>
      <c r="BAG107" s="38"/>
      <c r="BAH107" s="38"/>
      <c r="BAI107" s="38"/>
      <c r="BAJ107" s="38"/>
      <c r="BAK107" s="38"/>
      <c r="BAL107" s="38"/>
      <c r="BAM107" s="38"/>
      <c r="BAN107" s="38"/>
      <c r="BAO107" s="38"/>
      <c r="BAP107" s="38"/>
      <c r="BAQ107" s="38"/>
      <c r="BAR107" s="38"/>
      <c r="BAS107" s="38"/>
      <c r="BAT107" s="38"/>
      <c r="BAU107" s="38"/>
      <c r="BAV107" s="38"/>
      <c r="BAW107" s="38"/>
      <c r="BAX107" s="38"/>
      <c r="BAY107" s="38"/>
      <c r="BAZ107" s="38"/>
      <c r="BBA107" s="38"/>
      <c r="BBB107" s="38"/>
      <c r="BBC107" s="38"/>
      <c r="BBD107" s="38"/>
      <c r="BBE107" s="38"/>
      <c r="BBF107" s="38"/>
      <c r="BBG107" s="38"/>
      <c r="BBH107" s="38"/>
      <c r="BBI107" s="38"/>
      <c r="BBJ107" s="38"/>
      <c r="BBK107" s="38"/>
      <c r="BBL107" s="38"/>
      <c r="BBM107" s="38"/>
      <c r="BBN107" s="38"/>
      <c r="BBO107" s="38"/>
      <c r="BBP107" s="38"/>
      <c r="BBQ107" s="38"/>
      <c r="BBR107" s="38"/>
      <c r="BBS107" s="38"/>
      <c r="BBT107" s="38"/>
      <c r="BBU107" s="38"/>
      <c r="BBV107" s="38"/>
      <c r="BBW107" s="38"/>
      <c r="BBX107" s="38"/>
      <c r="BBY107" s="38"/>
      <c r="BBZ107" s="38"/>
      <c r="BCA107" s="38"/>
      <c r="BCB107" s="38"/>
      <c r="BCC107" s="38"/>
      <c r="BCD107" s="38"/>
      <c r="BCE107" s="38"/>
      <c r="BCF107" s="38"/>
      <c r="BCG107" s="38"/>
      <c r="BCH107" s="38"/>
      <c r="BCI107" s="38"/>
      <c r="BCJ107" s="38"/>
      <c r="BCK107" s="38"/>
      <c r="BCL107" s="38"/>
      <c r="BCM107" s="38"/>
      <c r="BCN107" s="38"/>
      <c r="BCO107" s="38"/>
      <c r="BCP107" s="38"/>
      <c r="BCQ107" s="38"/>
      <c r="BCR107" s="38"/>
      <c r="BCS107" s="38"/>
      <c r="BCT107" s="38"/>
      <c r="BCU107" s="38"/>
      <c r="BCV107" s="38"/>
      <c r="BCW107" s="38"/>
      <c r="BCX107" s="38"/>
      <c r="BCY107" s="38"/>
      <c r="BCZ107" s="38"/>
      <c r="BDA107" s="38"/>
      <c r="BDB107" s="38"/>
      <c r="BDC107" s="38"/>
      <c r="BDD107" s="38"/>
      <c r="BDE107" s="38"/>
      <c r="BDF107" s="38"/>
      <c r="BDG107" s="38"/>
      <c r="BDH107" s="38"/>
      <c r="BDI107" s="38"/>
      <c r="BDJ107" s="38"/>
      <c r="BDK107" s="38"/>
      <c r="BDL107" s="38"/>
      <c r="BDM107" s="38"/>
      <c r="BDN107" s="38"/>
      <c r="BDO107" s="38"/>
      <c r="BDP107" s="38"/>
      <c r="BDQ107" s="38"/>
      <c r="BDR107" s="38"/>
      <c r="BDS107" s="38"/>
      <c r="BDT107" s="38"/>
      <c r="BDU107" s="38"/>
      <c r="BDV107" s="38"/>
      <c r="BDW107" s="38"/>
      <c r="BDX107" s="38"/>
      <c r="BDY107" s="38"/>
      <c r="BDZ107" s="38"/>
      <c r="BEA107" s="38"/>
      <c r="BEB107" s="38"/>
      <c r="BEC107" s="38"/>
      <c r="BED107" s="38"/>
      <c r="BEE107" s="38"/>
      <c r="BEF107" s="38"/>
      <c r="BEG107" s="38"/>
      <c r="BEH107" s="38"/>
      <c r="BEI107" s="38"/>
      <c r="BEJ107" s="38"/>
      <c r="BEK107" s="38"/>
      <c r="BEL107" s="38"/>
      <c r="BEM107" s="38"/>
      <c r="BEN107" s="38"/>
      <c r="BEO107" s="38"/>
      <c r="BEP107" s="38"/>
      <c r="BEQ107" s="38"/>
      <c r="BER107" s="38"/>
      <c r="BES107" s="38"/>
      <c r="BET107" s="38"/>
      <c r="BEU107" s="38"/>
      <c r="BEV107" s="38"/>
      <c r="BEW107" s="38"/>
      <c r="BEX107" s="38"/>
      <c r="BEY107" s="38"/>
      <c r="BEZ107" s="38"/>
      <c r="BFA107" s="38"/>
      <c r="BFB107" s="38"/>
      <c r="BFC107" s="38"/>
      <c r="BFD107" s="38"/>
      <c r="BFE107" s="38"/>
      <c r="BFF107" s="38"/>
      <c r="BFG107" s="38"/>
      <c r="BFH107" s="38"/>
      <c r="BFI107" s="38"/>
      <c r="BFJ107" s="38"/>
      <c r="BFK107" s="38"/>
      <c r="BFL107" s="38"/>
      <c r="BFM107" s="38"/>
      <c r="BFN107" s="38"/>
      <c r="BFO107" s="38"/>
      <c r="BFP107" s="38"/>
      <c r="BFQ107" s="38"/>
      <c r="BFR107" s="38"/>
      <c r="BFS107" s="38"/>
      <c r="BFT107" s="38"/>
      <c r="BFU107" s="38"/>
      <c r="BFV107" s="38"/>
      <c r="BFW107" s="38"/>
      <c r="BFX107" s="38"/>
      <c r="BFY107" s="38"/>
      <c r="BFZ107" s="38"/>
      <c r="BGA107" s="38"/>
      <c r="BGB107" s="38"/>
      <c r="BGC107" s="38"/>
      <c r="BGD107" s="38"/>
      <c r="BGE107" s="38"/>
      <c r="BGF107" s="38"/>
      <c r="BGG107" s="38"/>
      <c r="BGH107" s="38"/>
      <c r="BGI107" s="38"/>
      <c r="BGJ107" s="38"/>
      <c r="BGK107" s="38"/>
      <c r="BGL107" s="38"/>
      <c r="BGM107" s="38"/>
      <c r="BGN107" s="38"/>
      <c r="BGO107" s="38"/>
      <c r="BGP107" s="38"/>
      <c r="BGQ107" s="38"/>
      <c r="BGR107" s="38"/>
      <c r="BGS107" s="38"/>
      <c r="BGT107" s="38"/>
      <c r="BGU107" s="38"/>
      <c r="BGV107" s="38"/>
      <c r="BGW107" s="38"/>
      <c r="BGX107" s="38"/>
      <c r="BGY107" s="38"/>
      <c r="BGZ107" s="38"/>
      <c r="BHA107" s="38"/>
      <c r="BHB107" s="38"/>
      <c r="BHC107" s="38"/>
      <c r="BHD107" s="38"/>
      <c r="BHE107" s="38"/>
      <c r="BHF107" s="38"/>
      <c r="BHG107" s="38"/>
      <c r="BHH107" s="38"/>
      <c r="BHI107" s="38"/>
      <c r="BHJ107" s="38"/>
      <c r="BHK107" s="38"/>
      <c r="BHL107" s="38"/>
      <c r="BHM107" s="38"/>
      <c r="BHN107" s="38"/>
      <c r="BHO107" s="38"/>
      <c r="BHP107" s="38"/>
      <c r="BHQ107" s="38"/>
      <c r="BHR107" s="38"/>
      <c r="BHS107" s="38"/>
      <c r="BHT107" s="38"/>
      <c r="BHU107" s="38"/>
      <c r="BHV107" s="38"/>
      <c r="BHW107" s="38"/>
      <c r="BHX107" s="38"/>
      <c r="BHY107" s="38"/>
      <c r="BHZ107" s="38"/>
      <c r="BIA107" s="38"/>
      <c r="BIB107" s="38"/>
      <c r="BIC107" s="38"/>
      <c r="BID107" s="38"/>
      <c r="BIE107" s="38"/>
      <c r="BIF107" s="38"/>
      <c r="BIG107" s="38"/>
      <c r="BIH107" s="38"/>
      <c r="BII107" s="38"/>
      <c r="BIJ107" s="38"/>
      <c r="BIK107" s="38"/>
      <c r="BIL107" s="38"/>
      <c r="BIM107" s="38"/>
      <c r="BIN107" s="38"/>
      <c r="BIO107" s="38"/>
      <c r="BIP107" s="38"/>
      <c r="BIQ107" s="38"/>
      <c r="BIR107" s="38"/>
      <c r="BIS107" s="38"/>
      <c r="BIT107" s="38"/>
      <c r="BIU107" s="38"/>
      <c r="BIV107" s="38"/>
      <c r="BIW107" s="38"/>
      <c r="BIX107" s="38"/>
      <c r="BIY107" s="38"/>
      <c r="BIZ107" s="38"/>
      <c r="BJA107" s="38"/>
      <c r="BJB107" s="38"/>
      <c r="BJC107" s="38"/>
      <c r="BJD107" s="38"/>
      <c r="BJE107" s="38"/>
      <c r="BJF107" s="38"/>
      <c r="BJG107" s="38"/>
      <c r="BJH107" s="38"/>
      <c r="BJI107" s="38"/>
      <c r="BJJ107" s="38"/>
      <c r="BJK107" s="38"/>
      <c r="BJL107" s="38"/>
      <c r="BJM107" s="38"/>
      <c r="BJN107" s="38"/>
      <c r="BJO107" s="38"/>
      <c r="BJP107" s="38"/>
      <c r="BJQ107" s="38"/>
      <c r="BJR107" s="38"/>
      <c r="BJS107" s="38"/>
      <c r="BJT107" s="38"/>
      <c r="BJU107" s="38"/>
      <c r="BJV107" s="38"/>
      <c r="BJW107" s="38"/>
      <c r="BJX107" s="38"/>
      <c r="BJY107" s="38"/>
      <c r="BJZ107" s="38"/>
      <c r="BKA107" s="38"/>
      <c r="BKB107" s="38"/>
      <c r="BKC107" s="38"/>
      <c r="BKD107" s="38"/>
      <c r="BKE107" s="38"/>
      <c r="BKF107" s="38"/>
      <c r="BKG107" s="38"/>
      <c r="BKH107" s="38"/>
      <c r="BKI107" s="38"/>
      <c r="BKJ107" s="38"/>
      <c r="BKK107" s="38"/>
      <c r="BKL107" s="38"/>
      <c r="BKM107" s="38"/>
      <c r="BKN107" s="38"/>
      <c r="BKO107" s="38"/>
      <c r="BKP107" s="38"/>
      <c r="BKQ107" s="38"/>
      <c r="BKR107" s="38"/>
      <c r="BKS107" s="38"/>
      <c r="BKT107" s="38"/>
      <c r="BKU107" s="38"/>
      <c r="BKV107" s="38"/>
      <c r="BKW107" s="38"/>
      <c r="BKX107" s="38"/>
      <c r="BKY107" s="38"/>
      <c r="BKZ107" s="38"/>
      <c r="BLA107" s="38"/>
      <c r="BLB107" s="38"/>
      <c r="BLC107" s="38"/>
      <c r="BLD107" s="38"/>
      <c r="BLE107" s="38"/>
      <c r="BLF107" s="38"/>
      <c r="BLG107" s="38"/>
      <c r="BLH107" s="38"/>
      <c r="BLI107" s="38"/>
      <c r="BLJ107" s="38"/>
      <c r="BLK107" s="38"/>
      <c r="BLL107" s="38"/>
      <c r="BLM107" s="38"/>
      <c r="BLN107" s="38"/>
      <c r="BLO107" s="38"/>
      <c r="BLP107" s="38"/>
      <c r="BLQ107" s="38"/>
      <c r="BLR107" s="38"/>
      <c r="BLS107" s="38"/>
      <c r="BLT107" s="38"/>
      <c r="BLU107" s="38"/>
      <c r="BLV107" s="38"/>
      <c r="BLW107" s="38"/>
      <c r="BLX107" s="38"/>
      <c r="BLY107" s="38"/>
      <c r="BLZ107" s="38"/>
      <c r="BMA107" s="38"/>
      <c r="BMB107" s="38"/>
      <c r="BMC107" s="38"/>
      <c r="BMD107" s="38"/>
      <c r="BME107" s="38"/>
      <c r="BMF107" s="38"/>
      <c r="BMG107" s="38"/>
      <c r="BMH107" s="38"/>
      <c r="BMI107" s="38"/>
      <c r="BMJ107" s="38"/>
      <c r="BMK107" s="38"/>
      <c r="BML107" s="38"/>
      <c r="BMM107" s="38"/>
      <c r="BMN107" s="38"/>
      <c r="BMO107" s="38"/>
      <c r="BMP107" s="38"/>
      <c r="BMQ107" s="38"/>
      <c r="BMR107" s="38"/>
      <c r="BMS107" s="38"/>
      <c r="BMT107" s="38"/>
      <c r="BMU107" s="38"/>
      <c r="BMV107" s="38"/>
      <c r="BMW107" s="38"/>
      <c r="BMX107" s="38"/>
      <c r="BMY107" s="38"/>
      <c r="BMZ107" s="38"/>
      <c r="BNA107" s="38"/>
      <c r="BNB107" s="38"/>
      <c r="BNC107" s="38"/>
      <c r="BND107" s="38"/>
      <c r="BNE107" s="38"/>
      <c r="BNF107" s="38"/>
      <c r="BNG107" s="38"/>
      <c r="BNH107" s="38"/>
      <c r="BNI107" s="38"/>
      <c r="BNJ107" s="38"/>
      <c r="BNK107" s="38"/>
      <c r="BNL107" s="38"/>
      <c r="BNM107" s="38"/>
      <c r="BNN107" s="38"/>
      <c r="BNO107" s="38"/>
      <c r="BNP107" s="38"/>
      <c r="BNQ107" s="38"/>
      <c r="BNR107" s="38"/>
      <c r="BNS107" s="38"/>
      <c r="BNT107" s="38"/>
      <c r="BNU107" s="38"/>
      <c r="BNV107" s="38"/>
      <c r="BNW107" s="38"/>
      <c r="BNX107" s="38"/>
      <c r="BNY107" s="38"/>
      <c r="BNZ107" s="38"/>
      <c r="BOA107" s="38"/>
      <c r="BOB107" s="38"/>
      <c r="BOC107" s="38"/>
      <c r="BOD107" s="38"/>
      <c r="BOE107" s="38"/>
      <c r="BOF107" s="38"/>
      <c r="BOG107" s="38"/>
      <c r="BOH107" s="38"/>
      <c r="BOI107" s="38"/>
      <c r="BOJ107" s="38"/>
      <c r="BOK107" s="38"/>
      <c r="BOL107" s="38"/>
      <c r="BOM107" s="38"/>
      <c r="BON107" s="38"/>
      <c r="BOO107" s="38"/>
      <c r="BOP107" s="38"/>
      <c r="BOQ107" s="38"/>
      <c r="BOR107" s="38"/>
      <c r="BOS107" s="38"/>
      <c r="BOT107" s="38"/>
      <c r="BOU107" s="38"/>
      <c r="BOV107" s="38"/>
      <c r="BOW107" s="38"/>
      <c r="BOX107" s="38"/>
      <c r="BOY107" s="38"/>
      <c r="BOZ107" s="38"/>
      <c r="BPA107" s="38"/>
      <c r="BPB107" s="38"/>
      <c r="BPC107" s="38"/>
      <c r="BPD107" s="38"/>
      <c r="BPE107" s="38"/>
      <c r="BPF107" s="38"/>
      <c r="BPG107" s="38"/>
      <c r="BPH107" s="38"/>
      <c r="BPI107" s="38"/>
      <c r="BPJ107" s="38"/>
      <c r="BPK107" s="38"/>
      <c r="BPL107" s="38"/>
      <c r="BPM107" s="38"/>
      <c r="BPN107" s="38"/>
      <c r="BPO107" s="38"/>
      <c r="BPP107" s="38"/>
      <c r="BPQ107" s="38"/>
      <c r="BPR107" s="38"/>
      <c r="BPS107" s="38"/>
      <c r="BPT107" s="38"/>
      <c r="BPU107" s="38"/>
      <c r="BPV107" s="38"/>
      <c r="BPW107" s="38"/>
      <c r="BPX107" s="38"/>
      <c r="BPY107" s="38"/>
      <c r="BPZ107" s="38"/>
      <c r="BQA107" s="38"/>
      <c r="BQB107" s="38"/>
      <c r="BQC107" s="38"/>
      <c r="BQD107" s="38"/>
      <c r="BQE107" s="38"/>
      <c r="BQF107" s="38"/>
      <c r="BQG107" s="38"/>
      <c r="BQH107" s="38"/>
      <c r="BQI107" s="38"/>
      <c r="BQJ107" s="38"/>
      <c r="BQK107" s="38"/>
      <c r="BQL107" s="38"/>
      <c r="BQM107" s="38"/>
      <c r="BQN107" s="38"/>
      <c r="BQO107" s="38"/>
      <c r="BQP107" s="38"/>
      <c r="BQQ107" s="38"/>
      <c r="BQR107" s="38"/>
      <c r="BQS107" s="38"/>
      <c r="BQT107" s="38"/>
      <c r="BQU107" s="38"/>
      <c r="BQV107" s="38"/>
      <c r="BQW107" s="38"/>
      <c r="BQX107" s="38"/>
      <c r="BQY107" s="38"/>
      <c r="BQZ107" s="38"/>
      <c r="BRA107" s="38"/>
      <c r="BRB107" s="38"/>
      <c r="BRC107" s="38"/>
      <c r="BRD107" s="38"/>
      <c r="BRE107" s="38"/>
      <c r="BRF107" s="38"/>
      <c r="BRG107" s="38"/>
      <c r="BRH107" s="38"/>
      <c r="BRI107" s="38"/>
      <c r="BRJ107" s="38"/>
      <c r="BRK107" s="38"/>
      <c r="BRL107" s="38"/>
      <c r="BRM107" s="38"/>
      <c r="BRN107" s="38"/>
      <c r="BRO107" s="38"/>
      <c r="BRP107" s="38"/>
      <c r="BRQ107" s="38"/>
      <c r="BRR107" s="38"/>
      <c r="BRS107" s="38"/>
      <c r="BRT107" s="38"/>
      <c r="BRU107" s="38"/>
      <c r="BRV107" s="38"/>
      <c r="BRW107" s="38"/>
      <c r="BRX107" s="38"/>
      <c r="BRY107" s="38"/>
      <c r="BRZ107" s="38"/>
      <c r="BSA107" s="38"/>
      <c r="BSB107" s="38"/>
      <c r="BSC107" s="38"/>
      <c r="BSD107" s="38"/>
      <c r="BSE107" s="38"/>
      <c r="BSF107" s="38"/>
      <c r="BSG107" s="38"/>
      <c r="BSH107" s="38"/>
      <c r="BSI107" s="38"/>
      <c r="BSJ107" s="38"/>
      <c r="BSK107" s="38"/>
      <c r="BSL107" s="38"/>
      <c r="BSM107" s="38"/>
      <c r="BSN107" s="38"/>
      <c r="BSO107" s="38"/>
      <c r="BSP107" s="38"/>
      <c r="BSQ107" s="38"/>
      <c r="BSR107" s="38"/>
      <c r="BSS107" s="38"/>
      <c r="BST107" s="38"/>
      <c r="BSU107" s="38"/>
      <c r="BSV107" s="38"/>
      <c r="BSW107" s="38"/>
      <c r="BSX107" s="38"/>
      <c r="BSY107" s="38"/>
      <c r="BSZ107" s="38"/>
      <c r="BTA107" s="38"/>
      <c r="BTB107" s="38"/>
      <c r="BTC107" s="38"/>
      <c r="BTD107" s="38"/>
      <c r="BTE107" s="38"/>
      <c r="BTF107" s="38"/>
      <c r="BTG107" s="38"/>
      <c r="BTH107" s="38"/>
      <c r="BTI107" s="38"/>
      <c r="BTJ107" s="38"/>
      <c r="BTK107" s="38"/>
      <c r="BTL107" s="38"/>
      <c r="BTM107" s="38"/>
      <c r="BTN107" s="38"/>
      <c r="BTO107" s="38"/>
      <c r="BTP107" s="38"/>
      <c r="BTQ107" s="38"/>
      <c r="BTR107" s="38"/>
      <c r="BTS107" s="38"/>
      <c r="BTT107" s="38"/>
      <c r="BTU107" s="38"/>
      <c r="BTV107" s="38"/>
      <c r="BTW107" s="38"/>
      <c r="BTX107" s="38"/>
      <c r="BTY107" s="38"/>
      <c r="BTZ107" s="38"/>
      <c r="BUA107" s="38"/>
      <c r="BUB107" s="38"/>
      <c r="BUC107" s="38"/>
      <c r="BUD107" s="38"/>
      <c r="BUE107" s="38"/>
      <c r="BUF107" s="38"/>
      <c r="BUG107" s="38"/>
      <c r="BUH107" s="38"/>
      <c r="BUI107" s="38"/>
      <c r="BUJ107" s="38"/>
      <c r="BUK107" s="38"/>
      <c r="BUL107" s="38"/>
      <c r="BUM107" s="38"/>
      <c r="BUN107" s="38"/>
      <c r="BUO107" s="38"/>
      <c r="BUP107" s="38"/>
      <c r="BUQ107" s="38"/>
      <c r="BUR107" s="38"/>
      <c r="BUS107" s="38"/>
      <c r="BUT107" s="38"/>
      <c r="BUU107" s="38"/>
      <c r="BUV107" s="38"/>
      <c r="BUW107" s="38"/>
      <c r="BUX107" s="38"/>
      <c r="BUY107" s="38"/>
      <c r="BUZ107" s="38"/>
      <c r="BVA107" s="38"/>
      <c r="BVB107" s="38"/>
      <c r="BVC107" s="38"/>
      <c r="BVD107" s="38"/>
      <c r="BVE107" s="38"/>
      <c r="BVF107" s="38"/>
      <c r="BVG107" s="38"/>
      <c r="BVH107" s="38"/>
      <c r="BVI107" s="38"/>
      <c r="BVJ107" s="38"/>
      <c r="BVK107" s="38"/>
      <c r="BVL107" s="38"/>
      <c r="BVM107" s="38"/>
      <c r="BVN107" s="38"/>
      <c r="BVO107" s="38"/>
      <c r="BVP107" s="38"/>
      <c r="BVQ107" s="38"/>
      <c r="BVR107" s="38"/>
      <c r="BVS107" s="38"/>
      <c r="BVT107" s="38"/>
      <c r="BVU107" s="38"/>
      <c r="BVV107" s="38"/>
      <c r="BVW107" s="38"/>
      <c r="BVX107" s="38"/>
      <c r="BVY107" s="38"/>
      <c r="BVZ107" s="38"/>
      <c r="BWA107" s="38"/>
      <c r="BWB107" s="38"/>
      <c r="BWC107" s="38"/>
      <c r="BWD107" s="38"/>
      <c r="BWE107" s="38"/>
      <c r="BWF107" s="38"/>
      <c r="BWG107" s="38"/>
      <c r="BWH107" s="38"/>
      <c r="BWI107" s="38"/>
      <c r="BWJ107" s="38"/>
      <c r="BWK107" s="38"/>
      <c r="BWL107" s="38"/>
      <c r="BWM107" s="38"/>
      <c r="BWN107" s="38"/>
      <c r="BWO107" s="38"/>
      <c r="BWP107" s="38"/>
      <c r="BWQ107" s="38"/>
      <c r="BWR107" s="38"/>
      <c r="BWS107" s="38"/>
      <c r="BWT107" s="38"/>
      <c r="BWU107" s="38"/>
      <c r="BWV107" s="38"/>
      <c r="BWW107" s="38"/>
      <c r="BWX107" s="38"/>
      <c r="BWY107" s="38"/>
      <c r="BWZ107" s="38"/>
      <c r="BXA107" s="38"/>
      <c r="BXB107" s="38"/>
      <c r="BXC107" s="38"/>
      <c r="BXD107" s="38"/>
      <c r="BXE107" s="38"/>
      <c r="BXF107" s="38"/>
      <c r="BXG107" s="38"/>
      <c r="BXH107" s="38"/>
      <c r="BXI107" s="38"/>
      <c r="BXJ107" s="38"/>
      <c r="BXK107" s="38"/>
      <c r="BXL107" s="38"/>
      <c r="BXM107" s="38"/>
      <c r="BXN107" s="38"/>
      <c r="BXO107" s="38"/>
      <c r="BXP107" s="38"/>
      <c r="BXQ107" s="38"/>
      <c r="BXR107" s="38"/>
      <c r="BXS107" s="38"/>
      <c r="BXT107" s="38"/>
      <c r="BXU107" s="38"/>
      <c r="BXV107" s="38"/>
      <c r="BXW107" s="38"/>
      <c r="BXX107" s="38"/>
      <c r="BXY107" s="38"/>
      <c r="BXZ107" s="38"/>
      <c r="BYA107" s="38"/>
      <c r="BYB107" s="38"/>
      <c r="BYC107" s="38"/>
      <c r="BYD107" s="38"/>
      <c r="BYE107" s="38"/>
      <c r="BYF107" s="38"/>
      <c r="BYG107" s="38"/>
      <c r="BYH107" s="38"/>
      <c r="BYI107" s="38"/>
      <c r="BYJ107" s="38"/>
      <c r="BYK107" s="38"/>
      <c r="BYL107" s="38"/>
      <c r="BYM107" s="38"/>
      <c r="BYN107" s="38"/>
      <c r="BYO107" s="38"/>
      <c r="BYP107" s="38"/>
      <c r="BYQ107" s="38"/>
      <c r="BYR107" s="38"/>
      <c r="BYS107" s="38"/>
      <c r="BYT107" s="38"/>
      <c r="BYU107" s="38"/>
      <c r="BYV107" s="38"/>
      <c r="BYW107" s="38"/>
      <c r="BYX107" s="38"/>
      <c r="BYY107" s="38"/>
      <c r="BYZ107" s="38"/>
      <c r="BZA107" s="38"/>
      <c r="BZB107" s="38"/>
      <c r="BZC107" s="38"/>
      <c r="BZD107" s="38"/>
      <c r="BZE107" s="38"/>
      <c r="BZF107" s="38"/>
      <c r="BZG107" s="38"/>
      <c r="BZH107" s="38"/>
      <c r="BZI107" s="38"/>
      <c r="BZJ107" s="38"/>
      <c r="BZK107" s="38"/>
      <c r="BZL107" s="38"/>
      <c r="BZM107" s="38"/>
      <c r="BZN107" s="38"/>
      <c r="BZO107" s="38"/>
      <c r="BZP107" s="38"/>
      <c r="BZQ107" s="38"/>
      <c r="BZR107" s="38"/>
      <c r="BZS107" s="38"/>
      <c r="BZT107" s="38"/>
      <c r="BZU107" s="38"/>
      <c r="BZV107" s="38"/>
      <c r="BZW107" s="38"/>
      <c r="BZX107" s="38"/>
      <c r="BZY107" s="38"/>
      <c r="BZZ107" s="38"/>
      <c r="CAA107" s="38"/>
      <c r="CAB107" s="38"/>
      <c r="CAC107" s="38"/>
      <c r="CAD107" s="38"/>
      <c r="CAE107" s="38"/>
      <c r="CAF107" s="38"/>
      <c r="CAG107" s="38"/>
      <c r="CAH107" s="38"/>
      <c r="CAI107" s="38"/>
      <c r="CAJ107" s="38"/>
      <c r="CAK107" s="38"/>
      <c r="CAL107" s="38"/>
      <c r="CAM107" s="38"/>
      <c r="CAN107" s="38"/>
      <c r="CAO107" s="38"/>
      <c r="CAP107" s="38"/>
      <c r="CAQ107" s="38"/>
      <c r="CAR107" s="38"/>
      <c r="CAS107" s="38"/>
      <c r="CAT107" s="38"/>
      <c r="CAU107" s="38"/>
      <c r="CAV107" s="38"/>
      <c r="CAW107" s="38"/>
      <c r="CAX107" s="38"/>
      <c r="CAY107" s="38"/>
      <c r="CAZ107" s="38"/>
      <c r="CBA107" s="38"/>
      <c r="CBB107" s="38"/>
      <c r="CBC107" s="38"/>
      <c r="CBD107" s="38"/>
      <c r="CBE107" s="38"/>
      <c r="CBF107" s="38"/>
      <c r="CBG107" s="38"/>
      <c r="CBH107" s="38"/>
      <c r="CBI107" s="38"/>
      <c r="CBJ107" s="38"/>
      <c r="CBK107" s="38"/>
      <c r="CBL107" s="38"/>
      <c r="CBM107" s="38"/>
      <c r="CBN107" s="38"/>
      <c r="CBO107" s="38"/>
      <c r="CBP107" s="38"/>
      <c r="CBQ107" s="38"/>
      <c r="CBR107" s="38"/>
      <c r="CBS107" s="38"/>
      <c r="CBT107" s="38"/>
      <c r="CBU107" s="38"/>
      <c r="CBV107" s="38"/>
      <c r="CBW107" s="38"/>
      <c r="CBX107" s="38"/>
      <c r="CBY107" s="38"/>
      <c r="CBZ107" s="38"/>
      <c r="CCA107" s="38"/>
      <c r="CCB107" s="38"/>
      <c r="CCC107" s="38"/>
      <c r="CCD107" s="38"/>
      <c r="CCE107" s="38"/>
      <c r="CCF107" s="38"/>
      <c r="CCG107" s="38"/>
      <c r="CCH107" s="38"/>
      <c r="CCI107" s="38"/>
      <c r="CCJ107" s="38"/>
      <c r="CCK107" s="38"/>
      <c r="CCL107" s="38"/>
      <c r="CCM107" s="38"/>
      <c r="CCN107" s="38"/>
      <c r="CCO107" s="38"/>
      <c r="CCP107" s="38"/>
      <c r="CCQ107" s="38"/>
      <c r="CCR107" s="38"/>
      <c r="CCS107" s="38"/>
      <c r="CCT107" s="38"/>
      <c r="CCU107" s="38"/>
      <c r="CCV107" s="38"/>
      <c r="CCW107" s="38"/>
      <c r="CCX107" s="38"/>
      <c r="CCY107" s="38"/>
      <c r="CCZ107" s="38"/>
      <c r="CDA107" s="38"/>
      <c r="CDB107" s="38"/>
      <c r="CDC107" s="38"/>
      <c r="CDD107" s="38"/>
      <c r="CDE107" s="38"/>
      <c r="CDF107" s="38"/>
      <c r="CDG107" s="38"/>
      <c r="CDH107" s="38"/>
      <c r="CDI107" s="38"/>
      <c r="CDJ107" s="38"/>
      <c r="CDK107" s="38"/>
      <c r="CDL107" s="38"/>
      <c r="CDM107" s="38"/>
      <c r="CDN107" s="38"/>
      <c r="CDO107" s="38"/>
      <c r="CDP107" s="38"/>
      <c r="CDQ107" s="38"/>
      <c r="CDR107" s="38"/>
      <c r="CDS107" s="38"/>
      <c r="CDT107" s="38"/>
      <c r="CDU107" s="38"/>
      <c r="CDV107" s="38"/>
      <c r="CDW107" s="38"/>
      <c r="CDX107" s="38"/>
      <c r="CDY107" s="38"/>
      <c r="CDZ107" s="38"/>
      <c r="CEA107" s="38"/>
      <c r="CEB107" s="38"/>
      <c r="CEC107" s="38"/>
      <c r="CED107" s="38"/>
      <c r="CEE107" s="38"/>
      <c r="CEF107" s="38"/>
      <c r="CEG107" s="38"/>
      <c r="CEH107" s="38"/>
      <c r="CEI107" s="38"/>
      <c r="CEJ107" s="38"/>
      <c r="CEK107" s="38"/>
      <c r="CEL107" s="38"/>
      <c r="CEM107" s="38"/>
      <c r="CEN107" s="38"/>
      <c r="CEO107" s="38"/>
      <c r="CEP107" s="38"/>
      <c r="CEQ107" s="38"/>
      <c r="CER107" s="38"/>
      <c r="CES107" s="38"/>
      <c r="CET107" s="38"/>
      <c r="CEU107" s="38"/>
      <c r="CEV107" s="38"/>
      <c r="CEW107" s="38"/>
      <c r="CEX107" s="38"/>
      <c r="CEY107" s="38"/>
      <c r="CEZ107" s="38"/>
      <c r="CFA107" s="38"/>
      <c r="CFB107" s="38"/>
      <c r="CFC107" s="38"/>
      <c r="CFD107" s="38"/>
      <c r="CFE107" s="38"/>
      <c r="CFF107" s="38"/>
      <c r="CFG107" s="38"/>
      <c r="CFH107" s="38"/>
      <c r="CFI107" s="38"/>
      <c r="CFJ107" s="38"/>
      <c r="CFK107" s="38"/>
      <c r="CFL107" s="38"/>
      <c r="CFM107" s="38"/>
      <c r="CFN107" s="38"/>
      <c r="CFO107" s="38"/>
      <c r="CFP107" s="38"/>
      <c r="CFQ107" s="38"/>
      <c r="CFR107" s="38"/>
      <c r="CFS107" s="38"/>
      <c r="CFT107" s="38"/>
      <c r="CFU107" s="38"/>
      <c r="CFV107" s="38"/>
      <c r="CFW107" s="38"/>
      <c r="CFX107" s="38"/>
      <c r="CFY107" s="38"/>
      <c r="CFZ107" s="38"/>
      <c r="CGA107" s="38"/>
      <c r="CGB107" s="38"/>
      <c r="CGC107" s="38"/>
      <c r="CGD107" s="38"/>
      <c r="CGE107" s="38"/>
      <c r="CGF107" s="38"/>
      <c r="CGG107" s="38"/>
      <c r="CGH107" s="38"/>
      <c r="CGI107" s="38"/>
      <c r="CGJ107" s="38"/>
      <c r="CGK107" s="38"/>
      <c r="CGL107" s="38"/>
      <c r="CGM107" s="38"/>
      <c r="CGN107" s="38"/>
      <c r="CGO107" s="38"/>
      <c r="CGP107" s="38"/>
      <c r="CGQ107" s="38"/>
      <c r="CGR107" s="38"/>
      <c r="CGS107" s="38"/>
      <c r="CGT107" s="38"/>
      <c r="CGU107" s="38"/>
      <c r="CGV107" s="38"/>
      <c r="CGW107" s="38"/>
      <c r="CGX107" s="38"/>
      <c r="CGY107" s="38"/>
      <c r="CGZ107" s="38"/>
      <c r="CHA107" s="38"/>
      <c r="CHB107" s="38"/>
      <c r="CHC107" s="38"/>
      <c r="CHD107" s="38"/>
      <c r="CHE107" s="38"/>
      <c r="CHF107" s="38"/>
      <c r="CHG107" s="38"/>
      <c r="CHH107" s="38"/>
      <c r="CHI107" s="38"/>
      <c r="CHJ107" s="38"/>
      <c r="CHK107" s="38"/>
      <c r="CHL107" s="38"/>
      <c r="CHM107" s="38"/>
      <c r="CHN107" s="38"/>
      <c r="CHO107" s="38"/>
      <c r="CHP107" s="38"/>
      <c r="CHQ107" s="38"/>
      <c r="CHR107" s="38"/>
      <c r="CHS107" s="38"/>
      <c r="CHT107" s="38"/>
      <c r="CHU107" s="38"/>
      <c r="CHV107" s="38"/>
      <c r="CHW107" s="38"/>
      <c r="CHX107" s="38"/>
      <c r="CHY107" s="38"/>
      <c r="CHZ107" s="38"/>
      <c r="CIA107" s="38"/>
      <c r="CIB107" s="38"/>
      <c r="CIC107" s="38"/>
      <c r="CID107" s="38"/>
      <c r="CIE107" s="38"/>
      <c r="CIF107" s="38"/>
      <c r="CIG107" s="38"/>
      <c r="CIH107" s="38"/>
      <c r="CII107" s="38"/>
      <c r="CIJ107" s="38"/>
      <c r="CIK107" s="38"/>
      <c r="CIL107" s="38"/>
      <c r="CIM107" s="38"/>
      <c r="CIN107" s="38"/>
      <c r="CIO107" s="38"/>
      <c r="CIP107" s="38"/>
      <c r="CIQ107" s="38"/>
      <c r="CIR107" s="38"/>
      <c r="CIS107" s="38"/>
      <c r="CIT107" s="38"/>
      <c r="CIU107" s="38"/>
      <c r="CIV107" s="38"/>
      <c r="CIW107" s="38"/>
      <c r="CIX107" s="38"/>
      <c r="CIY107" s="38"/>
      <c r="CIZ107" s="38"/>
      <c r="CJA107" s="38"/>
      <c r="CJB107" s="38"/>
      <c r="CJC107" s="38"/>
      <c r="CJD107" s="38"/>
      <c r="CJE107" s="38"/>
      <c r="CJF107" s="38"/>
      <c r="CJG107" s="38"/>
      <c r="CJH107" s="38"/>
      <c r="CJI107" s="38"/>
      <c r="CJJ107" s="38"/>
      <c r="CJK107" s="38"/>
      <c r="CJL107" s="38"/>
      <c r="CJM107" s="38"/>
      <c r="CJN107" s="38"/>
      <c r="CJO107" s="38"/>
      <c r="CJP107" s="38"/>
      <c r="CJQ107" s="38"/>
      <c r="CJR107" s="38"/>
      <c r="CJS107" s="38"/>
      <c r="CJT107" s="38"/>
      <c r="CJU107" s="38"/>
      <c r="CJV107" s="38"/>
      <c r="CJW107" s="38"/>
      <c r="CJX107" s="38"/>
      <c r="CJY107" s="38"/>
      <c r="CJZ107" s="38"/>
      <c r="CKA107" s="38"/>
      <c r="CKB107" s="38"/>
      <c r="CKC107" s="38"/>
      <c r="CKD107" s="38"/>
      <c r="CKE107" s="38"/>
      <c r="CKF107" s="38"/>
      <c r="CKG107" s="38"/>
      <c r="CKH107" s="38"/>
      <c r="CKI107" s="38"/>
      <c r="CKJ107" s="38"/>
      <c r="CKK107" s="38"/>
      <c r="CKL107" s="38"/>
      <c r="CKM107" s="38"/>
      <c r="CKN107" s="38"/>
      <c r="CKO107" s="38"/>
      <c r="CKP107" s="38"/>
      <c r="CKQ107" s="38"/>
      <c r="CKR107" s="38"/>
      <c r="CKS107" s="38"/>
      <c r="CKT107" s="38"/>
      <c r="CKU107" s="38"/>
      <c r="CKV107" s="38"/>
      <c r="CKW107" s="38"/>
      <c r="CKX107" s="38"/>
      <c r="CKY107" s="38"/>
      <c r="CKZ107" s="38"/>
      <c r="CLA107" s="38"/>
      <c r="CLB107" s="38"/>
      <c r="CLC107" s="38"/>
      <c r="CLD107" s="38"/>
      <c r="CLE107" s="38"/>
      <c r="CLF107" s="38"/>
      <c r="CLG107" s="38"/>
      <c r="CLH107" s="38"/>
      <c r="CLI107" s="38"/>
      <c r="CLJ107" s="38"/>
      <c r="CLK107" s="38"/>
      <c r="CLL107" s="38"/>
      <c r="CLM107" s="38"/>
      <c r="CLN107" s="38"/>
      <c r="CLO107" s="38"/>
      <c r="CLP107" s="38"/>
      <c r="CLQ107" s="38"/>
      <c r="CLR107" s="38"/>
      <c r="CLS107" s="38"/>
      <c r="CLT107" s="38"/>
      <c r="CLU107" s="38"/>
      <c r="CLV107" s="38"/>
      <c r="CLW107" s="38"/>
      <c r="CLX107" s="38"/>
      <c r="CLY107" s="38"/>
      <c r="CLZ107" s="38"/>
      <c r="CMA107" s="38"/>
      <c r="CMB107" s="38"/>
      <c r="CMC107" s="38"/>
      <c r="CMD107" s="38"/>
      <c r="CME107" s="38"/>
      <c r="CMF107" s="38"/>
      <c r="CMG107" s="38"/>
      <c r="CMH107" s="38"/>
      <c r="CMI107" s="38"/>
      <c r="CMJ107" s="38"/>
      <c r="CMK107" s="38"/>
      <c r="CML107" s="38"/>
      <c r="CMM107" s="38"/>
      <c r="CMN107" s="38"/>
      <c r="CMO107" s="38"/>
      <c r="CMP107" s="38"/>
      <c r="CMQ107" s="38"/>
      <c r="CMR107" s="38"/>
      <c r="CMS107" s="38"/>
      <c r="CMT107" s="38"/>
      <c r="CMU107" s="38"/>
      <c r="CMV107" s="38"/>
      <c r="CMW107" s="38"/>
      <c r="CMX107" s="38"/>
      <c r="CMY107" s="38"/>
      <c r="CMZ107" s="38"/>
      <c r="CNA107" s="38"/>
      <c r="CNB107" s="38"/>
      <c r="CNC107" s="38"/>
      <c r="CND107" s="38"/>
      <c r="CNE107" s="38"/>
      <c r="CNF107" s="38"/>
      <c r="CNG107" s="38"/>
      <c r="CNH107" s="38"/>
      <c r="CNI107" s="38"/>
      <c r="CNJ107" s="38"/>
      <c r="CNK107" s="38"/>
      <c r="CNL107" s="38"/>
      <c r="CNM107" s="38"/>
      <c r="CNN107" s="38"/>
      <c r="CNO107" s="38"/>
      <c r="CNP107" s="38"/>
      <c r="CNQ107" s="38"/>
      <c r="CNR107" s="38"/>
      <c r="CNS107" s="38"/>
      <c r="CNT107" s="38"/>
      <c r="CNU107" s="38"/>
      <c r="CNV107" s="38"/>
      <c r="CNW107" s="38"/>
      <c r="CNX107" s="38"/>
      <c r="CNY107" s="38"/>
      <c r="CNZ107" s="38"/>
      <c r="COA107" s="38"/>
      <c r="COB107" s="38"/>
      <c r="COC107" s="38"/>
      <c r="COD107" s="38"/>
      <c r="COE107" s="38"/>
      <c r="COF107" s="38"/>
      <c r="COG107" s="38"/>
      <c r="COH107" s="38"/>
      <c r="COI107" s="38"/>
      <c r="COJ107" s="38"/>
      <c r="COK107" s="38"/>
      <c r="COL107" s="38"/>
      <c r="COM107" s="38"/>
      <c r="CON107" s="38"/>
      <c r="COO107" s="38"/>
      <c r="COP107" s="38"/>
      <c r="COQ107" s="38"/>
      <c r="COR107" s="38"/>
      <c r="COS107" s="38"/>
      <c r="COT107" s="38"/>
      <c r="COU107" s="38"/>
      <c r="COV107" s="38"/>
      <c r="COW107" s="38"/>
      <c r="COX107" s="38"/>
      <c r="COY107" s="38"/>
      <c r="COZ107" s="38"/>
      <c r="CPA107" s="38"/>
      <c r="CPB107" s="38"/>
      <c r="CPC107" s="38"/>
      <c r="CPD107" s="38"/>
      <c r="CPE107" s="38"/>
      <c r="CPF107" s="38"/>
      <c r="CPG107" s="38"/>
      <c r="CPH107" s="38"/>
      <c r="CPI107" s="38"/>
      <c r="CPJ107" s="38"/>
      <c r="CPK107" s="38"/>
      <c r="CPL107" s="38"/>
      <c r="CPM107" s="38"/>
      <c r="CPN107" s="38"/>
      <c r="CPO107" s="38"/>
      <c r="CPP107" s="38"/>
      <c r="CPQ107" s="38"/>
      <c r="CPR107" s="38"/>
      <c r="CPS107" s="38"/>
      <c r="CPT107" s="38"/>
      <c r="CPU107" s="38"/>
      <c r="CPV107" s="38"/>
      <c r="CPW107" s="38"/>
      <c r="CPX107" s="38"/>
      <c r="CPY107" s="38"/>
      <c r="CPZ107" s="38"/>
      <c r="CQA107" s="38"/>
      <c r="CQB107" s="38"/>
      <c r="CQC107" s="38"/>
      <c r="CQD107" s="38"/>
      <c r="CQE107" s="38"/>
      <c r="CQF107" s="38"/>
      <c r="CQG107" s="38"/>
      <c r="CQH107" s="38"/>
      <c r="CQI107" s="38"/>
      <c r="CQJ107" s="38"/>
      <c r="CQK107" s="38"/>
      <c r="CQL107" s="38"/>
      <c r="CQM107" s="38"/>
      <c r="CQN107" s="38"/>
      <c r="CQO107" s="38"/>
      <c r="CQP107" s="38"/>
      <c r="CQQ107" s="38"/>
      <c r="CQR107" s="38"/>
      <c r="CQS107" s="38"/>
      <c r="CQT107" s="38"/>
      <c r="CQU107" s="38"/>
      <c r="CQV107" s="38"/>
      <c r="CQW107" s="38"/>
      <c r="CQX107" s="38"/>
      <c r="CQY107" s="38"/>
      <c r="CQZ107" s="38"/>
      <c r="CRA107" s="38"/>
      <c r="CRB107" s="38"/>
      <c r="CRC107" s="38"/>
      <c r="CRD107" s="38"/>
      <c r="CRE107" s="38"/>
      <c r="CRF107" s="38"/>
      <c r="CRG107" s="38"/>
      <c r="CRH107" s="38"/>
      <c r="CRI107" s="38"/>
      <c r="CRJ107" s="38"/>
      <c r="CRK107" s="38"/>
      <c r="CRL107" s="38"/>
      <c r="CRM107" s="38"/>
      <c r="CRN107" s="38"/>
      <c r="CRO107" s="38"/>
      <c r="CRP107" s="38"/>
      <c r="CRQ107" s="38"/>
      <c r="CRR107" s="38"/>
      <c r="CRS107" s="38"/>
      <c r="CRT107" s="38"/>
      <c r="CRU107" s="38"/>
      <c r="CRV107" s="38"/>
      <c r="CRW107" s="38"/>
      <c r="CRX107" s="38"/>
      <c r="CRY107" s="38"/>
      <c r="CRZ107" s="38"/>
      <c r="CSA107" s="38"/>
      <c r="CSB107" s="38"/>
      <c r="CSC107" s="38"/>
      <c r="CSD107" s="38"/>
      <c r="CSE107" s="38"/>
      <c r="CSF107" s="38"/>
      <c r="CSG107" s="38"/>
      <c r="CSH107" s="38"/>
      <c r="CSI107" s="38"/>
      <c r="CSJ107" s="38"/>
      <c r="CSK107" s="38"/>
      <c r="CSL107" s="38"/>
      <c r="CSM107" s="38"/>
      <c r="CSN107" s="38"/>
      <c r="CSO107" s="38"/>
      <c r="CSP107" s="38"/>
      <c r="CSQ107" s="38"/>
      <c r="CSR107" s="38"/>
      <c r="CSS107" s="38"/>
      <c r="CST107" s="38"/>
      <c r="CSU107" s="38"/>
      <c r="CSV107" s="38"/>
      <c r="CSW107" s="38"/>
      <c r="CSX107" s="38"/>
      <c r="CSY107" s="38"/>
      <c r="CSZ107" s="38"/>
      <c r="CTA107" s="38"/>
      <c r="CTB107" s="38"/>
      <c r="CTC107" s="38"/>
      <c r="CTD107" s="38"/>
      <c r="CTE107" s="38"/>
      <c r="CTF107" s="38"/>
      <c r="CTG107" s="38"/>
      <c r="CTH107" s="38"/>
      <c r="CTI107" s="38"/>
      <c r="CTJ107" s="38"/>
      <c r="CTK107" s="38"/>
      <c r="CTL107" s="38"/>
      <c r="CTM107" s="38"/>
      <c r="CTN107" s="38"/>
      <c r="CTO107" s="38"/>
      <c r="CTP107" s="38"/>
      <c r="CTQ107" s="38"/>
      <c r="CTR107" s="38"/>
      <c r="CTS107" s="38"/>
      <c r="CTT107" s="38"/>
      <c r="CTU107" s="38"/>
      <c r="CTV107" s="38"/>
      <c r="CTW107" s="38"/>
      <c r="CTX107" s="38"/>
      <c r="CTY107" s="38"/>
      <c r="CTZ107" s="38"/>
      <c r="CUA107" s="38"/>
      <c r="CUB107" s="38"/>
      <c r="CUC107" s="38"/>
      <c r="CUD107" s="38"/>
      <c r="CUE107" s="38"/>
      <c r="CUF107" s="38"/>
      <c r="CUG107" s="38"/>
      <c r="CUH107" s="38"/>
      <c r="CUI107" s="38"/>
      <c r="CUJ107" s="38"/>
      <c r="CUK107" s="38"/>
      <c r="CUL107" s="38"/>
      <c r="CUM107" s="38"/>
      <c r="CUN107" s="38"/>
      <c r="CUO107" s="38"/>
      <c r="CUP107" s="38"/>
      <c r="CUQ107" s="38"/>
      <c r="CUR107" s="38"/>
      <c r="CUS107" s="38"/>
      <c r="CUT107" s="38"/>
      <c r="CUU107" s="38"/>
      <c r="CUV107" s="38"/>
      <c r="CUW107" s="38"/>
      <c r="CUX107" s="38"/>
      <c r="CUY107" s="38"/>
      <c r="CUZ107" s="38"/>
      <c r="CVA107" s="38"/>
      <c r="CVB107" s="38"/>
      <c r="CVC107" s="38"/>
      <c r="CVD107" s="38"/>
      <c r="CVE107" s="38"/>
      <c r="CVF107" s="38"/>
      <c r="CVG107" s="38"/>
      <c r="CVH107" s="38"/>
      <c r="CVI107" s="38"/>
      <c r="CVJ107" s="38"/>
      <c r="CVK107" s="38"/>
      <c r="CVL107" s="38"/>
      <c r="CVM107" s="38"/>
      <c r="CVN107" s="38"/>
      <c r="CVO107" s="38"/>
      <c r="CVP107" s="38"/>
      <c r="CVQ107" s="38"/>
      <c r="CVR107" s="38"/>
      <c r="CVS107" s="38"/>
      <c r="CVT107" s="38"/>
      <c r="CVU107" s="38"/>
      <c r="CVV107" s="38"/>
      <c r="CVW107" s="38"/>
      <c r="CVX107" s="38"/>
      <c r="CVY107" s="38"/>
      <c r="CVZ107" s="38"/>
      <c r="CWA107" s="38"/>
      <c r="CWB107" s="38"/>
      <c r="CWC107" s="38"/>
      <c r="CWD107" s="38"/>
      <c r="CWE107" s="38"/>
      <c r="CWF107" s="38"/>
      <c r="CWG107" s="38"/>
      <c r="CWH107" s="38"/>
      <c r="CWI107" s="38"/>
      <c r="CWJ107" s="38"/>
      <c r="CWK107" s="38"/>
      <c r="CWL107" s="38"/>
      <c r="CWM107" s="38"/>
      <c r="CWN107" s="38"/>
      <c r="CWO107" s="38"/>
      <c r="CWP107" s="38"/>
      <c r="CWQ107" s="38"/>
      <c r="CWR107" s="38"/>
      <c r="CWS107" s="38"/>
      <c r="CWT107" s="38"/>
      <c r="CWU107" s="38"/>
      <c r="CWV107" s="38"/>
      <c r="CWW107" s="38"/>
      <c r="CWX107" s="38"/>
      <c r="CWY107" s="38"/>
      <c r="CWZ107" s="38"/>
      <c r="CXA107" s="38"/>
      <c r="CXB107" s="38"/>
      <c r="CXC107" s="38"/>
      <c r="CXD107" s="38"/>
      <c r="CXE107" s="38"/>
      <c r="CXF107" s="38"/>
      <c r="CXG107" s="38"/>
      <c r="CXH107" s="38"/>
      <c r="CXI107" s="38"/>
      <c r="CXJ107" s="38"/>
      <c r="CXK107" s="38"/>
      <c r="CXL107" s="38"/>
      <c r="CXM107" s="38"/>
      <c r="CXN107" s="38"/>
      <c r="CXO107" s="38"/>
      <c r="CXP107" s="38"/>
      <c r="CXQ107" s="38"/>
      <c r="CXR107" s="38"/>
      <c r="CXS107" s="38"/>
      <c r="CXT107" s="38"/>
      <c r="CXU107" s="38"/>
      <c r="CXV107" s="38"/>
      <c r="CXW107" s="38"/>
      <c r="CXX107" s="38"/>
      <c r="CXY107" s="38"/>
      <c r="CXZ107" s="38"/>
      <c r="CYA107" s="38"/>
      <c r="CYB107" s="38"/>
      <c r="CYC107" s="38"/>
      <c r="CYD107" s="38"/>
      <c r="CYE107" s="38"/>
      <c r="CYF107" s="38"/>
      <c r="CYG107" s="38"/>
      <c r="CYH107" s="38"/>
      <c r="CYI107" s="38"/>
      <c r="CYJ107" s="38"/>
      <c r="CYK107" s="38"/>
      <c r="CYL107" s="38"/>
      <c r="CYM107" s="38"/>
      <c r="CYN107" s="38"/>
      <c r="CYO107" s="38"/>
      <c r="CYP107" s="38"/>
      <c r="CYQ107" s="38"/>
      <c r="CYR107" s="38"/>
      <c r="CYS107" s="38"/>
      <c r="CYT107" s="38"/>
      <c r="CYU107" s="38"/>
      <c r="CYV107" s="38"/>
      <c r="CYW107" s="38"/>
      <c r="CYX107" s="38"/>
      <c r="CYY107" s="38"/>
      <c r="CYZ107" s="38"/>
      <c r="CZA107" s="38"/>
      <c r="CZB107" s="38"/>
      <c r="CZC107" s="38"/>
      <c r="CZD107" s="38"/>
      <c r="CZE107" s="38"/>
      <c r="CZF107" s="38"/>
      <c r="CZG107" s="38"/>
      <c r="CZH107" s="38"/>
      <c r="CZI107" s="38"/>
      <c r="CZJ107" s="38"/>
      <c r="CZK107" s="38"/>
      <c r="CZL107" s="38"/>
      <c r="CZM107" s="38"/>
      <c r="CZN107" s="38"/>
      <c r="CZO107" s="38"/>
      <c r="CZP107" s="38"/>
      <c r="CZQ107" s="38"/>
      <c r="CZR107" s="38"/>
      <c r="CZS107" s="38"/>
      <c r="CZT107" s="38"/>
      <c r="CZU107" s="38"/>
      <c r="CZV107" s="38"/>
      <c r="CZW107" s="38"/>
      <c r="CZX107" s="38"/>
      <c r="CZY107" s="38"/>
      <c r="CZZ107" s="38"/>
      <c r="DAA107" s="38"/>
      <c r="DAB107" s="38"/>
      <c r="DAC107" s="38"/>
      <c r="DAD107" s="38"/>
      <c r="DAE107" s="38"/>
      <c r="DAF107" s="38"/>
      <c r="DAG107" s="38"/>
      <c r="DAH107" s="38"/>
      <c r="DAI107" s="38"/>
      <c r="DAJ107" s="38"/>
      <c r="DAK107" s="38"/>
      <c r="DAL107" s="38"/>
      <c r="DAM107" s="38"/>
      <c r="DAN107" s="38"/>
      <c r="DAO107" s="38"/>
      <c r="DAP107" s="38"/>
      <c r="DAQ107" s="38"/>
      <c r="DAR107" s="38"/>
      <c r="DAS107" s="38"/>
      <c r="DAT107" s="38"/>
      <c r="DAU107" s="38"/>
      <c r="DAV107" s="38"/>
      <c r="DAW107" s="38"/>
      <c r="DAX107" s="38"/>
      <c r="DAY107" s="38"/>
      <c r="DAZ107" s="38"/>
      <c r="DBA107" s="38"/>
      <c r="DBB107" s="38"/>
      <c r="DBC107" s="38"/>
      <c r="DBD107" s="38"/>
      <c r="DBE107" s="38"/>
      <c r="DBF107" s="38"/>
      <c r="DBG107" s="38"/>
      <c r="DBH107" s="38"/>
      <c r="DBI107" s="38"/>
      <c r="DBJ107" s="38"/>
      <c r="DBK107" s="38"/>
      <c r="DBL107" s="38"/>
      <c r="DBM107" s="38"/>
      <c r="DBN107" s="38"/>
      <c r="DBO107" s="38"/>
      <c r="DBP107" s="38"/>
      <c r="DBQ107" s="38"/>
      <c r="DBR107" s="38"/>
      <c r="DBS107" s="38"/>
      <c r="DBT107" s="38"/>
      <c r="DBU107" s="38"/>
      <c r="DBV107" s="38"/>
      <c r="DBW107" s="38"/>
      <c r="DBX107" s="38"/>
      <c r="DBY107" s="38"/>
      <c r="DBZ107" s="38"/>
      <c r="DCA107" s="38"/>
      <c r="DCB107" s="38"/>
      <c r="DCC107" s="38"/>
      <c r="DCD107" s="38"/>
      <c r="DCE107" s="38"/>
      <c r="DCF107" s="38"/>
      <c r="DCG107" s="38"/>
      <c r="DCH107" s="38"/>
      <c r="DCI107" s="38"/>
      <c r="DCJ107" s="38"/>
      <c r="DCK107" s="38"/>
      <c r="DCL107" s="38"/>
      <c r="DCM107" s="38"/>
      <c r="DCN107" s="38"/>
      <c r="DCO107" s="38"/>
      <c r="DCP107" s="38"/>
      <c r="DCQ107" s="38"/>
      <c r="DCR107" s="38"/>
      <c r="DCS107" s="38"/>
      <c r="DCT107" s="38"/>
      <c r="DCU107" s="38"/>
      <c r="DCV107" s="38"/>
      <c r="DCW107" s="38"/>
      <c r="DCX107" s="38"/>
      <c r="DCY107" s="38"/>
      <c r="DCZ107" s="38"/>
      <c r="DDA107" s="38"/>
      <c r="DDB107" s="38"/>
      <c r="DDC107" s="38"/>
      <c r="DDD107" s="38"/>
      <c r="DDE107" s="38"/>
      <c r="DDF107" s="38"/>
      <c r="DDG107" s="38"/>
      <c r="DDH107" s="38"/>
      <c r="DDI107" s="38"/>
      <c r="DDJ107" s="38"/>
      <c r="DDK107" s="38"/>
      <c r="DDL107" s="38"/>
      <c r="DDM107" s="38"/>
      <c r="DDN107" s="38"/>
      <c r="DDO107" s="38"/>
      <c r="DDP107" s="38"/>
      <c r="DDQ107" s="38"/>
      <c r="DDR107" s="38"/>
      <c r="DDS107" s="38"/>
      <c r="DDT107" s="38"/>
      <c r="DDU107" s="38"/>
      <c r="DDV107" s="38"/>
      <c r="DDW107" s="38"/>
      <c r="DDX107" s="38"/>
      <c r="DDY107" s="38"/>
      <c r="DDZ107" s="38"/>
      <c r="DEA107" s="38"/>
      <c r="DEB107" s="38"/>
      <c r="DEC107" s="38"/>
      <c r="DED107" s="38"/>
      <c r="DEE107" s="38"/>
      <c r="DEF107" s="38"/>
      <c r="DEG107" s="38"/>
      <c r="DEH107" s="38"/>
      <c r="DEI107" s="38"/>
      <c r="DEJ107" s="38"/>
      <c r="DEK107" s="38"/>
      <c r="DEL107" s="38"/>
      <c r="DEM107" s="38"/>
      <c r="DEN107" s="38"/>
      <c r="DEO107" s="38"/>
      <c r="DEP107" s="38"/>
      <c r="DEQ107" s="38"/>
      <c r="DER107" s="38"/>
      <c r="DES107" s="38"/>
      <c r="DET107" s="38"/>
      <c r="DEU107" s="38"/>
      <c r="DEV107" s="38"/>
      <c r="DEW107" s="38"/>
      <c r="DEX107" s="38"/>
      <c r="DEY107" s="38"/>
      <c r="DEZ107" s="38"/>
      <c r="DFA107" s="38"/>
      <c r="DFB107" s="38"/>
      <c r="DFC107" s="38"/>
      <c r="DFD107" s="38"/>
      <c r="DFE107" s="38"/>
      <c r="DFF107" s="38"/>
      <c r="DFG107" s="38"/>
      <c r="DFH107" s="38"/>
      <c r="DFI107" s="38"/>
      <c r="DFJ107" s="38"/>
      <c r="DFK107" s="38"/>
      <c r="DFL107" s="38"/>
      <c r="DFM107" s="38"/>
      <c r="DFN107" s="38"/>
      <c r="DFO107" s="38"/>
      <c r="DFP107" s="38"/>
      <c r="DFQ107" s="38"/>
      <c r="DFR107" s="38"/>
      <c r="DFS107" s="38"/>
      <c r="DFT107" s="38"/>
      <c r="DFU107" s="38"/>
      <c r="DFV107" s="38"/>
      <c r="DFW107" s="38"/>
      <c r="DFX107" s="38"/>
      <c r="DFY107" s="38"/>
      <c r="DFZ107" s="38"/>
      <c r="DGA107" s="38"/>
      <c r="DGB107" s="38"/>
      <c r="DGC107" s="38"/>
      <c r="DGD107" s="38"/>
      <c r="DGE107" s="38"/>
      <c r="DGF107" s="38"/>
      <c r="DGG107" s="38"/>
      <c r="DGH107" s="38"/>
      <c r="DGI107" s="38"/>
      <c r="DGJ107" s="38"/>
      <c r="DGK107" s="38"/>
      <c r="DGL107" s="38"/>
      <c r="DGM107" s="38"/>
      <c r="DGN107" s="38"/>
      <c r="DGO107" s="38"/>
      <c r="DGP107" s="38"/>
      <c r="DGQ107" s="38"/>
      <c r="DGR107" s="38"/>
      <c r="DGS107" s="38"/>
      <c r="DGT107" s="38"/>
      <c r="DGU107" s="38"/>
      <c r="DGV107" s="38"/>
      <c r="DGW107" s="38"/>
      <c r="DGX107" s="38"/>
      <c r="DGY107" s="38"/>
      <c r="DGZ107" s="38"/>
      <c r="DHA107" s="38"/>
      <c r="DHB107" s="38"/>
      <c r="DHC107" s="38"/>
      <c r="DHD107" s="38"/>
      <c r="DHE107" s="38"/>
      <c r="DHF107" s="38"/>
      <c r="DHG107" s="38"/>
      <c r="DHH107" s="38"/>
      <c r="DHI107" s="38"/>
      <c r="DHJ107" s="38"/>
      <c r="DHK107" s="38"/>
      <c r="DHL107" s="38"/>
      <c r="DHM107" s="38"/>
      <c r="DHN107" s="38"/>
      <c r="DHO107" s="38"/>
      <c r="DHP107" s="38"/>
      <c r="DHQ107" s="38"/>
      <c r="DHR107" s="38"/>
      <c r="DHS107" s="38"/>
      <c r="DHT107" s="38"/>
      <c r="DHU107" s="38"/>
      <c r="DHV107" s="38"/>
      <c r="DHW107" s="38"/>
      <c r="DHX107" s="38"/>
      <c r="DHY107" s="38"/>
      <c r="DHZ107" s="38"/>
      <c r="DIA107" s="38"/>
      <c r="DIB107" s="38"/>
      <c r="DIC107" s="38"/>
      <c r="DID107" s="38"/>
      <c r="DIE107" s="38"/>
      <c r="DIF107" s="38"/>
      <c r="DIG107" s="38"/>
      <c r="DIH107" s="38"/>
      <c r="DII107" s="38"/>
      <c r="DIJ107" s="38"/>
      <c r="DIK107" s="38"/>
      <c r="DIL107" s="38"/>
      <c r="DIM107" s="38"/>
      <c r="DIN107" s="38"/>
      <c r="DIO107" s="38"/>
      <c r="DIP107" s="38"/>
      <c r="DIQ107" s="38"/>
      <c r="DIR107" s="38"/>
      <c r="DIS107" s="38"/>
      <c r="DIT107" s="38"/>
      <c r="DIU107" s="38"/>
      <c r="DIV107" s="38"/>
      <c r="DIW107" s="38"/>
      <c r="DIX107" s="38"/>
      <c r="DIY107" s="38"/>
      <c r="DIZ107" s="38"/>
      <c r="DJA107" s="38"/>
      <c r="DJB107" s="38"/>
      <c r="DJC107" s="38"/>
      <c r="DJD107" s="38"/>
      <c r="DJE107" s="38"/>
      <c r="DJF107" s="38"/>
      <c r="DJG107" s="38"/>
      <c r="DJH107" s="38"/>
      <c r="DJI107" s="38"/>
      <c r="DJJ107" s="38"/>
      <c r="DJK107" s="38"/>
      <c r="DJL107" s="38"/>
      <c r="DJM107" s="38"/>
      <c r="DJN107" s="38"/>
      <c r="DJO107" s="38"/>
      <c r="DJP107" s="38"/>
      <c r="DJQ107" s="38"/>
      <c r="DJR107" s="38"/>
      <c r="DJS107" s="38"/>
      <c r="DJT107" s="38"/>
      <c r="DJU107" s="38"/>
      <c r="DJV107" s="38"/>
      <c r="DJW107" s="38"/>
      <c r="DJX107" s="38"/>
      <c r="DJY107" s="38"/>
      <c r="DJZ107" s="38"/>
      <c r="DKA107" s="38"/>
      <c r="DKB107" s="38"/>
      <c r="DKC107" s="38"/>
      <c r="DKD107" s="38"/>
      <c r="DKE107" s="38"/>
      <c r="DKF107" s="38"/>
      <c r="DKG107" s="38"/>
      <c r="DKH107" s="38"/>
      <c r="DKI107" s="38"/>
      <c r="DKJ107" s="38"/>
      <c r="DKK107" s="38"/>
      <c r="DKL107" s="38"/>
      <c r="DKM107" s="38"/>
      <c r="DKN107" s="38"/>
      <c r="DKO107" s="38"/>
      <c r="DKP107" s="38"/>
      <c r="DKQ107" s="38"/>
      <c r="DKR107" s="38"/>
      <c r="DKS107" s="38"/>
      <c r="DKT107" s="38"/>
      <c r="DKU107" s="38"/>
      <c r="DKV107" s="38"/>
      <c r="DKW107" s="38"/>
      <c r="DKX107" s="38"/>
      <c r="DKY107" s="38"/>
      <c r="DKZ107" s="38"/>
      <c r="DLA107" s="38"/>
      <c r="DLB107" s="38"/>
      <c r="DLC107" s="38"/>
      <c r="DLD107" s="38"/>
      <c r="DLE107" s="38"/>
      <c r="DLF107" s="38"/>
      <c r="DLG107" s="38"/>
      <c r="DLH107" s="38"/>
      <c r="DLI107" s="38"/>
      <c r="DLJ107" s="38"/>
      <c r="DLK107" s="38"/>
      <c r="DLL107" s="38"/>
      <c r="DLM107" s="38"/>
      <c r="DLN107" s="38"/>
      <c r="DLO107" s="38"/>
      <c r="DLP107" s="38"/>
      <c r="DLQ107" s="38"/>
      <c r="DLR107" s="38"/>
      <c r="DLS107" s="38"/>
      <c r="DLT107" s="38"/>
      <c r="DLU107" s="38"/>
      <c r="DLV107" s="38"/>
      <c r="DLW107" s="38"/>
      <c r="DLX107" s="38"/>
      <c r="DLY107" s="38"/>
      <c r="DLZ107" s="38"/>
      <c r="DMA107" s="38"/>
      <c r="DMB107" s="38"/>
      <c r="DMC107" s="38"/>
      <c r="DMD107" s="38"/>
      <c r="DME107" s="38"/>
      <c r="DMF107" s="38"/>
      <c r="DMG107" s="38"/>
      <c r="DMH107" s="38"/>
      <c r="DMI107" s="38"/>
      <c r="DMJ107" s="38"/>
      <c r="DMK107" s="38"/>
      <c r="DML107" s="38"/>
      <c r="DMM107" s="38"/>
      <c r="DMN107" s="38"/>
      <c r="DMO107" s="38"/>
      <c r="DMP107" s="38"/>
      <c r="DMQ107" s="38"/>
      <c r="DMR107" s="38"/>
      <c r="DMS107" s="38"/>
      <c r="DMT107" s="38"/>
      <c r="DMU107" s="38"/>
      <c r="DMV107" s="38"/>
      <c r="DMW107" s="38"/>
      <c r="DMX107" s="38"/>
      <c r="DMY107" s="38"/>
      <c r="DMZ107" s="38"/>
      <c r="DNA107" s="38"/>
      <c r="DNB107" s="38"/>
      <c r="DNC107" s="38"/>
      <c r="DND107" s="38"/>
      <c r="DNE107" s="38"/>
      <c r="DNF107" s="38"/>
      <c r="DNG107" s="38"/>
      <c r="DNH107" s="38"/>
      <c r="DNI107" s="38"/>
      <c r="DNJ107" s="38"/>
      <c r="DNK107" s="38"/>
      <c r="DNL107" s="38"/>
      <c r="DNM107" s="38"/>
      <c r="DNN107" s="38"/>
      <c r="DNO107" s="38"/>
      <c r="DNP107" s="38"/>
      <c r="DNQ107" s="38"/>
      <c r="DNR107" s="38"/>
      <c r="DNS107" s="38"/>
      <c r="DNT107" s="38"/>
      <c r="DNU107" s="38"/>
      <c r="DNV107" s="38"/>
      <c r="DNW107" s="38"/>
      <c r="DNX107" s="38"/>
      <c r="DNY107" s="38"/>
      <c r="DNZ107" s="38"/>
      <c r="DOA107" s="38"/>
      <c r="DOB107" s="38"/>
      <c r="DOC107" s="38"/>
      <c r="DOD107" s="38"/>
      <c r="DOE107" s="38"/>
      <c r="DOF107" s="38"/>
      <c r="DOG107" s="38"/>
      <c r="DOH107" s="38"/>
      <c r="DOI107" s="38"/>
      <c r="DOJ107" s="38"/>
      <c r="DOK107" s="38"/>
      <c r="DOL107" s="38"/>
      <c r="DOM107" s="38"/>
      <c r="DON107" s="38"/>
      <c r="DOO107" s="38"/>
      <c r="DOP107" s="38"/>
      <c r="DOQ107" s="38"/>
      <c r="DOR107" s="38"/>
      <c r="DOS107" s="38"/>
      <c r="DOT107" s="38"/>
      <c r="DOU107" s="38"/>
      <c r="DOV107" s="38"/>
      <c r="DOW107" s="38"/>
      <c r="DOX107" s="38"/>
      <c r="DOY107" s="38"/>
      <c r="DOZ107" s="38"/>
      <c r="DPA107" s="38"/>
      <c r="DPB107" s="38"/>
      <c r="DPC107" s="38"/>
      <c r="DPD107" s="38"/>
      <c r="DPE107" s="38"/>
      <c r="DPF107" s="38"/>
      <c r="DPG107" s="38"/>
      <c r="DPH107" s="38"/>
      <c r="DPI107" s="38"/>
      <c r="DPJ107" s="38"/>
      <c r="DPK107" s="38"/>
      <c r="DPL107" s="38"/>
      <c r="DPM107" s="38"/>
      <c r="DPN107" s="38"/>
      <c r="DPO107" s="38"/>
      <c r="DPP107" s="38"/>
      <c r="DPQ107" s="38"/>
      <c r="DPR107" s="38"/>
      <c r="DPS107" s="38"/>
      <c r="DPT107" s="38"/>
      <c r="DPU107" s="38"/>
      <c r="DPV107" s="38"/>
      <c r="DPW107" s="38"/>
      <c r="DPX107" s="38"/>
      <c r="DPY107" s="38"/>
      <c r="DPZ107" s="38"/>
      <c r="DQA107" s="38"/>
      <c r="DQB107" s="38"/>
      <c r="DQC107" s="38"/>
      <c r="DQD107" s="38"/>
      <c r="DQE107" s="38"/>
      <c r="DQF107" s="38"/>
      <c r="DQG107" s="38"/>
      <c r="DQH107" s="38"/>
      <c r="DQI107" s="38"/>
      <c r="DQJ107" s="38"/>
      <c r="DQK107" s="38"/>
      <c r="DQL107" s="38"/>
      <c r="DQM107" s="38"/>
      <c r="DQN107" s="38"/>
      <c r="DQO107" s="38"/>
      <c r="DQP107" s="38"/>
      <c r="DQQ107" s="38"/>
      <c r="DQR107" s="38"/>
      <c r="DQS107" s="38"/>
      <c r="DQT107" s="38"/>
      <c r="DQU107" s="38"/>
      <c r="DQV107" s="38"/>
      <c r="DQW107" s="38"/>
      <c r="DQX107" s="38"/>
      <c r="DQY107" s="38"/>
      <c r="DQZ107" s="38"/>
      <c r="DRA107" s="38"/>
      <c r="DRB107" s="38"/>
      <c r="DRC107" s="38"/>
      <c r="DRD107" s="38"/>
      <c r="DRE107" s="38"/>
      <c r="DRF107" s="38"/>
      <c r="DRG107" s="38"/>
      <c r="DRH107" s="38"/>
      <c r="DRI107" s="38"/>
      <c r="DRJ107" s="38"/>
      <c r="DRK107" s="38"/>
      <c r="DRL107" s="38"/>
      <c r="DRM107" s="38"/>
      <c r="DRN107" s="38"/>
      <c r="DRO107" s="38"/>
      <c r="DRP107" s="38"/>
      <c r="DRQ107" s="38"/>
      <c r="DRR107" s="38"/>
      <c r="DRS107" s="38"/>
      <c r="DRT107" s="38"/>
      <c r="DRU107" s="38"/>
      <c r="DRV107" s="38"/>
      <c r="DRW107" s="38"/>
      <c r="DRX107" s="38"/>
      <c r="DRY107" s="38"/>
      <c r="DRZ107" s="38"/>
      <c r="DSA107" s="38"/>
      <c r="DSB107" s="38"/>
      <c r="DSC107" s="38"/>
      <c r="DSD107" s="38"/>
      <c r="DSE107" s="38"/>
      <c r="DSF107" s="38"/>
      <c r="DSG107" s="38"/>
      <c r="DSH107" s="38"/>
      <c r="DSI107" s="38"/>
      <c r="DSJ107" s="38"/>
      <c r="DSK107" s="38"/>
      <c r="DSL107" s="38"/>
      <c r="DSM107" s="38"/>
      <c r="DSN107" s="38"/>
      <c r="DSO107" s="38"/>
      <c r="DSP107" s="38"/>
      <c r="DSQ107" s="38"/>
      <c r="DSR107" s="38"/>
      <c r="DSS107" s="38"/>
      <c r="DST107" s="38"/>
      <c r="DSU107" s="38"/>
      <c r="DSV107" s="38"/>
      <c r="DSW107" s="38"/>
      <c r="DSX107" s="38"/>
      <c r="DSY107" s="38"/>
      <c r="DSZ107" s="38"/>
      <c r="DTA107" s="38"/>
      <c r="DTB107" s="38"/>
      <c r="DTC107" s="38"/>
      <c r="DTD107" s="38"/>
      <c r="DTE107" s="38"/>
      <c r="DTF107" s="38"/>
      <c r="DTG107" s="38"/>
      <c r="DTH107" s="38"/>
      <c r="DTI107" s="38"/>
      <c r="DTJ107" s="38"/>
      <c r="DTK107" s="38"/>
      <c r="DTL107" s="38"/>
      <c r="DTM107" s="38"/>
      <c r="DTN107" s="38"/>
      <c r="DTO107" s="38"/>
      <c r="DTP107" s="38"/>
      <c r="DTQ107" s="38"/>
      <c r="DTR107" s="38"/>
      <c r="DTS107" s="38"/>
      <c r="DTT107" s="38"/>
      <c r="DTU107" s="38"/>
      <c r="DTV107" s="38"/>
      <c r="DTW107" s="38"/>
      <c r="DTX107" s="38"/>
      <c r="DTY107" s="38"/>
      <c r="DTZ107" s="38"/>
      <c r="DUA107" s="38"/>
      <c r="DUB107" s="38"/>
      <c r="DUC107" s="38"/>
      <c r="DUD107" s="38"/>
      <c r="DUE107" s="38"/>
      <c r="DUF107" s="38"/>
      <c r="DUG107" s="38"/>
      <c r="DUH107" s="38"/>
      <c r="DUI107" s="38"/>
      <c r="DUJ107" s="38"/>
      <c r="DUK107" s="38"/>
      <c r="DUL107" s="38"/>
      <c r="DUM107" s="38"/>
      <c r="DUN107" s="38"/>
      <c r="DUO107" s="38"/>
      <c r="DUP107" s="38"/>
      <c r="DUQ107" s="38"/>
      <c r="DUR107" s="38"/>
      <c r="DUS107" s="38"/>
      <c r="DUT107" s="38"/>
      <c r="DUU107" s="38"/>
      <c r="DUV107" s="38"/>
      <c r="DUW107" s="38"/>
      <c r="DUX107" s="38"/>
      <c r="DUY107" s="38"/>
      <c r="DUZ107" s="38"/>
      <c r="DVA107" s="38"/>
      <c r="DVB107" s="38"/>
      <c r="DVC107" s="38"/>
      <c r="DVD107" s="38"/>
      <c r="DVE107" s="38"/>
      <c r="DVF107" s="38"/>
      <c r="DVG107" s="38"/>
      <c r="DVH107" s="38"/>
      <c r="DVI107" s="38"/>
      <c r="DVJ107" s="38"/>
      <c r="DVK107" s="38"/>
      <c r="DVL107" s="38"/>
      <c r="DVM107" s="38"/>
      <c r="DVN107" s="38"/>
      <c r="DVO107" s="38"/>
      <c r="DVP107" s="38"/>
      <c r="DVQ107" s="38"/>
      <c r="DVR107" s="38"/>
      <c r="DVS107" s="38"/>
      <c r="DVT107" s="38"/>
      <c r="DVU107" s="38"/>
      <c r="DVV107" s="38"/>
      <c r="DVW107" s="38"/>
      <c r="DVX107" s="38"/>
      <c r="DVY107" s="38"/>
      <c r="DVZ107" s="38"/>
      <c r="DWA107" s="38"/>
      <c r="DWB107" s="38"/>
      <c r="DWC107" s="38"/>
      <c r="DWD107" s="38"/>
      <c r="DWE107" s="38"/>
      <c r="DWF107" s="38"/>
      <c r="DWG107" s="38"/>
      <c r="DWH107" s="38"/>
      <c r="DWI107" s="38"/>
      <c r="DWJ107" s="38"/>
      <c r="DWK107" s="38"/>
      <c r="DWL107" s="38"/>
      <c r="DWM107" s="38"/>
      <c r="DWN107" s="38"/>
      <c r="DWO107" s="38"/>
      <c r="DWP107" s="38"/>
      <c r="DWQ107" s="38"/>
      <c r="DWR107" s="38"/>
      <c r="DWS107" s="38"/>
      <c r="DWT107" s="38"/>
      <c r="DWU107" s="38"/>
      <c r="DWV107" s="38"/>
      <c r="DWW107" s="38"/>
      <c r="DWX107" s="38"/>
      <c r="DWY107" s="38"/>
      <c r="DWZ107" s="38"/>
      <c r="DXA107" s="38"/>
      <c r="DXB107" s="38"/>
      <c r="DXC107" s="38"/>
      <c r="DXD107" s="38"/>
      <c r="DXE107" s="38"/>
      <c r="DXF107" s="38"/>
      <c r="DXG107" s="38"/>
      <c r="DXH107" s="38"/>
      <c r="DXI107" s="38"/>
      <c r="DXJ107" s="38"/>
      <c r="DXK107" s="38"/>
      <c r="DXL107" s="38"/>
      <c r="DXM107" s="38"/>
      <c r="DXN107" s="38"/>
      <c r="DXO107" s="38"/>
      <c r="DXP107" s="38"/>
      <c r="DXQ107" s="38"/>
      <c r="DXR107" s="38"/>
      <c r="DXS107" s="38"/>
      <c r="DXT107" s="38"/>
      <c r="DXU107" s="38"/>
      <c r="DXV107" s="38"/>
      <c r="DXW107" s="38"/>
      <c r="DXX107" s="38"/>
      <c r="DXY107" s="38"/>
      <c r="DXZ107" s="38"/>
      <c r="DYA107" s="38"/>
      <c r="DYB107" s="38"/>
      <c r="DYC107" s="38"/>
      <c r="DYD107" s="38"/>
      <c r="DYE107" s="38"/>
      <c r="DYF107" s="38"/>
      <c r="DYG107" s="38"/>
      <c r="DYH107" s="38"/>
      <c r="DYI107" s="38"/>
      <c r="DYJ107" s="38"/>
      <c r="DYK107" s="38"/>
      <c r="DYL107" s="38"/>
      <c r="DYM107" s="38"/>
      <c r="DYN107" s="38"/>
      <c r="DYO107" s="38"/>
      <c r="DYP107" s="38"/>
      <c r="DYQ107" s="38"/>
      <c r="DYR107" s="38"/>
      <c r="DYS107" s="38"/>
      <c r="DYT107" s="38"/>
      <c r="DYU107" s="38"/>
      <c r="DYV107" s="38"/>
      <c r="DYW107" s="38"/>
      <c r="DYX107" s="38"/>
      <c r="DYY107" s="38"/>
      <c r="DYZ107" s="38"/>
      <c r="DZA107" s="38"/>
      <c r="DZB107" s="38"/>
      <c r="DZC107" s="38"/>
      <c r="DZD107" s="38"/>
      <c r="DZE107" s="38"/>
      <c r="DZF107" s="38"/>
      <c r="DZG107" s="38"/>
      <c r="DZH107" s="38"/>
      <c r="DZI107" s="38"/>
      <c r="DZJ107" s="38"/>
      <c r="DZK107" s="38"/>
      <c r="DZL107" s="38"/>
      <c r="DZM107" s="38"/>
      <c r="DZN107" s="38"/>
      <c r="DZO107" s="38"/>
      <c r="DZP107" s="38"/>
      <c r="DZQ107" s="38"/>
      <c r="DZR107" s="38"/>
      <c r="DZS107" s="38"/>
      <c r="DZT107" s="38"/>
      <c r="DZU107" s="38"/>
      <c r="DZV107" s="38"/>
      <c r="DZW107" s="38"/>
      <c r="DZX107" s="38"/>
      <c r="DZY107" s="38"/>
      <c r="DZZ107" s="38"/>
      <c r="EAA107" s="38"/>
      <c r="EAB107" s="38"/>
      <c r="EAC107" s="38"/>
      <c r="EAD107" s="38"/>
      <c r="EAE107" s="38"/>
      <c r="EAF107" s="38"/>
      <c r="EAG107" s="38"/>
      <c r="EAH107" s="38"/>
      <c r="EAI107" s="38"/>
      <c r="EAJ107" s="38"/>
      <c r="EAK107" s="38"/>
      <c r="EAL107" s="38"/>
      <c r="EAM107" s="38"/>
      <c r="EAN107" s="38"/>
      <c r="EAO107" s="38"/>
      <c r="EAP107" s="38"/>
      <c r="EAQ107" s="38"/>
      <c r="EAR107" s="38"/>
      <c r="EAS107" s="38"/>
      <c r="EAT107" s="38"/>
      <c r="EAU107" s="38"/>
      <c r="EAV107" s="38"/>
      <c r="EAW107" s="38"/>
      <c r="EAX107" s="38"/>
      <c r="EAY107" s="38"/>
      <c r="EAZ107" s="38"/>
      <c r="EBA107" s="38"/>
      <c r="EBB107" s="38"/>
      <c r="EBC107" s="38"/>
      <c r="EBD107" s="38"/>
      <c r="EBE107" s="38"/>
      <c r="EBF107" s="38"/>
      <c r="EBG107" s="38"/>
      <c r="EBH107" s="38"/>
      <c r="EBI107" s="38"/>
      <c r="EBJ107" s="38"/>
      <c r="EBK107" s="38"/>
      <c r="EBL107" s="38"/>
      <c r="EBM107" s="38"/>
      <c r="EBN107" s="38"/>
      <c r="EBO107" s="38"/>
      <c r="EBP107" s="38"/>
      <c r="EBQ107" s="38"/>
      <c r="EBR107" s="38"/>
      <c r="EBS107" s="38"/>
      <c r="EBT107" s="38"/>
      <c r="EBU107" s="38"/>
      <c r="EBV107" s="38"/>
      <c r="EBW107" s="38"/>
      <c r="EBX107" s="38"/>
      <c r="EBY107" s="38"/>
      <c r="EBZ107" s="38"/>
      <c r="ECA107" s="38"/>
      <c r="ECB107" s="38"/>
      <c r="ECC107" s="38"/>
      <c r="ECD107" s="38"/>
      <c r="ECE107" s="38"/>
      <c r="ECF107" s="38"/>
      <c r="ECG107" s="38"/>
      <c r="ECH107" s="38"/>
      <c r="ECI107" s="38"/>
      <c r="ECJ107" s="38"/>
      <c r="ECK107" s="38"/>
      <c r="ECL107" s="38"/>
      <c r="ECM107" s="38"/>
      <c r="ECN107" s="38"/>
      <c r="ECO107" s="38"/>
      <c r="ECP107" s="38"/>
      <c r="ECQ107" s="38"/>
      <c r="ECR107" s="38"/>
      <c r="ECS107" s="38"/>
      <c r="ECT107" s="38"/>
      <c r="ECU107" s="38"/>
      <c r="ECV107" s="38"/>
      <c r="ECW107" s="38"/>
      <c r="ECX107" s="38"/>
      <c r="ECY107" s="38"/>
      <c r="ECZ107" s="38"/>
      <c r="EDA107" s="38"/>
      <c r="EDB107" s="38"/>
      <c r="EDC107" s="38"/>
      <c r="EDD107" s="38"/>
      <c r="EDE107" s="38"/>
      <c r="EDF107" s="38"/>
      <c r="EDG107" s="38"/>
      <c r="EDH107" s="38"/>
      <c r="EDI107" s="38"/>
      <c r="EDJ107" s="38"/>
      <c r="EDK107" s="38"/>
      <c r="EDL107" s="38"/>
      <c r="EDM107" s="38"/>
      <c r="EDN107" s="38"/>
      <c r="EDO107" s="38"/>
      <c r="EDP107" s="38"/>
      <c r="EDQ107" s="38"/>
      <c r="EDR107" s="38"/>
      <c r="EDS107" s="38"/>
      <c r="EDT107" s="38"/>
      <c r="EDU107" s="38"/>
      <c r="EDV107" s="38"/>
      <c r="EDW107" s="38"/>
      <c r="EDX107" s="38"/>
      <c r="EDY107" s="38"/>
      <c r="EDZ107" s="38"/>
      <c r="EEA107" s="38"/>
      <c r="EEB107" s="38"/>
      <c r="EEC107" s="38"/>
      <c r="EED107" s="38"/>
      <c r="EEE107" s="38"/>
      <c r="EEF107" s="38"/>
      <c r="EEG107" s="38"/>
      <c r="EEH107" s="38"/>
      <c r="EEI107" s="38"/>
      <c r="EEJ107" s="38"/>
      <c r="EEK107" s="38"/>
      <c r="EEL107" s="38"/>
      <c r="EEM107" s="38"/>
      <c r="EEN107" s="38"/>
      <c r="EEO107" s="38"/>
      <c r="EEP107" s="38"/>
      <c r="EEQ107" s="38"/>
      <c r="EER107" s="38"/>
      <c r="EES107" s="38"/>
      <c r="EET107" s="38"/>
      <c r="EEU107" s="38"/>
      <c r="EEV107" s="38"/>
      <c r="EEW107" s="38"/>
      <c r="EEX107" s="38"/>
      <c r="EEY107" s="38"/>
      <c r="EEZ107" s="38"/>
      <c r="EFA107" s="38"/>
      <c r="EFB107" s="38"/>
      <c r="EFC107" s="38"/>
      <c r="EFD107" s="38"/>
      <c r="EFE107" s="38"/>
      <c r="EFF107" s="38"/>
      <c r="EFG107" s="38"/>
      <c r="EFH107" s="38"/>
      <c r="EFI107" s="38"/>
      <c r="EFJ107" s="38"/>
      <c r="EFK107" s="38"/>
      <c r="EFL107" s="38"/>
      <c r="EFM107" s="38"/>
      <c r="EFN107" s="38"/>
      <c r="EFO107" s="38"/>
      <c r="EFP107" s="38"/>
      <c r="EFQ107" s="38"/>
      <c r="EFR107" s="38"/>
      <c r="EFS107" s="38"/>
      <c r="EFT107" s="38"/>
      <c r="EFU107" s="38"/>
      <c r="EFV107" s="38"/>
      <c r="EFW107" s="38"/>
      <c r="EFX107" s="38"/>
      <c r="EFY107" s="38"/>
      <c r="EFZ107" s="38"/>
      <c r="EGA107" s="38"/>
      <c r="EGB107" s="38"/>
      <c r="EGC107" s="38"/>
      <c r="EGD107" s="38"/>
      <c r="EGE107" s="38"/>
      <c r="EGF107" s="38"/>
      <c r="EGG107" s="38"/>
      <c r="EGH107" s="38"/>
      <c r="EGI107" s="38"/>
      <c r="EGJ107" s="38"/>
      <c r="EGK107" s="38"/>
      <c r="EGL107" s="38"/>
      <c r="EGM107" s="38"/>
      <c r="EGN107" s="38"/>
      <c r="EGO107" s="38"/>
      <c r="EGP107" s="38"/>
      <c r="EGQ107" s="38"/>
      <c r="EGR107" s="38"/>
      <c r="EGS107" s="38"/>
      <c r="EGT107" s="38"/>
      <c r="EGU107" s="38"/>
      <c r="EGV107" s="38"/>
      <c r="EGW107" s="38"/>
      <c r="EGX107" s="38"/>
      <c r="EGY107" s="38"/>
      <c r="EGZ107" s="38"/>
      <c r="EHA107" s="38"/>
      <c r="EHB107" s="38"/>
      <c r="EHC107" s="38"/>
      <c r="EHD107" s="38"/>
      <c r="EHE107" s="38"/>
      <c r="EHF107" s="38"/>
      <c r="EHG107" s="38"/>
      <c r="EHH107" s="38"/>
      <c r="EHI107" s="38"/>
      <c r="EHJ107" s="38"/>
      <c r="EHK107" s="38"/>
      <c r="EHL107" s="38"/>
      <c r="EHM107" s="38"/>
      <c r="EHN107" s="38"/>
      <c r="EHO107" s="38"/>
      <c r="EHP107" s="38"/>
      <c r="EHQ107" s="38"/>
      <c r="EHR107" s="38"/>
      <c r="EHS107" s="38"/>
      <c r="EHT107" s="38"/>
      <c r="EHU107" s="38"/>
      <c r="EHV107" s="38"/>
      <c r="EHW107" s="38"/>
      <c r="EHX107" s="38"/>
      <c r="EHY107" s="38"/>
      <c r="EHZ107" s="38"/>
      <c r="EIA107" s="38"/>
      <c r="EIB107" s="38"/>
      <c r="EIC107" s="38"/>
      <c r="EID107" s="38"/>
      <c r="EIE107" s="38"/>
      <c r="EIF107" s="38"/>
      <c r="EIG107" s="38"/>
      <c r="EIH107" s="38"/>
      <c r="EII107" s="38"/>
      <c r="EIJ107" s="38"/>
      <c r="EIK107" s="38"/>
      <c r="EIL107" s="38"/>
      <c r="EIM107" s="38"/>
      <c r="EIN107" s="38"/>
      <c r="EIO107" s="38"/>
      <c r="EIP107" s="38"/>
      <c r="EIQ107" s="38"/>
      <c r="EIR107" s="38"/>
      <c r="EIS107" s="38"/>
      <c r="EIT107" s="38"/>
      <c r="EIU107" s="38"/>
      <c r="EIV107" s="38"/>
      <c r="EIW107" s="38"/>
      <c r="EIX107" s="38"/>
      <c r="EIY107" s="38"/>
      <c r="EIZ107" s="38"/>
      <c r="EJA107" s="38"/>
      <c r="EJB107" s="38"/>
      <c r="EJC107" s="38"/>
      <c r="EJD107" s="38"/>
      <c r="EJE107" s="38"/>
      <c r="EJF107" s="38"/>
      <c r="EJG107" s="38"/>
      <c r="EJH107" s="38"/>
      <c r="EJI107" s="38"/>
      <c r="EJJ107" s="38"/>
      <c r="EJK107" s="38"/>
      <c r="EJL107" s="38"/>
      <c r="EJM107" s="38"/>
      <c r="EJN107" s="38"/>
      <c r="EJO107" s="38"/>
      <c r="EJP107" s="38"/>
      <c r="EJQ107" s="38"/>
      <c r="EJR107" s="38"/>
      <c r="EJS107" s="38"/>
      <c r="EJT107" s="38"/>
      <c r="EJU107" s="38"/>
      <c r="EJV107" s="38"/>
      <c r="EJW107" s="38"/>
      <c r="EJX107" s="38"/>
      <c r="EJY107" s="38"/>
      <c r="EJZ107" s="38"/>
      <c r="EKA107" s="38"/>
      <c r="EKB107" s="38"/>
      <c r="EKC107" s="38"/>
      <c r="EKD107" s="38"/>
      <c r="EKE107" s="38"/>
      <c r="EKF107" s="38"/>
      <c r="EKG107" s="38"/>
      <c r="EKH107" s="38"/>
      <c r="EKI107" s="38"/>
      <c r="EKJ107" s="38"/>
      <c r="EKK107" s="38"/>
      <c r="EKL107" s="38"/>
      <c r="EKM107" s="38"/>
      <c r="EKN107" s="38"/>
      <c r="EKO107" s="38"/>
      <c r="EKP107" s="38"/>
      <c r="EKQ107" s="38"/>
      <c r="EKR107" s="38"/>
      <c r="EKS107" s="38"/>
      <c r="EKT107" s="38"/>
      <c r="EKU107" s="38"/>
      <c r="EKV107" s="38"/>
      <c r="EKW107" s="38"/>
      <c r="EKX107" s="38"/>
      <c r="EKY107" s="38"/>
      <c r="EKZ107" s="38"/>
      <c r="ELA107" s="38"/>
      <c r="ELB107" s="38"/>
      <c r="ELC107" s="38"/>
      <c r="ELD107" s="38"/>
      <c r="ELE107" s="38"/>
      <c r="ELF107" s="38"/>
      <c r="ELG107" s="38"/>
      <c r="ELH107" s="38"/>
      <c r="ELI107" s="38"/>
      <c r="ELJ107" s="38"/>
      <c r="ELK107" s="38"/>
      <c r="ELL107" s="38"/>
      <c r="ELM107" s="38"/>
      <c r="ELN107" s="38"/>
      <c r="ELO107" s="38"/>
      <c r="ELP107" s="38"/>
      <c r="ELQ107" s="38"/>
      <c r="ELR107" s="38"/>
      <c r="ELS107" s="38"/>
      <c r="ELT107" s="38"/>
      <c r="ELU107" s="38"/>
      <c r="ELV107" s="38"/>
      <c r="ELW107" s="38"/>
      <c r="ELX107" s="38"/>
      <c r="ELY107" s="38"/>
      <c r="ELZ107" s="38"/>
      <c r="EMA107" s="38"/>
      <c r="EMB107" s="38"/>
      <c r="EMC107" s="38"/>
      <c r="EMD107" s="38"/>
      <c r="EME107" s="38"/>
      <c r="EMF107" s="38"/>
      <c r="EMG107" s="38"/>
      <c r="EMH107" s="38"/>
      <c r="EMI107" s="38"/>
      <c r="EMJ107" s="38"/>
      <c r="EMK107" s="38"/>
      <c r="EML107" s="38"/>
      <c r="EMM107" s="38"/>
      <c r="EMN107" s="38"/>
      <c r="EMO107" s="38"/>
      <c r="EMP107" s="38"/>
      <c r="EMQ107" s="38"/>
      <c r="EMR107" s="38"/>
      <c r="EMS107" s="38"/>
      <c r="EMT107" s="38"/>
      <c r="EMU107" s="38"/>
      <c r="EMV107" s="38"/>
      <c r="EMW107" s="38"/>
      <c r="EMX107" s="38"/>
      <c r="EMY107" s="38"/>
      <c r="EMZ107" s="38"/>
      <c r="ENA107" s="38"/>
      <c r="ENB107" s="38"/>
      <c r="ENC107" s="38"/>
      <c r="END107" s="38"/>
      <c r="ENE107" s="38"/>
      <c r="ENF107" s="38"/>
      <c r="ENG107" s="38"/>
      <c r="ENH107" s="38"/>
      <c r="ENI107" s="38"/>
      <c r="ENJ107" s="38"/>
      <c r="ENK107" s="38"/>
      <c r="ENL107" s="38"/>
      <c r="ENM107" s="38"/>
      <c r="ENN107" s="38"/>
      <c r="ENO107" s="38"/>
      <c r="ENP107" s="38"/>
      <c r="ENQ107" s="38"/>
      <c r="ENR107" s="38"/>
      <c r="ENS107" s="38"/>
      <c r="ENT107" s="38"/>
      <c r="ENU107" s="38"/>
      <c r="ENV107" s="38"/>
      <c r="ENW107" s="38"/>
      <c r="ENX107" s="38"/>
      <c r="ENY107" s="38"/>
      <c r="ENZ107" s="38"/>
      <c r="EOA107" s="38"/>
      <c r="EOB107" s="38"/>
      <c r="EOC107" s="38"/>
      <c r="EOD107" s="38"/>
      <c r="EOE107" s="38"/>
      <c r="EOF107" s="38"/>
      <c r="EOG107" s="38"/>
      <c r="EOH107" s="38"/>
      <c r="EOI107" s="38"/>
      <c r="EOJ107" s="38"/>
      <c r="EOK107" s="38"/>
      <c r="EOL107" s="38"/>
      <c r="EOM107" s="38"/>
      <c r="EON107" s="38"/>
      <c r="EOO107" s="38"/>
      <c r="EOP107" s="38"/>
      <c r="EOQ107" s="38"/>
      <c r="EOR107" s="38"/>
      <c r="EOS107" s="38"/>
      <c r="EOT107" s="38"/>
      <c r="EOU107" s="38"/>
      <c r="EOV107" s="38"/>
      <c r="EOW107" s="38"/>
      <c r="EOX107" s="38"/>
      <c r="EOY107" s="38"/>
      <c r="EOZ107" s="38"/>
      <c r="EPA107" s="38"/>
      <c r="EPB107" s="38"/>
      <c r="EPC107" s="38"/>
      <c r="EPD107" s="38"/>
      <c r="EPE107" s="38"/>
      <c r="EPF107" s="38"/>
      <c r="EPG107" s="38"/>
      <c r="EPH107" s="38"/>
      <c r="EPI107" s="38"/>
      <c r="EPJ107" s="38"/>
      <c r="EPK107" s="38"/>
      <c r="EPL107" s="38"/>
      <c r="EPM107" s="38"/>
      <c r="EPN107" s="38"/>
      <c r="EPO107" s="38"/>
      <c r="EPP107" s="38"/>
      <c r="EPQ107" s="38"/>
      <c r="EPR107" s="38"/>
      <c r="EPS107" s="38"/>
      <c r="EPT107" s="38"/>
      <c r="EPU107" s="38"/>
      <c r="EPV107" s="38"/>
      <c r="EPW107" s="38"/>
      <c r="EPX107" s="38"/>
      <c r="EPY107" s="38"/>
      <c r="EPZ107" s="38"/>
      <c r="EQA107" s="38"/>
      <c r="EQB107" s="38"/>
      <c r="EQC107" s="38"/>
      <c r="EQD107" s="38"/>
      <c r="EQE107" s="38"/>
      <c r="EQF107" s="38"/>
      <c r="EQG107" s="38"/>
      <c r="EQH107" s="38"/>
      <c r="EQI107" s="38"/>
      <c r="EQJ107" s="38"/>
      <c r="EQK107" s="38"/>
      <c r="EQL107" s="38"/>
      <c r="EQM107" s="38"/>
      <c r="EQN107" s="38"/>
      <c r="EQO107" s="38"/>
      <c r="EQP107" s="38"/>
      <c r="EQQ107" s="38"/>
      <c r="EQR107" s="38"/>
      <c r="EQS107" s="38"/>
      <c r="EQT107" s="38"/>
      <c r="EQU107" s="38"/>
      <c r="EQV107" s="38"/>
      <c r="EQW107" s="38"/>
      <c r="EQX107" s="38"/>
      <c r="EQY107" s="38"/>
      <c r="EQZ107" s="38"/>
      <c r="ERA107" s="38"/>
      <c r="ERB107" s="38"/>
      <c r="ERC107" s="38"/>
      <c r="ERD107" s="38"/>
      <c r="ERE107" s="38"/>
      <c r="ERF107" s="38"/>
      <c r="ERG107" s="38"/>
      <c r="ERH107" s="38"/>
      <c r="ERI107" s="38"/>
      <c r="ERJ107" s="38"/>
      <c r="ERK107" s="38"/>
      <c r="ERL107" s="38"/>
      <c r="ERM107" s="38"/>
      <c r="ERN107" s="38"/>
      <c r="ERO107" s="38"/>
      <c r="ERP107" s="38"/>
      <c r="ERQ107" s="38"/>
      <c r="ERR107" s="38"/>
      <c r="ERS107" s="38"/>
      <c r="ERT107" s="38"/>
      <c r="ERU107" s="38"/>
      <c r="ERV107" s="38"/>
      <c r="ERW107" s="38"/>
      <c r="ERX107" s="38"/>
      <c r="ERY107" s="38"/>
      <c r="ERZ107" s="38"/>
      <c r="ESA107" s="38"/>
      <c r="ESB107" s="38"/>
      <c r="ESC107" s="38"/>
      <c r="ESD107" s="38"/>
      <c r="ESE107" s="38"/>
      <c r="ESF107" s="38"/>
      <c r="ESG107" s="38"/>
      <c r="ESH107" s="38"/>
      <c r="ESI107" s="38"/>
      <c r="ESJ107" s="38"/>
      <c r="ESK107" s="38"/>
      <c r="ESL107" s="38"/>
      <c r="ESM107" s="38"/>
      <c r="ESN107" s="38"/>
      <c r="ESO107" s="38"/>
      <c r="ESP107" s="38"/>
      <c r="ESQ107" s="38"/>
      <c r="ESR107" s="38"/>
      <c r="ESS107" s="38"/>
      <c r="EST107" s="38"/>
      <c r="ESU107" s="38"/>
      <c r="ESV107" s="38"/>
      <c r="ESW107" s="38"/>
      <c r="ESX107" s="38"/>
      <c r="ESY107" s="38"/>
      <c r="ESZ107" s="38"/>
      <c r="ETA107" s="38"/>
      <c r="ETB107" s="38"/>
      <c r="ETC107" s="38"/>
      <c r="ETD107" s="38"/>
      <c r="ETE107" s="38"/>
      <c r="ETF107" s="38"/>
      <c r="ETG107" s="38"/>
      <c r="ETH107" s="38"/>
      <c r="ETI107" s="38"/>
      <c r="ETJ107" s="38"/>
      <c r="ETK107" s="38"/>
      <c r="ETL107" s="38"/>
      <c r="ETM107" s="38"/>
      <c r="ETN107" s="38"/>
      <c r="ETO107" s="38"/>
      <c r="ETP107" s="38"/>
      <c r="ETQ107" s="38"/>
      <c r="ETR107" s="38"/>
      <c r="ETS107" s="38"/>
      <c r="ETT107" s="38"/>
      <c r="ETU107" s="38"/>
      <c r="ETV107" s="38"/>
      <c r="ETW107" s="38"/>
      <c r="ETX107" s="38"/>
      <c r="ETY107" s="38"/>
      <c r="ETZ107" s="38"/>
      <c r="EUA107" s="38"/>
      <c r="EUB107" s="38"/>
      <c r="EUC107" s="38"/>
      <c r="EUD107" s="38"/>
      <c r="EUE107" s="38"/>
      <c r="EUF107" s="38"/>
      <c r="EUG107" s="38"/>
      <c r="EUH107" s="38"/>
      <c r="EUI107" s="38"/>
      <c r="EUJ107" s="38"/>
      <c r="EUK107" s="38"/>
      <c r="EUL107" s="38"/>
      <c r="EUM107" s="38"/>
      <c r="EUN107" s="38"/>
      <c r="EUO107" s="38"/>
      <c r="EUP107" s="38"/>
      <c r="EUQ107" s="38"/>
      <c r="EUR107" s="38"/>
      <c r="EUS107" s="38"/>
      <c r="EUT107" s="38"/>
      <c r="EUU107" s="38"/>
      <c r="EUV107" s="38"/>
      <c r="EUW107" s="38"/>
      <c r="EUX107" s="38"/>
      <c r="EUY107" s="38"/>
      <c r="EUZ107" s="38"/>
      <c r="EVA107" s="38"/>
      <c r="EVB107" s="38"/>
      <c r="EVC107" s="38"/>
      <c r="EVD107" s="38"/>
      <c r="EVE107" s="38"/>
      <c r="EVF107" s="38"/>
      <c r="EVG107" s="38"/>
      <c r="EVH107" s="38"/>
      <c r="EVI107" s="38"/>
      <c r="EVJ107" s="38"/>
      <c r="EVK107" s="38"/>
      <c r="EVL107" s="38"/>
      <c r="EVM107" s="38"/>
      <c r="EVN107" s="38"/>
      <c r="EVO107" s="38"/>
      <c r="EVP107" s="38"/>
      <c r="EVQ107" s="38"/>
      <c r="EVR107" s="38"/>
      <c r="EVS107" s="38"/>
      <c r="EVT107" s="38"/>
      <c r="EVU107" s="38"/>
      <c r="EVV107" s="38"/>
      <c r="EVW107" s="38"/>
      <c r="EVX107" s="38"/>
      <c r="EVY107" s="38"/>
      <c r="EVZ107" s="38"/>
      <c r="EWA107" s="38"/>
      <c r="EWB107" s="38"/>
      <c r="EWC107" s="38"/>
      <c r="EWD107" s="38"/>
      <c r="EWE107" s="38"/>
      <c r="EWF107" s="38"/>
      <c r="EWG107" s="38"/>
      <c r="EWH107" s="38"/>
      <c r="EWI107" s="38"/>
      <c r="EWJ107" s="38"/>
      <c r="EWK107" s="38"/>
      <c r="EWL107" s="38"/>
      <c r="EWM107" s="38"/>
      <c r="EWN107" s="38"/>
      <c r="EWO107" s="38"/>
      <c r="EWP107" s="38"/>
      <c r="EWQ107" s="38"/>
      <c r="EWR107" s="38"/>
      <c r="EWS107" s="38"/>
      <c r="EWT107" s="38"/>
      <c r="EWU107" s="38"/>
      <c r="EWV107" s="38"/>
      <c r="EWW107" s="38"/>
      <c r="EWX107" s="38"/>
      <c r="EWY107" s="38"/>
      <c r="EWZ107" s="38"/>
      <c r="EXA107" s="38"/>
      <c r="EXB107" s="38"/>
      <c r="EXC107" s="38"/>
      <c r="EXD107" s="38"/>
      <c r="EXE107" s="38"/>
      <c r="EXF107" s="38"/>
      <c r="EXG107" s="38"/>
      <c r="EXH107" s="38"/>
      <c r="EXI107" s="38"/>
      <c r="EXJ107" s="38"/>
      <c r="EXK107" s="38"/>
      <c r="EXL107" s="38"/>
      <c r="EXM107" s="38"/>
      <c r="EXN107" s="38"/>
      <c r="EXO107" s="38"/>
      <c r="EXP107" s="38"/>
      <c r="EXQ107" s="38"/>
      <c r="EXR107" s="38"/>
      <c r="EXS107" s="38"/>
      <c r="EXT107" s="38"/>
      <c r="EXU107" s="38"/>
      <c r="EXV107" s="38"/>
      <c r="EXW107" s="38"/>
      <c r="EXX107" s="38"/>
      <c r="EXY107" s="38"/>
      <c r="EXZ107" s="38"/>
      <c r="EYA107" s="38"/>
      <c r="EYB107" s="38"/>
      <c r="EYC107" s="38"/>
      <c r="EYD107" s="38"/>
      <c r="EYE107" s="38"/>
      <c r="EYF107" s="38"/>
      <c r="EYG107" s="38"/>
      <c r="EYH107" s="38"/>
      <c r="EYI107" s="38"/>
      <c r="EYJ107" s="38"/>
      <c r="EYK107" s="38"/>
      <c r="EYL107" s="38"/>
      <c r="EYM107" s="38"/>
      <c r="EYN107" s="38"/>
      <c r="EYO107" s="38"/>
      <c r="EYP107" s="38"/>
      <c r="EYQ107" s="38"/>
      <c r="EYR107" s="38"/>
      <c r="EYS107" s="38"/>
      <c r="EYT107" s="38"/>
      <c r="EYU107" s="38"/>
      <c r="EYV107" s="38"/>
      <c r="EYW107" s="38"/>
      <c r="EYX107" s="38"/>
      <c r="EYY107" s="38"/>
      <c r="EYZ107" s="38"/>
      <c r="EZA107" s="38"/>
      <c r="EZB107" s="38"/>
      <c r="EZC107" s="38"/>
      <c r="EZD107" s="38"/>
      <c r="EZE107" s="38"/>
      <c r="EZF107" s="38"/>
      <c r="EZG107" s="38"/>
      <c r="EZH107" s="38"/>
      <c r="EZI107" s="38"/>
      <c r="EZJ107" s="38"/>
      <c r="EZK107" s="38"/>
      <c r="EZL107" s="38"/>
      <c r="EZM107" s="38"/>
      <c r="EZN107" s="38"/>
      <c r="EZO107" s="38"/>
      <c r="EZP107" s="38"/>
      <c r="EZQ107" s="38"/>
      <c r="EZR107" s="38"/>
      <c r="EZS107" s="38"/>
      <c r="EZT107" s="38"/>
      <c r="EZU107" s="38"/>
      <c r="EZV107" s="38"/>
      <c r="EZW107" s="38"/>
      <c r="EZX107" s="38"/>
      <c r="EZY107" s="38"/>
      <c r="EZZ107" s="38"/>
      <c r="FAA107" s="38"/>
      <c r="FAB107" s="38"/>
      <c r="FAC107" s="38"/>
      <c r="FAD107" s="38"/>
      <c r="FAE107" s="38"/>
      <c r="FAF107" s="38"/>
      <c r="FAG107" s="38"/>
      <c r="FAH107" s="38"/>
      <c r="FAI107" s="38"/>
      <c r="FAJ107" s="38"/>
      <c r="FAK107" s="38"/>
      <c r="FAL107" s="38"/>
      <c r="FAM107" s="38"/>
      <c r="FAN107" s="38"/>
      <c r="FAO107" s="38"/>
      <c r="FAP107" s="38"/>
      <c r="FAQ107" s="38"/>
      <c r="FAR107" s="38"/>
      <c r="FAS107" s="38"/>
      <c r="FAT107" s="38"/>
      <c r="FAU107" s="38"/>
      <c r="FAV107" s="38"/>
      <c r="FAW107" s="38"/>
      <c r="FAX107" s="38"/>
      <c r="FAY107" s="38"/>
      <c r="FAZ107" s="38"/>
      <c r="FBA107" s="38"/>
      <c r="FBB107" s="38"/>
      <c r="FBC107" s="38"/>
      <c r="FBD107" s="38"/>
      <c r="FBE107" s="38"/>
      <c r="FBF107" s="38"/>
      <c r="FBG107" s="38"/>
      <c r="FBH107" s="38"/>
      <c r="FBI107" s="38"/>
      <c r="FBJ107" s="38"/>
      <c r="FBK107" s="38"/>
      <c r="FBL107" s="38"/>
      <c r="FBM107" s="38"/>
      <c r="FBN107" s="38"/>
      <c r="FBO107" s="38"/>
      <c r="FBP107" s="38"/>
      <c r="FBQ107" s="38"/>
      <c r="FBR107" s="38"/>
      <c r="FBS107" s="38"/>
      <c r="FBT107" s="38"/>
      <c r="FBU107" s="38"/>
      <c r="FBV107" s="38"/>
      <c r="FBW107" s="38"/>
      <c r="FBX107" s="38"/>
      <c r="FBY107" s="38"/>
      <c r="FBZ107" s="38"/>
      <c r="FCA107" s="38"/>
      <c r="FCB107" s="38"/>
      <c r="FCC107" s="38"/>
      <c r="FCD107" s="38"/>
      <c r="FCE107" s="38"/>
      <c r="FCF107" s="38"/>
      <c r="FCG107" s="38"/>
      <c r="FCH107" s="38"/>
      <c r="FCI107" s="38"/>
      <c r="FCJ107" s="38"/>
      <c r="FCK107" s="38"/>
      <c r="FCL107" s="38"/>
      <c r="FCM107" s="38"/>
      <c r="FCN107" s="38"/>
      <c r="FCO107" s="38"/>
      <c r="FCP107" s="38"/>
      <c r="FCQ107" s="38"/>
      <c r="FCR107" s="38"/>
      <c r="FCS107" s="38"/>
      <c r="FCT107" s="38"/>
      <c r="FCU107" s="38"/>
      <c r="FCV107" s="38"/>
      <c r="FCW107" s="38"/>
      <c r="FCX107" s="38"/>
      <c r="FCY107" s="38"/>
      <c r="FCZ107" s="38"/>
      <c r="FDA107" s="38"/>
      <c r="FDB107" s="38"/>
      <c r="FDC107" s="38"/>
      <c r="FDD107" s="38"/>
      <c r="FDE107" s="38"/>
      <c r="FDF107" s="38"/>
      <c r="FDG107" s="38"/>
      <c r="FDH107" s="38"/>
      <c r="FDI107" s="38"/>
      <c r="FDJ107" s="38"/>
      <c r="FDK107" s="38"/>
      <c r="FDL107" s="38"/>
      <c r="FDM107" s="38"/>
      <c r="FDN107" s="38"/>
      <c r="FDO107" s="38"/>
      <c r="FDP107" s="38"/>
      <c r="FDQ107" s="38"/>
      <c r="FDR107" s="38"/>
      <c r="FDS107" s="38"/>
      <c r="FDT107" s="38"/>
      <c r="FDU107" s="38"/>
      <c r="FDV107" s="38"/>
      <c r="FDW107" s="38"/>
      <c r="FDX107" s="38"/>
      <c r="FDY107" s="38"/>
      <c r="FDZ107" s="38"/>
      <c r="FEA107" s="38"/>
      <c r="FEB107" s="38"/>
      <c r="FEC107" s="38"/>
      <c r="FED107" s="38"/>
      <c r="FEE107" s="38"/>
      <c r="FEF107" s="38"/>
      <c r="FEG107" s="38"/>
      <c r="FEH107" s="38"/>
      <c r="FEI107" s="38"/>
      <c r="FEJ107" s="38"/>
      <c r="FEK107" s="38"/>
      <c r="FEL107" s="38"/>
      <c r="FEM107" s="38"/>
      <c r="FEN107" s="38"/>
      <c r="FEO107" s="38"/>
      <c r="FEP107" s="38"/>
      <c r="FEQ107" s="38"/>
      <c r="FER107" s="38"/>
      <c r="FES107" s="38"/>
      <c r="FET107" s="38"/>
      <c r="FEU107" s="38"/>
      <c r="FEV107" s="38"/>
      <c r="FEW107" s="38"/>
      <c r="FEX107" s="38"/>
      <c r="FEY107" s="38"/>
      <c r="FEZ107" s="38"/>
      <c r="FFA107" s="38"/>
      <c r="FFB107" s="38"/>
      <c r="FFC107" s="38"/>
      <c r="FFD107" s="38"/>
      <c r="FFE107" s="38"/>
      <c r="FFF107" s="38"/>
      <c r="FFG107" s="38"/>
      <c r="FFH107" s="38"/>
      <c r="FFI107" s="38"/>
      <c r="FFJ107" s="38"/>
      <c r="FFK107" s="38"/>
      <c r="FFL107" s="38"/>
      <c r="FFM107" s="38"/>
      <c r="FFN107" s="38"/>
      <c r="FFO107" s="38"/>
      <c r="FFP107" s="38"/>
      <c r="FFQ107" s="38"/>
      <c r="FFR107" s="38"/>
      <c r="FFS107" s="38"/>
      <c r="FFT107" s="38"/>
      <c r="FFU107" s="38"/>
      <c r="FFV107" s="38"/>
      <c r="FFW107" s="38"/>
      <c r="FFX107" s="38"/>
      <c r="FFY107" s="38"/>
      <c r="FFZ107" s="38"/>
      <c r="FGA107" s="38"/>
      <c r="FGB107" s="38"/>
      <c r="FGC107" s="38"/>
      <c r="FGD107" s="38"/>
      <c r="FGE107" s="38"/>
      <c r="FGF107" s="38"/>
      <c r="FGG107" s="38"/>
      <c r="FGH107" s="38"/>
      <c r="FGI107" s="38"/>
      <c r="FGJ107" s="38"/>
      <c r="FGK107" s="38"/>
      <c r="FGL107" s="38"/>
      <c r="FGM107" s="38"/>
      <c r="FGN107" s="38"/>
      <c r="FGO107" s="38"/>
      <c r="FGP107" s="38"/>
      <c r="FGQ107" s="38"/>
      <c r="FGR107" s="38"/>
      <c r="FGS107" s="38"/>
      <c r="FGT107" s="38"/>
      <c r="FGU107" s="38"/>
      <c r="FGV107" s="38"/>
      <c r="FGW107" s="38"/>
      <c r="FGX107" s="38"/>
      <c r="FGY107" s="38"/>
      <c r="FGZ107" s="38"/>
      <c r="FHA107" s="38"/>
      <c r="FHB107" s="38"/>
      <c r="FHC107" s="38"/>
      <c r="FHD107" s="38"/>
      <c r="FHE107" s="38"/>
      <c r="FHF107" s="38"/>
      <c r="FHG107" s="38"/>
      <c r="FHH107" s="38"/>
      <c r="FHI107" s="38"/>
      <c r="FHJ107" s="38"/>
      <c r="FHK107" s="38"/>
      <c r="FHL107" s="38"/>
      <c r="FHM107" s="38"/>
      <c r="FHN107" s="38"/>
      <c r="FHO107" s="38"/>
      <c r="FHP107" s="38"/>
      <c r="FHQ107" s="38"/>
      <c r="FHR107" s="38"/>
      <c r="FHS107" s="38"/>
      <c r="FHT107" s="38"/>
      <c r="FHU107" s="38"/>
      <c r="FHV107" s="38"/>
      <c r="FHW107" s="38"/>
      <c r="FHX107" s="38"/>
      <c r="FHY107" s="38"/>
      <c r="FHZ107" s="38"/>
      <c r="FIA107" s="38"/>
      <c r="FIB107" s="38"/>
      <c r="FIC107" s="38"/>
      <c r="FID107" s="38"/>
      <c r="FIE107" s="38"/>
      <c r="FIF107" s="38"/>
      <c r="FIG107" s="38"/>
      <c r="FIH107" s="38"/>
      <c r="FII107" s="38"/>
      <c r="FIJ107" s="38"/>
      <c r="FIK107" s="38"/>
      <c r="FIL107" s="38"/>
      <c r="FIM107" s="38"/>
      <c r="FIN107" s="38"/>
      <c r="FIO107" s="38"/>
      <c r="FIP107" s="38"/>
      <c r="FIQ107" s="38"/>
      <c r="FIR107" s="38"/>
      <c r="FIS107" s="38"/>
      <c r="FIT107" s="38"/>
      <c r="FIU107" s="38"/>
      <c r="FIV107" s="38"/>
      <c r="FIW107" s="38"/>
      <c r="FIX107" s="38"/>
      <c r="FIY107" s="38"/>
      <c r="FIZ107" s="38"/>
      <c r="FJA107" s="38"/>
      <c r="FJB107" s="38"/>
      <c r="FJC107" s="38"/>
      <c r="FJD107" s="38"/>
      <c r="FJE107" s="38"/>
      <c r="FJF107" s="38"/>
      <c r="FJG107" s="38"/>
      <c r="FJH107" s="38"/>
      <c r="FJI107" s="38"/>
      <c r="FJJ107" s="38"/>
      <c r="FJK107" s="38"/>
      <c r="FJL107" s="38"/>
      <c r="FJM107" s="38"/>
      <c r="FJN107" s="38"/>
      <c r="FJO107" s="38"/>
      <c r="FJP107" s="38"/>
      <c r="FJQ107" s="38"/>
      <c r="FJR107" s="38"/>
      <c r="FJS107" s="38"/>
      <c r="FJT107" s="38"/>
      <c r="FJU107" s="38"/>
      <c r="FJV107" s="38"/>
      <c r="FJW107" s="38"/>
      <c r="FJX107" s="38"/>
      <c r="FJY107" s="38"/>
      <c r="FJZ107" s="38"/>
      <c r="FKA107" s="38"/>
      <c r="FKB107" s="38"/>
      <c r="FKC107" s="38"/>
      <c r="FKD107" s="38"/>
      <c r="FKE107" s="38"/>
      <c r="FKF107" s="38"/>
      <c r="FKG107" s="38"/>
      <c r="FKH107" s="38"/>
      <c r="FKI107" s="38"/>
      <c r="FKJ107" s="38"/>
      <c r="FKK107" s="38"/>
      <c r="FKL107" s="38"/>
      <c r="FKM107" s="38"/>
      <c r="FKN107" s="38"/>
      <c r="FKO107" s="38"/>
      <c r="FKP107" s="38"/>
      <c r="FKQ107" s="38"/>
      <c r="FKR107" s="38"/>
      <c r="FKS107" s="38"/>
      <c r="FKT107" s="38"/>
      <c r="FKU107" s="38"/>
      <c r="FKV107" s="38"/>
      <c r="FKW107" s="38"/>
      <c r="FKX107" s="38"/>
      <c r="FKY107" s="38"/>
      <c r="FKZ107" s="38"/>
      <c r="FLA107" s="38"/>
      <c r="FLB107" s="38"/>
      <c r="FLC107" s="38"/>
      <c r="FLD107" s="38"/>
      <c r="FLE107" s="38"/>
      <c r="FLF107" s="38"/>
      <c r="FLG107" s="38"/>
      <c r="FLH107" s="38"/>
      <c r="FLI107" s="38"/>
      <c r="FLJ107" s="38"/>
      <c r="FLK107" s="38"/>
      <c r="FLL107" s="38"/>
      <c r="FLM107" s="38"/>
      <c r="FLN107" s="38"/>
      <c r="FLO107" s="38"/>
      <c r="FLP107" s="38"/>
      <c r="FLQ107" s="38"/>
      <c r="FLR107" s="38"/>
      <c r="FLS107" s="38"/>
      <c r="FLT107" s="38"/>
      <c r="FLU107" s="38"/>
      <c r="FLV107" s="38"/>
      <c r="FLW107" s="38"/>
      <c r="FLX107" s="38"/>
      <c r="FLY107" s="38"/>
      <c r="FLZ107" s="38"/>
      <c r="FMA107" s="38"/>
      <c r="FMB107" s="38"/>
      <c r="FMC107" s="38"/>
      <c r="FMD107" s="38"/>
      <c r="FME107" s="38"/>
      <c r="FMF107" s="38"/>
      <c r="FMG107" s="38"/>
      <c r="FMH107" s="38"/>
      <c r="FMI107" s="38"/>
      <c r="FMJ107" s="38"/>
      <c r="FMK107" s="38"/>
      <c r="FML107" s="38"/>
      <c r="FMM107" s="38"/>
      <c r="FMN107" s="38"/>
      <c r="FMO107" s="38"/>
      <c r="FMP107" s="38"/>
      <c r="FMQ107" s="38"/>
      <c r="FMR107" s="38"/>
      <c r="FMS107" s="38"/>
      <c r="FMT107" s="38"/>
      <c r="FMU107" s="38"/>
      <c r="FMV107" s="38"/>
      <c r="FMW107" s="38"/>
      <c r="FMX107" s="38"/>
      <c r="FMY107" s="38"/>
      <c r="FMZ107" s="38"/>
      <c r="FNA107" s="38"/>
      <c r="FNB107" s="38"/>
      <c r="FNC107" s="38"/>
      <c r="FND107" s="38"/>
      <c r="FNE107" s="38"/>
      <c r="FNF107" s="38"/>
      <c r="FNG107" s="38"/>
      <c r="FNH107" s="38"/>
      <c r="FNI107" s="38"/>
      <c r="FNJ107" s="38"/>
      <c r="FNK107" s="38"/>
      <c r="FNL107" s="38"/>
      <c r="FNM107" s="38"/>
      <c r="FNN107" s="38"/>
      <c r="FNO107" s="38"/>
      <c r="FNP107" s="38"/>
      <c r="FNQ107" s="38"/>
      <c r="FNR107" s="38"/>
      <c r="FNS107" s="38"/>
      <c r="FNT107" s="38"/>
      <c r="FNU107" s="38"/>
      <c r="FNV107" s="38"/>
      <c r="FNW107" s="38"/>
      <c r="FNX107" s="38"/>
      <c r="FNY107" s="38"/>
      <c r="FNZ107" s="38"/>
      <c r="FOA107" s="38"/>
      <c r="FOB107" s="38"/>
      <c r="FOC107" s="38"/>
      <c r="FOD107" s="38"/>
      <c r="FOE107" s="38"/>
      <c r="FOF107" s="38"/>
      <c r="FOG107" s="38"/>
      <c r="FOH107" s="38"/>
      <c r="FOI107" s="38"/>
      <c r="FOJ107" s="38"/>
      <c r="FOK107" s="38"/>
      <c r="FOL107" s="38"/>
      <c r="FOM107" s="38"/>
      <c r="FON107" s="38"/>
      <c r="FOO107" s="38"/>
      <c r="FOP107" s="38"/>
      <c r="FOQ107" s="38"/>
      <c r="FOR107" s="38"/>
      <c r="FOS107" s="38"/>
      <c r="FOT107" s="38"/>
      <c r="FOU107" s="38"/>
      <c r="FOV107" s="38"/>
      <c r="FOW107" s="38"/>
      <c r="FOX107" s="38"/>
      <c r="FOY107" s="38"/>
      <c r="FOZ107" s="38"/>
      <c r="FPA107" s="38"/>
      <c r="FPB107" s="38"/>
      <c r="FPC107" s="38"/>
      <c r="FPD107" s="38"/>
      <c r="FPE107" s="38"/>
      <c r="FPF107" s="38"/>
      <c r="FPG107" s="38"/>
      <c r="FPH107" s="38"/>
      <c r="FPI107" s="38"/>
      <c r="FPJ107" s="38"/>
      <c r="FPK107" s="38"/>
      <c r="FPL107" s="38"/>
      <c r="FPM107" s="38"/>
      <c r="FPN107" s="38"/>
      <c r="FPO107" s="38"/>
      <c r="FPP107" s="38"/>
      <c r="FPQ107" s="38"/>
      <c r="FPR107" s="38"/>
      <c r="FPS107" s="38"/>
      <c r="FPT107" s="38"/>
      <c r="FPU107" s="38"/>
      <c r="FPV107" s="38"/>
      <c r="FPW107" s="38"/>
      <c r="FPX107" s="38"/>
      <c r="FPY107" s="38"/>
      <c r="FPZ107" s="38"/>
      <c r="FQA107" s="38"/>
      <c r="FQB107" s="38"/>
      <c r="FQC107" s="38"/>
      <c r="FQD107" s="38"/>
      <c r="FQE107" s="38"/>
      <c r="FQF107" s="38"/>
      <c r="FQG107" s="38"/>
      <c r="FQH107" s="38"/>
      <c r="FQI107" s="38"/>
      <c r="FQJ107" s="38"/>
      <c r="FQK107" s="38"/>
      <c r="FQL107" s="38"/>
      <c r="FQM107" s="38"/>
      <c r="FQN107" s="38"/>
      <c r="FQO107" s="38"/>
      <c r="FQP107" s="38"/>
      <c r="FQQ107" s="38"/>
      <c r="FQR107" s="38"/>
      <c r="FQS107" s="38"/>
      <c r="FQT107" s="38"/>
      <c r="FQU107" s="38"/>
      <c r="FQV107" s="38"/>
      <c r="FQW107" s="38"/>
      <c r="FQX107" s="38"/>
      <c r="FQY107" s="38"/>
      <c r="FQZ107" s="38"/>
      <c r="FRA107" s="38"/>
      <c r="FRB107" s="38"/>
      <c r="FRC107" s="38"/>
      <c r="FRD107" s="38"/>
      <c r="FRE107" s="38"/>
      <c r="FRF107" s="38"/>
      <c r="FRG107" s="38"/>
      <c r="FRH107" s="38"/>
      <c r="FRI107" s="38"/>
      <c r="FRJ107" s="38"/>
      <c r="FRK107" s="38"/>
      <c r="FRL107" s="38"/>
      <c r="FRM107" s="38"/>
      <c r="FRN107" s="38"/>
      <c r="FRO107" s="38"/>
      <c r="FRP107" s="38"/>
      <c r="FRQ107" s="38"/>
      <c r="FRR107" s="38"/>
      <c r="FRS107" s="38"/>
      <c r="FRT107" s="38"/>
      <c r="FRU107" s="38"/>
      <c r="FRV107" s="38"/>
      <c r="FRW107" s="38"/>
      <c r="FRX107" s="38"/>
      <c r="FRY107" s="38"/>
      <c r="FRZ107" s="38"/>
      <c r="FSA107" s="38"/>
      <c r="FSB107" s="38"/>
      <c r="FSC107" s="38"/>
      <c r="FSD107" s="38"/>
      <c r="FSE107" s="38"/>
      <c r="FSF107" s="38"/>
      <c r="FSG107" s="38"/>
      <c r="FSH107" s="38"/>
      <c r="FSI107" s="38"/>
      <c r="FSJ107" s="38"/>
      <c r="FSK107" s="38"/>
      <c r="FSL107" s="38"/>
      <c r="FSM107" s="38"/>
      <c r="FSN107" s="38"/>
      <c r="FSO107" s="38"/>
      <c r="FSP107" s="38"/>
      <c r="FSQ107" s="38"/>
      <c r="FSR107" s="38"/>
      <c r="FSS107" s="38"/>
      <c r="FST107" s="38"/>
      <c r="FSU107" s="38"/>
      <c r="FSV107" s="38"/>
      <c r="FSW107" s="38"/>
      <c r="FSX107" s="38"/>
      <c r="FSY107" s="38"/>
      <c r="FSZ107" s="38"/>
      <c r="FTA107" s="38"/>
      <c r="FTB107" s="38"/>
      <c r="FTC107" s="38"/>
      <c r="FTD107" s="38"/>
      <c r="FTE107" s="38"/>
      <c r="FTF107" s="38"/>
      <c r="FTG107" s="38"/>
      <c r="FTH107" s="38"/>
      <c r="FTI107" s="38"/>
      <c r="FTJ107" s="38"/>
      <c r="FTK107" s="38"/>
      <c r="FTL107" s="38"/>
      <c r="FTM107" s="38"/>
      <c r="FTN107" s="38"/>
      <c r="FTO107" s="38"/>
      <c r="FTP107" s="38"/>
      <c r="FTQ107" s="38"/>
      <c r="FTR107" s="38"/>
      <c r="FTS107" s="38"/>
      <c r="FTT107" s="38"/>
      <c r="FTU107" s="38"/>
      <c r="FTV107" s="38"/>
      <c r="FTW107" s="38"/>
      <c r="FTX107" s="38"/>
      <c r="FTY107" s="38"/>
      <c r="FTZ107" s="38"/>
      <c r="FUA107" s="38"/>
      <c r="FUB107" s="38"/>
      <c r="FUC107" s="38"/>
      <c r="FUD107" s="38"/>
      <c r="FUE107" s="38"/>
      <c r="FUF107" s="38"/>
      <c r="FUG107" s="38"/>
      <c r="FUH107" s="38"/>
      <c r="FUI107" s="38"/>
      <c r="FUJ107" s="38"/>
      <c r="FUK107" s="38"/>
      <c r="FUL107" s="38"/>
      <c r="FUM107" s="38"/>
      <c r="FUN107" s="38"/>
      <c r="FUO107" s="38"/>
      <c r="FUP107" s="38"/>
      <c r="FUQ107" s="38"/>
      <c r="FUR107" s="38"/>
      <c r="FUS107" s="38"/>
      <c r="FUT107" s="38"/>
      <c r="FUU107" s="38"/>
      <c r="FUV107" s="38"/>
      <c r="FUW107" s="38"/>
      <c r="FUX107" s="38"/>
      <c r="FUY107" s="38"/>
      <c r="FUZ107" s="38"/>
      <c r="FVA107" s="38"/>
      <c r="FVB107" s="38"/>
      <c r="FVC107" s="38"/>
      <c r="FVD107" s="38"/>
      <c r="FVE107" s="38"/>
      <c r="FVF107" s="38"/>
      <c r="FVG107" s="38"/>
      <c r="FVH107" s="38"/>
      <c r="FVI107" s="38"/>
      <c r="FVJ107" s="38"/>
      <c r="FVK107" s="38"/>
      <c r="FVL107" s="38"/>
      <c r="FVM107" s="38"/>
      <c r="FVN107" s="38"/>
      <c r="FVO107" s="38"/>
      <c r="FVP107" s="38"/>
      <c r="FVQ107" s="38"/>
      <c r="FVR107" s="38"/>
      <c r="FVS107" s="38"/>
      <c r="FVT107" s="38"/>
      <c r="FVU107" s="38"/>
      <c r="FVV107" s="38"/>
      <c r="FVW107" s="38"/>
      <c r="FVX107" s="38"/>
      <c r="FVY107" s="38"/>
      <c r="FVZ107" s="38"/>
      <c r="FWA107" s="38"/>
      <c r="FWB107" s="38"/>
      <c r="FWC107" s="38"/>
      <c r="FWD107" s="38"/>
      <c r="FWE107" s="38"/>
      <c r="FWF107" s="38"/>
      <c r="FWG107" s="38"/>
      <c r="FWH107" s="38"/>
      <c r="FWI107" s="38"/>
      <c r="FWJ107" s="38"/>
      <c r="FWK107" s="38"/>
      <c r="FWL107" s="38"/>
      <c r="FWM107" s="38"/>
      <c r="FWN107" s="38"/>
      <c r="FWO107" s="38"/>
      <c r="FWP107" s="38"/>
      <c r="FWQ107" s="38"/>
      <c r="FWR107" s="38"/>
      <c r="FWS107" s="38"/>
      <c r="FWT107" s="38"/>
      <c r="FWU107" s="38"/>
      <c r="FWV107" s="38"/>
      <c r="FWW107" s="38"/>
      <c r="FWX107" s="38"/>
      <c r="FWY107" s="38"/>
      <c r="FWZ107" s="38"/>
      <c r="FXA107" s="38"/>
      <c r="FXB107" s="38"/>
      <c r="FXC107" s="38"/>
      <c r="FXD107" s="38"/>
      <c r="FXE107" s="38"/>
      <c r="FXF107" s="38"/>
      <c r="FXG107" s="38"/>
      <c r="FXH107" s="38"/>
      <c r="FXI107" s="38"/>
      <c r="FXJ107" s="38"/>
      <c r="FXK107" s="38"/>
      <c r="FXL107" s="38"/>
      <c r="FXM107" s="38"/>
      <c r="FXN107" s="38"/>
      <c r="FXO107" s="38"/>
      <c r="FXP107" s="38"/>
      <c r="FXQ107" s="38"/>
      <c r="FXR107" s="38"/>
      <c r="FXS107" s="38"/>
      <c r="FXT107" s="38"/>
      <c r="FXU107" s="38"/>
      <c r="FXV107" s="38"/>
      <c r="FXW107" s="38"/>
      <c r="FXX107" s="38"/>
      <c r="FXY107" s="38"/>
      <c r="FXZ107" s="38"/>
      <c r="FYA107" s="38"/>
      <c r="FYB107" s="38"/>
      <c r="FYC107" s="38"/>
      <c r="FYD107" s="38"/>
      <c r="FYE107" s="38"/>
      <c r="FYF107" s="38"/>
      <c r="FYG107" s="38"/>
      <c r="FYH107" s="38"/>
      <c r="FYI107" s="38"/>
      <c r="FYJ107" s="38"/>
      <c r="FYK107" s="38"/>
      <c r="FYL107" s="38"/>
      <c r="FYM107" s="38"/>
      <c r="FYN107" s="38"/>
      <c r="FYO107" s="38"/>
      <c r="FYP107" s="38"/>
      <c r="FYQ107" s="38"/>
      <c r="FYR107" s="38"/>
      <c r="FYS107" s="38"/>
      <c r="FYT107" s="38"/>
      <c r="FYU107" s="38"/>
      <c r="FYV107" s="38"/>
      <c r="FYW107" s="38"/>
      <c r="FYX107" s="38"/>
      <c r="FYY107" s="38"/>
      <c r="FYZ107" s="38"/>
      <c r="FZA107" s="38"/>
      <c r="FZB107" s="38"/>
      <c r="FZC107" s="38"/>
      <c r="FZD107" s="38"/>
      <c r="FZE107" s="38"/>
      <c r="FZF107" s="38"/>
      <c r="FZG107" s="38"/>
      <c r="FZH107" s="38"/>
      <c r="FZI107" s="38"/>
      <c r="FZJ107" s="38"/>
      <c r="FZK107" s="38"/>
      <c r="FZL107" s="38"/>
      <c r="FZM107" s="38"/>
      <c r="FZN107" s="38"/>
      <c r="FZO107" s="38"/>
      <c r="FZP107" s="38"/>
      <c r="FZQ107" s="38"/>
      <c r="FZR107" s="38"/>
      <c r="FZS107" s="38"/>
      <c r="FZT107" s="38"/>
      <c r="FZU107" s="38"/>
      <c r="FZV107" s="38"/>
      <c r="FZW107" s="38"/>
      <c r="FZX107" s="38"/>
      <c r="FZY107" s="38"/>
      <c r="FZZ107" s="38"/>
      <c r="GAA107" s="38"/>
      <c r="GAB107" s="38"/>
      <c r="GAC107" s="38"/>
      <c r="GAD107" s="38"/>
      <c r="GAE107" s="38"/>
      <c r="GAF107" s="38"/>
      <c r="GAG107" s="38"/>
      <c r="GAH107" s="38"/>
      <c r="GAI107" s="38"/>
      <c r="GAJ107" s="38"/>
      <c r="GAK107" s="38"/>
      <c r="GAL107" s="38"/>
      <c r="GAM107" s="38"/>
      <c r="GAN107" s="38"/>
      <c r="GAO107" s="38"/>
      <c r="GAP107" s="38"/>
      <c r="GAQ107" s="38"/>
      <c r="GAR107" s="38"/>
      <c r="GAS107" s="38"/>
      <c r="GAT107" s="38"/>
      <c r="GAU107" s="38"/>
      <c r="GAV107" s="38"/>
      <c r="GAW107" s="38"/>
      <c r="GAX107" s="38"/>
      <c r="GAY107" s="38"/>
      <c r="GAZ107" s="38"/>
      <c r="GBA107" s="38"/>
      <c r="GBB107" s="38"/>
      <c r="GBC107" s="38"/>
      <c r="GBD107" s="38"/>
      <c r="GBE107" s="38"/>
      <c r="GBF107" s="38"/>
      <c r="GBG107" s="38"/>
      <c r="GBH107" s="38"/>
      <c r="GBI107" s="38"/>
      <c r="GBJ107" s="38"/>
      <c r="GBK107" s="38"/>
      <c r="GBL107" s="38"/>
      <c r="GBM107" s="38"/>
      <c r="GBN107" s="38"/>
      <c r="GBO107" s="38"/>
      <c r="GBP107" s="38"/>
      <c r="GBQ107" s="38"/>
      <c r="GBR107" s="38"/>
      <c r="GBS107" s="38"/>
      <c r="GBT107" s="38"/>
      <c r="GBU107" s="38"/>
      <c r="GBV107" s="38"/>
      <c r="GBW107" s="38"/>
      <c r="GBX107" s="38"/>
      <c r="GBY107" s="38"/>
      <c r="GBZ107" s="38"/>
      <c r="GCA107" s="38"/>
      <c r="GCB107" s="38"/>
      <c r="GCC107" s="38"/>
      <c r="GCD107" s="38"/>
      <c r="GCE107" s="38"/>
      <c r="GCF107" s="38"/>
      <c r="GCG107" s="38"/>
      <c r="GCH107" s="38"/>
      <c r="GCI107" s="38"/>
      <c r="GCJ107" s="38"/>
      <c r="GCK107" s="38"/>
      <c r="GCL107" s="38"/>
      <c r="GCM107" s="38"/>
      <c r="GCN107" s="38"/>
      <c r="GCO107" s="38"/>
      <c r="GCP107" s="38"/>
      <c r="GCQ107" s="38"/>
      <c r="GCR107" s="38"/>
      <c r="GCS107" s="38"/>
      <c r="GCT107" s="38"/>
      <c r="GCU107" s="38"/>
      <c r="GCV107" s="38"/>
      <c r="GCW107" s="38"/>
      <c r="GCX107" s="38"/>
      <c r="GCY107" s="38"/>
      <c r="GCZ107" s="38"/>
      <c r="GDA107" s="38"/>
      <c r="GDB107" s="38"/>
      <c r="GDC107" s="38"/>
      <c r="GDD107" s="38"/>
      <c r="GDE107" s="38"/>
      <c r="GDF107" s="38"/>
      <c r="GDG107" s="38"/>
      <c r="GDH107" s="38"/>
      <c r="GDI107" s="38"/>
      <c r="GDJ107" s="38"/>
      <c r="GDK107" s="38"/>
      <c r="GDL107" s="38"/>
      <c r="GDM107" s="38"/>
      <c r="GDN107" s="38"/>
      <c r="GDO107" s="38"/>
      <c r="GDP107" s="38"/>
      <c r="GDQ107" s="38"/>
      <c r="GDR107" s="38"/>
      <c r="GDS107" s="38"/>
      <c r="GDT107" s="38"/>
      <c r="GDU107" s="38"/>
      <c r="GDV107" s="38"/>
      <c r="GDW107" s="38"/>
      <c r="GDX107" s="38"/>
      <c r="GDY107" s="38"/>
      <c r="GDZ107" s="38"/>
      <c r="GEA107" s="38"/>
      <c r="GEB107" s="38"/>
      <c r="GEC107" s="38"/>
      <c r="GED107" s="38"/>
      <c r="GEE107" s="38"/>
      <c r="GEF107" s="38"/>
      <c r="GEG107" s="38"/>
      <c r="GEH107" s="38"/>
      <c r="GEI107" s="38"/>
      <c r="GEJ107" s="38"/>
      <c r="GEK107" s="38"/>
      <c r="GEL107" s="38"/>
      <c r="GEM107" s="38"/>
      <c r="GEN107" s="38"/>
      <c r="GEO107" s="38"/>
      <c r="GEP107" s="38"/>
      <c r="GEQ107" s="38"/>
      <c r="GER107" s="38"/>
      <c r="GES107" s="38"/>
      <c r="GET107" s="38"/>
      <c r="GEU107" s="38"/>
      <c r="GEV107" s="38"/>
      <c r="GEW107" s="38"/>
      <c r="GEX107" s="38"/>
      <c r="GEY107" s="38"/>
      <c r="GEZ107" s="38"/>
      <c r="GFA107" s="38"/>
      <c r="GFB107" s="38"/>
      <c r="GFC107" s="38"/>
      <c r="GFD107" s="38"/>
      <c r="GFE107" s="38"/>
      <c r="GFF107" s="38"/>
      <c r="GFG107" s="38"/>
      <c r="GFH107" s="38"/>
      <c r="GFI107" s="38"/>
      <c r="GFJ107" s="38"/>
      <c r="GFK107" s="38"/>
      <c r="GFL107" s="38"/>
      <c r="GFM107" s="38"/>
      <c r="GFN107" s="38"/>
      <c r="GFO107" s="38"/>
      <c r="GFP107" s="38"/>
      <c r="GFQ107" s="38"/>
      <c r="GFR107" s="38"/>
      <c r="GFS107" s="38"/>
      <c r="GFT107" s="38"/>
      <c r="GFU107" s="38"/>
      <c r="GFV107" s="38"/>
      <c r="GFW107" s="38"/>
      <c r="GFX107" s="38"/>
      <c r="GFY107" s="38"/>
      <c r="GFZ107" s="38"/>
      <c r="GGA107" s="38"/>
      <c r="GGB107" s="38"/>
      <c r="GGC107" s="38"/>
      <c r="GGD107" s="38"/>
      <c r="GGE107" s="38"/>
      <c r="GGF107" s="38"/>
      <c r="GGG107" s="38"/>
      <c r="GGH107" s="38"/>
      <c r="GGI107" s="38"/>
      <c r="GGJ107" s="38"/>
      <c r="GGK107" s="38"/>
      <c r="GGL107" s="38"/>
      <c r="GGM107" s="38"/>
      <c r="GGN107" s="38"/>
      <c r="GGO107" s="38"/>
      <c r="GGP107" s="38"/>
      <c r="GGQ107" s="38"/>
      <c r="GGR107" s="38"/>
      <c r="GGS107" s="38"/>
      <c r="GGT107" s="38"/>
      <c r="GGU107" s="38"/>
      <c r="GGV107" s="38"/>
      <c r="GGW107" s="38"/>
      <c r="GGX107" s="38"/>
      <c r="GGY107" s="38"/>
      <c r="GGZ107" s="38"/>
      <c r="GHA107" s="38"/>
      <c r="GHB107" s="38"/>
      <c r="GHC107" s="38"/>
      <c r="GHD107" s="38"/>
      <c r="GHE107" s="38"/>
      <c r="GHF107" s="38"/>
      <c r="GHG107" s="38"/>
      <c r="GHH107" s="38"/>
      <c r="GHI107" s="38"/>
      <c r="GHJ107" s="38"/>
      <c r="GHK107" s="38"/>
      <c r="GHL107" s="38"/>
      <c r="GHM107" s="38"/>
      <c r="GHN107" s="38"/>
      <c r="GHO107" s="38"/>
      <c r="GHP107" s="38"/>
      <c r="GHQ107" s="38"/>
      <c r="GHR107" s="38"/>
      <c r="GHS107" s="38"/>
      <c r="GHT107" s="38"/>
      <c r="GHU107" s="38"/>
      <c r="GHV107" s="38"/>
      <c r="GHW107" s="38"/>
      <c r="GHX107" s="38"/>
      <c r="GHY107" s="38"/>
      <c r="GHZ107" s="38"/>
      <c r="GIA107" s="38"/>
      <c r="GIB107" s="38"/>
      <c r="GIC107" s="38"/>
      <c r="GID107" s="38"/>
      <c r="GIE107" s="38"/>
      <c r="GIF107" s="38"/>
      <c r="GIG107" s="38"/>
      <c r="GIH107" s="38"/>
      <c r="GII107" s="38"/>
      <c r="GIJ107" s="38"/>
      <c r="GIK107" s="38"/>
      <c r="GIL107" s="38"/>
      <c r="GIM107" s="38"/>
      <c r="GIN107" s="38"/>
      <c r="GIO107" s="38"/>
      <c r="GIP107" s="38"/>
      <c r="GIQ107" s="38"/>
      <c r="GIR107" s="38"/>
      <c r="GIS107" s="38"/>
      <c r="GIT107" s="38"/>
      <c r="GIU107" s="38"/>
      <c r="GIV107" s="38"/>
      <c r="GIW107" s="38"/>
      <c r="GIX107" s="38"/>
      <c r="GIY107" s="38"/>
      <c r="GIZ107" s="38"/>
      <c r="GJA107" s="38"/>
      <c r="GJB107" s="38"/>
      <c r="GJC107" s="38"/>
      <c r="GJD107" s="38"/>
      <c r="GJE107" s="38"/>
      <c r="GJF107" s="38"/>
      <c r="GJG107" s="38"/>
      <c r="GJH107" s="38"/>
      <c r="GJI107" s="38"/>
      <c r="GJJ107" s="38"/>
      <c r="GJK107" s="38"/>
      <c r="GJL107" s="38"/>
      <c r="GJM107" s="38"/>
      <c r="GJN107" s="38"/>
      <c r="GJO107" s="38"/>
      <c r="GJP107" s="38"/>
      <c r="GJQ107" s="38"/>
      <c r="GJR107" s="38"/>
      <c r="GJS107" s="38"/>
      <c r="GJT107" s="38"/>
      <c r="GJU107" s="38"/>
      <c r="GJV107" s="38"/>
      <c r="GJW107" s="38"/>
      <c r="GJX107" s="38"/>
      <c r="GJY107" s="38"/>
      <c r="GJZ107" s="38"/>
      <c r="GKA107" s="38"/>
      <c r="GKB107" s="38"/>
      <c r="GKC107" s="38"/>
      <c r="GKD107" s="38"/>
      <c r="GKE107" s="38"/>
      <c r="GKF107" s="38"/>
      <c r="GKG107" s="38"/>
      <c r="GKH107" s="38"/>
      <c r="GKI107" s="38"/>
      <c r="GKJ107" s="38"/>
      <c r="GKK107" s="38"/>
      <c r="GKL107" s="38"/>
      <c r="GKM107" s="38"/>
      <c r="GKN107" s="38"/>
      <c r="GKO107" s="38"/>
      <c r="GKP107" s="38"/>
      <c r="GKQ107" s="38"/>
      <c r="GKR107" s="38"/>
      <c r="GKS107" s="38"/>
      <c r="GKT107" s="38"/>
      <c r="GKU107" s="38"/>
      <c r="GKV107" s="38"/>
      <c r="GKW107" s="38"/>
      <c r="GKX107" s="38"/>
      <c r="GKY107" s="38"/>
      <c r="GKZ107" s="38"/>
      <c r="GLA107" s="38"/>
      <c r="GLB107" s="38"/>
      <c r="GLC107" s="38"/>
      <c r="GLD107" s="38"/>
      <c r="GLE107" s="38"/>
      <c r="GLF107" s="38"/>
      <c r="GLG107" s="38"/>
      <c r="GLH107" s="38"/>
      <c r="GLI107" s="38"/>
      <c r="GLJ107" s="38"/>
      <c r="GLK107" s="38"/>
      <c r="GLL107" s="38"/>
      <c r="GLM107" s="38"/>
      <c r="GLN107" s="38"/>
      <c r="GLO107" s="38"/>
      <c r="GLP107" s="38"/>
      <c r="GLQ107" s="38"/>
      <c r="GLR107" s="38"/>
      <c r="GLS107" s="38"/>
      <c r="GLT107" s="38"/>
      <c r="GLU107" s="38"/>
      <c r="GLV107" s="38"/>
      <c r="GLW107" s="38"/>
      <c r="GLX107" s="38"/>
      <c r="GLY107" s="38"/>
      <c r="GLZ107" s="38"/>
      <c r="GMA107" s="38"/>
      <c r="GMB107" s="38"/>
      <c r="GMC107" s="38"/>
      <c r="GMD107" s="38"/>
      <c r="GME107" s="38"/>
      <c r="GMF107" s="38"/>
      <c r="GMG107" s="38"/>
      <c r="GMH107" s="38"/>
      <c r="GMI107" s="38"/>
      <c r="GMJ107" s="38"/>
      <c r="GMK107" s="38"/>
      <c r="GML107" s="38"/>
      <c r="GMM107" s="38"/>
      <c r="GMN107" s="38"/>
      <c r="GMO107" s="38"/>
      <c r="GMP107" s="38"/>
      <c r="GMQ107" s="38"/>
      <c r="GMR107" s="38"/>
      <c r="GMS107" s="38"/>
      <c r="GMT107" s="38"/>
      <c r="GMU107" s="38"/>
      <c r="GMV107" s="38"/>
      <c r="GMW107" s="38"/>
      <c r="GMX107" s="38"/>
      <c r="GMY107" s="38"/>
      <c r="GMZ107" s="38"/>
      <c r="GNA107" s="38"/>
      <c r="GNB107" s="38"/>
      <c r="GNC107" s="38"/>
      <c r="GND107" s="38"/>
      <c r="GNE107" s="38"/>
      <c r="GNF107" s="38"/>
      <c r="GNG107" s="38"/>
      <c r="GNH107" s="38"/>
      <c r="GNI107" s="38"/>
      <c r="GNJ107" s="38"/>
      <c r="GNK107" s="38"/>
      <c r="GNL107" s="38"/>
      <c r="GNM107" s="38"/>
      <c r="GNN107" s="38"/>
      <c r="GNO107" s="38"/>
      <c r="GNP107" s="38"/>
      <c r="GNQ107" s="38"/>
      <c r="GNR107" s="38"/>
      <c r="GNS107" s="38"/>
      <c r="GNT107" s="38"/>
      <c r="GNU107" s="38"/>
      <c r="GNV107" s="38"/>
      <c r="GNW107" s="38"/>
      <c r="GNX107" s="38"/>
      <c r="GNY107" s="38"/>
      <c r="GNZ107" s="38"/>
      <c r="GOA107" s="38"/>
      <c r="GOB107" s="38"/>
      <c r="GOC107" s="38"/>
      <c r="GOD107" s="38"/>
      <c r="GOE107" s="38"/>
      <c r="GOF107" s="38"/>
      <c r="GOG107" s="38"/>
      <c r="GOH107" s="38"/>
      <c r="GOI107" s="38"/>
      <c r="GOJ107" s="38"/>
      <c r="GOK107" s="38"/>
      <c r="GOL107" s="38"/>
      <c r="GOM107" s="38"/>
      <c r="GON107" s="38"/>
      <c r="GOO107" s="38"/>
      <c r="GOP107" s="38"/>
      <c r="GOQ107" s="38"/>
      <c r="GOR107" s="38"/>
      <c r="GOS107" s="38"/>
      <c r="GOT107" s="38"/>
      <c r="GOU107" s="38"/>
      <c r="GOV107" s="38"/>
      <c r="GOW107" s="38"/>
      <c r="GOX107" s="38"/>
      <c r="GOY107" s="38"/>
      <c r="GOZ107" s="38"/>
      <c r="GPA107" s="38"/>
      <c r="GPB107" s="38"/>
      <c r="GPC107" s="38"/>
      <c r="GPD107" s="38"/>
      <c r="GPE107" s="38"/>
      <c r="GPF107" s="38"/>
      <c r="GPG107" s="38"/>
      <c r="GPH107" s="38"/>
      <c r="GPI107" s="38"/>
      <c r="GPJ107" s="38"/>
      <c r="GPK107" s="38"/>
      <c r="GPL107" s="38"/>
      <c r="GPM107" s="38"/>
      <c r="GPN107" s="38"/>
      <c r="GPO107" s="38"/>
      <c r="GPP107" s="38"/>
      <c r="GPQ107" s="38"/>
      <c r="GPR107" s="38"/>
      <c r="GPS107" s="38"/>
      <c r="GPT107" s="38"/>
      <c r="GPU107" s="38"/>
      <c r="GPV107" s="38"/>
      <c r="GPW107" s="38"/>
      <c r="GPX107" s="38"/>
      <c r="GPY107" s="38"/>
      <c r="GPZ107" s="38"/>
      <c r="GQA107" s="38"/>
      <c r="GQB107" s="38"/>
      <c r="GQC107" s="38"/>
      <c r="GQD107" s="38"/>
      <c r="GQE107" s="38"/>
      <c r="GQF107" s="38"/>
      <c r="GQG107" s="38"/>
      <c r="GQH107" s="38"/>
      <c r="GQI107" s="38"/>
      <c r="GQJ107" s="38"/>
      <c r="GQK107" s="38"/>
      <c r="GQL107" s="38"/>
      <c r="GQM107" s="38"/>
      <c r="GQN107" s="38"/>
      <c r="GQO107" s="38"/>
      <c r="GQP107" s="38"/>
      <c r="GQQ107" s="38"/>
      <c r="GQR107" s="38"/>
      <c r="GQS107" s="38"/>
      <c r="GQT107" s="38"/>
      <c r="GQU107" s="38"/>
      <c r="GQV107" s="38"/>
      <c r="GQW107" s="38"/>
      <c r="GQX107" s="38"/>
      <c r="GQY107" s="38"/>
      <c r="GQZ107" s="38"/>
      <c r="GRA107" s="38"/>
      <c r="GRB107" s="38"/>
      <c r="GRC107" s="38"/>
      <c r="GRD107" s="38"/>
      <c r="GRE107" s="38"/>
      <c r="GRF107" s="38"/>
      <c r="GRG107" s="38"/>
      <c r="GRH107" s="38"/>
      <c r="GRI107" s="38"/>
      <c r="GRJ107" s="38"/>
      <c r="GRK107" s="38"/>
      <c r="GRL107" s="38"/>
      <c r="GRM107" s="38"/>
      <c r="GRN107" s="38"/>
      <c r="GRO107" s="38"/>
      <c r="GRP107" s="38"/>
      <c r="GRQ107" s="38"/>
      <c r="GRR107" s="38"/>
      <c r="GRS107" s="38"/>
      <c r="GRT107" s="38"/>
      <c r="GRU107" s="38"/>
      <c r="GRV107" s="38"/>
      <c r="GRW107" s="38"/>
      <c r="GRX107" s="38"/>
      <c r="GRY107" s="38"/>
      <c r="GRZ107" s="38"/>
      <c r="GSA107" s="38"/>
      <c r="GSB107" s="38"/>
      <c r="GSC107" s="38"/>
      <c r="GSD107" s="38"/>
      <c r="GSE107" s="38"/>
      <c r="GSF107" s="38"/>
      <c r="GSG107" s="38"/>
      <c r="GSH107" s="38"/>
      <c r="GSI107" s="38"/>
      <c r="GSJ107" s="38"/>
      <c r="GSK107" s="38"/>
      <c r="GSL107" s="38"/>
      <c r="GSM107" s="38"/>
      <c r="GSN107" s="38"/>
      <c r="GSO107" s="38"/>
      <c r="GSP107" s="38"/>
      <c r="GSQ107" s="38"/>
      <c r="GSR107" s="38"/>
      <c r="GSS107" s="38"/>
      <c r="GST107" s="38"/>
      <c r="GSU107" s="38"/>
      <c r="GSV107" s="38"/>
      <c r="GSW107" s="38"/>
      <c r="GSX107" s="38"/>
      <c r="GSY107" s="38"/>
      <c r="GSZ107" s="38"/>
      <c r="GTA107" s="38"/>
      <c r="GTB107" s="38"/>
      <c r="GTC107" s="38"/>
      <c r="GTD107" s="38"/>
      <c r="GTE107" s="38"/>
      <c r="GTF107" s="38"/>
      <c r="GTG107" s="38"/>
      <c r="GTH107" s="38"/>
      <c r="GTI107" s="38"/>
      <c r="GTJ107" s="38"/>
      <c r="GTK107" s="38"/>
      <c r="GTL107" s="38"/>
      <c r="GTM107" s="38"/>
      <c r="GTN107" s="38"/>
      <c r="GTO107" s="38"/>
      <c r="GTP107" s="38"/>
      <c r="GTQ107" s="38"/>
      <c r="GTR107" s="38"/>
      <c r="GTS107" s="38"/>
      <c r="GTT107" s="38"/>
      <c r="GTU107" s="38"/>
      <c r="GTV107" s="38"/>
      <c r="GTW107" s="38"/>
      <c r="GTX107" s="38"/>
      <c r="GTY107" s="38"/>
      <c r="GTZ107" s="38"/>
      <c r="GUA107" s="38"/>
      <c r="GUB107" s="38"/>
      <c r="GUC107" s="38"/>
      <c r="GUD107" s="38"/>
      <c r="GUE107" s="38"/>
      <c r="GUF107" s="38"/>
      <c r="GUG107" s="38"/>
      <c r="GUH107" s="38"/>
      <c r="GUI107" s="38"/>
      <c r="GUJ107" s="38"/>
      <c r="GUK107" s="38"/>
      <c r="GUL107" s="38"/>
      <c r="GUM107" s="38"/>
      <c r="GUN107" s="38"/>
      <c r="GUO107" s="38"/>
      <c r="GUP107" s="38"/>
      <c r="GUQ107" s="38"/>
      <c r="GUR107" s="38"/>
      <c r="GUS107" s="38"/>
      <c r="GUT107" s="38"/>
      <c r="GUU107" s="38"/>
      <c r="GUV107" s="38"/>
      <c r="GUW107" s="38"/>
      <c r="GUX107" s="38"/>
      <c r="GUY107" s="38"/>
      <c r="GUZ107" s="38"/>
      <c r="GVA107" s="38"/>
      <c r="GVB107" s="38"/>
      <c r="GVC107" s="38"/>
      <c r="GVD107" s="38"/>
      <c r="GVE107" s="38"/>
      <c r="GVF107" s="38"/>
      <c r="GVG107" s="38"/>
      <c r="GVH107" s="38"/>
      <c r="GVI107" s="38"/>
      <c r="GVJ107" s="38"/>
      <c r="GVK107" s="38"/>
      <c r="GVL107" s="38"/>
      <c r="GVM107" s="38"/>
      <c r="GVN107" s="38"/>
      <c r="GVO107" s="38"/>
      <c r="GVP107" s="38"/>
      <c r="GVQ107" s="38"/>
      <c r="GVR107" s="38"/>
      <c r="GVS107" s="38"/>
      <c r="GVT107" s="38"/>
      <c r="GVU107" s="38"/>
      <c r="GVV107" s="38"/>
      <c r="GVW107" s="38"/>
      <c r="GVX107" s="38"/>
      <c r="GVY107" s="38"/>
      <c r="GVZ107" s="38"/>
      <c r="GWA107" s="38"/>
      <c r="GWB107" s="38"/>
      <c r="GWC107" s="38"/>
      <c r="GWD107" s="38"/>
      <c r="GWE107" s="38"/>
      <c r="GWF107" s="38"/>
      <c r="GWG107" s="38"/>
      <c r="GWH107" s="38"/>
      <c r="GWI107" s="38"/>
      <c r="GWJ107" s="38"/>
      <c r="GWK107" s="38"/>
      <c r="GWL107" s="38"/>
      <c r="GWM107" s="38"/>
      <c r="GWN107" s="38"/>
      <c r="GWO107" s="38"/>
      <c r="GWP107" s="38"/>
      <c r="GWQ107" s="38"/>
      <c r="GWR107" s="38"/>
      <c r="GWS107" s="38"/>
      <c r="GWT107" s="38"/>
      <c r="GWU107" s="38"/>
      <c r="GWV107" s="38"/>
      <c r="GWW107" s="38"/>
      <c r="GWX107" s="38"/>
      <c r="GWY107" s="38"/>
      <c r="GWZ107" s="38"/>
      <c r="GXA107" s="38"/>
      <c r="GXB107" s="38"/>
      <c r="GXC107" s="38"/>
      <c r="GXD107" s="38"/>
      <c r="GXE107" s="38"/>
      <c r="GXF107" s="38"/>
      <c r="GXG107" s="38"/>
      <c r="GXH107" s="38"/>
      <c r="GXI107" s="38"/>
      <c r="GXJ107" s="38"/>
      <c r="GXK107" s="38"/>
      <c r="GXL107" s="38"/>
      <c r="GXM107" s="38"/>
      <c r="GXN107" s="38"/>
      <c r="GXO107" s="38"/>
      <c r="GXP107" s="38"/>
      <c r="GXQ107" s="38"/>
      <c r="GXR107" s="38"/>
      <c r="GXS107" s="38"/>
      <c r="GXT107" s="38"/>
      <c r="GXU107" s="38"/>
      <c r="GXV107" s="38"/>
      <c r="GXW107" s="38"/>
      <c r="GXX107" s="38"/>
      <c r="GXY107" s="38"/>
      <c r="GXZ107" s="38"/>
      <c r="GYA107" s="38"/>
      <c r="GYB107" s="38"/>
      <c r="GYC107" s="38"/>
      <c r="GYD107" s="38"/>
      <c r="GYE107" s="38"/>
      <c r="GYF107" s="38"/>
      <c r="GYG107" s="38"/>
      <c r="GYH107" s="38"/>
      <c r="GYI107" s="38"/>
      <c r="GYJ107" s="38"/>
      <c r="GYK107" s="38"/>
      <c r="GYL107" s="38"/>
      <c r="GYM107" s="38"/>
      <c r="GYN107" s="38"/>
      <c r="GYO107" s="38"/>
      <c r="GYP107" s="38"/>
      <c r="GYQ107" s="38"/>
      <c r="GYR107" s="38"/>
      <c r="GYS107" s="38"/>
      <c r="GYT107" s="38"/>
      <c r="GYU107" s="38"/>
      <c r="GYV107" s="38"/>
      <c r="GYW107" s="38"/>
      <c r="GYX107" s="38"/>
      <c r="GYY107" s="38"/>
      <c r="GYZ107" s="38"/>
      <c r="GZA107" s="38"/>
      <c r="GZB107" s="38"/>
      <c r="GZC107" s="38"/>
      <c r="GZD107" s="38"/>
      <c r="GZE107" s="38"/>
      <c r="GZF107" s="38"/>
      <c r="GZG107" s="38"/>
      <c r="GZH107" s="38"/>
      <c r="GZI107" s="38"/>
      <c r="GZJ107" s="38"/>
      <c r="GZK107" s="38"/>
      <c r="GZL107" s="38"/>
      <c r="GZM107" s="38"/>
      <c r="GZN107" s="38"/>
      <c r="GZO107" s="38"/>
      <c r="GZP107" s="38"/>
      <c r="GZQ107" s="38"/>
      <c r="GZR107" s="38"/>
      <c r="GZS107" s="38"/>
      <c r="GZT107" s="38"/>
      <c r="GZU107" s="38"/>
      <c r="GZV107" s="38"/>
      <c r="GZW107" s="38"/>
      <c r="GZX107" s="38"/>
      <c r="GZY107" s="38"/>
      <c r="GZZ107" s="38"/>
      <c r="HAA107" s="38"/>
      <c r="HAB107" s="38"/>
      <c r="HAC107" s="38"/>
      <c r="HAD107" s="38"/>
      <c r="HAE107" s="38"/>
      <c r="HAF107" s="38"/>
      <c r="HAG107" s="38"/>
      <c r="HAH107" s="38"/>
      <c r="HAI107" s="38"/>
      <c r="HAJ107" s="38"/>
      <c r="HAK107" s="38"/>
      <c r="HAL107" s="38"/>
      <c r="HAM107" s="38"/>
      <c r="HAN107" s="38"/>
      <c r="HAO107" s="38"/>
      <c r="HAP107" s="38"/>
      <c r="HAQ107" s="38"/>
      <c r="HAR107" s="38"/>
      <c r="HAS107" s="38"/>
      <c r="HAT107" s="38"/>
      <c r="HAU107" s="38"/>
      <c r="HAV107" s="38"/>
      <c r="HAW107" s="38"/>
      <c r="HAX107" s="38"/>
      <c r="HAY107" s="38"/>
      <c r="HAZ107" s="38"/>
      <c r="HBA107" s="38"/>
      <c r="HBB107" s="38"/>
      <c r="HBC107" s="38"/>
      <c r="HBD107" s="38"/>
      <c r="HBE107" s="38"/>
      <c r="HBF107" s="38"/>
      <c r="HBG107" s="38"/>
      <c r="HBH107" s="38"/>
      <c r="HBI107" s="38"/>
      <c r="HBJ107" s="38"/>
      <c r="HBK107" s="38"/>
      <c r="HBL107" s="38"/>
      <c r="HBM107" s="38"/>
      <c r="HBN107" s="38"/>
      <c r="HBO107" s="38"/>
      <c r="HBP107" s="38"/>
      <c r="HBQ107" s="38"/>
      <c r="HBR107" s="38"/>
      <c r="HBS107" s="38"/>
      <c r="HBT107" s="38"/>
      <c r="HBU107" s="38"/>
      <c r="HBV107" s="38"/>
      <c r="HBW107" s="38"/>
      <c r="HBX107" s="38"/>
      <c r="HBY107" s="38"/>
      <c r="HBZ107" s="38"/>
      <c r="HCA107" s="38"/>
      <c r="HCB107" s="38"/>
      <c r="HCC107" s="38"/>
      <c r="HCD107" s="38"/>
      <c r="HCE107" s="38"/>
      <c r="HCF107" s="38"/>
      <c r="HCG107" s="38"/>
      <c r="HCH107" s="38"/>
      <c r="HCI107" s="38"/>
      <c r="HCJ107" s="38"/>
      <c r="HCK107" s="38"/>
      <c r="HCL107" s="38"/>
      <c r="HCM107" s="38"/>
      <c r="HCN107" s="38"/>
      <c r="HCO107" s="38"/>
      <c r="HCP107" s="38"/>
      <c r="HCQ107" s="38"/>
      <c r="HCR107" s="38"/>
      <c r="HCS107" s="38"/>
      <c r="HCT107" s="38"/>
      <c r="HCU107" s="38"/>
      <c r="HCV107" s="38"/>
      <c r="HCW107" s="38"/>
      <c r="HCX107" s="38"/>
      <c r="HCY107" s="38"/>
      <c r="HCZ107" s="38"/>
      <c r="HDA107" s="38"/>
      <c r="HDB107" s="38"/>
      <c r="HDC107" s="38"/>
      <c r="HDD107" s="38"/>
      <c r="HDE107" s="38"/>
      <c r="HDF107" s="38"/>
      <c r="HDG107" s="38"/>
      <c r="HDH107" s="38"/>
      <c r="HDI107" s="38"/>
      <c r="HDJ107" s="38"/>
      <c r="HDK107" s="38"/>
      <c r="HDL107" s="38"/>
      <c r="HDM107" s="38"/>
      <c r="HDN107" s="38"/>
      <c r="HDO107" s="38"/>
      <c r="HDP107" s="38"/>
      <c r="HDQ107" s="38"/>
      <c r="HDR107" s="38"/>
      <c r="HDS107" s="38"/>
      <c r="HDT107" s="38"/>
      <c r="HDU107" s="38"/>
      <c r="HDV107" s="38"/>
      <c r="HDW107" s="38"/>
      <c r="HDX107" s="38"/>
      <c r="HDY107" s="38"/>
      <c r="HDZ107" s="38"/>
      <c r="HEA107" s="38"/>
      <c r="HEB107" s="38"/>
      <c r="HEC107" s="38"/>
      <c r="HED107" s="38"/>
      <c r="HEE107" s="38"/>
      <c r="HEF107" s="38"/>
      <c r="HEG107" s="38"/>
      <c r="HEH107" s="38"/>
      <c r="HEI107" s="38"/>
      <c r="HEJ107" s="38"/>
      <c r="HEK107" s="38"/>
      <c r="HEL107" s="38"/>
      <c r="HEM107" s="38"/>
      <c r="HEN107" s="38"/>
      <c r="HEO107" s="38"/>
      <c r="HEP107" s="38"/>
      <c r="HEQ107" s="38"/>
      <c r="HER107" s="38"/>
      <c r="HES107" s="38"/>
      <c r="HET107" s="38"/>
      <c r="HEU107" s="38"/>
      <c r="HEV107" s="38"/>
      <c r="HEW107" s="38"/>
      <c r="HEX107" s="38"/>
      <c r="HEY107" s="38"/>
      <c r="HEZ107" s="38"/>
      <c r="HFA107" s="38"/>
      <c r="HFB107" s="38"/>
      <c r="HFC107" s="38"/>
      <c r="HFD107" s="38"/>
      <c r="HFE107" s="38"/>
      <c r="HFF107" s="38"/>
      <c r="HFG107" s="38"/>
      <c r="HFH107" s="38"/>
      <c r="HFI107" s="38"/>
      <c r="HFJ107" s="38"/>
      <c r="HFK107" s="38"/>
      <c r="HFL107" s="38"/>
      <c r="HFM107" s="38"/>
      <c r="HFN107" s="38"/>
      <c r="HFO107" s="38"/>
      <c r="HFP107" s="38"/>
      <c r="HFQ107" s="38"/>
      <c r="HFR107" s="38"/>
      <c r="HFS107" s="38"/>
      <c r="HFT107" s="38"/>
      <c r="HFU107" s="38"/>
      <c r="HFV107" s="38"/>
      <c r="HFW107" s="38"/>
      <c r="HFX107" s="38"/>
      <c r="HFY107" s="38"/>
      <c r="HFZ107" s="38"/>
      <c r="HGA107" s="38"/>
      <c r="HGB107" s="38"/>
      <c r="HGC107" s="38"/>
      <c r="HGD107" s="38"/>
      <c r="HGE107" s="38"/>
      <c r="HGF107" s="38"/>
      <c r="HGG107" s="38"/>
      <c r="HGH107" s="38"/>
      <c r="HGI107" s="38"/>
      <c r="HGJ107" s="38"/>
      <c r="HGK107" s="38"/>
      <c r="HGL107" s="38"/>
      <c r="HGM107" s="38"/>
      <c r="HGN107" s="38"/>
      <c r="HGO107" s="38"/>
      <c r="HGP107" s="38"/>
      <c r="HGQ107" s="38"/>
      <c r="HGR107" s="38"/>
      <c r="HGS107" s="38"/>
      <c r="HGT107" s="38"/>
      <c r="HGU107" s="38"/>
      <c r="HGV107" s="38"/>
      <c r="HGW107" s="38"/>
      <c r="HGX107" s="38"/>
      <c r="HGY107" s="38"/>
      <c r="HGZ107" s="38"/>
      <c r="HHA107" s="38"/>
      <c r="HHB107" s="38"/>
      <c r="HHC107" s="38"/>
      <c r="HHD107" s="38"/>
      <c r="HHE107" s="38"/>
      <c r="HHF107" s="38"/>
      <c r="HHG107" s="38"/>
      <c r="HHH107" s="38"/>
      <c r="HHI107" s="38"/>
      <c r="HHJ107" s="38"/>
      <c r="HHK107" s="38"/>
      <c r="HHL107" s="38"/>
      <c r="HHM107" s="38"/>
      <c r="HHN107" s="38"/>
      <c r="HHO107" s="38"/>
      <c r="HHP107" s="38"/>
      <c r="HHQ107" s="38"/>
      <c r="HHR107" s="38"/>
      <c r="HHS107" s="38"/>
      <c r="HHT107" s="38"/>
      <c r="HHU107" s="38"/>
      <c r="HHV107" s="38"/>
      <c r="HHW107" s="38"/>
      <c r="HHX107" s="38"/>
      <c r="HHY107" s="38"/>
      <c r="HHZ107" s="38"/>
      <c r="HIA107" s="38"/>
      <c r="HIB107" s="38"/>
      <c r="HIC107" s="38"/>
      <c r="HID107" s="38"/>
      <c r="HIE107" s="38"/>
      <c r="HIF107" s="38"/>
      <c r="HIG107" s="38"/>
      <c r="HIH107" s="38"/>
      <c r="HII107" s="38"/>
      <c r="HIJ107" s="38"/>
      <c r="HIK107" s="38"/>
      <c r="HIL107" s="38"/>
      <c r="HIM107" s="38"/>
      <c r="HIN107" s="38"/>
      <c r="HIO107" s="38"/>
      <c r="HIP107" s="38"/>
      <c r="HIQ107" s="38"/>
      <c r="HIR107" s="38"/>
      <c r="HIS107" s="38"/>
      <c r="HIT107" s="38"/>
      <c r="HIU107" s="38"/>
      <c r="HIV107" s="38"/>
      <c r="HIW107" s="38"/>
      <c r="HIX107" s="38"/>
      <c r="HIY107" s="38"/>
      <c r="HIZ107" s="38"/>
      <c r="HJA107" s="38"/>
      <c r="HJB107" s="38"/>
      <c r="HJC107" s="38"/>
      <c r="HJD107" s="38"/>
      <c r="HJE107" s="38"/>
      <c r="HJF107" s="38"/>
      <c r="HJG107" s="38"/>
      <c r="HJH107" s="38"/>
      <c r="HJI107" s="38"/>
      <c r="HJJ107" s="38"/>
      <c r="HJK107" s="38"/>
      <c r="HJL107" s="38"/>
      <c r="HJM107" s="38"/>
      <c r="HJN107" s="38"/>
      <c r="HJO107" s="38"/>
      <c r="HJP107" s="38"/>
      <c r="HJQ107" s="38"/>
      <c r="HJR107" s="38"/>
      <c r="HJS107" s="38"/>
      <c r="HJT107" s="38"/>
      <c r="HJU107" s="38"/>
      <c r="HJV107" s="38"/>
      <c r="HJW107" s="38"/>
      <c r="HJX107" s="38"/>
      <c r="HJY107" s="38"/>
      <c r="HJZ107" s="38"/>
      <c r="HKA107" s="38"/>
      <c r="HKB107" s="38"/>
      <c r="HKC107" s="38"/>
      <c r="HKD107" s="38"/>
      <c r="HKE107" s="38"/>
      <c r="HKF107" s="38"/>
      <c r="HKG107" s="38"/>
      <c r="HKH107" s="38"/>
      <c r="HKI107" s="38"/>
      <c r="HKJ107" s="38"/>
      <c r="HKK107" s="38"/>
      <c r="HKL107" s="38"/>
      <c r="HKM107" s="38"/>
      <c r="HKN107" s="38"/>
      <c r="HKO107" s="38"/>
      <c r="HKP107" s="38"/>
      <c r="HKQ107" s="38"/>
      <c r="HKR107" s="38"/>
      <c r="HKS107" s="38"/>
      <c r="HKT107" s="38"/>
      <c r="HKU107" s="38"/>
      <c r="HKV107" s="38"/>
      <c r="HKW107" s="38"/>
      <c r="HKX107" s="38"/>
      <c r="HKY107" s="38"/>
      <c r="HKZ107" s="38"/>
      <c r="HLA107" s="38"/>
      <c r="HLB107" s="38"/>
      <c r="HLC107" s="38"/>
      <c r="HLD107" s="38"/>
      <c r="HLE107" s="38"/>
      <c r="HLF107" s="38"/>
      <c r="HLG107" s="38"/>
      <c r="HLH107" s="38"/>
      <c r="HLI107" s="38"/>
      <c r="HLJ107" s="38"/>
      <c r="HLK107" s="38"/>
      <c r="HLL107" s="38"/>
      <c r="HLM107" s="38"/>
      <c r="HLN107" s="38"/>
      <c r="HLO107" s="38"/>
      <c r="HLP107" s="38"/>
      <c r="HLQ107" s="38"/>
      <c r="HLR107" s="38"/>
      <c r="HLS107" s="38"/>
      <c r="HLT107" s="38"/>
      <c r="HLU107" s="38"/>
      <c r="HLV107" s="38"/>
      <c r="HLW107" s="38"/>
      <c r="HLX107" s="38"/>
      <c r="HLY107" s="38"/>
      <c r="HLZ107" s="38"/>
      <c r="HMA107" s="38"/>
      <c r="HMB107" s="38"/>
      <c r="HMC107" s="38"/>
      <c r="HMD107" s="38"/>
      <c r="HME107" s="38"/>
      <c r="HMF107" s="38"/>
      <c r="HMG107" s="38"/>
      <c r="HMH107" s="38"/>
      <c r="HMI107" s="38"/>
      <c r="HMJ107" s="38"/>
      <c r="HMK107" s="38"/>
      <c r="HML107" s="38"/>
      <c r="HMM107" s="38"/>
      <c r="HMN107" s="38"/>
      <c r="HMO107" s="38"/>
      <c r="HMP107" s="38"/>
      <c r="HMQ107" s="38"/>
      <c r="HMR107" s="38"/>
      <c r="HMS107" s="38"/>
      <c r="HMT107" s="38"/>
      <c r="HMU107" s="38"/>
      <c r="HMV107" s="38"/>
      <c r="HMW107" s="38"/>
      <c r="HMX107" s="38"/>
      <c r="HMY107" s="38"/>
      <c r="HMZ107" s="38"/>
      <c r="HNA107" s="38"/>
      <c r="HNB107" s="38"/>
      <c r="HNC107" s="38"/>
      <c r="HND107" s="38"/>
      <c r="HNE107" s="38"/>
      <c r="HNF107" s="38"/>
      <c r="HNG107" s="38"/>
      <c r="HNH107" s="38"/>
      <c r="HNI107" s="38"/>
      <c r="HNJ107" s="38"/>
      <c r="HNK107" s="38"/>
      <c r="HNL107" s="38"/>
      <c r="HNM107" s="38"/>
      <c r="HNN107" s="38"/>
      <c r="HNO107" s="38"/>
      <c r="HNP107" s="38"/>
      <c r="HNQ107" s="38"/>
      <c r="HNR107" s="38"/>
      <c r="HNS107" s="38"/>
      <c r="HNT107" s="38"/>
      <c r="HNU107" s="38"/>
      <c r="HNV107" s="38"/>
      <c r="HNW107" s="38"/>
      <c r="HNX107" s="38"/>
      <c r="HNY107" s="38"/>
      <c r="HNZ107" s="38"/>
      <c r="HOA107" s="38"/>
      <c r="HOB107" s="38"/>
      <c r="HOC107" s="38"/>
      <c r="HOD107" s="38"/>
      <c r="HOE107" s="38"/>
      <c r="HOF107" s="38"/>
      <c r="HOG107" s="38"/>
      <c r="HOH107" s="38"/>
      <c r="HOI107" s="38"/>
      <c r="HOJ107" s="38"/>
      <c r="HOK107" s="38"/>
      <c r="HOL107" s="38"/>
      <c r="HOM107" s="38"/>
      <c r="HON107" s="38"/>
      <c r="HOO107" s="38"/>
      <c r="HOP107" s="38"/>
      <c r="HOQ107" s="38"/>
      <c r="HOR107" s="38"/>
      <c r="HOS107" s="38"/>
      <c r="HOT107" s="38"/>
      <c r="HOU107" s="38"/>
      <c r="HOV107" s="38"/>
      <c r="HOW107" s="38"/>
      <c r="HOX107" s="38"/>
      <c r="HOY107" s="38"/>
      <c r="HOZ107" s="38"/>
      <c r="HPA107" s="38"/>
      <c r="HPB107" s="38"/>
      <c r="HPC107" s="38"/>
      <c r="HPD107" s="38"/>
      <c r="HPE107" s="38"/>
      <c r="HPF107" s="38"/>
      <c r="HPG107" s="38"/>
      <c r="HPH107" s="38"/>
      <c r="HPI107" s="38"/>
      <c r="HPJ107" s="38"/>
      <c r="HPK107" s="38"/>
      <c r="HPL107" s="38"/>
      <c r="HPM107" s="38"/>
      <c r="HPN107" s="38"/>
      <c r="HPO107" s="38"/>
      <c r="HPP107" s="38"/>
      <c r="HPQ107" s="38"/>
      <c r="HPR107" s="38"/>
      <c r="HPS107" s="38"/>
      <c r="HPT107" s="38"/>
      <c r="HPU107" s="38"/>
      <c r="HPV107" s="38"/>
      <c r="HPW107" s="38"/>
      <c r="HPX107" s="38"/>
      <c r="HPY107" s="38"/>
      <c r="HPZ107" s="38"/>
      <c r="HQA107" s="38"/>
      <c r="HQB107" s="38"/>
      <c r="HQC107" s="38"/>
      <c r="HQD107" s="38"/>
      <c r="HQE107" s="38"/>
      <c r="HQF107" s="38"/>
      <c r="HQG107" s="38"/>
      <c r="HQH107" s="38"/>
      <c r="HQI107" s="38"/>
      <c r="HQJ107" s="38"/>
      <c r="HQK107" s="38"/>
      <c r="HQL107" s="38"/>
      <c r="HQM107" s="38"/>
      <c r="HQN107" s="38"/>
      <c r="HQO107" s="38"/>
      <c r="HQP107" s="38"/>
      <c r="HQQ107" s="38"/>
      <c r="HQR107" s="38"/>
      <c r="HQS107" s="38"/>
      <c r="HQT107" s="38"/>
      <c r="HQU107" s="38"/>
      <c r="HQV107" s="38"/>
      <c r="HQW107" s="38"/>
      <c r="HQX107" s="38"/>
      <c r="HQY107" s="38"/>
      <c r="HQZ107" s="38"/>
      <c r="HRA107" s="38"/>
      <c r="HRB107" s="38"/>
      <c r="HRC107" s="38"/>
      <c r="HRD107" s="38"/>
      <c r="HRE107" s="38"/>
      <c r="HRF107" s="38"/>
      <c r="HRG107" s="38"/>
      <c r="HRH107" s="38"/>
      <c r="HRI107" s="38"/>
      <c r="HRJ107" s="38"/>
      <c r="HRK107" s="38"/>
      <c r="HRL107" s="38"/>
      <c r="HRM107" s="38"/>
      <c r="HRN107" s="38"/>
      <c r="HRO107" s="38"/>
      <c r="HRP107" s="38"/>
      <c r="HRQ107" s="38"/>
      <c r="HRR107" s="38"/>
      <c r="HRS107" s="38"/>
      <c r="HRT107" s="38"/>
      <c r="HRU107" s="38"/>
      <c r="HRV107" s="38"/>
      <c r="HRW107" s="38"/>
      <c r="HRX107" s="38"/>
      <c r="HRY107" s="38"/>
      <c r="HRZ107" s="38"/>
      <c r="HSA107" s="38"/>
      <c r="HSB107" s="38"/>
      <c r="HSC107" s="38"/>
      <c r="HSD107" s="38"/>
      <c r="HSE107" s="38"/>
      <c r="HSF107" s="38"/>
      <c r="HSG107" s="38"/>
      <c r="HSH107" s="38"/>
      <c r="HSI107" s="38"/>
      <c r="HSJ107" s="38"/>
      <c r="HSK107" s="38"/>
      <c r="HSL107" s="38"/>
      <c r="HSM107" s="38"/>
      <c r="HSN107" s="38"/>
      <c r="HSO107" s="38"/>
      <c r="HSP107" s="38"/>
      <c r="HSQ107" s="38"/>
      <c r="HSR107" s="38"/>
      <c r="HSS107" s="38"/>
      <c r="HST107" s="38"/>
      <c r="HSU107" s="38"/>
      <c r="HSV107" s="38"/>
      <c r="HSW107" s="38"/>
      <c r="HSX107" s="38"/>
      <c r="HSY107" s="38"/>
      <c r="HSZ107" s="38"/>
      <c r="HTA107" s="38"/>
      <c r="HTB107" s="38"/>
      <c r="HTC107" s="38"/>
      <c r="HTD107" s="38"/>
      <c r="HTE107" s="38"/>
      <c r="HTF107" s="38"/>
      <c r="HTG107" s="38"/>
      <c r="HTH107" s="38"/>
      <c r="HTI107" s="38"/>
      <c r="HTJ107" s="38"/>
      <c r="HTK107" s="38"/>
      <c r="HTL107" s="38"/>
      <c r="HTM107" s="38"/>
      <c r="HTN107" s="38"/>
      <c r="HTO107" s="38"/>
      <c r="HTP107" s="38"/>
      <c r="HTQ107" s="38"/>
      <c r="HTR107" s="38"/>
      <c r="HTS107" s="38"/>
      <c r="HTT107" s="38"/>
      <c r="HTU107" s="38"/>
      <c r="HTV107" s="38"/>
      <c r="HTW107" s="38"/>
      <c r="HTX107" s="38"/>
      <c r="HTY107" s="38"/>
      <c r="HTZ107" s="38"/>
      <c r="HUA107" s="38"/>
      <c r="HUB107" s="38"/>
      <c r="HUC107" s="38"/>
      <c r="HUD107" s="38"/>
      <c r="HUE107" s="38"/>
      <c r="HUF107" s="38"/>
      <c r="HUG107" s="38"/>
      <c r="HUH107" s="38"/>
      <c r="HUI107" s="38"/>
      <c r="HUJ107" s="38"/>
      <c r="HUK107" s="38"/>
      <c r="HUL107" s="38"/>
      <c r="HUM107" s="38"/>
      <c r="HUN107" s="38"/>
      <c r="HUO107" s="38"/>
      <c r="HUP107" s="38"/>
      <c r="HUQ107" s="38"/>
      <c r="HUR107" s="38"/>
      <c r="HUS107" s="38"/>
      <c r="HUT107" s="38"/>
      <c r="HUU107" s="38"/>
      <c r="HUV107" s="38"/>
      <c r="HUW107" s="38"/>
      <c r="HUX107" s="38"/>
      <c r="HUY107" s="38"/>
      <c r="HUZ107" s="38"/>
      <c r="HVA107" s="38"/>
      <c r="HVB107" s="38"/>
      <c r="HVC107" s="38"/>
      <c r="HVD107" s="38"/>
      <c r="HVE107" s="38"/>
      <c r="HVF107" s="38"/>
      <c r="HVG107" s="38"/>
      <c r="HVH107" s="38"/>
      <c r="HVI107" s="38"/>
      <c r="HVJ107" s="38"/>
      <c r="HVK107" s="38"/>
      <c r="HVL107" s="38"/>
      <c r="HVM107" s="38"/>
      <c r="HVN107" s="38"/>
      <c r="HVO107" s="38"/>
      <c r="HVP107" s="38"/>
      <c r="HVQ107" s="38"/>
      <c r="HVR107" s="38"/>
      <c r="HVS107" s="38"/>
      <c r="HVT107" s="38"/>
      <c r="HVU107" s="38"/>
      <c r="HVV107" s="38"/>
      <c r="HVW107" s="38"/>
      <c r="HVX107" s="38"/>
      <c r="HVY107" s="38"/>
      <c r="HVZ107" s="38"/>
      <c r="HWA107" s="38"/>
      <c r="HWB107" s="38"/>
      <c r="HWC107" s="38"/>
      <c r="HWD107" s="38"/>
      <c r="HWE107" s="38"/>
      <c r="HWF107" s="38"/>
      <c r="HWG107" s="38"/>
      <c r="HWH107" s="38"/>
      <c r="HWI107" s="38"/>
      <c r="HWJ107" s="38"/>
      <c r="HWK107" s="38"/>
      <c r="HWL107" s="38"/>
      <c r="HWM107" s="38"/>
      <c r="HWN107" s="38"/>
      <c r="HWO107" s="38"/>
      <c r="HWP107" s="38"/>
      <c r="HWQ107" s="38"/>
      <c r="HWR107" s="38"/>
      <c r="HWS107" s="38"/>
      <c r="HWT107" s="38"/>
      <c r="HWU107" s="38"/>
      <c r="HWV107" s="38"/>
      <c r="HWW107" s="38"/>
      <c r="HWX107" s="38"/>
      <c r="HWY107" s="38"/>
      <c r="HWZ107" s="38"/>
      <c r="HXA107" s="38"/>
      <c r="HXB107" s="38"/>
      <c r="HXC107" s="38"/>
      <c r="HXD107" s="38"/>
      <c r="HXE107" s="38"/>
      <c r="HXF107" s="38"/>
      <c r="HXG107" s="38"/>
      <c r="HXH107" s="38"/>
      <c r="HXI107" s="38"/>
      <c r="HXJ107" s="38"/>
      <c r="HXK107" s="38"/>
      <c r="HXL107" s="38"/>
      <c r="HXM107" s="38"/>
      <c r="HXN107" s="38"/>
      <c r="HXO107" s="38"/>
      <c r="HXP107" s="38"/>
      <c r="HXQ107" s="38"/>
      <c r="HXR107" s="38"/>
      <c r="HXS107" s="38"/>
      <c r="HXT107" s="38"/>
      <c r="HXU107" s="38"/>
      <c r="HXV107" s="38"/>
      <c r="HXW107" s="38"/>
      <c r="HXX107" s="38"/>
      <c r="HXY107" s="38"/>
      <c r="HXZ107" s="38"/>
      <c r="HYA107" s="38"/>
      <c r="HYB107" s="38"/>
      <c r="HYC107" s="38"/>
      <c r="HYD107" s="38"/>
      <c r="HYE107" s="38"/>
      <c r="HYF107" s="38"/>
      <c r="HYG107" s="38"/>
      <c r="HYH107" s="38"/>
      <c r="HYI107" s="38"/>
      <c r="HYJ107" s="38"/>
      <c r="HYK107" s="38"/>
      <c r="HYL107" s="38"/>
      <c r="HYM107" s="38"/>
      <c r="HYN107" s="38"/>
      <c r="HYO107" s="38"/>
      <c r="HYP107" s="38"/>
      <c r="HYQ107" s="38"/>
      <c r="HYR107" s="38"/>
      <c r="HYS107" s="38"/>
      <c r="HYT107" s="38"/>
      <c r="HYU107" s="38"/>
      <c r="HYV107" s="38"/>
      <c r="HYW107" s="38"/>
      <c r="HYX107" s="38"/>
      <c r="HYY107" s="38"/>
      <c r="HYZ107" s="38"/>
      <c r="HZA107" s="38"/>
      <c r="HZB107" s="38"/>
      <c r="HZC107" s="38"/>
      <c r="HZD107" s="38"/>
      <c r="HZE107" s="38"/>
      <c r="HZF107" s="38"/>
      <c r="HZG107" s="38"/>
      <c r="HZH107" s="38"/>
      <c r="HZI107" s="38"/>
      <c r="HZJ107" s="38"/>
      <c r="HZK107" s="38"/>
      <c r="HZL107" s="38"/>
      <c r="HZM107" s="38"/>
      <c r="HZN107" s="38"/>
      <c r="HZO107" s="38"/>
      <c r="HZP107" s="38"/>
      <c r="HZQ107" s="38"/>
      <c r="HZR107" s="38"/>
      <c r="HZS107" s="38"/>
      <c r="HZT107" s="38"/>
      <c r="HZU107" s="38"/>
      <c r="HZV107" s="38"/>
      <c r="HZW107" s="38"/>
      <c r="HZX107" s="38"/>
      <c r="HZY107" s="38"/>
      <c r="HZZ107" s="38"/>
      <c r="IAA107" s="38"/>
      <c r="IAB107" s="38"/>
      <c r="IAC107" s="38"/>
      <c r="IAD107" s="38"/>
      <c r="IAE107" s="38"/>
      <c r="IAF107" s="38"/>
      <c r="IAG107" s="38"/>
      <c r="IAH107" s="38"/>
      <c r="IAI107" s="38"/>
      <c r="IAJ107" s="38"/>
      <c r="IAK107" s="38"/>
      <c r="IAL107" s="38"/>
      <c r="IAM107" s="38"/>
      <c r="IAN107" s="38"/>
      <c r="IAO107" s="38"/>
      <c r="IAP107" s="38"/>
      <c r="IAQ107" s="38"/>
      <c r="IAR107" s="38"/>
      <c r="IAS107" s="38"/>
      <c r="IAT107" s="38"/>
      <c r="IAU107" s="38"/>
      <c r="IAV107" s="38"/>
      <c r="IAW107" s="38"/>
      <c r="IAX107" s="38"/>
      <c r="IAY107" s="38"/>
      <c r="IAZ107" s="38"/>
      <c r="IBA107" s="38"/>
      <c r="IBB107" s="38"/>
      <c r="IBC107" s="38"/>
      <c r="IBD107" s="38"/>
      <c r="IBE107" s="38"/>
      <c r="IBF107" s="38"/>
      <c r="IBG107" s="38"/>
      <c r="IBH107" s="38"/>
      <c r="IBI107" s="38"/>
      <c r="IBJ107" s="38"/>
      <c r="IBK107" s="38"/>
      <c r="IBL107" s="38"/>
      <c r="IBM107" s="38"/>
      <c r="IBN107" s="38"/>
      <c r="IBO107" s="38"/>
      <c r="IBP107" s="38"/>
      <c r="IBQ107" s="38"/>
      <c r="IBR107" s="38"/>
      <c r="IBS107" s="38"/>
      <c r="IBT107" s="38"/>
      <c r="IBU107" s="38"/>
      <c r="IBV107" s="38"/>
      <c r="IBW107" s="38"/>
      <c r="IBX107" s="38"/>
      <c r="IBY107" s="38"/>
      <c r="IBZ107" s="38"/>
      <c r="ICA107" s="38"/>
      <c r="ICB107" s="38"/>
      <c r="ICC107" s="38"/>
      <c r="ICD107" s="38"/>
      <c r="ICE107" s="38"/>
      <c r="ICF107" s="38"/>
      <c r="ICG107" s="38"/>
      <c r="ICH107" s="38"/>
      <c r="ICI107" s="38"/>
      <c r="ICJ107" s="38"/>
      <c r="ICK107" s="38"/>
      <c r="ICL107" s="38"/>
      <c r="ICM107" s="38"/>
      <c r="ICN107" s="38"/>
      <c r="ICO107" s="38"/>
      <c r="ICP107" s="38"/>
      <c r="ICQ107" s="38"/>
      <c r="ICR107" s="38"/>
      <c r="ICS107" s="38"/>
      <c r="ICT107" s="38"/>
      <c r="ICU107" s="38"/>
      <c r="ICV107" s="38"/>
      <c r="ICW107" s="38"/>
      <c r="ICX107" s="38"/>
      <c r="ICY107" s="38"/>
      <c r="ICZ107" s="38"/>
      <c r="IDA107" s="38"/>
      <c r="IDB107" s="38"/>
      <c r="IDC107" s="38"/>
      <c r="IDD107" s="38"/>
      <c r="IDE107" s="38"/>
      <c r="IDF107" s="38"/>
      <c r="IDG107" s="38"/>
      <c r="IDH107" s="38"/>
      <c r="IDI107" s="38"/>
      <c r="IDJ107" s="38"/>
      <c r="IDK107" s="38"/>
      <c r="IDL107" s="38"/>
      <c r="IDM107" s="38"/>
      <c r="IDN107" s="38"/>
      <c r="IDO107" s="38"/>
      <c r="IDP107" s="38"/>
      <c r="IDQ107" s="38"/>
      <c r="IDR107" s="38"/>
      <c r="IDS107" s="38"/>
      <c r="IDT107" s="38"/>
      <c r="IDU107" s="38"/>
      <c r="IDV107" s="38"/>
      <c r="IDW107" s="38"/>
      <c r="IDX107" s="38"/>
      <c r="IDY107" s="38"/>
      <c r="IDZ107" s="38"/>
      <c r="IEA107" s="38"/>
      <c r="IEB107" s="38"/>
      <c r="IEC107" s="38"/>
      <c r="IED107" s="38"/>
      <c r="IEE107" s="38"/>
      <c r="IEF107" s="38"/>
      <c r="IEG107" s="38"/>
      <c r="IEH107" s="38"/>
      <c r="IEI107" s="38"/>
      <c r="IEJ107" s="38"/>
      <c r="IEK107" s="38"/>
      <c r="IEL107" s="38"/>
      <c r="IEM107" s="38"/>
      <c r="IEN107" s="38"/>
      <c r="IEO107" s="38"/>
      <c r="IEP107" s="38"/>
      <c r="IEQ107" s="38"/>
      <c r="IER107" s="38"/>
      <c r="IES107" s="38"/>
      <c r="IET107" s="38"/>
      <c r="IEU107" s="38"/>
      <c r="IEV107" s="38"/>
      <c r="IEW107" s="38"/>
      <c r="IEX107" s="38"/>
      <c r="IEY107" s="38"/>
      <c r="IEZ107" s="38"/>
      <c r="IFA107" s="38"/>
      <c r="IFB107" s="38"/>
      <c r="IFC107" s="38"/>
      <c r="IFD107" s="38"/>
      <c r="IFE107" s="38"/>
      <c r="IFF107" s="38"/>
      <c r="IFG107" s="38"/>
      <c r="IFH107" s="38"/>
      <c r="IFI107" s="38"/>
      <c r="IFJ107" s="38"/>
      <c r="IFK107" s="38"/>
      <c r="IFL107" s="38"/>
      <c r="IFM107" s="38"/>
      <c r="IFN107" s="38"/>
      <c r="IFO107" s="38"/>
      <c r="IFP107" s="38"/>
      <c r="IFQ107" s="38"/>
      <c r="IFR107" s="38"/>
      <c r="IFS107" s="38"/>
      <c r="IFT107" s="38"/>
      <c r="IFU107" s="38"/>
      <c r="IFV107" s="38"/>
      <c r="IFW107" s="38"/>
      <c r="IFX107" s="38"/>
      <c r="IFY107" s="38"/>
      <c r="IFZ107" s="38"/>
      <c r="IGA107" s="38"/>
      <c r="IGB107" s="38"/>
      <c r="IGC107" s="38"/>
      <c r="IGD107" s="38"/>
      <c r="IGE107" s="38"/>
      <c r="IGF107" s="38"/>
      <c r="IGG107" s="38"/>
      <c r="IGH107" s="38"/>
      <c r="IGI107" s="38"/>
      <c r="IGJ107" s="38"/>
      <c r="IGK107" s="38"/>
      <c r="IGL107" s="38"/>
      <c r="IGM107" s="38"/>
      <c r="IGN107" s="38"/>
      <c r="IGO107" s="38"/>
      <c r="IGP107" s="38"/>
      <c r="IGQ107" s="38"/>
      <c r="IGR107" s="38"/>
      <c r="IGS107" s="38"/>
      <c r="IGT107" s="38"/>
      <c r="IGU107" s="38"/>
      <c r="IGV107" s="38"/>
      <c r="IGW107" s="38"/>
      <c r="IGX107" s="38"/>
      <c r="IGY107" s="38"/>
      <c r="IGZ107" s="38"/>
      <c r="IHA107" s="38"/>
      <c r="IHB107" s="38"/>
      <c r="IHC107" s="38"/>
      <c r="IHD107" s="38"/>
      <c r="IHE107" s="38"/>
      <c r="IHF107" s="38"/>
      <c r="IHG107" s="38"/>
      <c r="IHH107" s="38"/>
      <c r="IHI107" s="38"/>
      <c r="IHJ107" s="38"/>
      <c r="IHK107" s="38"/>
      <c r="IHL107" s="38"/>
      <c r="IHM107" s="38"/>
      <c r="IHN107" s="38"/>
      <c r="IHO107" s="38"/>
      <c r="IHP107" s="38"/>
      <c r="IHQ107" s="38"/>
      <c r="IHR107" s="38"/>
      <c r="IHS107" s="38"/>
      <c r="IHT107" s="38"/>
      <c r="IHU107" s="38"/>
      <c r="IHV107" s="38"/>
      <c r="IHW107" s="38"/>
      <c r="IHX107" s="38"/>
      <c r="IHY107" s="38"/>
      <c r="IHZ107" s="38"/>
      <c r="IIA107" s="38"/>
      <c r="IIB107" s="38"/>
      <c r="IIC107" s="38"/>
      <c r="IID107" s="38"/>
      <c r="IIE107" s="38"/>
      <c r="IIF107" s="38"/>
      <c r="IIG107" s="38"/>
      <c r="IIH107" s="38"/>
      <c r="III107" s="38"/>
      <c r="IIJ107" s="38"/>
      <c r="IIK107" s="38"/>
      <c r="IIL107" s="38"/>
      <c r="IIM107" s="38"/>
      <c r="IIN107" s="38"/>
      <c r="IIO107" s="38"/>
      <c r="IIP107" s="38"/>
      <c r="IIQ107" s="38"/>
      <c r="IIR107" s="38"/>
      <c r="IIS107" s="38"/>
      <c r="IIT107" s="38"/>
      <c r="IIU107" s="38"/>
      <c r="IIV107" s="38"/>
      <c r="IIW107" s="38"/>
      <c r="IIX107" s="38"/>
      <c r="IIY107" s="38"/>
      <c r="IIZ107" s="38"/>
      <c r="IJA107" s="38"/>
      <c r="IJB107" s="38"/>
      <c r="IJC107" s="38"/>
      <c r="IJD107" s="38"/>
      <c r="IJE107" s="38"/>
      <c r="IJF107" s="38"/>
      <c r="IJG107" s="38"/>
      <c r="IJH107" s="38"/>
      <c r="IJI107" s="38"/>
      <c r="IJJ107" s="38"/>
      <c r="IJK107" s="38"/>
      <c r="IJL107" s="38"/>
      <c r="IJM107" s="38"/>
      <c r="IJN107" s="38"/>
      <c r="IJO107" s="38"/>
      <c r="IJP107" s="38"/>
      <c r="IJQ107" s="38"/>
      <c r="IJR107" s="38"/>
      <c r="IJS107" s="38"/>
      <c r="IJT107" s="38"/>
      <c r="IJU107" s="38"/>
      <c r="IJV107" s="38"/>
      <c r="IJW107" s="38"/>
      <c r="IJX107" s="38"/>
      <c r="IJY107" s="38"/>
      <c r="IJZ107" s="38"/>
      <c r="IKA107" s="38"/>
      <c r="IKB107" s="38"/>
      <c r="IKC107" s="38"/>
      <c r="IKD107" s="38"/>
      <c r="IKE107" s="38"/>
      <c r="IKF107" s="38"/>
      <c r="IKG107" s="38"/>
      <c r="IKH107" s="38"/>
      <c r="IKI107" s="38"/>
      <c r="IKJ107" s="38"/>
      <c r="IKK107" s="38"/>
      <c r="IKL107" s="38"/>
      <c r="IKM107" s="38"/>
      <c r="IKN107" s="38"/>
      <c r="IKO107" s="38"/>
      <c r="IKP107" s="38"/>
      <c r="IKQ107" s="38"/>
      <c r="IKR107" s="38"/>
      <c r="IKS107" s="38"/>
      <c r="IKT107" s="38"/>
      <c r="IKU107" s="38"/>
      <c r="IKV107" s="38"/>
      <c r="IKW107" s="38"/>
      <c r="IKX107" s="38"/>
      <c r="IKY107" s="38"/>
      <c r="IKZ107" s="38"/>
      <c r="ILA107" s="38"/>
      <c r="ILB107" s="38"/>
      <c r="ILC107" s="38"/>
      <c r="ILD107" s="38"/>
      <c r="ILE107" s="38"/>
      <c r="ILF107" s="38"/>
      <c r="ILG107" s="38"/>
      <c r="ILH107" s="38"/>
      <c r="ILI107" s="38"/>
      <c r="ILJ107" s="38"/>
      <c r="ILK107" s="38"/>
      <c r="ILL107" s="38"/>
      <c r="ILM107" s="38"/>
      <c r="ILN107" s="38"/>
      <c r="ILO107" s="38"/>
      <c r="ILP107" s="38"/>
      <c r="ILQ107" s="38"/>
      <c r="ILR107" s="38"/>
      <c r="ILS107" s="38"/>
      <c r="ILT107" s="38"/>
      <c r="ILU107" s="38"/>
      <c r="ILV107" s="38"/>
      <c r="ILW107" s="38"/>
      <c r="ILX107" s="38"/>
      <c r="ILY107" s="38"/>
      <c r="ILZ107" s="38"/>
      <c r="IMA107" s="38"/>
      <c r="IMB107" s="38"/>
      <c r="IMC107" s="38"/>
      <c r="IMD107" s="38"/>
      <c r="IME107" s="38"/>
      <c r="IMF107" s="38"/>
      <c r="IMG107" s="38"/>
      <c r="IMH107" s="38"/>
      <c r="IMI107" s="38"/>
      <c r="IMJ107" s="38"/>
      <c r="IMK107" s="38"/>
      <c r="IML107" s="38"/>
      <c r="IMM107" s="38"/>
      <c r="IMN107" s="38"/>
      <c r="IMO107" s="38"/>
      <c r="IMP107" s="38"/>
      <c r="IMQ107" s="38"/>
      <c r="IMR107" s="38"/>
      <c r="IMS107" s="38"/>
      <c r="IMT107" s="38"/>
      <c r="IMU107" s="38"/>
      <c r="IMV107" s="38"/>
      <c r="IMW107" s="38"/>
      <c r="IMX107" s="38"/>
      <c r="IMY107" s="38"/>
      <c r="IMZ107" s="38"/>
      <c r="INA107" s="38"/>
      <c r="INB107" s="38"/>
      <c r="INC107" s="38"/>
      <c r="IND107" s="38"/>
      <c r="INE107" s="38"/>
      <c r="INF107" s="38"/>
      <c r="ING107" s="38"/>
      <c r="INH107" s="38"/>
      <c r="INI107" s="38"/>
      <c r="INJ107" s="38"/>
      <c r="INK107" s="38"/>
      <c r="INL107" s="38"/>
      <c r="INM107" s="38"/>
      <c r="INN107" s="38"/>
      <c r="INO107" s="38"/>
      <c r="INP107" s="38"/>
      <c r="INQ107" s="38"/>
      <c r="INR107" s="38"/>
      <c r="INS107" s="38"/>
      <c r="INT107" s="38"/>
      <c r="INU107" s="38"/>
      <c r="INV107" s="38"/>
      <c r="INW107" s="38"/>
      <c r="INX107" s="38"/>
      <c r="INY107" s="38"/>
      <c r="INZ107" s="38"/>
      <c r="IOA107" s="38"/>
      <c r="IOB107" s="38"/>
      <c r="IOC107" s="38"/>
      <c r="IOD107" s="38"/>
      <c r="IOE107" s="38"/>
      <c r="IOF107" s="38"/>
      <c r="IOG107" s="38"/>
      <c r="IOH107" s="38"/>
      <c r="IOI107" s="38"/>
      <c r="IOJ107" s="38"/>
      <c r="IOK107" s="38"/>
      <c r="IOL107" s="38"/>
      <c r="IOM107" s="38"/>
      <c r="ION107" s="38"/>
      <c r="IOO107" s="38"/>
      <c r="IOP107" s="38"/>
      <c r="IOQ107" s="38"/>
      <c r="IOR107" s="38"/>
      <c r="IOS107" s="38"/>
      <c r="IOT107" s="38"/>
      <c r="IOU107" s="38"/>
      <c r="IOV107" s="38"/>
      <c r="IOW107" s="38"/>
      <c r="IOX107" s="38"/>
      <c r="IOY107" s="38"/>
      <c r="IOZ107" s="38"/>
      <c r="IPA107" s="38"/>
      <c r="IPB107" s="38"/>
      <c r="IPC107" s="38"/>
      <c r="IPD107" s="38"/>
      <c r="IPE107" s="38"/>
      <c r="IPF107" s="38"/>
      <c r="IPG107" s="38"/>
      <c r="IPH107" s="38"/>
      <c r="IPI107" s="38"/>
      <c r="IPJ107" s="38"/>
      <c r="IPK107" s="38"/>
      <c r="IPL107" s="38"/>
      <c r="IPM107" s="38"/>
      <c r="IPN107" s="38"/>
      <c r="IPO107" s="38"/>
      <c r="IPP107" s="38"/>
      <c r="IPQ107" s="38"/>
      <c r="IPR107" s="38"/>
      <c r="IPS107" s="38"/>
      <c r="IPT107" s="38"/>
      <c r="IPU107" s="38"/>
      <c r="IPV107" s="38"/>
      <c r="IPW107" s="38"/>
      <c r="IPX107" s="38"/>
      <c r="IPY107" s="38"/>
      <c r="IPZ107" s="38"/>
      <c r="IQA107" s="38"/>
      <c r="IQB107" s="38"/>
      <c r="IQC107" s="38"/>
      <c r="IQD107" s="38"/>
      <c r="IQE107" s="38"/>
      <c r="IQF107" s="38"/>
      <c r="IQG107" s="38"/>
      <c r="IQH107" s="38"/>
      <c r="IQI107" s="38"/>
      <c r="IQJ107" s="38"/>
      <c r="IQK107" s="38"/>
      <c r="IQL107" s="38"/>
      <c r="IQM107" s="38"/>
      <c r="IQN107" s="38"/>
      <c r="IQO107" s="38"/>
      <c r="IQP107" s="38"/>
      <c r="IQQ107" s="38"/>
      <c r="IQR107" s="38"/>
      <c r="IQS107" s="38"/>
      <c r="IQT107" s="38"/>
      <c r="IQU107" s="38"/>
      <c r="IQV107" s="38"/>
      <c r="IQW107" s="38"/>
      <c r="IQX107" s="38"/>
      <c r="IQY107" s="38"/>
      <c r="IQZ107" s="38"/>
      <c r="IRA107" s="38"/>
      <c r="IRB107" s="38"/>
      <c r="IRC107" s="38"/>
      <c r="IRD107" s="38"/>
      <c r="IRE107" s="38"/>
      <c r="IRF107" s="38"/>
      <c r="IRG107" s="38"/>
      <c r="IRH107" s="38"/>
      <c r="IRI107" s="38"/>
      <c r="IRJ107" s="38"/>
      <c r="IRK107" s="38"/>
      <c r="IRL107" s="38"/>
      <c r="IRM107" s="38"/>
      <c r="IRN107" s="38"/>
      <c r="IRO107" s="38"/>
      <c r="IRP107" s="38"/>
      <c r="IRQ107" s="38"/>
      <c r="IRR107" s="38"/>
      <c r="IRS107" s="38"/>
      <c r="IRT107" s="38"/>
      <c r="IRU107" s="38"/>
      <c r="IRV107" s="38"/>
      <c r="IRW107" s="38"/>
      <c r="IRX107" s="38"/>
      <c r="IRY107" s="38"/>
      <c r="IRZ107" s="38"/>
      <c r="ISA107" s="38"/>
      <c r="ISB107" s="38"/>
      <c r="ISC107" s="38"/>
      <c r="ISD107" s="38"/>
      <c r="ISE107" s="38"/>
      <c r="ISF107" s="38"/>
      <c r="ISG107" s="38"/>
      <c r="ISH107" s="38"/>
      <c r="ISI107" s="38"/>
      <c r="ISJ107" s="38"/>
      <c r="ISK107" s="38"/>
      <c r="ISL107" s="38"/>
      <c r="ISM107" s="38"/>
      <c r="ISN107" s="38"/>
      <c r="ISO107" s="38"/>
      <c r="ISP107" s="38"/>
      <c r="ISQ107" s="38"/>
      <c r="ISR107" s="38"/>
      <c r="ISS107" s="38"/>
      <c r="IST107" s="38"/>
      <c r="ISU107" s="38"/>
      <c r="ISV107" s="38"/>
      <c r="ISW107" s="38"/>
      <c r="ISX107" s="38"/>
      <c r="ISY107" s="38"/>
      <c r="ISZ107" s="38"/>
      <c r="ITA107" s="38"/>
      <c r="ITB107" s="38"/>
      <c r="ITC107" s="38"/>
      <c r="ITD107" s="38"/>
      <c r="ITE107" s="38"/>
      <c r="ITF107" s="38"/>
      <c r="ITG107" s="38"/>
      <c r="ITH107" s="38"/>
      <c r="ITI107" s="38"/>
      <c r="ITJ107" s="38"/>
      <c r="ITK107" s="38"/>
      <c r="ITL107" s="38"/>
      <c r="ITM107" s="38"/>
      <c r="ITN107" s="38"/>
      <c r="ITO107" s="38"/>
      <c r="ITP107" s="38"/>
      <c r="ITQ107" s="38"/>
      <c r="ITR107" s="38"/>
      <c r="ITS107" s="38"/>
      <c r="ITT107" s="38"/>
      <c r="ITU107" s="38"/>
      <c r="ITV107" s="38"/>
      <c r="ITW107" s="38"/>
      <c r="ITX107" s="38"/>
      <c r="ITY107" s="38"/>
      <c r="ITZ107" s="38"/>
      <c r="IUA107" s="38"/>
      <c r="IUB107" s="38"/>
      <c r="IUC107" s="38"/>
      <c r="IUD107" s="38"/>
      <c r="IUE107" s="38"/>
      <c r="IUF107" s="38"/>
      <c r="IUG107" s="38"/>
      <c r="IUH107" s="38"/>
      <c r="IUI107" s="38"/>
      <c r="IUJ107" s="38"/>
      <c r="IUK107" s="38"/>
      <c r="IUL107" s="38"/>
      <c r="IUM107" s="38"/>
      <c r="IUN107" s="38"/>
      <c r="IUO107" s="38"/>
      <c r="IUP107" s="38"/>
      <c r="IUQ107" s="38"/>
      <c r="IUR107" s="38"/>
      <c r="IUS107" s="38"/>
      <c r="IUT107" s="38"/>
      <c r="IUU107" s="38"/>
      <c r="IUV107" s="38"/>
      <c r="IUW107" s="38"/>
      <c r="IUX107" s="38"/>
      <c r="IUY107" s="38"/>
      <c r="IUZ107" s="38"/>
      <c r="IVA107" s="38"/>
      <c r="IVB107" s="38"/>
      <c r="IVC107" s="38"/>
      <c r="IVD107" s="38"/>
      <c r="IVE107" s="38"/>
      <c r="IVF107" s="38"/>
      <c r="IVG107" s="38"/>
      <c r="IVH107" s="38"/>
      <c r="IVI107" s="38"/>
      <c r="IVJ107" s="38"/>
      <c r="IVK107" s="38"/>
      <c r="IVL107" s="38"/>
      <c r="IVM107" s="38"/>
      <c r="IVN107" s="38"/>
      <c r="IVO107" s="38"/>
      <c r="IVP107" s="38"/>
      <c r="IVQ107" s="38"/>
      <c r="IVR107" s="38"/>
      <c r="IVS107" s="38"/>
      <c r="IVT107" s="38"/>
      <c r="IVU107" s="38"/>
      <c r="IVV107" s="38"/>
      <c r="IVW107" s="38"/>
      <c r="IVX107" s="38"/>
      <c r="IVY107" s="38"/>
      <c r="IVZ107" s="38"/>
      <c r="IWA107" s="38"/>
      <c r="IWB107" s="38"/>
      <c r="IWC107" s="38"/>
      <c r="IWD107" s="38"/>
      <c r="IWE107" s="38"/>
      <c r="IWF107" s="38"/>
      <c r="IWG107" s="38"/>
      <c r="IWH107" s="38"/>
      <c r="IWI107" s="38"/>
      <c r="IWJ107" s="38"/>
      <c r="IWK107" s="38"/>
      <c r="IWL107" s="38"/>
      <c r="IWM107" s="38"/>
      <c r="IWN107" s="38"/>
      <c r="IWO107" s="38"/>
      <c r="IWP107" s="38"/>
      <c r="IWQ107" s="38"/>
      <c r="IWR107" s="38"/>
      <c r="IWS107" s="38"/>
      <c r="IWT107" s="38"/>
      <c r="IWU107" s="38"/>
      <c r="IWV107" s="38"/>
      <c r="IWW107" s="38"/>
      <c r="IWX107" s="38"/>
      <c r="IWY107" s="38"/>
      <c r="IWZ107" s="38"/>
      <c r="IXA107" s="38"/>
      <c r="IXB107" s="38"/>
      <c r="IXC107" s="38"/>
      <c r="IXD107" s="38"/>
      <c r="IXE107" s="38"/>
      <c r="IXF107" s="38"/>
      <c r="IXG107" s="38"/>
      <c r="IXH107" s="38"/>
      <c r="IXI107" s="38"/>
      <c r="IXJ107" s="38"/>
      <c r="IXK107" s="38"/>
      <c r="IXL107" s="38"/>
      <c r="IXM107" s="38"/>
      <c r="IXN107" s="38"/>
      <c r="IXO107" s="38"/>
      <c r="IXP107" s="38"/>
      <c r="IXQ107" s="38"/>
      <c r="IXR107" s="38"/>
      <c r="IXS107" s="38"/>
      <c r="IXT107" s="38"/>
      <c r="IXU107" s="38"/>
      <c r="IXV107" s="38"/>
      <c r="IXW107" s="38"/>
      <c r="IXX107" s="38"/>
      <c r="IXY107" s="38"/>
      <c r="IXZ107" s="38"/>
      <c r="IYA107" s="38"/>
      <c r="IYB107" s="38"/>
      <c r="IYC107" s="38"/>
      <c r="IYD107" s="38"/>
      <c r="IYE107" s="38"/>
      <c r="IYF107" s="38"/>
      <c r="IYG107" s="38"/>
      <c r="IYH107" s="38"/>
      <c r="IYI107" s="38"/>
      <c r="IYJ107" s="38"/>
      <c r="IYK107" s="38"/>
      <c r="IYL107" s="38"/>
      <c r="IYM107" s="38"/>
      <c r="IYN107" s="38"/>
      <c r="IYO107" s="38"/>
      <c r="IYP107" s="38"/>
      <c r="IYQ107" s="38"/>
      <c r="IYR107" s="38"/>
      <c r="IYS107" s="38"/>
      <c r="IYT107" s="38"/>
      <c r="IYU107" s="38"/>
      <c r="IYV107" s="38"/>
      <c r="IYW107" s="38"/>
      <c r="IYX107" s="38"/>
      <c r="IYY107" s="38"/>
      <c r="IYZ107" s="38"/>
      <c r="IZA107" s="38"/>
      <c r="IZB107" s="38"/>
      <c r="IZC107" s="38"/>
      <c r="IZD107" s="38"/>
      <c r="IZE107" s="38"/>
      <c r="IZF107" s="38"/>
      <c r="IZG107" s="38"/>
      <c r="IZH107" s="38"/>
      <c r="IZI107" s="38"/>
      <c r="IZJ107" s="38"/>
      <c r="IZK107" s="38"/>
      <c r="IZL107" s="38"/>
      <c r="IZM107" s="38"/>
      <c r="IZN107" s="38"/>
      <c r="IZO107" s="38"/>
      <c r="IZP107" s="38"/>
      <c r="IZQ107" s="38"/>
      <c r="IZR107" s="38"/>
      <c r="IZS107" s="38"/>
      <c r="IZT107" s="38"/>
      <c r="IZU107" s="38"/>
      <c r="IZV107" s="38"/>
      <c r="IZW107" s="38"/>
      <c r="IZX107" s="38"/>
      <c r="IZY107" s="38"/>
      <c r="IZZ107" s="38"/>
      <c r="JAA107" s="38"/>
      <c r="JAB107" s="38"/>
      <c r="JAC107" s="38"/>
      <c r="JAD107" s="38"/>
      <c r="JAE107" s="38"/>
      <c r="JAF107" s="38"/>
      <c r="JAG107" s="38"/>
      <c r="JAH107" s="38"/>
      <c r="JAI107" s="38"/>
      <c r="JAJ107" s="38"/>
      <c r="JAK107" s="38"/>
      <c r="JAL107" s="38"/>
      <c r="JAM107" s="38"/>
      <c r="JAN107" s="38"/>
      <c r="JAO107" s="38"/>
      <c r="JAP107" s="38"/>
      <c r="JAQ107" s="38"/>
      <c r="JAR107" s="38"/>
      <c r="JAS107" s="38"/>
      <c r="JAT107" s="38"/>
      <c r="JAU107" s="38"/>
      <c r="JAV107" s="38"/>
      <c r="JAW107" s="38"/>
      <c r="JAX107" s="38"/>
      <c r="JAY107" s="38"/>
      <c r="JAZ107" s="38"/>
      <c r="JBA107" s="38"/>
      <c r="JBB107" s="38"/>
      <c r="JBC107" s="38"/>
      <c r="JBD107" s="38"/>
      <c r="JBE107" s="38"/>
      <c r="JBF107" s="38"/>
      <c r="JBG107" s="38"/>
      <c r="JBH107" s="38"/>
      <c r="JBI107" s="38"/>
      <c r="JBJ107" s="38"/>
      <c r="JBK107" s="38"/>
      <c r="JBL107" s="38"/>
      <c r="JBM107" s="38"/>
      <c r="JBN107" s="38"/>
      <c r="JBO107" s="38"/>
      <c r="JBP107" s="38"/>
      <c r="JBQ107" s="38"/>
      <c r="JBR107" s="38"/>
      <c r="JBS107" s="38"/>
      <c r="JBT107" s="38"/>
      <c r="JBU107" s="38"/>
      <c r="JBV107" s="38"/>
      <c r="JBW107" s="38"/>
      <c r="JBX107" s="38"/>
      <c r="JBY107" s="38"/>
      <c r="JBZ107" s="38"/>
      <c r="JCA107" s="38"/>
      <c r="JCB107" s="38"/>
      <c r="JCC107" s="38"/>
      <c r="JCD107" s="38"/>
      <c r="JCE107" s="38"/>
      <c r="JCF107" s="38"/>
      <c r="JCG107" s="38"/>
      <c r="JCH107" s="38"/>
      <c r="JCI107" s="38"/>
      <c r="JCJ107" s="38"/>
      <c r="JCK107" s="38"/>
      <c r="JCL107" s="38"/>
      <c r="JCM107" s="38"/>
      <c r="JCN107" s="38"/>
      <c r="JCO107" s="38"/>
      <c r="JCP107" s="38"/>
      <c r="JCQ107" s="38"/>
      <c r="JCR107" s="38"/>
      <c r="JCS107" s="38"/>
      <c r="JCT107" s="38"/>
      <c r="JCU107" s="38"/>
      <c r="JCV107" s="38"/>
      <c r="JCW107" s="38"/>
      <c r="JCX107" s="38"/>
      <c r="JCY107" s="38"/>
      <c r="JCZ107" s="38"/>
      <c r="JDA107" s="38"/>
      <c r="JDB107" s="38"/>
      <c r="JDC107" s="38"/>
      <c r="JDD107" s="38"/>
      <c r="JDE107" s="38"/>
      <c r="JDF107" s="38"/>
      <c r="JDG107" s="38"/>
      <c r="JDH107" s="38"/>
      <c r="JDI107" s="38"/>
      <c r="JDJ107" s="38"/>
      <c r="JDK107" s="38"/>
      <c r="JDL107" s="38"/>
      <c r="JDM107" s="38"/>
      <c r="JDN107" s="38"/>
      <c r="JDO107" s="38"/>
      <c r="JDP107" s="38"/>
      <c r="JDQ107" s="38"/>
      <c r="JDR107" s="38"/>
      <c r="JDS107" s="38"/>
      <c r="JDT107" s="38"/>
      <c r="JDU107" s="38"/>
      <c r="JDV107" s="38"/>
      <c r="JDW107" s="38"/>
      <c r="JDX107" s="38"/>
      <c r="JDY107" s="38"/>
      <c r="JDZ107" s="38"/>
      <c r="JEA107" s="38"/>
      <c r="JEB107" s="38"/>
      <c r="JEC107" s="38"/>
      <c r="JED107" s="38"/>
      <c r="JEE107" s="38"/>
      <c r="JEF107" s="38"/>
      <c r="JEG107" s="38"/>
      <c r="JEH107" s="38"/>
      <c r="JEI107" s="38"/>
      <c r="JEJ107" s="38"/>
      <c r="JEK107" s="38"/>
      <c r="JEL107" s="38"/>
      <c r="JEM107" s="38"/>
      <c r="JEN107" s="38"/>
      <c r="JEO107" s="38"/>
      <c r="JEP107" s="38"/>
      <c r="JEQ107" s="38"/>
      <c r="JER107" s="38"/>
      <c r="JES107" s="38"/>
      <c r="JET107" s="38"/>
      <c r="JEU107" s="38"/>
      <c r="JEV107" s="38"/>
      <c r="JEW107" s="38"/>
      <c r="JEX107" s="38"/>
      <c r="JEY107" s="38"/>
      <c r="JEZ107" s="38"/>
      <c r="JFA107" s="38"/>
      <c r="JFB107" s="38"/>
      <c r="JFC107" s="38"/>
      <c r="JFD107" s="38"/>
      <c r="JFE107" s="38"/>
      <c r="JFF107" s="38"/>
      <c r="JFG107" s="38"/>
      <c r="JFH107" s="38"/>
      <c r="JFI107" s="38"/>
      <c r="JFJ107" s="38"/>
      <c r="JFK107" s="38"/>
      <c r="JFL107" s="38"/>
      <c r="JFM107" s="38"/>
      <c r="JFN107" s="38"/>
      <c r="JFO107" s="38"/>
      <c r="JFP107" s="38"/>
      <c r="JFQ107" s="38"/>
      <c r="JFR107" s="38"/>
      <c r="JFS107" s="38"/>
      <c r="JFT107" s="38"/>
      <c r="JFU107" s="38"/>
      <c r="JFV107" s="38"/>
      <c r="JFW107" s="38"/>
      <c r="JFX107" s="38"/>
      <c r="JFY107" s="38"/>
      <c r="JFZ107" s="38"/>
      <c r="JGA107" s="38"/>
      <c r="JGB107" s="38"/>
      <c r="JGC107" s="38"/>
      <c r="JGD107" s="38"/>
      <c r="JGE107" s="38"/>
      <c r="JGF107" s="38"/>
      <c r="JGG107" s="38"/>
      <c r="JGH107" s="38"/>
      <c r="JGI107" s="38"/>
      <c r="JGJ107" s="38"/>
      <c r="JGK107" s="38"/>
      <c r="JGL107" s="38"/>
      <c r="JGM107" s="38"/>
      <c r="JGN107" s="38"/>
      <c r="JGO107" s="38"/>
      <c r="JGP107" s="38"/>
      <c r="JGQ107" s="38"/>
      <c r="JGR107" s="38"/>
      <c r="JGS107" s="38"/>
      <c r="JGT107" s="38"/>
      <c r="JGU107" s="38"/>
      <c r="JGV107" s="38"/>
      <c r="JGW107" s="38"/>
      <c r="JGX107" s="38"/>
      <c r="JGY107" s="38"/>
      <c r="JGZ107" s="38"/>
      <c r="JHA107" s="38"/>
      <c r="JHB107" s="38"/>
      <c r="JHC107" s="38"/>
      <c r="JHD107" s="38"/>
      <c r="JHE107" s="38"/>
      <c r="JHF107" s="38"/>
      <c r="JHG107" s="38"/>
      <c r="JHH107" s="38"/>
      <c r="JHI107" s="38"/>
      <c r="JHJ107" s="38"/>
      <c r="JHK107" s="38"/>
      <c r="JHL107" s="38"/>
      <c r="JHM107" s="38"/>
      <c r="JHN107" s="38"/>
      <c r="JHO107" s="38"/>
      <c r="JHP107" s="38"/>
      <c r="JHQ107" s="38"/>
      <c r="JHR107" s="38"/>
      <c r="JHS107" s="38"/>
      <c r="JHT107" s="38"/>
      <c r="JHU107" s="38"/>
      <c r="JHV107" s="38"/>
      <c r="JHW107" s="38"/>
      <c r="JHX107" s="38"/>
      <c r="JHY107" s="38"/>
      <c r="JHZ107" s="38"/>
      <c r="JIA107" s="38"/>
      <c r="JIB107" s="38"/>
      <c r="JIC107" s="38"/>
      <c r="JID107" s="38"/>
      <c r="JIE107" s="38"/>
      <c r="JIF107" s="38"/>
      <c r="JIG107" s="38"/>
      <c r="JIH107" s="38"/>
      <c r="JII107" s="38"/>
      <c r="JIJ107" s="38"/>
      <c r="JIK107" s="38"/>
      <c r="JIL107" s="38"/>
      <c r="JIM107" s="38"/>
      <c r="JIN107" s="38"/>
      <c r="JIO107" s="38"/>
      <c r="JIP107" s="38"/>
      <c r="JIQ107" s="38"/>
      <c r="JIR107" s="38"/>
      <c r="JIS107" s="38"/>
      <c r="JIT107" s="38"/>
      <c r="JIU107" s="38"/>
      <c r="JIV107" s="38"/>
      <c r="JIW107" s="38"/>
      <c r="JIX107" s="38"/>
      <c r="JIY107" s="38"/>
      <c r="JIZ107" s="38"/>
      <c r="JJA107" s="38"/>
      <c r="JJB107" s="38"/>
      <c r="JJC107" s="38"/>
      <c r="JJD107" s="38"/>
      <c r="JJE107" s="38"/>
      <c r="JJF107" s="38"/>
      <c r="JJG107" s="38"/>
      <c r="JJH107" s="38"/>
      <c r="JJI107" s="38"/>
      <c r="JJJ107" s="38"/>
      <c r="JJK107" s="38"/>
      <c r="JJL107" s="38"/>
      <c r="JJM107" s="38"/>
      <c r="JJN107" s="38"/>
      <c r="JJO107" s="38"/>
      <c r="JJP107" s="38"/>
      <c r="JJQ107" s="38"/>
      <c r="JJR107" s="38"/>
      <c r="JJS107" s="38"/>
      <c r="JJT107" s="38"/>
      <c r="JJU107" s="38"/>
      <c r="JJV107" s="38"/>
      <c r="JJW107" s="38"/>
      <c r="JJX107" s="38"/>
      <c r="JJY107" s="38"/>
      <c r="JJZ107" s="38"/>
      <c r="JKA107" s="38"/>
      <c r="JKB107" s="38"/>
      <c r="JKC107" s="38"/>
      <c r="JKD107" s="38"/>
      <c r="JKE107" s="38"/>
      <c r="JKF107" s="38"/>
      <c r="JKG107" s="38"/>
      <c r="JKH107" s="38"/>
      <c r="JKI107" s="38"/>
      <c r="JKJ107" s="38"/>
      <c r="JKK107" s="38"/>
      <c r="JKL107" s="38"/>
      <c r="JKM107" s="38"/>
      <c r="JKN107" s="38"/>
      <c r="JKO107" s="38"/>
      <c r="JKP107" s="38"/>
      <c r="JKQ107" s="38"/>
      <c r="JKR107" s="38"/>
      <c r="JKS107" s="38"/>
      <c r="JKT107" s="38"/>
      <c r="JKU107" s="38"/>
      <c r="JKV107" s="38"/>
      <c r="JKW107" s="38"/>
      <c r="JKX107" s="38"/>
      <c r="JKY107" s="38"/>
      <c r="JKZ107" s="38"/>
      <c r="JLA107" s="38"/>
      <c r="JLB107" s="38"/>
      <c r="JLC107" s="38"/>
      <c r="JLD107" s="38"/>
      <c r="JLE107" s="38"/>
      <c r="JLF107" s="38"/>
      <c r="JLG107" s="38"/>
      <c r="JLH107" s="38"/>
      <c r="JLI107" s="38"/>
      <c r="JLJ107" s="38"/>
      <c r="JLK107" s="38"/>
      <c r="JLL107" s="38"/>
      <c r="JLM107" s="38"/>
      <c r="JLN107" s="38"/>
      <c r="JLO107" s="38"/>
      <c r="JLP107" s="38"/>
      <c r="JLQ107" s="38"/>
      <c r="JLR107" s="38"/>
      <c r="JLS107" s="38"/>
      <c r="JLT107" s="38"/>
      <c r="JLU107" s="38"/>
      <c r="JLV107" s="38"/>
      <c r="JLW107" s="38"/>
      <c r="JLX107" s="38"/>
      <c r="JLY107" s="38"/>
      <c r="JLZ107" s="38"/>
      <c r="JMA107" s="38"/>
      <c r="JMB107" s="38"/>
      <c r="JMC107" s="38"/>
      <c r="JMD107" s="38"/>
      <c r="JME107" s="38"/>
      <c r="JMF107" s="38"/>
      <c r="JMG107" s="38"/>
      <c r="JMH107" s="38"/>
      <c r="JMI107" s="38"/>
      <c r="JMJ107" s="38"/>
      <c r="JMK107" s="38"/>
      <c r="JML107" s="38"/>
      <c r="JMM107" s="38"/>
      <c r="JMN107" s="38"/>
      <c r="JMO107" s="38"/>
      <c r="JMP107" s="38"/>
      <c r="JMQ107" s="38"/>
      <c r="JMR107" s="38"/>
      <c r="JMS107" s="38"/>
      <c r="JMT107" s="38"/>
      <c r="JMU107" s="38"/>
      <c r="JMV107" s="38"/>
      <c r="JMW107" s="38"/>
      <c r="JMX107" s="38"/>
      <c r="JMY107" s="38"/>
      <c r="JMZ107" s="38"/>
      <c r="JNA107" s="38"/>
      <c r="JNB107" s="38"/>
      <c r="JNC107" s="38"/>
      <c r="JND107" s="38"/>
      <c r="JNE107" s="38"/>
      <c r="JNF107" s="38"/>
      <c r="JNG107" s="38"/>
      <c r="JNH107" s="38"/>
      <c r="JNI107" s="38"/>
      <c r="JNJ107" s="38"/>
      <c r="JNK107" s="38"/>
      <c r="JNL107" s="38"/>
      <c r="JNM107" s="38"/>
      <c r="JNN107" s="38"/>
      <c r="JNO107" s="38"/>
      <c r="JNP107" s="38"/>
      <c r="JNQ107" s="38"/>
      <c r="JNR107" s="38"/>
      <c r="JNS107" s="38"/>
      <c r="JNT107" s="38"/>
      <c r="JNU107" s="38"/>
      <c r="JNV107" s="38"/>
      <c r="JNW107" s="38"/>
      <c r="JNX107" s="38"/>
      <c r="JNY107" s="38"/>
      <c r="JNZ107" s="38"/>
      <c r="JOA107" s="38"/>
      <c r="JOB107" s="38"/>
      <c r="JOC107" s="38"/>
      <c r="JOD107" s="38"/>
      <c r="JOE107" s="38"/>
      <c r="JOF107" s="38"/>
      <c r="JOG107" s="38"/>
      <c r="JOH107" s="38"/>
      <c r="JOI107" s="38"/>
      <c r="JOJ107" s="38"/>
      <c r="JOK107" s="38"/>
      <c r="JOL107" s="38"/>
      <c r="JOM107" s="38"/>
      <c r="JON107" s="38"/>
      <c r="JOO107" s="38"/>
      <c r="JOP107" s="38"/>
      <c r="JOQ107" s="38"/>
      <c r="JOR107" s="38"/>
      <c r="JOS107" s="38"/>
      <c r="JOT107" s="38"/>
      <c r="JOU107" s="38"/>
      <c r="JOV107" s="38"/>
      <c r="JOW107" s="38"/>
      <c r="JOX107" s="38"/>
      <c r="JOY107" s="38"/>
      <c r="JOZ107" s="38"/>
      <c r="JPA107" s="38"/>
      <c r="JPB107" s="38"/>
      <c r="JPC107" s="38"/>
      <c r="JPD107" s="38"/>
      <c r="JPE107" s="38"/>
      <c r="JPF107" s="38"/>
      <c r="JPG107" s="38"/>
      <c r="JPH107" s="38"/>
      <c r="JPI107" s="38"/>
      <c r="JPJ107" s="38"/>
      <c r="JPK107" s="38"/>
      <c r="JPL107" s="38"/>
      <c r="JPM107" s="38"/>
      <c r="JPN107" s="38"/>
      <c r="JPO107" s="38"/>
      <c r="JPP107" s="38"/>
      <c r="JPQ107" s="38"/>
      <c r="JPR107" s="38"/>
      <c r="JPS107" s="38"/>
      <c r="JPT107" s="38"/>
      <c r="JPU107" s="38"/>
      <c r="JPV107" s="38"/>
      <c r="JPW107" s="38"/>
      <c r="JPX107" s="38"/>
      <c r="JPY107" s="38"/>
      <c r="JPZ107" s="38"/>
      <c r="JQA107" s="38"/>
      <c r="JQB107" s="38"/>
      <c r="JQC107" s="38"/>
      <c r="JQD107" s="38"/>
      <c r="JQE107" s="38"/>
      <c r="JQF107" s="38"/>
      <c r="JQG107" s="38"/>
      <c r="JQH107" s="38"/>
      <c r="JQI107" s="38"/>
      <c r="JQJ107" s="38"/>
      <c r="JQK107" s="38"/>
      <c r="JQL107" s="38"/>
      <c r="JQM107" s="38"/>
      <c r="JQN107" s="38"/>
      <c r="JQO107" s="38"/>
      <c r="JQP107" s="38"/>
      <c r="JQQ107" s="38"/>
      <c r="JQR107" s="38"/>
      <c r="JQS107" s="38"/>
      <c r="JQT107" s="38"/>
      <c r="JQU107" s="38"/>
      <c r="JQV107" s="38"/>
      <c r="JQW107" s="38"/>
      <c r="JQX107" s="38"/>
      <c r="JQY107" s="38"/>
      <c r="JQZ107" s="38"/>
      <c r="JRA107" s="38"/>
      <c r="JRB107" s="38"/>
      <c r="JRC107" s="38"/>
      <c r="JRD107" s="38"/>
      <c r="JRE107" s="38"/>
      <c r="JRF107" s="38"/>
      <c r="JRG107" s="38"/>
      <c r="JRH107" s="38"/>
      <c r="JRI107" s="38"/>
      <c r="JRJ107" s="38"/>
      <c r="JRK107" s="38"/>
      <c r="JRL107" s="38"/>
      <c r="JRM107" s="38"/>
      <c r="JRN107" s="38"/>
      <c r="JRO107" s="38"/>
      <c r="JRP107" s="38"/>
      <c r="JRQ107" s="38"/>
      <c r="JRR107" s="38"/>
      <c r="JRS107" s="38"/>
      <c r="JRT107" s="38"/>
      <c r="JRU107" s="38"/>
      <c r="JRV107" s="38"/>
      <c r="JRW107" s="38"/>
      <c r="JRX107" s="38"/>
      <c r="JRY107" s="38"/>
      <c r="JRZ107" s="38"/>
      <c r="JSA107" s="38"/>
      <c r="JSB107" s="38"/>
      <c r="JSC107" s="38"/>
      <c r="JSD107" s="38"/>
      <c r="JSE107" s="38"/>
      <c r="JSF107" s="38"/>
      <c r="JSG107" s="38"/>
      <c r="JSH107" s="38"/>
      <c r="JSI107" s="38"/>
      <c r="JSJ107" s="38"/>
      <c r="JSK107" s="38"/>
      <c r="JSL107" s="38"/>
      <c r="JSM107" s="38"/>
      <c r="JSN107" s="38"/>
      <c r="JSO107" s="38"/>
      <c r="JSP107" s="38"/>
      <c r="JSQ107" s="38"/>
      <c r="JSR107" s="38"/>
      <c r="JSS107" s="38"/>
      <c r="JST107" s="38"/>
      <c r="JSU107" s="38"/>
      <c r="JSV107" s="38"/>
      <c r="JSW107" s="38"/>
      <c r="JSX107" s="38"/>
      <c r="JSY107" s="38"/>
      <c r="JSZ107" s="38"/>
      <c r="JTA107" s="38"/>
      <c r="JTB107" s="38"/>
      <c r="JTC107" s="38"/>
      <c r="JTD107" s="38"/>
      <c r="JTE107" s="38"/>
      <c r="JTF107" s="38"/>
      <c r="JTG107" s="38"/>
      <c r="JTH107" s="38"/>
      <c r="JTI107" s="38"/>
      <c r="JTJ107" s="38"/>
      <c r="JTK107" s="38"/>
      <c r="JTL107" s="38"/>
      <c r="JTM107" s="38"/>
      <c r="JTN107" s="38"/>
      <c r="JTO107" s="38"/>
      <c r="JTP107" s="38"/>
      <c r="JTQ107" s="38"/>
      <c r="JTR107" s="38"/>
      <c r="JTS107" s="38"/>
      <c r="JTT107" s="38"/>
      <c r="JTU107" s="38"/>
      <c r="JTV107" s="38"/>
      <c r="JTW107" s="38"/>
      <c r="JTX107" s="38"/>
      <c r="JTY107" s="38"/>
      <c r="JTZ107" s="38"/>
      <c r="JUA107" s="38"/>
      <c r="JUB107" s="38"/>
      <c r="JUC107" s="38"/>
      <c r="JUD107" s="38"/>
      <c r="JUE107" s="38"/>
      <c r="JUF107" s="38"/>
      <c r="JUG107" s="38"/>
      <c r="JUH107" s="38"/>
      <c r="JUI107" s="38"/>
      <c r="JUJ107" s="38"/>
      <c r="JUK107" s="38"/>
      <c r="JUL107" s="38"/>
      <c r="JUM107" s="38"/>
      <c r="JUN107" s="38"/>
      <c r="JUO107" s="38"/>
      <c r="JUP107" s="38"/>
      <c r="JUQ107" s="38"/>
      <c r="JUR107" s="38"/>
      <c r="JUS107" s="38"/>
      <c r="JUT107" s="38"/>
      <c r="JUU107" s="38"/>
      <c r="JUV107" s="38"/>
      <c r="JUW107" s="38"/>
      <c r="JUX107" s="38"/>
      <c r="JUY107" s="38"/>
      <c r="JUZ107" s="38"/>
      <c r="JVA107" s="38"/>
      <c r="JVB107" s="38"/>
      <c r="JVC107" s="38"/>
      <c r="JVD107" s="38"/>
      <c r="JVE107" s="38"/>
      <c r="JVF107" s="38"/>
      <c r="JVG107" s="38"/>
      <c r="JVH107" s="38"/>
      <c r="JVI107" s="38"/>
      <c r="JVJ107" s="38"/>
      <c r="JVK107" s="38"/>
      <c r="JVL107" s="38"/>
      <c r="JVM107" s="38"/>
      <c r="JVN107" s="38"/>
      <c r="JVO107" s="38"/>
      <c r="JVP107" s="38"/>
      <c r="JVQ107" s="38"/>
      <c r="JVR107" s="38"/>
      <c r="JVS107" s="38"/>
      <c r="JVT107" s="38"/>
      <c r="JVU107" s="38"/>
      <c r="JVV107" s="38"/>
      <c r="JVW107" s="38"/>
      <c r="JVX107" s="38"/>
      <c r="JVY107" s="38"/>
      <c r="JVZ107" s="38"/>
      <c r="JWA107" s="38"/>
      <c r="JWB107" s="38"/>
      <c r="JWC107" s="38"/>
      <c r="JWD107" s="38"/>
      <c r="JWE107" s="38"/>
      <c r="JWF107" s="38"/>
      <c r="JWG107" s="38"/>
      <c r="JWH107" s="38"/>
      <c r="JWI107" s="38"/>
      <c r="JWJ107" s="38"/>
      <c r="JWK107" s="38"/>
      <c r="JWL107" s="38"/>
      <c r="JWM107" s="38"/>
      <c r="JWN107" s="38"/>
      <c r="JWO107" s="38"/>
      <c r="JWP107" s="38"/>
      <c r="JWQ107" s="38"/>
      <c r="JWR107" s="38"/>
      <c r="JWS107" s="38"/>
      <c r="JWT107" s="38"/>
      <c r="JWU107" s="38"/>
      <c r="JWV107" s="38"/>
      <c r="JWW107" s="38"/>
      <c r="JWX107" s="38"/>
      <c r="JWY107" s="38"/>
      <c r="JWZ107" s="38"/>
      <c r="JXA107" s="38"/>
      <c r="JXB107" s="38"/>
      <c r="JXC107" s="38"/>
      <c r="JXD107" s="38"/>
      <c r="JXE107" s="38"/>
      <c r="JXF107" s="38"/>
      <c r="JXG107" s="38"/>
      <c r="JXH107" s="38"/>
      <c r="JXI107" s="38"/>
      <c r="JXJ107" s="38"/>
      <c r="JXK107" s="38"/>
      <c r="JXL107" s="38"/>
      <c r="JXM107" s="38"/>
      <c r="JXN107" s="38"/>
      <c r="JXO107" s="38"/>
      <c r="JXP107" s="38"/>
      <c r="JXQ107" s="38"/>
      <c r="JXR107" s="38"/>
      <c r="JXS107" s="38"/>
      <c r="JXT107" s="38"/>
      <c r="JXU107" s="38"/>
      <c r="JXV107" s="38"/>
      <c r="JXW107" s="38"/>
      <c r="JXX107" s="38"/>
      <c r="JXY107" s="38"/>
      <c r="JXZ107" s="38"/>
      <c r="JYA107" s="38"/>
      <c r="JYB107" s="38"/>
      <c r="JYC107" s="38"/>
      <c r="JYD107" s="38"/>
      <c r="JYE107" s="38"/>
      <c r="JYF107" s="38"/>
      <c r="JYG107" s="38"/>
      <c r="JYH107" s="38"/>
      <c r="JYI107" s="38"/>
      <c r="JYJ107" s="38"/>
      <c r="JYK107" s="38"/>
      <c r="JYL107" s="38"/>
      <c r="JYM107" s="38"/>
      <c r="JYN107" s="38"/>
      <c r="JYO107" s="38"/>
      <c r="JYP107" s="38"/>
      <c r="JYQ107" s="38"/>
      <c r="JYR107" s="38"/>
      <c r="JYS107" s="38"/>
      <c r="JYT107" s="38"/>
      <c r="JYU107" s="38"/>
      <c r="JYV107" s="38"/>
      <c r="JYW107" s="38"/>
      <c r="JYX107" s="38"/>
      <c r="JYY107" s="38"/>
      <c r="JYZ107" s="38"/>
      <c r="JZA107" s="38"/>
      <c r="JZB107" s="38"/>
      <c r="JZC107" s="38"/>
      <c r="JZD107" s="38"/>
      <c r="JZE107" s="38"/>
      <c r="JZF107" s="38"/>
      <c r="JZG107" s="38"/>
      <c r="JZH107" s="38"/>
      <c r="JZI107" s="38"/>
      <c r="JZJ107" s="38"/>
      <c r="JZK107" s="38"/>
      <c r="JZL107" s="38"/>
      <c r="JZM107" s="38"/>
      <c r="JZN107" s="38"/>
      <c r="JZO107" s="38"/>
      <c r="JZP107" s="38"/>
      <c r="JZQ107" s="38"/>
      <c r="JZR107" s="38"/>
      <c r="JZS107" s="38"/>
      <c r="JZT107" s="38"/>
      <c r="JZU107" s="38"/>
      <c r="JZV107" s="38"/>
      <c r="JZW107" s="38"/>
      <c r="JZX107" s="38"/>
      <c r="JZY107" s="38"/>
      <c r="JZZ107" s="38"/>
      <c r="KAA107" s="38"/>
      <c r="KAB107" s="38"/>
      <c r="KAC107" s="38"/>
      <c r="KAD107" s="38"/>
      <c r="KAE107" s="38"/>
      <c r="KAF107" s="38"/>
      <c r="KAG107" s="38"/>
      <c r="KAH107" s="38"/>
      <c r="KAI107" s="38"/>
      <c r="KAJ107" s="38"/>
      <c r="KAK107" s="38"/>
      <c r="KAL107" s="38"/>
      <c r="KAM107" s="38"/>
      <c r="KAN107" s="38"/>
      <c r="KAO107" s="38"/>
      <c r="KAP107" s="38"/>
      <c r="KAQ107" s="38"/>
      <c r="KAR107" s="38"/>
      <c r="KAS107" s="38"/>
      <c r="KAT107" s="38"/>
      <c r="KAU107" s="38"/>
      <c r="KAV107" s="38"/>
      <c r="KAW107" s="38"/>
      <c r="KAX107" s="38"/>
      <c r="KAY107" s="38"/>
      <c r="KAZ107" s="38"/>
      <c r="KBA107" s="38"/>
      <c r="KBB107" s="38"/>
      <c r="KBC107" s="38"/>
      <c r="KBD107" s="38"/>
      <c r="KBE107" s="38"/>
      <c r="KBF107" s="38"/>
      <c r="KBG107" s="38"/>
      <c r="KBH107" s="38"/>
      <c r="KBI107" s="38"/>
      <c r="KBJ107" s="38"/>
      <c r="KBK107" s="38"/>
      <c r="KBL107" s="38"/>
      <c r="KBM107" s="38"/>
      <c r="KBN107" s="38"/>
      <c r="KBO107" s="38"/>
      <c r="KBP107" s="38"/>
      <c r="KBQ107" s="38"/>
      <c r="KBR107" s="38"/>
      <c r="KBS107" s="38"/>
      <c r="KBT107" s="38"/>
      <c r="KBU107" s="38"/>
      <c r="KBV107" s="38"/>
      <c r="KBW107" s="38"/>
      <c r="KBX107" s="38"/>
      <c r="KBY107" s="38"/>
      <c r="KBZ107" s="38"/>
      <c r="KCA107" s="38"/>
      <c r="KCB107" s="38"/>
      <c r="KCC107" s="38"/>
      <c r="KCD107" s="38"/>
      <c r="KCE107" s="38"/>
      <c r="KCF107" s="38"/>
      <c r="KCG107" s="38"/>
      <c r="KCH107" s="38"/>
      <c r="KCI107" s="38"/>
      <c r="KCJ107" s="38"/>
      <c r="KCK107" s="38"/>
      <c r="KCL107" s="38"/>
      <c r="KCM107" s="38"/>
      <c r="KCN107" s="38"/>
      <c r="KCO107" s="38"/>
      <c r="KCP107" s="38"/>
      <c r="KCQ107" s="38"/>
      <c r="KCR107" s="38"/>
      <c r="KCS107" s="38"/>
      <c r="KCT107" s="38"/>
      <c r="KCU107" s="38"/>
      <c r="KCV107" s="38"/>
      <c r="KCW107" s="38"/>
      <c r="KCX107" s="38"/>
      <c r="KCY107" s="38"/>
      <c r="KCZ107" s="38"/>
      <c r="KDA107" s="38"/>
      <c r="KDB107" s="38"/>
      <c r="KDC107" s="38"/>
      <c r="KDD107" s="38"/>
      <c r="KDE107" s="38"/>
      <c r="KDF107" s="38"/>
      <c r="KDG107" s="38"/>
      <c r="KDH107" s="38"/>
      <c r="KDI107" s="38"/>
      <c r="KDJ107" s="38"/>
      <c r="KDK107" s="38"/>
      <c r="KDL107" s="38"/>
      <c r="KDM107" s="38"/>
      <c r="KDN107" s="38"/>
      <c r="KDO107" s="38"/>
      <c r="KDP107" s="38"/>
      <c r="KDQ107" s="38"/>
      <c r="KDR107" s="38"/>
      <c r="KDS107" s="38"/>
      <c r="KDT107" s="38"/>
      <c r="KDU107" s="38"/>
      <c r="KDV107" s="38"/>
      <c r="KDW107" s="38"/>
      <c r="KDX107" s="38"/>
      <c r="KDY107" s="38"/>
      <c r="KDZ107" s="38"/>
      <c r="KEA107" s="38"/>
      <c r="KEB107" s="38"/>
      <c r="KEC107" s="38"/>
      <c r="KED107" s="38"/>
      <c r="KEE107" s="38"/>
      <c r="KEF107" s="38"/>
      <c r="KEG107" s="38"/>
      <c r="KEH107" s="38"/>
      <c r="KEI107" s="38"/>
      <c r="KEJ107" s="38"/>
      <c r="KEK107" s="38"/>
      <c r="KEL107" s="38"/>
      <c r="KEM107" s="38"/>
      <c r="KEN107" s="38"/>
      <c r="KEO107" s="38"/>
      <c r="KEP107" s="38"/>
      <c r="KEQ107" s="38"/>
      <c r="KER107" s="38"/>
      <c r="KES107" s="38"/>
      <c r="KET107" s="38"/>
      <c r="KEU107" s="38"/>
      <c r="KEV107" s="38"/>
      <c r="KEW107" s="38"/>
      <c r="KEX107" s="38"/>
      <c r="KEY107" s="38"/>
      <c r="KEZ107" s="38"/>
      <c r="KFA107" s="38"/>
      <c r="KFB107" s="38"/>
      <c r="KFC107" s="38"/>
      <c r="KFD107" s="38"/>
      <c r="KFE107" s="38"/>
      <c r="KFF107" s="38"/>
      <c r="KFG107" s="38"/>
      <c r="KFH107" s="38"/>
      <c r="KFI107" s="38"/>
      <c r="KFJ107" s="38"/>
      <c r="KFK107" s="38"/>
      <c r="KFL107" s="38"/>
      <c r="KFM107" s="38"/>
      <c r="KFN107" s="38"/>
      <c r="KFO107" s="38"/>
      <c r="KFP107" s="38"/>
      <c r="KFQ107" s="38"/>
      <c r="KFR107" s="38"/>
      <c r="KFS107" s="38"/>
      <c r="KFT107" s="38"/>
      <c r="KFU107" s="38"/>
      <c r="KFV107" s="38"/>
      <c r="KFW107" s="38"/>
      <c r="KFX107" s="38"/>
      <c r="KFY107" s="38"/>
      <c r="KFZ107" s="38"/>
      <c r="KGA107" s="38"/>
      <c r="KGB107" s="38"/>
      <c r="KGC107" s="38"/>
      <c r="KGD107" s="38"/>
      <c r="KGE107" s="38"/>
      <c r="KGF107" s="38"/>
      <c r="KGG107" s="38"/>
      <c r="KGH107" s="38"/>
      <c r="KGI107" s="38"/>
      <c r="KGJ107" s="38"/>
      <c r="KGK107" s="38"/>
      <c r="KGL107" s="38"/>
      <c r="KGM107" s="38"/>
      <c r="KGN107" s="38"/>
      <c r="KGO107" s="38"/>
      <c r="KGP107" s="38"/>
      <c r="KGQ107" s="38"/>
      <c r="KGR107" s="38"/>
      <c r="KGS107" s="38"/>
      <c r="KGT107" s="38"/>
      <c r="KGU107" s="38"/>
      <c r="KGV107" s="38"/>
      <c r="KGW107" s="38"/>
      <c r="KGX107" s="38"/>
      <c r="KGY107" s="38"/>
      <c r="KGZ107" s="38"/>
      <c r="KHA107" s="38"/>
      <c r="KHB107" s="38"/>
      <c r="KHC107" s="38"/>
      <c r="KHD107" s="38"/>
      <c r="KHE107" s="38"/>
      <c r="KHF107" s="38"/>
      <c r="KHG107" s="38"/>
      <c r="KHH107" s="38"/>
      <c r="KHI107" s="38"/>
      <c r="KHJ107" s="38"/>
      <c r="KHK107" s="38"/>
      <c r="KHL107" s="38"/>
      <c r="KHM107" s="38"/>
      <c r="KHN107" s="38"/>
      <c r="KHO107" s="38"/>
      <c r="KHP107" s="38"/>
      <c r="KHQ107" s="38"/>
      <c r="KHR107" s="38"/>
      <c r="KHS107" s="38"/>
      <c r="KHT107" s="38"/>
      <c r="KHU107" s="38"/>
      <c r="KHV107" s="38"/>
      <c r="KHW107" s="38"/>
      <c r="KHX107" s="38"/>
      <c r="KHY107" s="38"/>
      <c r="KHZ107" s="38"/>
      <c r="KIA107" s="38"/>
      <c r="KIB107" s="38"/>
      <c r="KIC107" s="38"/>
      <c r="KID107" s="38"/>
      <c r="KIE107" s="38"/>
      <c r="KIF107" s="38"/>
      <c r="KIG107" s="38"/>
      <c r="KIH107" s="38"/>
      <c r="KII107" s="38"/>
      <c r="KIJ107" s="38"/>
      <c r="KIK107" s="38"/>
      <c r="KIL107" s="38"/>
      <c r="KIM107" s="38"/>
      <c r="KIN107" s="38"/>
      <c r="KIO107" s="38"/>
      <c r="KIP107" s="38"/>
      <c r="KIQ107" s="38"/>
      <c r="KIR107" s="38"/>
      <c r="KIS107" s="38"/>
      <c r="KIT107" s="38"/>
      <c r="KIU107" s="38"/>
      <c r="KIV107" s="38"/>
      <c r="KIW107" s="38"/>
      <c r="KIX107" s="38"/>
      <c r="KIY107" s="38"/>
      <c r="KIZ107" s="38"/>
      <c r="KJA107" s="38"/>
      <c r="KJB107" s="38"/>
      <c r="KJC107" s="38"/>
      <c r="KJD107" s="38"/>
      <c r="KJE107" s="38"/>
      <c r="KJF107" s="38"/>
      <c r="KJG107" s="38"/>
      <c r="KJH107" s="38"/>
      <c r="KJI107" s="38"/>
      <c r="KJJ107" s="38"/>
      <c r="KJK107" s="38"/>
      <c r="KJL107" s="38"/>
      <c r="KJM107" s="38"/>
      <c r="KJN107" s="38"/>
      <c r="KJO107" s="38"/>
      <c r="KJP107" s="38"/>
      <c r="KJQ107" s="38"/>
      <c r="KJR107" s="38"/>
      <c r="KJS107" s="38"/>
      <c r="KJT107" s="38"/>
      <c r="KJU107" s="38"/>
      <c r="KJV107" s="38"/>
      <c r="KJW107" s="38"/>
      <c r="KJX107" s="38"/>
      <c r="KJY107" s="38"/>
      <c r="KJZ107" s="38"/>
      <c r="KKA107" s="38"/>
      <c r="KKB107" s="38"/>
      <c r="KKC107" s="38"/>
      <c r="KKD107" s="38"/>
      <c r="KKE107" s="38"/>
      <c r="KKF107" s="38"/>
      <c r="KKG107" s="38"/>
      <c r="KKH107" s="38"/>
      <c r="KKI107" s="38"/>
      <c r="KKJ107" s="38"/>
      <c r="KKK107" s="38"/>
      <c r="KKL107" s="38"/>
      <c r="KKM107" s="38"/>
      <c r="KKN107" s="38"/>
      <c r="KKO107" s="38"/>
      <c r="KKP107" s="38"/>
      <c r="KKQ107" s="38"/>
      <c r="KKR107" s="38"/>
      <c r="KKS107" s="38"/>
      <c r="KKT107" s="38"/>
      <c r="KKU107" s="38"/>
      <c r="KKV107" s="38"/>
      <c r="KKW107" s="38"/>
      <c r="KKX107" s="38"/>
      <c r="KKY107" s="38"/>
      <c r="KKZ107" s="38"/>
      <c r="KLA107" s="38"/>
      <c r="KLB107" s="38"/>
      <c r="KLC107" s="38"/>
      <c r="KLD107" s="38"/>
      <c r="KLE107" s="38"/>
      <c r="KLF107" s="38"/>
      <c r="KLG107" s="38"/>
      <c r="KLH107" s="38"/>
      <c r="KLI107" s="38"/>
      <c r="KLJ107" s="38"/>
      <c r="KLK107" s="38"/>
      <c r="KLL107" s="38"/>
      <c r="KLM107" s="38"/>
      <c r="KLN107" s="38"/>
      <c r="KLO107" s="38"/>
      <c r="KLP107" s="38"/>
      <c r="KLQ107" s="38"/>
      <c r="KLR107" s="38"/>
      <c r="KLS107" s="38"/>
      <c r="KLT107" s="38"/>
      <c r="KLU107" s="38"/>
      <c r="KLV107" s="38"/>
      <c r="KLW107" s="38"/>
      <c r="KLX107" s="38"/>
      <c r="KLY107" s="38"/>
      <c r="KLZ107" s="38"/>
      <c r="KMA107" s="38"/>
      <c r="KMB107" s="38"/>
      <c r="KMC107" s="38"/>
      <c r="KMD107" s="38"/>
      <c r="KME107" s="38"/>
      <c r="KMF107" s="38"/>
      <c r="KMG107" s="38"/>
      <c r="KMH107" s="38"/>
      <c r="KMI107" s="38"/>
      <c r="KMJ107" s="38"/>
      <c r="KMK107" s="38"/>
      <c r="KML107" s="38"/>
      <c r="KMM107" s="38"/>
      <c r="KMN107" s="38"/>
      <c r="KMO107" s="38"/>
      <c r="KMP107" s="38"/>
      <c r="KMQ107" s="38"/>
      <c r="KMR107" s="38"/>
      <c r="KMS107" s="38"/>
      <c r="KMT107" s="38"/>
      <c r="KMU107" s="38"/>
      <c r="KMV107" s="38"/>
      <c r="KMW107" s="38"/>
      <c r="KMX107" s="38"/>
      <c r="KMY107" s="38"/>
      <c r="KMZ107" s="38"/>
      <c r="KNA107" s="38"/>
      <c r="KNB107" s="38"/>
      <c r="KNC107" s="38"/>
      <c r="KND107" s="38"/>
      <c r="KNE107" s="38"/>
      <c r="KNF107" s="38"/>
      <c r="KNG107" s="38"/>
      <c r="KNH107" s="38"/>
      <c r="KNI107" s="38"/>
      <c r="KNJ107" s="38"/>
      <c r="KNK107" s="38"/>
      <c r="KNL107" s="38"/>
      <c r="KNM107" s="38"/>
      <c r="KNN107" s="38"/>
      <c r="KNO107" s="38"/>
      <c r="KNP107" s="38"/>
      <c r="KNQ107" s="38"/>
      <c r="KNR107" s="38"/>
      <c r="KNS107" s="38"/>
      <c r="KNT107" s="38"/>
      <c r="KNU107" s="38"/>
      <c r="KNV107" s="38"/>
      <c r="KNW107" s="38"/>
      <c r="KNX107" s="38"/>
      <c r="KNY107" s="38"/>
      <c r="KNZ107" s="38"/>
      <c r="KOA107" s="38"/>
      <c r="KOB107" s="38"/>
      <c r="KOC107" s="38"/>
      <c r="KOD107" s="38"/>
      <c r="KOE107" s="38"/>
      <c r="KOF107" s="38"/>
      <c r="KOG107" s="38"/>
      <c r="KOH107" s="38"/>
      <c r="KOI107" s="38"/>
      <c r="KOJ107" s="38"/>
      <c r="KOK107" s="38"/>
      <c r="KOL107" s="38"/>
      <c r="KOM107" s="38"/>
      <c r="KON107" s="38"/>
      <c r="KOO107" s="38"/>
      <c r="KOP107" s="38"/>
      <c r="KOQ107" s="38"/>
      <c r="KOR107" s="38"/>
      <c r="KOS107" s="38"/>
      <c r="KOT107" s="38"/>
      <c r="KOU107" s="38"/>
      <c r="KOV107" s="38"/>
      <c r="KOW107" s="38"/>
      <c r="KOX107" s="38"/>
      <c r="KOY107" s="38"/>
      <c r="KOZ107" s="38"/>
      <c r="KPA107" s="38"/>
      <c r="KPB107" s="38"/>
      <c r="KPC107" s="38"/>
      <c r="KPD107" s="38"/>
      <c r="KPE107" s="38"/>
      <c r="KPF107" s="38"/>
      <c r="KPG107" s="38"/>
      <c r="KPH107" s="38"/>
      <c r="KPI107" s="38"/>
      <c r="KPJ107" s="38"/>
      <c r="KPK107" s="38"/>
      <c r="KPL107" s="38"/>
      <c r="KPM107" s="38"/>
      <c r="KPN107" s="38"/>
      <c r="KPO107" s="38"/>
      <c r="KPP107" s="38"/>
      <c r="KPQ107" s="38"/>
      <c r="KPR107" s="38"/>
      <c r="KPS107" s="38"/>
      <c r="KPT107" s="38"/>
      <c r="KPU107" s="38"/>
      <c r="KPV107" s="38"/>
      <c r="KPW107" s="38"/>
      <c r="KPX107" s="38"/>
      <c r="KPY107" s="38"/>
      <c r="KPZ107" s="38"/>
      <c r="KQA107" s="38"/>
      <c r="KQB107" s="38"/>
      <c r="KQC107" s="38"/>
      <c r="KQD107" s="38"/>
      <c r="KQE107" s="38"/>
      <c r="KQF107" s="38"/>
      <c r="KQG107" s="38"/>
      <c r="KQH107" s="38"/>
      <c r="KQI107" s="38"/>
      <c r="KQJ107" s="38"/>
      <c r="KQK107" s="38"/>
      <c r="KQL107" s="38"/>
      <c r="KQM107" s="38"/>
      <c r="KQN107" s="38"/>
      <c r="KQO107" s="38"/>
      <c r="KQP107" s="38"/>
      <c r="KQQ107" s="38"/>
      <c r="KQR107" s="38"/>
      <c r="KQS107" s="38"/>
      <c r="KQT107" s="38"/>
      <c r="KQU107" s="38"/>
      <c r="KQV107" s="38"/>
      <c r="KQW107" s="38"/>
      <c r="KQX107" s="38"/>
      <c r="KQY107" s="38"/>
      <c r="KQZ107" s="38"/>
      <c r="KRA107" s="38"/>
      <c r="KRB107" s="38"/>
      <c r="KRC107" s="38"/>
      <c r="KRD107" s="38"/>
      <c r="KRE107" s="38"/>
      <c r="KRF107" s="38"/>
      <c r="KRG107" s="38"/>
      <c r="KRH107" s="38"/>
      <c r="KRI107" s="38"/>
      <c r="KRJ107" s="38"/>
      <c r="KRK107" s="38"/>
      <c r="KRL107" s="38"/>
      <c r="KRM107" s="38"/>
      <c r="KRN107" s="38"/>
      <c r="KRO107" s="38"/>
      <c r="KRP107" s="38"/>
      <c r="KRQ107" s="38"/>
      <c r="KRR107" s="38"/>
      <c r="KRS107" s="38"/>
      <c r="KRT107" s="38"/>
      <c r="KRU107" s="38"/>
      <c r="KRV107" s="38"/>
      <c r="KRW107" s="38"/>
      <c r="KRX107" s="38"/>
      <c r="KRY107" s="38"/>
      <c r="KRZ107" s="38"/>
      <c r="KSA107" s="38"/>
      <c r="KSB107" s="38"/>
      <c r="KSC107" s="38"/>
      <c r="KSD107" s="38"/>
      <c r="KSE107" s="38"/>
      <c r="KSF107" s="38"/>
      <c r="KSG107" s="38"/>
      <c r="KSH107" s="38"/>
      <c r="KSI107" s="38"/>
      <c r="KSJ107" s="38"/>
      <c r="KSK107" s="38"/>
      <c r="KSL107" s="38"/>
      <c r="KSM107" s="38"/>
      <c r="KSN107" s="38"/>
      <c r="KSO107" s="38"/>
      <c r="KSP107" s="38"/>
      <c r="KSQ107" s="38"/>
      <c r="KSR107" s="38"/>
      <c r="KSS107" s="38"/>
      <c r="KST107" s="38"/>
      <c r="KSU107" s="38"/>
      <c r="KSV107" s="38"/>
      <c r="KSW107" s="38"/>
      <c r="KSX107" s="38"/>
      <c r="KSY107" s="38"/>
      <c r="KSZ107" s="38"/>
      <c r="KTA107" s="38"/>
      <c r="KTB107" s="38"/>
      <c r="KTC107" s="38"/>
      <c r="KTD107" s="38"/>
      <c r="KTE107" s="38"/>
      <c r="KTF107" s="38"/>
      <c r="KTG107" s="38"/>
      <c r="KTH107" s="38"/>
      <c r="KTI107" s="38"/>
      <c r="KTJ107" s="38"/>
      <c r="KTK107" s="38"/>
      <c r="KTL107" s="38"/>
      <c r="KTM107" s="38"/>
      <c r="KTN107" s="38"/>
      <c r="KTO107" s="38"/>
      <c r="KTP107" s="38"/>
      <c r="KTQ107" s="38"/>
      <c r="KTR107" s="38"/>
      <c r="KTS107" s="38"/>
      <c r="KTT107" s="38"/>
      <c r="KTU107" s="38"/>
      <c r="KTV107" s="38"/>
      <c r="KTW107" s="38"/>
      <c r="KTX107" s="38"/>
      <c r="KTY107" s="38"/>
      <c r="KTZ107" s="38"/>
      <c r="KUA107" s="38"/>
      <c r="KUB107" s="38"/>
      <c r="KUC107" s="38"/>
      <c r="KUD107" s="38"/>
      <c r="KUE107" s="38"/>
      <c r="KUF107" s="38"/>
      <c r="KUG107" s="38"/>
      <c r="KUH107" s="38"/>
      <c r="KUI107" s="38"/>
      <c r="KUJ107" s="38"/>
      <c r="KUK107" s="38"/>
      <c r="KUL107" s="38"/>
      <c r="KUM107" s="38"/>
      <c r="KUN107" s="38"/>
      <c r="KUO107" s="38"/>
      <c r="KUP107" s="38"/>
      <c r="KUQ107" s="38"/>
      <c r="KUR107" s="38"/>
      <c r="KUS107" s="38"/>
      <c r="KUT107" s="38"/>
      <c r="KUU107" s="38"/>
      <c r="KUV107" s="38"/>
      <c r="KUW107" s="38"/>
      <c r="KUX107" s="38"/>
      <c r="KUY107" s="38"/>
      <c r="KUZ107" s="38"/>
      <c r="KVA107" s="38"/>
      <c r="KVB107" s="38"/>
      <c r="KVC107" s="38"/>
      <c r="KVD107" s="38"/>
      <c r="KVE107" s="38"/>
      <c r="KVF107" s="38"/>
      <c r="KVG107" s="38"/>
      <c r="KVH107" s="38"/>
      <c r="KVI107" s="38"/>
      <c r="KVJ107" s="38"/>
      <c r="KVK107" s="38"/>
      <c r="KVL107" s="38"/>
      <c r="KVM107" s="38"/>
      <c r="KVN107" s="38"/>
      <c r="KVO107" s="38"/>
      <c r="KVP107" s="38"/>
      <c r="KVQ107" s="38"/>
      <c r="KVR107" s="38"/>
      <c r="KVS107" s="38"/>
      <c r="KVT107" s="38"/>
      <c r="KVU107" s="38"/>
      <c r="KVV107" s="38"/>
      <c r="KVW107" s="38"/>
      <c r="KVX107" s="38"/>
      <c r="KVY107" s="38"/>
      <c r="KVZ107" s="38"/>
      <c r="KWA107" s="38"/>
      <c r="KWB107" s="38"/>
      <c r="KWC107" s="38"/>
      <c r="KWD107" s="38"/>
      <c r="KWE107" s="38"/>
      <c r="KWF107" s="38"/>
      <c r="KWG107" s="38"/>
      <c r="KWH107" s="38"/>
      <c r="KWI107" s="38"/>
      <c r="KWJ107" s="38"/>
      <c r="KWK107" s="38"/>
      <c r="KWL107" s="38"/>
      <c r="KWM107" s="38"/>
      <c r="KWN107" s="38"/>
      <c r="KWO107" s="38"/>
      <c r="KWP107" s="38"/>
      <c r="KWQ107" s="38"/>
      <c r="KWR107" s="38"/>
      <c r="KWS107" s="38"/>
      <c r="KWT107" s="38"/>
      <c r="KWU107" s="38"/>
      <c r="KWV107" s="38"/>
      <c r="KWW107" s="38"/>
      <c r="KWX107" s="38"/>
      <c r="KWY107" s="38"/>
      <c r="KWZ107" s="38"/>
      <c r="KXA107" s="38"/>
      <c r="KXB107" s="38"/>
      <c r="KXC107" s="38"/>
      <c r="KXD107" s="38"/>
      <c r="KXE107" s="38"/>
      <c r="KXF107" s="38"/>
      <c r="KXG107" s="38"/>
      <c r="KXH107" s="38"/>
      <c r="KXI107" s="38"/>
      <c r="KXJ107" s="38"/>
      <c r="KXK107" s="38"/>
      <c r="KXL107" s="38"/>
      <c r="KXM107" s="38"/>
      <c r="KXN107" s="38"/>
      <c r="KXO107" s="38"/>
      <c r="KXP107" s="38"/>
      <c r="KXQ107" s="38"/>
      <c r="KXR107" s="38"/>
      <c r="KXS107" s="38"/>
      <c r="KXT107" s="38"/>
      <c r="KXU107" s="38"/>
      <c r="KXV107" s="38"/>
      <c r="KXW107" s="38"/>
      <c r="KXX107" s="38"/>
      <c r="KXY107" s="38"/>
      <c r="KXZ107" s="38"/>
      <c r="KYA107" s="38"/>
      <c r="KYB107" s="38"/>
      <c r="KYC107" s="38"/>
      <c r="KYD107" s="38"/>
      <c r="KYE107" s="38"/>
      <c r="KYF107" s="38"/>
      <c r="KYG107" s="38"/>
      <c r="KYH107" s="38"/>
      <c r="KYI107" s="38"/>
      <c r="KYJ107" s="38"/>
      <c r="KYK107" s="38"/>
      <c r="KYL107" s="38"/>
      <c r="KYM107" s="38"/>
      <c r="KYN107" s="38"/>
      <c r="KYO107" s="38"/>
      <c r="KYP107" s="38"/>
      <c r="KYQ107" s="38"/>
      <c r="KYR107" s="38"/>
      <c r="KYS107" s="38"/>
      <c r="KYT107" s="38"/>
      <c r="KYU107" s="38"/>
      <c r="KYV107" s="38"/>
      <c r="KYW107" s="38"/>
      <c r="KYX107" s="38"/>
      <c r="KYY107" s="38"/>
      <c r="KYZ107" s="38"/>
      <c r="KZA107" s="38"/>
      <c r="KZB107" s="38"/>
      <c r="KZC107" s="38"/>
      <c r="KZD107" s="38"/>
      <c r="KZE107" s="38"/>
      <c r="KZF107" s="38"/>
      <c r="KZG107" s="38"/>
      <c r="KZH107" s="38"/>
      <c r="KZI107" s="38"/>
      <c r="KZJ107" s="38"/>
      <c r="KZK107" s="38"/>
      <c r="KZL107" s="38"/>
      <c r="KZM107" s="38"/>
      <c r="KZN107" s="38"/>
      <c r="KZO107" s="38"/>
      <c r="KZP107" s="38"/>
      <c r="KZQ107" s="38"/>
      <c r="KZR107" s="38"/>
      <c r="KZS107" s="38"/>
      <c r="KZT107" s="38"/>
      <c r="KZU107" s="38"/>
      <c r="KZV107" s="38"/>
      <c r="KZW107" s="38"/>
      <c r="KZX107" s="38"/>
      <c r="KZY107" s="38"/>
      <c r="KZZ107" s="38"/>
      <c r="LAA107" s="38"/>
      <c r="LAB107" s="38"/>
      <c r="LAC107" s="38"/>
      <c r="LAD107" s="38"/>
      <c r="LAE107" s="38"/>
      <c r="LAF107" s="38"/>
      <c r="LAG107" s="38"/>
      <c r="LAH107" s="38"/>
      <c r="LAI107" s="38"/>
      <c r="LAJ107" s="38"/>
      <c r="LAK107" s="38"/>
      <c r="LAL107" s="38"/>
      <c r="LAM107" s="38"/>
      <c r="LAN107" s="38"/>
      <c r="LAO107" s="38"/>
      <c r="LAP107" s="38"/>
      <c r="LAQ107" s="38"/>
      <c r="LAR107" s="38"/>
      <c r="LAS107" s="38"/>
      <c r="LAT107" s="38"/>
      <c r="LAU107" s="38"/>
      <c r="LAV107" s="38"/>
      <c r="LAW107" s="38"/>
      <c r="LAX107" s="38"/>
      <c r="LAY107" s="38"/>
      <c r="LAZ107" s="38"/>
      <c r="LBA107" s="38"/>
      <c r="LBB107" s="38"/>
      <c r="LBC107" s="38"/>
      <c r="LBD107" s="38"/>
      <c r="LBE107" s="38"/>
      <c r="LBF107" s="38"/>
      <c r="LBG107" s="38"/>
      <c r="LBH107" s="38"/>
      <c r="LBI107" s="38"/>
      <c r="LBJ107" s="38"/>
      <c r="LBK107" s="38"/>
      <c r="LBL107" s="38"/>
      <c r="LBM107" s="38"/>
      <c r="LBN107" s="38"/>
      <c r="LBO107" s="38"/>
      <c r="LBP107" s="38"/>
      <c r="LBQ107" s="38"/>
      <c r="LBR107" s="38"/>
      <c r="LBS107" s="38"/>
      <c r="LBT107" s="38"/>
      <c r="LBU107" s="38"/>
      <c r="LBV107" s="38"/>
      <c r="LBW107" s="38"/>
      <c r="LBX107" s="38"/>
      <c r="LBY107" s="38"/>
      <c r="LBZ107" s="38"/>
      <c r="LCA107" s="38"/>
      <c r="LCB107" s="38"/>
      <c r="LCC107" s="38"/>
      <c r="LCD107" s="38"/>
      <c r="LCE107" s="38"/>
      <c r="LCF107" s="38"/>
      <c r="LCG107" s="38"/>
      <c r="LCH107" s="38"/>
      <c r="LCI107" s="38"/>
      <c r="LCJ107" s="38"/>
      <c r="LCK107" s="38"/>
      <c r="LCL107" s="38"/>
      <c r="LCM107" s="38"/>
      <c r="LCN107" s="38"/>
      <c r="LCO107" s="38"/>
      <c r="LCP107" s="38"/>
      <c r="LCQ107" s="38"/>
      <c r="LCR107" s="38"/>
      <c r="LCS107" s="38"/>
      <c r="LCT107" s="38"/>
      <c r="LCU107" s="38"/>
      <c r="LCV107" s="38"/>
      <c r="LCW107" s="38"/>
      <c r="LCX107" s="38"/>
      <c r="LCY107" s="38"/>
      <c r="LCZ107" s="38"/>
      <c r="LDA107" s="38"/>
      <c r="LDB107" s="38"/>
      <c r="LDC107" s="38"/>
      <c r="LDD107" s="38"/>
      <c r="LDE107" s="38"/>
      <c r="LDF107" s="38"/>
      <c r="LDG107" s="38"/>
      <c r="LDH107" s="38"/>
      <c r="LDI107" s="38"/>
      <c r="LDJ107" s="38"/>
      <c r="LDK107" s="38"/>
      <c r="LDL107" s="38"/>
      <c r="LDM107" s="38"/>
      <c r="LDN107" s="38"/>
      <c r="LDO107" s="38"/>
      <c r="LDP107" s="38"/>
      <c r="LDQ107" s="38"/>
      <c r="LDR107" s="38"/>
      <c r="LDS107" s="38"/>
      <c r="LDT107" s="38"/>
      <c r="LDU107" s="38"/>
      <c r="LDV107" s="38"/>
      <c r="LDW107" s="38"/>
      <c r="LDX107" s="38"/>
      <c r="LDY107" s="38"/>
      <c r="LDZ107" s="38"/>
      <c r="LEA107" s="38"/>
      <c r="LEB107" s="38"/>
      <c r="LEC107" s="38"/>
      <c r="LED107" s="38"/>
      <c r="LEE107" s="38"/>
      <c r="LEF107" s="38"/>
      <c r="LEG107" s="38"/>
      <c r="LEH107" s="38"/>
      <c r="LEI107" s="38"/>
      <c r="LEJ107" s="38"/>
      <c r="LEK107" s="38"/>
      <c r="LEL107" s="38"/>
      <c r="LEM107" s="38"/>
      <c r="LEN107" s="38"/>
      <c r="LEO107" s="38"/>
      <c r="LEP107" s="38"/>
      <c r="LEQ107" s="38"/>
      <c r="LER107" s="38"/>
      <c r="LES107" s="38"/>
      <c r="LET107" s="38"/>
      <c r="LEU107" s="38"/>
      <c r="LEV107" s="38"/>
      <c r="LEW107" s="38"/>
      <c r="LEX107" s="38"/>
      <c r="LEY107" s="38"/>
      <c r="LEZ107" s="38"/>
      <c r="LFA107" s="38"/>
      <c r="LFB107" s="38"/>
      <c r="LFC107" s="38"/>
      <c r="LFD107" s="38"/>
      <c r="LFE107" s="38"/>
      <c r="LFF107" s="38"/>
      <c r="LFG107" s="38"/>
      <c r="LFH107" s="38"/>
      <c r="LFI107" s="38"/>
      <c r="LFJ107" s="38"/>
      <c r="LFK107" s="38"/>
      <c r="LFL107" s="38"/>
      <c r="LFM107" s="38"/>
      <c r="LFN107" s="38"/>
      <c r="LFO107" s="38"/>
      <c r="LFP107" s="38"/>
      <c r="LFQ107" s="38"/>
      <c r="LFR107" s="38"/>
      <c r="LFS107" s="38"/>
      <c r="LFT107" s="38"/>
      <c r="LFU107" s="38"/>
      <c r="LFV107" s="38"/>
      <c r="LFW107" s="38"/>
      <c r="LFX107" s="38"/>
      <c r="LFY107" s="38"/>
      <c r="LFZ107" s="38"/>
      <c r="LGA107" s="38"/>
      <c r="LGB107" s="38"/>
      <c r="LGC107" s="38"/>
      <c r="LGD107" s="38"/>
      <c r="LGE107" s="38"/>
      <c r="LGF107" s="38"/>
      <c r="LGG107" s="38"/>
      <c r="LGH107" s="38"/>
      <c r="LGI107" s="38"/>
      <c r="LGJ107" s="38"/>
      <c r="LGK107" s="38"/>
      <c r="LGL107" s="38"/>
      <c r="LGM107" s="38"/>
      <c r="LGN107" s="38"/>
      <c r="LGO107" s="38"/>
      <c r="LGP107" s="38"/>
      <c r="LGQ107" s="38"/>
      <c r="LGR107" s="38"/>
      <c r="LGS107" s="38"/>
      <c r="LGT107" s="38"/>
      <c r="LGU107" s="38"/>
      <c r="LGV107" s="38"/>
      <c r="LGW107" s="38"/>
      <c r="LGX107" s="38"/>
      <c r="LGY107" s="38"/>
      <c r="LGZ107" s="38"/>
      <c r="LHA107" s="38"/>
      <c r="LHB107" s="38"/>
      <c r="LHC107" s="38"/>
      <c r="LHD107" s="38"/>
      <c r="LHE107" s="38"/>
      <c r="LHF107" s="38"/>
      <c r="LHG107" s="38"/>
      <c r="LHH107" s="38"/>
      <c r="LHI107" s="38"/>
      <c r="LHJ107" s="38"/>
      <c r="LHK107" s="38"/>
      <c r="LHL107" s="38"/>
      <c r="LHM107" s="38"/>
      <c r="LHN107" s="38"/>
      <c r="LHO107" s="38"/>
      <c r="LHP107" s="38"/>
      <c r="LHQ107" s="38"/>
      <c r="LHR107" s="38"/>
      <c r="LHS107" s="38"/>
      <c r="LHT107" s="38"/>
      <c r="LHU107" s="38"/>
      <c r="LHV107" s="38"/>
      <c r="LHW107" s="38"/>
      <c r="LHX107" s="38"/>
      <c r="LHY107" s="38"/>
      <c r="LHZ107" s="38"/>
      <c r="LIA107" s="38"/>
      <c r="LIB107" s="38"/>
      <c r="LIC107" s="38"/>
      <c r="LID107" s="38"/>
      <c r="LIE107" s="38"/>
      <c r="LIF107" s="38"/>
      <c r="LIG107" s="38"/>
      <c r="LIH107" s="38"/>
      <c r="LII107" s="38"/>
      <c r="LIJ107" s="38"/>
      <c r="LIK107" s="38"/>
      <c r="LIL107" s="38"/>
      <c r="LIM107" s="38"/>
      <c r="LIN107" s="38"/>
      <c r="LIO107" s="38"/>
      <c r="LIP107" s="38"/>
      <c r="LIQ107" s="38"/>
      <c r="LIR107" s="38"/>
      <c r="LIS107" s="38"/>
      <c r="LIT107" s="38"/>
      <c r="LIU107" s="38"/>
      <c r="LIV107" s="38"/>
      <c r="LIW107" s="38"/>
      <c r="LIX107" s="38"/>
      <c r="LIY107" s="38"/>
      <c r="LIZ107" s="38"/>
      <c r="LJA107" s="38"/>
      <c r="LJB107" s="38"/>
      <c r="LJC107" s="38"/>
      <c r="LJD107" s="38"/>
      <c r="LJE107" s="38"/>
      <c r="LJF107" s="38"/>
      <c r="LJG107" s="38"/>
      <c r="LJH107" s="38"/>
      <c r="LJI107" s="38"/>
      <c r="LJJ107" s="38"/>
      <c r="LJK107" s="38"/>
      <c r="LJL107" s="38"/>
      <c r="LJM107" s="38"/>
      <c r="LJN107" s="38"/>
      <c r="LJO107" s="38"/>
      <c r="LJP107" s="38"/>
      <c r="LJQ107" s="38"/>
      <c r="LJR107" s="38"/>
      <c r="LJS107" s="38"/>
      <c r="LJT107" s="38"/>
      <c r="LJU107" s="38"/>
      <c r="LJV107" s="38"/>
      <c r="LJW107" s="38"/>
      <c r="LJX107" s="38"/>
      <c r="LJY107" s="38"/>
      <c r="LJZ107" s="38"/>
      <c r="LKA107" s="38"/>
      <c r="LKB107" s="38"/>
      <c r="LKC107" s="38"/>
      <c r="LKD107" s="38"/>
      <c r="LKE107" s="38"/>
      <c r="LKF107" s="38"/>
      <c r="LKG107" s="38"/>
      <c r="LKH107" s="38"/>
      <c r="LKI107" s="38"/>
      <c r="LKJ107" s="38"/>
      <c r="LKK107" s="38"/>
      <c r="LKL107" s="38"/>
      <c r="LKM107" s="38"/>
      <c r="LKN107" s="38"/>
      <c r="LKO107" s="38"/>
      <c r="LKP107" s="38"/>
      <c r="LKQ107" s="38"/>
      <c r="LKR107" s="38"/>
      <c r="LKS107" s="38"/>
      <c r="LKT107" s="38"/>
      <c r="LKU107" s="38"/>
      <c r="LKV107" s="38"/>
      <c r="LKW107" s="38"/>
      <c r="LKX107" s="38"/>
      <c r="LKY107" s="38"/>
      <c r="LKZ107" s="38"/>
      <c r="LLA107" s="38"/>
      <c r="LLB107" s="38"/>
      <c r="LLC107" s="38"/>
      <c r="LLD107" s="38"/>
      <c r="LLE107" s="38"/>
      <c r="LLF107" s="38"/>
      <c r="LLG107" s="38"/>
      <c r="LLH107" s="38"/>
      <c r="LLI107" s="38"/>
      <c r="LLJ107" s="38"/>
      <c r="LLK107" s="38"/>
      <c r="LLL107" s="38"/>
      <c r="LLM107" s="38"/>
      <c r="LLN107" s="38"/>
      <c r="LLO107" s="38"/>
      <c r="LLP107" s="38"/>
      <c r="LLQ107" s="38"/>
      <c r="LLR107" s="38"/>
      <c r="LLS107" s="38"/>
      <c r="LLT107" s="38"/>
      <c r="LLU107" s="38"/>
      <c r="LLV107" s="38"/>
      <c r="LLW107" s="38"/>
      <c r="LLX107" s="38"/>
      <c r="LLY107" s="38"/>
      <c r="LLZ107" s="38"/>
      <c r="LMA107" s="38"/>
      <c r="LMB107" s="38"/>
      <c r="LMC107" s="38"/>
      <c r="LMD107" s="38"/>
      <c r="LME107" s="38"/>
      <c r="LMF107" s="38"/>
      <c r="LMG107" s="38"/>
      <c r="LMH107" s="38"/>
      <c r="LMI107" s="38"/>
      <c r="LMJ107" s="38"/>
      <c r="LMK107" s="38"/>
      <c r="LML107" s="38"/>
      <c r="LMM107" s="38"/>
      <c r="LMN107" s="38"/>
      <c r="LMO107" s="38"/>
      <c r="LMP107" s="38"/>
      <c r="LMQ107" s="38"/>
      <c r="LMR107" s="38"/>
      <c r="LMS107" s="38"/>
      <c r="LMT107" s="38"/>
      <c r="LMU107" s="38"/>
      <c r="LMV107" s="38"/>
      <c r="LMW107" s="38"/>
      <c r="LMX107" s="38"/>
      <c r="LMY107" s="38"/>
      <c r="LMZ107" s="38"/>
      <c r="LNA107" s="38"/>
      <c r="LNB107" s="38"/>
      <c r="LNC107" s="38"/>
      <c r="LND107" s="38"/>
      <c r="LNE107" s="38"/>
      <c r="LNF107" s="38"/>
      <c r="LNG107" s="38"/>
      <c r="LNH107" s="38"/>
      <c r="LNI107" s="38"/>
      <c r="LNJ107" s="38"/>
      <c r="LNK107" s="38"/>
      <c r="LNL107" s="38"/>
      <c r="LNM107" s="38"/>
      <c r="LNN107" s="38"/>
      <c r="LNO107" s="38"/>
      <c r="LNP107" s="38"/>
      <c r="LNQ107" s="38"/>
      <c r="LNR107" s="38"/>
      <c r="LNS107" s="38"/>
      <c r="LNT107" s="38"/>
      <c r="LNU107" s="38"/>
      <c r="LNV107" s="38"/>
      <c r="LNW107" s="38"/>
      <c r="LNX107" s="38"/>
      <c r="LNY107" s="38"/>
      <c r="LNZ107" s="38"/>
      <c r="LOA107" s="38"/>
      <c r="LOB107" s="38"/>
      <c r="LOC107" s="38"/>
      <c r="LOD107" s="38"/>
      <c r="LOE107" s="38"/>
      <c r="LOF107" s="38"/>
      <c r="LOG107" s="38"/>
      <c r="LOH107" s="38"/>
      <c r="LOI107" s="38"/>
      <c r="LOJ107" s="38"/>
      <c r="LOK107" s="38"/>
      <c r="LOL107" s="38"/>
      <c r="LOM107" s="38"/>
      <c r="LON107" s="38"/>
      <c r="LOO107" s="38"/>
      <c r="LOP107" s="38"/>
      <c r="LOQ107" s="38"/>
      <c r="LOR107" s="38"/>
      <c r="LOS107" s="38"/>
      <c r="LOT107" s="38"/>
      <c r="LOU107" s="38"/>
      <c r="LOV107" s="38"/>
      <c r="LOW107" s="38"/>
      <c r="LOX107" s="38"/>
      <c r="LOY107" s="38"/>
      <c r="LOZ107" s="38"/>
      <c r="LPA107" s="38"/>
      <c r="LPB107" s="38"/>
      <c r="LPC107" s="38"/>
      <c r="LPD107" s="38"/>
      <c r="LPE107" s="38"/>
      <c r="LPF107" s="38"/>
      <c r="LPG107" s="38"/>
      <c r="LPH107" s="38"/>
      <c r="LPI107" s="38"/>
      <c r="LPJ107" s="38"/>
      <c r="LPK107" s="38"/>
      <c r="LPL107" s="38"/>
      <c r="LPM107" s="38"/>
      <c r="LPN107" s="38"/>
      <c r="LPO107" s="38"/>
      <c r="LPP107" s="38"/>
      <c r="LPQ107" s="38"/>
      <c r="LPR107" s="38"/>
      <c r="LPS107" s="38"/>
      <c r="LPT107" s="38"/>
      <c r="LPU107" s="38"/>
      <c r="LPV107" s="38"/>
      <c r="LPW107" s="38"/>
      <c r="LPX107" s="38"/>
      <c r="LPY107" s="38"/>
      <c r="LPZ107" s="38"/>
      <c r="LQA107" s="38"/>
      <c r="LQB107" s="38"/>
      <c r="LQC107" s="38"/>
      <c r="LQD107" s="38"/>
      <c r="LQE107" s="38"/>
      <c r="LQF107" s="38"/>
      <c r="LQG107" s="38"/>
      <c r="LQH107" s="38"/>
      <c r="LQI107" s="38"/>
      <c r="LQJ107" s="38"/>
      <c r="LQK107" s="38"/>
      <c r="LQL107" s="38"/>
      <c r="LQM107" s="38"/>
      <c r="LQN107" s="38"/>
      <c r="LQO107" s="38"/>
      <c r="LQP107" s="38"/>
      <c r="LQQ107" s="38"/>
      <c r="LQR107" s="38"/>
      <c r="LQS107" s="38"/>
      <c r="LQT107" s="38"/>
      <c r="LQU107" s="38"/>
      <c r="LQV107" s="38"/>
      <c r="LQW107" s="38"/>
      <c r="LQX107" s="38"/>
      <c r="LQY107" s="38"/>
      <c r="LQZ107" s="38"/>
      <c r="LRA107" s="38"/>
      <c r="LRB107" s="38"/>
      <c r="LRC107" s="38"/>
      <c r="LRD107" s="38"/>
      <c r="LRE107" s="38"/>
      <c r="LRF107" s="38"/>
      <c r="LRG107" s="38"/>
      <c r="LRH107" s="38"/>
      <c r="LRI107" s="38"/>
      <c r="LRJ107" s="38"/>
      <c r="LRK107" s="38"/>
      <c r="LRL107" s="38"/>
      <c r="LRM107" s="38"/>
      <c r="LRN107" s="38"/>
      <c r="LRO107" s="38"/>
      <c r="LRP107" s="38"/>
      <c r="LRQ107" s="38"/>
      <c r="LRR107" s="38"/>
      <c r="LRS107" s="38"/>
      <c r="LRT107" s="38"/>
      <c r="LRU107" s="38"/>
      <c r="LRV107" s="38"/>
      <c r="LRW107" s="38"/>
      <c r="LRX107" s="38"/>
      <c r="LRY107" s="38"/>
      <c r="LRZ107" s="38"/>
      <c r="LSA107" s="38"/>
      <c r="LSB107" s="38"/>
      <c r="LSC107" s="38"/>
      <c r="LSD107" s="38"/>
      <c r="LSE107" s="38"/>
      <c r="LSF107" s="38"/>
      <c r="LSG107" s="38"/>
      <c r="LSH107" s="38"/>
      <c r="LSI107" s="38"/>
      <c r="LSJ107" s="38"/>
      <c r="LSK107" s="38"/>
      <c r="LSL107" s="38"/>
      <c r="LSM107" s="38"/>
      <c r="LSN107" s="38"/>
      <c r="LSO107" s="38"/>
      <c r="LSP107" s="38"/>
      <c r="LSQ107" s="38"/>
      <c r="LSR107" s="38"/>
      <c r="LSS107" s="38"/>
      <c r="LST107" s="38"/>
      <c r="LSU107" s="38"/>
      <c r="LSV107" s="38"/>
      <c r="LSW107" s="38"/>
      <c r="LSX107" s="38"/>
      <c r="LSY107" s="38"/>
      <c r="LSZ107" s="38"/>
      <c r="LTA107" s="38"/>
      <c r="LTB107" s="38"/>
      <c r="LTC107" s="38"/>
      <c r="LTD107" s="38"/>
      <c r="LTE107" s="38"/>
      <c r="LTF107" s="38"/>
      <c r="LTG107" s="38"/>
      <c r="LTH107" s="38"/>
      <c r="LTI107" s="38"/>
      <c r="LTJ107" s="38"/>
      <c r="LTK107" s="38"/>
      <c r="LTL107" s="38"/>
      <c r="LTM107" s="38"/>
      <c r="LTN107" s="38"/>
      <c r="LTO107" s="38"/>
      <c r="LTP107" s="38"/>
      <c r="LTQ107" s="38"/>
      <c r="LTR107" s="38"/>
      <c r="LTS107" s="38"/>
      <c r="LTT107" s="38"/>
      <c r="LTU107" s="38"/>
      <c r="LTV107" s="38"/>
      <c r="LTW107" s="38"/>
      <c r="LTX107" s="38"/>
      <c r="LTY107" s="38"/>
      <c r="LTZ107" s="38"/>
      <c r="LUA107" s="38"/>
      <c r="LUB107" s="38"/>
      <c r="LUC107" s="38"/>
      <c r="LUD107" s="38"/>
      <c r="LUE107" s="38"/>
      <c r="LUF107" s="38"/>
      <c r="LUG107" s="38"/>
      <c r="LUH107" s="38"/>
      <c r="LUI107" s="38"/>
      <c r="LUJ107" s="38"/>
      <c r="LUK107" s="38"/>
      <c r="LUL107" s="38"/>
      <c r="LUM107" s="38"/>
      <c r="LUN107" s="38"/>
      <c r="LUO107" s="38"/>
      <c r="LUP107" s="38"/>
      <c r="LUQ107" s="38"/>
      <c r="LUR107" s="38"/>
      <c r="LUS107" s="38"/>
      <c r="LUT107" s="38"/>
      <c r="LUU107" s="38"/>
      <c r="LUV107" s="38"/>
      <c r="LUW107" s="38"/>
      <c r="LUX107" s="38"/>
      <c r="LUY107" s="38"/>
      <c r="LUZ107" s="38"/>
      <c r="LVA107" s="38"/>
      <c r="LVB107" s="38"/>
      <c r="LVC107" s="38"/>
      <c r="LVD107" s="38"/>
      <c r="LVE107" s="38"/>
      <c r="LVF107" s="38"/>
      <c r="LVG107" s="38"/>
      <c r="LVH107" s="38"/>
      <c r="LVI107" s="38"/>
      <c r="LVJ107" s="38"/>
      <c r="LVK107" s="38"/>
      <c r="LVL107" s="38"/>
      <c r="LVM107" s="38"/>
      <c r="LVN107" s="38"/>
      <c r="LVO107" s="38"/>
      <c r="LVP107" s="38"/>
      <c r="LVQ107" s="38"/>
      <c r="LVR107" s="38"/>
      <c r="LVS107" s="38"/>
      <c r="LVT107" s="38"/>
      <c r="LVU107" s="38"/>
      <c r="LVV107" s="38"/>
      <c r="LVW107" s="38"/>
      <c r="LVX107" s="38"/>
      <c r="LVY107" s="38"/>
      <c r="LVZ107" s="38"/>
      <c r="LWA107" s="38"/>
      <c r="LWB107" s="38"/>
      <c r="LWC107" s="38"/>
      <c r="LWD107" s="38"/>
      <c r="LWE107" s="38"/>
      <c r="LWF107" s="38"/>
      <c r="LWG107" s="38"/>
      <c r="LWH107" s="38"/>
      <c r="LWI107" s="38"/>
      <c r="LWJ107" s="38"/>
      <c r="LWK107" s="38"/>
      <c r="LWL107" s="38"/>
      <c r="LWM107" s="38"/>
      <c r="LWN107" s="38"/>
      <c r="LWO107" s="38"/>
      <c r="LWP107" s="38"/>
      <c r="LWQ107" s="38"/>
      <c r="LWR107" s="38"/>
      <c r="LWS107" s="38"/>
      <c r="LWT107" s="38"/>
      <c r="LWU107" s="38"/>
      <c r="LWV107" s="38"/>
      <c r="LWW107" s="38"/>
      <c r="LWX107" s="38"/>
      <c r="LWY107" s="38"/>
      <c r="LWZ107" s="38"/>
      <c r="LXA107" s="38"/>
      <c r="LXB107" s="38"/>
      <c r="LXC107" s="38"/>
      <c r="LXD107" s="38"/>
      <c r="LXE107" s="38"/>
      <c r="LXF107" s="38"/>
      <c r="LXG107" s="38"/>
      <c r="LXH107" s="38"/>
      <c r="LXI107" s="38"/>
      <c r="LXJ107" s="38"/>
      <c r="LXK107" s="38"/>
      <c r="LXL107" s="38"/>
      <c r="LXM107" s="38"/>
      <c r="LXN107" s="38"/>
      <c r="LXO107" s="38"/>
      <c r="LXP107" s="38"/>
      <c r="LXQ107" s="38"/>
      <c r="LXR107" s="38"/>
      <c r="LXS107" s="38"/>
      <c r="LXT107" s="38"/>
      <c r="LXU107" s="38"/>
      <c r="LXV107" s="38"/>
      <c r="LXW107" s="38"/>
      <c r="LXX107" s="38"/>
      <c r="LXY107" s="38"/>
      <c r="LXZ107" s="38"/>
      <c r="LYA107" s="38"/>
      <c r="LYB107" s="38"/>
      <c r="LYC107" s="38"/>
      <c r="LYD107" s="38"/>
      <c r="LYE107" s="38"/>
      <c r="LYF107" s="38"/>
      <c r="LYG107" s="38"/>
      <c r="LYH107" s="38"/>
      <c r="LYI107" s="38"/>
      <c r="LYJ107" s="38"/>
      <c r="LYK107" s="38"/>
      <c r="LYL107" s="38"/>
      <c r="LYM107" s="38"/>
      <c r="LYN107" s="38"/>
      <c r="LYO107" s="38"/>
      <c r="LYP107" s="38"/>
      <c r="LYQ107" s="38"/>
      <c r="LYR107" s="38"/>
      <c r="LYS107" s="38"/>
      <c r="LYT107" s="38"/>
      <c r="LYU107" s="38"/>
      <c r="LYV107" s="38"/>
      <c r="LYW107" s="38"/>
      <c r="LYX107" s="38"/>
      <c r="LYY107" s="38"/>
      <c r="LYZ107" s="38"/>
      <c r="LZA107" s="38"/>
      <c r="LZB107" s="38"/>
      <c r="LZC107" s="38"/>
      <c r="LZD107" s="38"/>
      <c r="LZE107" s="38"/>
      <c r="LZF107" s="38"/>
      <c r="LZG107" s="38"/>
      <c r="LZH107" s="38"/>
      <c r="LZI107" s="38"/>
      <c r="LZJ107" s="38"/>
      <c r="LZK107" s="38"/>
      <c r="LZL107" s="38"/>
      <c r="LZM107" s="38"/>
      <c r="LZN107" s="38"/>
      <c r="LZO107" s="38"/>
      <c r="LZP107" s="38"/>
      <c r="LZQ107" s="38"/>
      <c r="LZR107" s="38"/>
      <c r="LZS107" s="38"/>
      <c r="LZT107" s="38"/>
      <c r="LZU107" s="38"/>
      <c r="LZV107" s="38"/>
      <c r="LZW107" s="38"/>
      <c r="LZX107" s="38"/>
      <c r="LZY107" s="38"/>
      <c r="LZZ107" s="38"/>
      <c r="MAA107" s="38"/>
      <c r="MAB107" s="38"/>
      <c r="MAC107" s="38"/>
      <c r="MAD107" s="38"/>
      <c r="MAE107" s="38"/>
      <c r="MAF107" s="38"/>
      <c r="MAG107" s="38"/>
      <c r="MAH107" s="38"/>
      <c r="MAI107" s="38"/>
      <c r="MAJ107" s="38"/>
      <c r="MAK107" s="38"/>
      <c r="MAL107" s="38"/>
      <c r="MAM107" s="38"/>
      <c r="MAN107" s="38"/>
      <c r="MAO107" s="38"/>
      <c r="MAP107" s="38"/>
      <c r="MAQ107" s="38"/>
      <c r="MAR107" s="38"/>
      <c r="MAS107" s="38"/>
      <c r="MAT107" s="38"/>
      <c r="MAU107" s="38"/>
      <c r="MAV107" s="38"/>
      <c r="MAW107" s="38"/>
      <c r="MAX107" s="38"/>
      <c r="MAY107" s="38"/>
      <c r="MAZ107" s="38"/>
      <c r="MBA107" s="38"/>
      <c r="MBB107" s="38"/>
      <c r="MBC107" s="38"/>
      <c r="MBD107" s="38"/>
      <c r="MBE107" s="38"/>
      <c r="MBF107" s="38"/>
      <c r="MBG107" s="38"/>
      <c r="MBH107" s="38"/>
      <c r="MBI107" s="38"/>
      <c r="MBJ107" s="38"/>
      <c r="MBK107" s="38"/>
      <c r="MBL107" s="38"/>
      <c r="MBM107" s="38"/>
      <c r="MBN107" s="38"/>
      <c r="MBO107" s="38"/>
      <c r="MBP107" s="38"/>
      <c r="MBQ107" s="38"/>
      <c r="MBR107" s="38"/>
      <c r="MBS107" s="38"/>
      <c r="MBT107" s="38"/>
      <c r="MBU107" s="38"/>
      <c r="MBV107" s="38"/>
      <c r="MBW107" s="38"/>
      <c r="MBX107" s="38"/>
      <c r="MBY107" s="38"/>
      <c r="MBZ107" s="38"/>
      <c r="MCA107" s="38"/>
      <c r="MCB107" s="38"/>
      <c r="MCC107" s="38"/>
      <c r="MCD107" s="38"/>
      <c r="MCE107" s="38"/>
      <c r="MCF107" s="38"/>
      <c r="MCG107" s="38"/>
      <c r="MCH107" s="38"/>
      <c r="MCI107" s="38"/>
      <c r="MCJ107" s="38"/>
      <c r="MCK107" s="38"/>
      <c r="MCL107" s="38"/>
      <c r="MCM107" s="38"/>
      <c r="MCN107" s="38"/>
      <c r="MCO107" s="38"/>
      <c r="MCP107" s="38"/>
      <c r="MCQ107" s="38"/>
      <c r="MCR107" s="38"/>
      <c r="MCS107" s="38"/>
      <c r="MCT107" s="38"/>
      <c r="MCU107" s="38"/>
      <c r="MCV107" s="38"/>
      <c r="MCW107" s="38"/>
      <c r="MCX107" s="38"/>
      <c r="MCY107" s="38"/>
      <c r="MCZ107" s="38"/>
      <c r="MDA107" s="38"/>
      <c r="MDB107" s="38"/>
      <c r="MDC107" s="38"/>
      <c r="MDD107" s="38"/>
      <c r="MDE107" s="38"/>
      <c r="MDF107" s="38"/>
      <c r="MDG107" s="38"/>
      <c r="MDH107" s="38"/>
      <c r="MDI107" s="38"/>
      <c r="MDJ107" s="38"/>
      <c r="MDK107" s="38"/>
      <c r="MDL107" s="38"/>
      <c r="MDM107" s="38"/>
      <c r="MDN107" s="38"/>
      <c r="MDO107" s="38"/>
      <c r="MDP107" s="38"/>
      <c r="MDQ107" s="38"/>
      <c r="MDR107" s="38"/>
      <c r="MDS107" s="38"/>
      <c r="MDT107" s="38"/>
      <c r="MDU107" s="38"/>
      <c r="MDV107" s="38"/>
      <c r="MDW107" s="38"/>
      <c r="MDX107" s="38"/>
      <c r="MDY107" s="38"/>
      <c r="MDZ107" s="38"/>
      <c r="MEA107" s="38"/>
      <c r="MEB107" s="38"/>
      <c r="MEC107" s="38"/>
      <c r="MED107" s="38"/>
      <c r="MEE107" s="38"/>
      <c r="MEF107" s="38"/>
      <c r="MEG107" s="38"/>
      <c r="MEH107" s="38"/>
      <c r="MEI107" s="38"/>
      <c r="MEJ107" s="38"/>
      <c r="MEK107" s="38"/>
      <c r="MEL107" s="38"/>
      <c r="MEM107" s="38"/>
      <c r="MEN107" s="38"/>
      <c r="MEO107" s="38"/>
      <c r="MEP107" s="38"/>
      <c r="MEQ107" s="38"/>
      <c r="MER107" s="38"/>
      <c r="MES107" s="38"/>
      <c r="MET107" s="38"/>
      <c r="MEU107" s="38"/>
      <c r="MEV107" s="38"/>
      <c r="MEW107" s="38"/>
      <c r="MEX107" s="38"/>
      <c r="MEY107" s="38"/>
      <c r="MEZ107" s="38"/>
      <c r="MFA107" s="38"/>
      <c r="MFB107" s="38"/>
      <c r="MFC107" s="38"/>
      <c r="MFD107" s="38"/>
      <c r="MFE107" s="38"/>
      <c r="MFF107" s="38"/>
      <c r="MFG107" s="38"/>
      <c r="MFH107" s="38"/>
      <c r="MFI107" s="38"/>
      <c r="MFJ107" s="38"/>
      <c r="MFK107" s="38"/>
      <c r="MFL107" s="38"/>
      <c r="MFM107" s="38"/>
      <c r="MFN107" s="38"/>
      <c r="MFO107" s="38"/>
      <c r="MFP107" s="38"/>
      <c r="MFQ107" s="38"/>
      <c r="MFR107" s="38"/>
      <c r="MFS107" s="38"/>
      <c r="MFT107" s="38"/>
      <c r="MFU107" s="38"/>
      <c r="MFV107" s="38"/>
      <c r="MFW107" s="38"/>
      <c r="MFX107" s="38"/>
      <c r="MFY107" s="38"/>
      <c r="MFZ107" s="38"/>
      <c r="MGA107" s="38"/>
      <c r="MGB107" s="38"/>
      <c r="MGC107" s="38"/>
      <c r="MGD107" s="38"/>
      <c r="MGE107" s="38"/>
      <c r="MGF107" s="38"/>
      <c r="MGG107" s="38"/>
      <c r="MGH107" s="38"/>
      <c r="MGI107" s="38"/>
      <c r="MGJ107" s="38"/>
      <c r="MGK107" s="38"/>
      <c r="MGL107" s="38"/>
      <c r="MGM107" s="38"/>
      <c r="MGN107" s="38"/>
      <c r="MGO107" s="38"/>
      <c r="MGP107" s="38"/>
      <c r="MGQ107" s="38"/>
      <c r="MGR107" s="38"/>
      <c r="MGS107" s="38"/>
      <c r="MGT107" s="38"/>
      <c r="MGU107" s="38"/>
      <c r="MGV107" s="38"/>
      <c r="MGW107" s="38"/>
      <c r="MGX107" s="38"/>
      <c r="MGY107" s="38"/>
      <c r="MGZ107" s="38"/>
      <c r="MHA107" s="38"/>
      <c r="MHB107" s="38"/>
      <c r="MHC107" s="38"/>
      <c r="MHD107" s="38"/>
      <c r="MHE107" s="38"/>
      <c r="MHF107" s="38"/>
      <c r="MHG107" s="38"/>
      <c r="MHH107" s="38"/>
      <c r="MHI107" s="38"/>
      <c r="MHJ107" s="38"/>
      <c r="MHK107" s="38"/>
      <c r="MHL107" s="38"/>
      <c r="MHM107" s="38"/>
      <c r="MHN107" s="38"/>
      <c r="MHO107" s="38"/>
      <c r="MHP107" s="38"/>
      <c r="MHQ107" s="38"/>
      <c r="MHR107" s="38"/>
      <c r="MHS107" s="38"/>
      <c r="MHT107" s="38"/>
      <c r="MHU107" s="38"/>
      <c r="MHV107" s="38"/>
      <c r="MHW107" s="38"/>
      <c r="MHX107" s="38"/>
      <c r="MHY107" s="38"/>
      <c r="MHZ107" s="38"/>
      <c r="MIA107" s="38"/>
      <c r="MIB107" s="38"/>
      <c r="MIC107" s="38"/>
      <c r="MID107" s="38"/>
      <c r="MIE107" s="38"/>
      <c r="MIF107" s="38"/>
      <c r="MIG107" s="38"/>
      <c r="MIH107" s="38"/>
      <c r="MII107" s="38"/>
      <c r="MIJ107" s="38"/>
      <c r="MIK107" s="38"/>
      <c r="MIL107" s="38"/>
      <c r="MIM107" s="38"/>
      <c r="MIN107" s="38"/>
      <c r="MIO107" s="38"/>
      <c r="MIP107" s="38"/>
      <c r="MIQ107" s="38"/>
      <c r="MIR107" s="38"/>
      <c r="MIS107" s="38"/>
      <c r="MIT107" s="38"/>
      <c r="MIU107" s="38"/>
      <c r="MIV107" s="38"/>
      <c r="MIW107" s="38"/>
      <c r="MIX107" s="38"/>
      <c r="MIY107" s="38"/>
      <c r="MIZ107" s="38"/>
      <c r="MJA107" s="38"/>
      <c r="MJB107" s="38"/>
      <c r="MJC107" s="38"/>
      <c r="MJD107" s="38"/>
      <c r="MJE107" s="38"/>
      <c r="MJF107" s="38"/>
      <c r="MJG107" s="38"/>
      <c r="MJH107" s="38"/>
      <c r="MJI107" s="38"/>
      <c r="MJJ107" s="38"/>
      <c r="MJK107" s="38"/>
      <c r="MJL107" s="38"/>
      <c r="MJM107" s="38"/>
      <c r="MJN107" s="38"/>
      <c r="MJO107" s="38"/>
      <c r="MJP107" s="38"/>
      <c r="MJQ107" s="38"/>
      <c r="MJR107" s="38"/>
      <c r="MJS107" s="38"/>
      <c r="MJT107" s="38"/>
      <c r="MJU107" s="38"/>
      <c r="MJV107" s="38"/>
      <c r="MJW107" s="38"/>
      <c r="MJX107" s="38"/>
      <c r="MJY107" s="38"/>
      <c r="MJZ107" s="38"/>
      <c r="MKA107" s="38"/>
      <c r="MKB107" s="38"/>
      <c r="MKC107" s="38"/>
      <c r="MKD107" s="38"/>
      <c r="MKE107" s="38"/>
      <c r="MKF107" s="38"/>
      <c r="MKG107" s="38"/>
      <c r="MKH107" s="38"/>
      <c r="MKI107" s="38"/>
      <c r="MKJ107" s="38"/>
      <c r="MKK107" s="38"/>
      <c r="MKL107" s="38"/>
      <c r="MKM107" s="38"/>
      <c r="MKN107" s="38"/>
      <c r="MKO107" s="38"/>
      <c r="MKP107" s="38"/>
      <c r="MKQ107" s="38"/>
      <c r="MKR107" s="38"/>
      <c r="MKS107" s="38"/>
      <c r="MKT107" s="38"/>
      <c r="MKU107" s="38"/>
      <c r="MKV107" s="38"/>
      <c r="MKW107" s="38"/>
      <c r="MKX107" s="38"/>
      <c r="MKY107" s="38"/>
      <c r="MKZ107" s="38"/>
      <c r="MLA107" s="38"/>
      <c r="MLB107" s="38"/>
      <c r="MLC107" s="38"/>
      <c r="MLD107" s="38"/>
      <c r="MLE107" s="38"/>
      <c r="MLF107" s="38"/>
      <c r="MLG107" s="38"/>
      <c r="MLH107" s="38"/>
      <c r="MLI107" s="38"/>
      <c r="MLJ107" s="38"/>
      <c r="MLK107" s="38"/>
      <c r="MLL107" s="38"/>
      <c r="MLM107" s="38"/>
      <c r="MLN107" s="38"/>
      <c r="MLO107" s="38"/>
      <c r="MLP107" s="38"/>
      <c r="MLQ107" s="38"/>
      <c r="MLR107" s="38"/>
      <c r="MLS107" s="38"/>
      <c r="MLT107" s="38"/>
      <c r="MLU107" s="38"/>
      <c r="MLV107" s="38"/>
      <c r="MLW107" s="38"/>
      <c r="MLX107" s="38"/>
      <c r="MLY107" s="38"/>
      <c r="MLZ107" s="38"/>
      <c r="MMA107" s="38"/>
      <c r="MMB107" s="38"/>
      <c r="MMC107" s="38"/>
      <c r="MMD107" s="38"/>
      <c r="MME107" s="38"/>
      <c r="MMF107" s="38"/>
      <c r="MMG107" s="38"/>
      <c r="MMH107" s="38"/>
      <c r="MMI107" s="38"/>
      <c r="MMJ107" s="38"/>
      <c r="MMK107" s="38"/>
      <c r="MML107" s="38"/>
      <c r="MMM107" s="38"/>
      <c r="MMN107" s="38"/>
      <c r="MMO107" s="38"/>
      <c r="MMP107" s="38"/>
      <c r="MMQ107" s="38"/>
      <c r="MMR107" s="38"/>
      <c r="MMS107" s="38"/>
      <c r="MMT107" s="38"/>
      <c r="MMU107" s="38"/>
      <c r="MMV107" s="38"/>
      <c r="MMW107" s="38"/>
      <c r="MMX107" s="38"/>
      <c r="MMY107" s="38"/>
      <c r="MMZ107" s="38"/>
      <c r="MNA107" s="38"/>
      <c r="MNB107" s="38"/>
      <c r="MNC107" s="38"/>
      <c r="MND107" s="38"/>
      <c r="MNE107" s="38"/>
      <c r="MNF107" s="38"/>
      <c r="MNG107" s="38"/>
      <c r="MNH107" s="38"/>
      <c r="MNI107" s="38"/>
      <c r="MNJ107" s="38"/>
      <c r="MNK107" s="38"/>
      <c r="MNL107" s="38"/>
      <c r="MNM107" s="38"/>
      <c r="MNN107" s="38"/>
      <c r="MNO107" s="38"/>
      <c r="MNP107" s="38"/>
      <c r="MNQ107" s="38"/>
      <c r="MNR107" s="38"/>
      <c r="MNS107" s="38"/>
      <c r="MNT107" s="38"/>
      <c r="MNU107" s="38"/>
      <c r="MNV107" s="38"/>
      <c r="MNW107" s="38"/>
      <c r="MNX107" s="38"/>
      <c r="MNY107" s="38"/>
      <c r="MNZ107" s="38"/>
      <c r="MOA107" s="38"/>
      <c r="MOB107" s="38"/>
      <c r="MOC107" s="38"/>
      <c r="MOD107" s="38"/>
      <c r="MOE107" s="38"/>
      <c r="MOF107" s="38"/>
      <c r="MOG107" s="38"/>
      <c r="MOH107" s="38"/>
      <c r="MOI107" s="38"/>
      <c r="MOJ107" s="38"/>
      <c r="MOK107" s="38"/>
      <c r="MOL107" s="38"/>
      <c r="MOM107" s="38"/>
      <c r="MON107" s="38"/>
      <c r="MOO107" s="38"/>
      <c r="MOP107" s="38"/>
      <c r="MOQ107" s="38"/>
      <c r="MOR107" s="38"/>
      <c r="MOS107" s="38"/>
      <c r="MOT107" s="38"/>
      <c r="MOU107" s="38"/>
      <c r="MOV107" s="38"/>
      <c r="MOW107" s="38"/>
      <c r="MOX107" s="38"/>
      <c r="MOY107" s="38"/>
      <c r="MOZ107" s="38"/>
      <c r="MPA107" s="38"/>
      <c r="MPB107" s="38"/>
      <c r="MPC107" s="38"/>
      <c r="MPD107" s="38"/>
      <c r="MPE107" s="38"/>
      <c r="MPF107" s="38"/>
      <c r="MPG107" s="38"/>
      <c r="MPH107" s="38"/>
      <c r="MPI107" s="38"/>
      <c r="MPJ107" s="38"/>
      <c r="MPK107" s="38"/>
      <c r="MPL107" s="38"/>
      <c r="MPM107" s="38"/>
      <c r="MPN107" s="38"/>
      <c r="MPO107" s="38"/>
      <c r="MPP107" s="38"/>
      <c r="MPQ107" s="38"/>
      <c r="MPR107" s="38"/>
      <c r="MPS107" s="38"/>
      <c r="MPT107" s="38"/>
      <c r="MPU107" s="38"/>
      <c r="MPV107" s="38"/>
      <c r="MPW107" s="38"/>
      <c r="MPX107" s="38"/>
      <c r="MPY107" s="38"/>
      <c r="MPZ107" s="38"/>
      <c r="MQA107" s="38"/>
      <c r="MQB107" s="38"/>
      <c r="MQC107" s="38"/>
      <c r="MQD107" s="38"/>
      <c r="MQE107" s="38"/>
      <c r="MQF107" s="38"/>
      <c r="MQG107" s="38"/>
      <c r="MQH107" s="38"/>
      <c r="MQI107" s="38"/>
      <c r="MQJ107" s="38"/>
      <c r="MQK107" s="38"/>
      <c r="MQL107" s="38"/>
      <c r="MQM107" s="38"/>
      <c r="MQN107" s="38"/>
      <c r="MQO107" s="38"/>
      <c r="MQP107" s="38"/>
      <c r="MQQ107" s="38"/>
      <c r="MQR107" s="38"/>
      <c r="MQS107" s="38"/>
      <c r="MQT107" s="38"/>
      <c r="MQU107" s="38"/>
      <c r="MQV107" s="38"/>
      <c r="MQW107" s="38"/>
      <c r="MQX107" s="38"/>
      <c r="MQY107" s="38"/>
      <c r="MQZ107" s="38"/>
      <c r="MRA107" s="38"/>
      <c r="MRB107" s="38"/>
      <c r="MRC107" s="38"/>
      <c r="MRD107" s="38"/>
      <c r="MRE107" s="38"/>
      <c r="MRF107" s="38"/>
      <c r="MRG107" s="38"/>
      <c r="MRH107" s="38"/>
      <c r="MRI107" s="38"/>
      <c r="MRJ107" s="38"/>
      <c r="MRK107" s="38"/>
      <c r="MRL107" s="38"/>
      <c r="MRM107" s="38"/>
      <c r="MRN107" s="38"/>
      <c r="MRO107" s="38"/>
      <c r="MRP107" s="38"/>
      <c r="MRQ107" s="38"/>
      <c r="MRR107" s="38"/>
      <c r="MRS107" s="38"/>
      <c r="MRT107" s="38"/>
      <c r="MRU107" s="38"/>
      <c r="MRV107" s="38"/>
      <c r="MRW107" s="38"/>
      <c r="MRX107" s="38"/>
      <c r="MRY107" s="38"/>
      <c r="MRZ107" s="38"/>
      <c r="MSA107" s="38"/>
      <c r="MSB107" s="38"/>
      <c r="MSC107" s="38"/>
      <c r="MSD107" s="38"/>
      <c r="MSE107" s="38"/>
      <c r="MSF107" s="38"/>
      <c r="MSG107" s="38"/>
      <c r="MSH107" s="38"/>
      <c r="MSI107" s="38"/>
      <c r="MSJ107" s="38"/>
      <c r="MSK107" s="38"/>
      <c r="MSL107" s="38"/>
      <c r="MSM107" s="38"/>
      <c r="MSN107" s="38"/>
      <c r="MSO107" s="38"/>
      <c r="MSP107" s="38"/>
      <c r="MSQ107" s="38"/>
      <c r="MSR107" s="38"/>
      <c r="MSS107" s="38"/>
      <c r="MST107" s="38"/>
      <c r="MSU107" s="38"/>
      <c r="MSV107" s="38"/>
      <c r="MSW107" s="38"/>
      <c r="MSX107" s="38"/>
      <c r="MSY107" s="38"/>
      <c r="MSZ107" s="38"/>
      <c r="MTA107" s="38"/>
      <c r="MTB107" s="38"/>
      <c r="MTC107" s="38"/>
      <c r="MTD107" s="38"/>
      <c r="MTE107" s="38"/>
      <c r="MTF107" s="38"/>
      <c r="MTG107" s="38"/>
      <c r="MTH107" s="38"/>
      <c r="MTI107" s="38"/>
      <c r="MTJ107" s="38"/>
      <c r="MTK107" s="38"/>
      <c r="MTL107" s="38"/>
      <c r="MTM107" s="38"/>
      <c r="MTN107" s="38"/>
      <c r="MTO107" s="38"/>
      <c r="MTP107" s="38"/>
      <c r="MTQ107" s="38"/>
      <c r="MTR107" s="38"/>
      <c r="MTS107" s="38"/>
      <c r="MTT107" s="38"/>
      <c r="MTU107" s="38"/>
      <c r="MTV107" s="38"/>
      <c r="MTW107" s="38"/>
      <c r="MTX107" s="38"/>
      <c r="MTY107" s="38"/>
      <c r="MTZ107" s="38"/>
      <c r="MUA107" s="38"/>
      <c r="MUB107" s="38"/>
      <c r="MUC107" s="38"/>
      <c r="MUD107" s="38"/>
      <c r="MUE107" s="38"/>
      <c r="MUF107" s="38"/>
      <c r="MUG107" s="38"/>
      <c r="MUH107" s="38"/>
      <c r="MUI107" s="38"/>
      <c r="MUJ107" s="38"/>
      <c r="MUK107" s="38"/>
      <c r="MUL107" s="38"/>
      <c r="MUM107" s="38"/>
      <c r="MUN107" s="38"/>
      <c r="MUO107" s="38"/>
      <c r="MUP107" s="38"/>
      <c r="MUQ107" s="38"/>
      <c r="MUR107" s="38"/>
      <c r="MUS107" s="38"/>
      <c r="MUT107" s="38"/>
      <c r="MUU107" s="38"/>
      <c r="MUV107" s="38"/>
      <c r="MUW107" s="38"/>
      <c r="MUX107" s="38"/>
      <c r="MUY107" s="38"/>
      <c r="MUZ107" s="38"/>
      <c r="MVA107" s="38"/>
      <c r="MVB107" s="38"/>
      <c r="MVC107" s="38"/>
      <c r="MVD107" s="38"/>
      <c r="MVE107" s="38"/>
      <c r="MVF107" s="38"/>
      <c r="MVG107" s="38"/>
      <c r="MVH107" s="38"/>
      <c r="MVI107" s="38"/>
      <c r="MVJ107" s="38"/>
      <c r="MVK107" s="38"/>
      <c r="MVL107" s="38"/>
      <c r="MVM107" s="38"/>
      <c r="MVN107" s="38"/>
      <c r="MVO107" s="38"/>
      <c r="MVP107" s="38"/>
      <c r="MVQ107" s="38"/>
      <c r="MVR107" s="38"/>
      <c r="MVS107" s="38"/>
      <c r="MVT107" s="38"/>
      <c r="MVU107" s="38"/>
      <c r="MVV107" s="38"/>
      <c r="MVW107" s="38"/>
      <c r="MVX107" s="38"/>
      <c r="MVY107" s="38"/>
      <c r="MVZ107" s="38"/>
      <c r="MWA107" s="38"/>
      <c r="MWB107" s="38"/>
      <c r="MWC107" s="38"/>
      <c r="MWD107" s="38"/>
      <c r="MWE107" s="38"/>
      <c r="MWF107" s="38"/>
      <c r="MWG107" s="38"/>
      <c r="MWH107" s="38"/>
      <c r="MWI107" s="38"/>
      <c r="MWJ107" s="38"/>
      <c r="MWK107" s="38"/>
      <c r="MWL107" s="38"/>
      <c r="MWM107" s="38"/>
      <c r="MWN107" s="38"/>
      <c r="MWO107" s="38"/>
      <c r="MWP107" s="38"/>
      <c r="MWQ107" s="38"/>
      <c r="MWR107" s="38"/>
      <c r="MWS107" s="38"/>
      <c r="MWT107" s="38"/>
      <c r="MWU107" s="38"/>
      <c r="MWV107" s="38"/>
      <c r="MWW107" s="38"/>
      <c r="MWX107" s="38"/>
      <c r="MWY107" s="38"/>
      <c r="MWZ107" s="38"/>
      <c r="MXA107" s="38"/>
      <c r="MXB107" s="38"/>
      <c r="MXC107" s="38"/>
      <c r="MXD107" s="38"/>
      <c r="MXE107" s="38"/>
      <c r="MXF107" s="38"/>
      <c r="MXG107" s="38"/>
      <c r="MXH107" s="38"/>
      <c r="MXI107" s="38"/>
      <c r="MXJ107" s="38"/>
      <c r="MXK107" s="38"/>
      <c r="MXL107" s="38"/>
      <c r="MXM107" s="38"/>
      <c r="MXN107" s="38"/>
      <c r="MXO107" s="38"/>
      <c r="MXP107" s="38"/>
      <c r="MXQ107" s="38"/>
      <c r="MXR107" s="38"/>
      <c r="MXS107" s="38"/>
      <c r="MXT107" s="38"/>
      <c r="MXU107" s="38"/>
      <c r="MXV107" s="38"/>
      <c r="MXW107" s="38"/>
      <c r="MXX107" s="38"/>
      <c r="MXY107" s="38"/>
      <c r="MXZ107" s="38"/>
      <c r="MYA107" s="38"/>
      <c r="MYB107" s="38"/>
      <c r="MYC107" s="38"/>
      <c r="MYD107" s="38"/>
      <c r="MYE107" s="38"/>
      <c r="MYF107" s="38"/>
      <c r="MYG107" s="38"/>
      <c r="MYH107" s="38"/>
      <c r="MYI107" s="38"/>
      <c r="MYJ107" s="38"/>
      <c r="MYK107" s="38"/>
      <c r="MYL107" s="38"/>
      <c r="MYM107" s="38"/>
      <c r="MYN107" s="38"/>
      <c r="MYO107" s="38"/>
      <c r="MYP107" s="38"/>
      <c r="MYQ107" s="38"/>
      <c r="MYR107" s="38"/>
      <c r="MYS107" s="38"/>
      <c r="MYT107" s="38"/>
      <c r="MYU107" s="38"/>
      <c r="MYV107" s="38"/>
      <c r="MYW107" s="38"/>
      <c r="MYX107" s="38"/>
      <c r="MYY107" s="38"/>
      <c r="MYZ107" s="38"/>
      <c r="MZA107" s="38"/>
      <c r="MZB107" s="38"/>
      <c r="MZC107" s="38"/>
      <c r="MZD107" s="38"/>
      <c r="MZE107" s="38"/>
      <c r="MZF107" s="38"/>
      <c r="MZG107" s="38"/>
      <c r="MZH107" s="38"/>
      <c r="MZI107" s="38"/>
      <c r="MZJ107" s="38"/>
      <c r="MZK107" s="38"/>
      <c r="MZL107" s="38"/>
      <c r="MZM107" s="38"/>
      <c r="MZN107" s="38"/>
      <c r="MZO107" s="38"/>
      <c r="MZP107" s="38"/>
      <c r="MZQ107" s="38"/>
      <c r="MZR107" s="38"/>
      <c r="MZS107" s="38"/>
      <c r="MZT107" s="38"/>
      <c r="MZU107" s="38"/>
      <c r="MZV107" s="38"/>
      <c r="MZW107" s="38"/>
      <c r="MZX107" s="38"/>
      <c r="MZY107" s="38"/>
      <c r="MZZ107" s="38"/>
      <c r="NAA107" s="38"/>
      <c r="NAB107" s="38"/>
      <c r="NAC107" s="38"/>
      <c r="NAD107" s="38"/>
      <c r="NAE107" s="38"/>
      <c r="NAF107" s="38"/>
      <c r="NAG107" s="38"/>
      <c r="NAH107" s="38"/>
      <c r="NAI107" s="38"/>
      <c r="NAJ107" s="38"/>
      <c r="NAK107" s="38"/>
      <c r="NAL107" s="38"/>
      <c r="NAM107" s="38"/>
      <c r="NAN107" s="38"/>
      <c r="NAO107" s="38"/>
      <c r="NAP107" s="38"/>
      <c r="NAQ107" s="38"/>
      <c r="NAR107" s="38"/>
      <c r="NAS107" s="38"/>
      <c r="NAT107" s="38"/>
      <c r="NAU107" s="38"/>
      <c r="NAV107" s="38"/>
      <c r="NAW107" s="38"/>
      <c r="NAX107" s="38"/>
      <c r="NAY107" s="38"/>
      <c r="NAZ107" s="38"/>
      <c r="NBA107" s="38"/>
      <c r="NBB107" s="38"/>
      <c r="NBC107" s="38"/>
      <c r="NBD107" s="38"/>
      <c r="NBE107" s="38"/>
      <c r="NBF107" s="38"/>
      <c r="NBG107" s="38"/>
      <c r="NBH107" s="38"/>
      <c r="NBI107" s="38"/>
      <c r="NBJ107" s="38"/>
      <c r="NBK107" s="38"/>
      <c r="NBL107" s="38"/>
      <c r="NBM107" s="38"/>
      <c r="NBN107" s="38"/>
      <c r="NBO107" s="38"/>
      <c r="NBP107" s="38"/>
      <c r="NBQ107" s="38"/>
      <c r="NBR107" s="38"/>
      <c r="NBS107" s="38"/>
      <c r="NBT107" s="38"/>
      <c r="NBU107" s="38"/>
      <c r="NBV107" s="38"/>
      <c r="NBW107" s="38"/>
      <c r="NBX107" s="38"/>
      <c r="NBY107" s="38"/>
      <c r="NBZ107" s="38"/>
      <c r="NCA107" s="38"/>
      <c r="NCB107" s="38"/>
      <c r="NCC107" s="38"/>
      <c r="NCD107" s="38"/>
      <c r="NCE107" s="38"/>
      <c r="NCF107" s="38"/>
      <c r="NCG107" s="38"/>
      <c r="NCH107" s="38"/>
      <c r="NCI107" s="38"/>
      <c r="NCJ107" s="38"/>
      <c r="NCK107" s="38"/>
      <c r="NCL107" s="38"/>
      <c r="NCM107" s="38"/>
      <c r="NCN107" s="38"/>
      <c r="NCO107" s="38"/>
      <c r="NCP107" s="38"/>
      <c r="NCQ107" s="38"/>
      <c r="NCR107" s="38"/>
      <c r="NCS107" s="38"/>
      <c r="NCT107" s="38"/>
      <c r="NCU107" s="38"/>
      <c r="NCV107" s="38"/>
      <c r="NCW107" s="38"/>
      <c r="NCX107" s="38"/>
      <c r="NCY107" s="38"/>
      <c r="NCZ107" s="38"/>
      <c r="NDA107" s="38"/>
      <c r="NDB107" s="38"/>
      <c r="NDC107" s="38"/>
      <c r="NDD107" s="38"/>
      <c r="NDE107" s="38"/>
      <c r="NDF107" s="38"/>
      <c r="NDG107" s="38"/>
      <c r="NDH107" s="38"/>
      <c r="NDI107" s="38"/>
      <c r="NDJ107" s="38"/>
      <c r="NDK107" s="38"/>
      <c r="NDL107" s="38"/>
      <c r="NDM107" s="38"/>
      <c r="NDN107" s="38"/>
      <c r="NDO107" s="38"/>
      <c r="NDP107" s="38"/>
      <c r="NDQ107" s="38"/>
      <c r="NDR107" s="38"/>
      <c r="NDS107" s="38"/>
      <c r="NDT107" s="38"/>
      <c r="NDU107" s="38"/>
      <c r="NDV107" s="38"/>
      <c r="NDW107" s="38"/>
      <c r="NDX107" s="38"/>
      <c r="NDY107" s="38"/>
      <c r="NDZ107" s="38"/>
      <c r="NEA107" s="38"/>
      <c r="NEB107" s="38"/>
      <c r="NEC107" s="38"/>
      <c r="NED107" s="38"/>
      <c r="NEE107" s="38"/>
      <c r="NEF107" s="38"/>
      <c r="NEG107" s="38"/>
      <c r="NEH107" s="38"/>
      <c r="NEI107" s="38"/>
      <c r="NEJ107" s="38"/>
      <c r="NEK107" s="38"/>
      <c r="NEL107" s="38"/>
      <c r="NEM107" s="38"/>
      <c r="NEN107" s="38"/>
      <c r="NEO107" s="38"/>
      <c r="NEP107" s="38"/>
      <c r="NEQ107" s="38"/>
      <c r="NER107" s="38"/>
      <c r="NES107" s="38"/>
      <c r="NET107" s="38"/>
      <c r="NEU107" s="38"/>
      <c r="NEV107" s="38"/>
      <c r="NEW107" s="38"/>
      <c r="NEX107" s="38"/>
      <c r="NEY107" s="38"/>
      <c r="NEZ107" s="38"/>
      <c r="NFA107" s="38"/>
      <c r="NFB107" s="38"/>
      <c r="NFC107" s="38"/>
      <c r="NFD107" s="38"/>
      <c r="NFE107" s="38"/>
      <c r="NFF107" s="38"/>
      <c r="NFG107" s="38"/>
      <c r="NFH107" s="38"/>
      <c r="NFI107" s="38"/>
      <c r="NFJ107" s="38"/>
      <c r="NFK107" s="38"/>
      <c r="NFL107" s="38"/>
      <c r="NFM107" s="38"/>
      <c r="NFN107" s="38"/>
      <c r="NFO107" s="38"/>
      <c r="NFP107" s="38"/>
      <c r="NFQ107" s="38"/>
      <c r="NFR107" s="38"/>
      <c r="NFS107" s="38"/>
      <c r="NFT107" s="38"/>
      <c r="NFU107" s="38"/>
      <c r="NFV107" s="38"/>
      <c r="NFW107" s="38"/>
      <c r="NFX107" s="38"/>
      <c r="NFY107" s="38"/>
      <c r="NFZ107" s="38"/>
      <c r="NGA107" s="38"/>
      <c r="NGB107" s="38"/>
      <c r="NGC107" s="38"/>
      <c r="NGD107" s="38"/>
      <c r="NGE107" s="38"/>
      <c r="NGF107" s="38"/>
      <c r="NGG107" s="38"/>
      <c r="NGH107" s="38"/>
      <c r="NGI107" s="38"/>
      <c r="NGJ107" s="38"/>
      <c r="NGK107" s="38"/>
      <c r="NGL107" s="38"/>
      <c r="NGM107" s="38"/>
      <c r="NGN107" s="38"/>
      <c r="NGO107" s="38"/>
      <c r="NGP107" s="38"/>
      <c r="NGQ107" s="38"/>
      <c r="NGR107" s="38"/>
      <c r="NGS107" s="38"/>
      <c r="NGT107" s="38"/>
      <c r="NGU107" s="38"/>
      <c r="NGV107" s="38"/>
      <c r="NGW107" s="38"/>
      <c r="NGX107" s="38"/>
      <c r="NGY107" s="38"/>
      <c r="NGZ107" s="38"/>
      <c r="NHA107" s="38"/>
      <c r="NHB107" s="38"/>
      <c r="NHC107" s="38"/>
      <c r="NHD107" s="38"/>
      <c r="NHE107" s="38"/>
      <c r="NHF107" s="38"/>
      <c r="NHG107" s="38"/>
      <c r="NHH107" s="38"/>
      <c r="NHI107" s="38"/>
      <c r="NHJ107" s="38"/>
      <c r="NHK107" s="38"/>
      <c r="NHL107" s="38"/>
      <c r="NHM107" s="38"/>
      <c r="NHN107" s="38"/>
      <c r="NHO107" s="38"/>
      <c r="NHP107" s="38"/>
      <c r="NHQ107" s="38"/>
      <c r="NHR107" s="38"/>
      <c r="NHS107" s="38"/>
      <c r="NHT107" s="38"/>
      <c r="NHU107" s="38"/>
      <c r="NHV107" s="38"/>
      <c r="NHW107" s="38"/>
      <c r="NHX107" s="38"/>
      <c r="NHY107" s="38"/>
      <c r="NHZ107" s="38"/>
      <c r="NIA107" s="38"/>
      <c r="NIB107" s="38"/>
      <c r="NIC107" s="38"/>
      <c r="NID107" s="38"/>
      <c r="NIE107" s="38"/>
      <c r="NIF107" s="38"/>
      <c r="NIG107" s="38"/>
      <c r="NIH107" s="38"/>
      <c r="NII107" s="38"/>
      <c r="NIJ107" s="38"/>
      <c r="NIK107" s="38"/>
      <c r="NIL107" s="38"/>
      <c r="NIM107" s="38"/>
      <c r="NIN107" s="38"/>
      <c r="NIO107" s="38"/>
      <c r="NIP107" s="38"/>
      <c r="NIQ107" s="38"/>
      <c r="NIR107" s="38"/>
      <c r="NIS107" s="38"/>
      <c r="NIT107" s="38"/>
      <c r="NIU107" s="38"/>
      <c r="NIV107" s="38"/>
      <c r="NIW107" s="38"/>
      <c r="NIX107" s="38"/>
      <c r="NIY107" s="38"/>
      <c r="NIZ107" s="38"/>
      <c r="NJA107" s="38"/>
      <c r="NJB107" s="38"/>
      <c r="NJC107" s="38"/>
      <c r="NJD107" s="38"/>
      <c r="NJE107" s="38"/>
      <c r="NJF107" s="38"/>
      <c r="NJG107" s="38"/>
      <c r="NJH107" s="38"/>
      <c r="NJI107" s="38"/>
      <c r="NJJ107" s="38"/>
      <c r="NJK107" s="38"/>
      <c r="NJL107" s="38"/>
      <c r="NJM107" s="38"/>
      <c r="NJN107" s="38"/>
      <c r="NJO107" s="38"/>
      <c r="NJP107" s="38"/>
      <c r="NJQ107" s="38"/>
      <c r="NJR107" s="38"/>
      <c r="NJS107" s="38"/>
      <c r="NJT107" s="38"/>
      <c r="NJU107" s="38"/>
      <c r="NJV107" s="38"/>
      <c r="NJW107" s="38"/>
      <c r="NJX107" s="38"/>
      <c r="NJY107" s="38"/>
      <c r="NJZ107" s="38"/>
      <c r="NKA107" s="38"/>
      <c r="NKB107" s="38"/>
      <c r="NKC107" s="38"/>
      <c r="NKD107" s="38"/>
      <c r="NKE107" s="38"/>
      <c r="NKF107" s="38"/>
      <c r="NKG107" s="38"/>
      <c r="NKH107" s="38"/>
      <c r="NKI107" s="38"/>
      <c r="NKJ107" s="38"/>
      <c r="NKK107" s="38"/>
      <c r="NKL107" s="38"/>
      <c r="NKM107" s="38"/>
      <c r="NKN107" s="38"/>
      <c r="NKO107" s="38"/>
      <c r="NKP107" s="38"/>
      <c r="NKQ107" s="38"/>
      <c r="NKR107" s="38"/>
      <c r="NKS107" s="38"/>
      <c r="NKT107" s="38"/>
      <c r="NKU107" s="38"/>
      <c r="NKV107" s="38"/>
      <c r="NKW107" s="38"/>
      <c r="NKX107" s="38"/>
      <c r="NKY107" s="38"/>
      <c r="NKZ107" s="38"/>
      <c r="NLA107" s="38"/>
      <c r="NLB107" s="38"/>
      <c r="NLC107" s="38"/>
      <c r="NLD107" s="38"/>
      <c r="NLE107" s="38"/>
      <c r="NLF107" s="38"/>
      <c r="NLG107" s="38"/>
      <c r="NLH107" s="38"/>
      <c r="NLI107" s="38"/>
      <c r="NLJ107" s="38"/>
      <c r="NLK107" s="38"/>
      <c r="NLL107" s="38"/>
      <c r="NLM107" s="38"/>
      <c r="NLN107" s="38"/>
      <c r="NLO107" s="38"/>
      <c r="NLP107" s="38"/>
      <c r="NLQ107" s="38"/>
      <c r="NLR107" s="38"/>
      <c r="NLS107" s="38"/>
      <c r="NLT107" s="38"/>
      <c r="NLU107" s="38"/>
      <c r="NLV107" s="38"/>
      <c r="NLW107" s="38"/>
      <c r="NLX107" s="38"/>
      <c r="NLY107" s="38"/>
      <c r="NLZ107" s="38"/>
      <c r="NMA107" s="38"/>
      <c r="NMB107" s="38"/>
      <c r="NMC107" s="38"/>
      <c r="NMD107" s="38"/>
      <c r="NME107" s="38"/>
      <c r="NMF107" s="38"/>
      <c r="NMG107" s="38"/>
      <c r="NMH107" s="38"/>
      <c r="NMI107" s="38"/>
      <c r="NMJ107" s="38"/>
      <c r="NMK107" s="38"/>
      <c r="NML107" s="38"/>
      <c r="NMM107" s="38"/>
      <c r="NMN107" s="38"/>
      <c r="NMO107" s="38"/>
      <c r="NMP107" s="38"/>
      <c r="NMQ107" s="38"/>
      <c r="NMR107" s="38"/>
      <c r="NMS107" s="38"/>
      <c r="NMT107" s="38"/>
      <c r="NMU107" s="38"/>
      <c r="NMV107" s="38"/>
      <c r="NMW107" s="38"/>
      <c r="NMX107" s="38"/>
      <c r="NMY107" s="38"/>
      <c r="NMZ107" s="38"/>
      <c r="NNA107" s="38"/>
      <c r="NNB107" s="38"/>
      <c r="NNC107" s="38"/>
      <c r="NND107" s="38"/>
      <c r="NNE107" s="38"/>
      <c r="NNF107" s="38"/>
      <c r="NNG107" s="38"/>
      <c r="NNH107" s="38"/>
      <c r="NNI107" s="38"/>
      <c r="NNJ107" s="38"/>
      <c r="NNK107" s="38"/>
      <c r="NNL107" s="38"/>
      <c r="NNM107" s="38"/>
      <c r="NNN107" s="38"/>
      <c r="NNO107" s="38"/>
      <c r="NNP107" s="38"/>
      <c r="NNQ107" s="38"/>
      <c r="NNR107" s="38"/>
      <c r="NNS107" s="38"/>
      <c r="NNT107" s="38"/>
      <c r="NNU107" s="38"/>
      <c r="NNV107" s="38"/>
      <c r="NNW107" s="38"/>
      <c r="NNX107" s="38"/>
      <c r="NNY107" s="38"/>
      <c r="NNZ107" s="38"/>
      <c r="NOA107" s="38"/>
      <c r="NOB107" s="38"/>
      <c r="NOC107" s="38"/>
      <c r="NOD107" s="38"/>
      <c r="NOE107" s="38"/>
      <c r="NOF107" s="38"/>
      <c r="NOG107" s="38"/>
      <c r="NOH107" s="38"/>
      <c r="NOI107" s="38"/>
      <c r="NOJ107" s="38"/>
      <c r="NOK107" s="38"/>
      <c r="NOL107" s="38"/>
      <c r="NOM107" s="38"/>
      <c r="NON107" s="38"/>
      <c r="NOO107" s="38"/>
      <c r="NOP107" s="38"/>
      <c r="NOQ107" s="38"/>
      <c r="NOR107" s="38"/>
      <c r="NOS107" s="38"/>
      <c r="NOT107" s="38"/>
      <c r="NOU107" s="38"/>
      <c r="NOV107" s="38"/>
      <c r="NOW107" s="38"/>
      <c r="NOX107" s="38"/>
      <c r="NOY107" s="38"/>
      <c r="NOZ107" s="38"/>
      <c r="NPA107" s="38"/>
      <c r="NPB107" s="38"/>
      <c r="NPC107" s="38"/>
      <c r="NPD107" s="38"/>
      <c r="NPE107" s="38"/>
      <c r="NPF107" s="38"/>
      <c r="NPG107" s="38"/>
      <c r="NPH107" s="38"/>
      <c r="NPI107" s="38"/>
      <c r="NPJ107" s="38"/>
      <c r="NPK107" s="38"/>
      <c r="NPL107" s="38"/>
      <c r="NPM107" s="38"/>
      <c r="NPN107" s="38"/>
      <c r="NPO107" s="38"/>
      <c r="NPP107" s="38"/>
      <c r="NPQ107" s="38"/>
      <c r="NPR107" s="38"/>
      <c r="NPS107" s="38"/>
      <c r="NPT107" s="38"/>
      <c r="NPU107" s="38"/>
      <c r="NPV107" s="38"/>
      <c r="NPW107" s="38"/>
      <c r="NPX107" s="38"/>
      <c r="NPY107" s="38"/>
      <c r="NPZ107" s="38"/>
      <c r="NQA107" s="38"/>
      <c r="NQB107" s="38"/>
      <c r="NQC107" s="38"/>
      <c r="NQD107" s="38"/>
      <c r="NQE107" s="38"/>
      <c r="NQF107" s="38"/>
      <c r="NQG107" s="38"/>
      <c r="NQH107" s="38"/>
      <c r="NQI107" s="38"/>
      <c r="NQJ107" s="38"/>
      <c r="NQK107" s="38"/>
      <c r="NQL107" s="38"/>
      <c r="NQM107" s="38"/>
      <c r="NQN107" s="38"/>
      <c r="NQO107" s="38"/>
      <c r="NQP107" s="38"/>
      <c r="NQQ107" s="38"/>
      <c r="NQR107" s="38"/>
      <c r="NQS107" s="38"/>
      <c r="NQT107" s="38"/>
      <c r="NQU107" s="38"/>
      <c r="NQV107" s="38"/>
      <c r="NQW107" s="38"/>
      <c r="NQX107" s="38"/>
      <c r="NQY107" s="38"/>
      <c r="NQZ107" s="38"/>
      <c r="NRA107" s="38"/>
      <c r="NRB107" s="38"/>
      <c r="NRC107" s="38"/>
      <c r="NRD107" s="38"/>
      <c r="NRE107" s="38"/>
      <c r="NRF107" s="38"/>
      <c r="NRG107" s="38"/>
      <c r="NRH107" s="38"/>
      <c r="NRI107" s="38"/>
      <c r="NRJ107" s="38"/>
      <c r="NRK107" s="38"/>
      <c r="NRL107" s="38"/>
      <c r="NRM107" s="38"/>
      <c r="NRN107" s="38"/>
      <c r="NRO107" s="38"/>
      <c r="NRP107" s="38"/>
      <c r="NRQ107" s="38"/>
      <c r="NRR107" s="38"/>
      <c r="NRS107" s="38"/>
      <c r="NRT107" s="38"/>
      <c r="NRU107" s="38"/>
      <c r="NRV107" s="38"/>
      <c r="NRW107" s="38"/>
      <c r="NRX107" s="38"/>
      <c r="NRY107" s="38"/>
      <c r="NRZ107" s="38"/>
      <c r="NSA107" s="38"/>
      <c r="NSB107" s="38"/>
      <c r="NSC107" s="38"/>
      <c r="NSD107" s="38"/>
      <c r="NSE107" s="38"/>
      <c r="NSF107" s="38"/>
      <c r="NSG107" s="38"/>
      <c r="NSH107" s="38"/>
      <c r="NSI107" s="38"/>
      <c r="NSJ107" s="38"/>
      <c r="NSK107" s="38"/>
      <c r="NSL107" s="38"/>
      <c r="NSM107" s="38"/>
      <c r="NSN107" s="38"/>
      <c r="NSO107" s="38"/>
      <c r="NSP107" s="38"/>
      <c r="NSQ107" s="38"/>
      <c r="NSR107" s="38"/>
      <c r="NSS107" s="38"/>
      <c r="NST107" s="38"/>
      <c r="NSU107" s="38"/>
      <c r="NSV107" s="38"/>
      <c r="NSW107" s="38"/>
      <c r="NSX107" s="38"/>
      <c r="NSY107" s="38"/>
      <c r="NSZ107" s="38"/>
      <c r="NTA107" s="38"/>
      <c r="NTB107" s="38"/>
      <c r="NTC107" s="38"/>
      <c r="NTD107" s="38"/>
      <c r="NTE107" s="38"/>
      <c r="NTF107" s="38"/>
      <c r="NTG107" s="38"/>
      <c r="NTH107" s="38"/>
      <c r="NTI107" s="38"/>
      <c r="NTJ107" s="38"/>
      <c r="NTK107" s="38"/>
      <c r="NTL107" s="38"/>
      <c r="NTM107" s="38"/>
      <c r="NTN107" s="38"/>
      <c r="NTO107" s="38"/>
      <c r="NTP107" s="38"/>
      <c r="NTQ107" s="38"/>
      <c r="NTR107" s="38"/>
      <c r="NTS107" s="38"/>
      <c r="NTT107" s="38"/>
      <c r="NTU107" s="38"/>
      <c r="NTV107" s="38"/>
      <c r="NTW107" s="38"/>
      <c r="NTX107" s="38"/>
      <c r="NTY107" s="38"/>
      <c r="NTZ107" s="38"/>
      <c r="NUA107" s="38"/>
      <c r="NUB107" s="38"/>
      <c r="NUC107" s="38"/>
      <c r="NUD107" s="38"/>
      <c r="NUE107" s="38"/>
      <c r="NUF107" s="38"/>
      <c r="NUG107" s="38"/>
      <c r="NUH107" s="38"/>
      <c r="NUI107" s="38"/>
      <c r="NUJ107" s="38"/>
      <c r="NUK107" s="38"/>
      <c r="NUL107" s="38"/>
      <c r="NUM107" s="38"/>
      <c r="NUN107" s="38"/>
      <c r="NUO107" s="38"/>
      <c r="NUP107" s="38"/>
      <c r="NUQ107" s="38"/>
      <c r="NUR107" s="38"/>
      <c r="NUS107" s="38"/>
      <c r="NUT107" s="38"/>
      <c r="NUU107" s="38"/>
      <c r="NUV107" s="38"/>
      <c r="NUW107" s="38"/>
      <c r="NUX107" s="38"/>
      <c r="NUY107" s="38"/>
      <c r="NUZ107" s="38"/>
      <c r="NVA107" s="38"/>
      <c r="NVB107" s="38"/>
      <c r="NVC107" s="38"/>
      <c r="NVD107" s="38"/>
      <c r="NVE107" s="38"/>
      <c r="NVF107" s="38"/>
      <c r="NVG107" s="38"/>
      <c r="NVH107" s="38"/>
      <c r="NVI107" s="38"/>
      <c r="NVJ107" s="38"/>
      <c r="NVK107" s="38"/>
      <c r="NVL107" s="38"/>
      <c r="NVM107" s="38"/>
      <c r="NVN107" s="38"/>
      <c r="NVO107" s="38"/>
      <c r="NVP107" s="38"/>
      <c r="NVQ107" s="38"/>
      <c r="NVR107" s="38"/>
      <c r="NVS107" s="38"/>
      <c r="NVT107" s="38"/>
      <c r="NVU107" s="38"/>
      <c r="NVV107" s="38"/>
      <c r="NVW107" s="38"/>
      <c r="NVX107" s="38"/>
      <c r="NVY107" s="38"/>
      <c r="NVZ107" s="38"/>
      <c r="NWA107" s="38"/>
      <c r="NWB107" s="38"/>
      <c r="NWC107" s="38"/>
      <c r="NWD107" s="38"/>
      <c r="NWE107" s="38"/>
      <c r="NWF107" s="38"/>
      <c r="NWG107" s="38"/>
      <c r="NWH107" s="38"/>
      <c r="NWI107" s="38"/>
      <c r="NWJ107" s="38"/>
      <c r="NWK107" s="38"/>
      <c r="NWL107" s="38"/>
      <c r="NWM107" s="38"/>
      <c r="NWN107" s="38"/>
      <c r="NWO107" s="38"/>
      <c r="NWP107" s="38"/>
      <c r="NWQ107" s="38"/>
      <c r="NWR107" s="38"/>
      <c r="NWS107" s="38"/>
      <c r="NWT107" s="38"/>
      <c r="NWU107" s="38"/>
      <c r="NWV107" s="38"/>
      <c r="NWW107" s="38"/>
      <c r="NWX107" s="38"/>
      <c r="NWY107" s="38"/>
      <c r="NWZ107" s="38"/>
      <c r="NXA107" s="38"/>
      <c r="NXB107" s="38"/>
      <c r="NXC107" s="38"/>
      <c r="NXD107" s="38"/>
      <c r="NXE107" s="38"/>
      <c r="NXF107" s="38"/>
      <c r="NXG107" s="38"/>
      <c r="NXH107" s="38"/>
      <c r="NXI107" s="38"/>
      <c r="NXJ107" s="38"/>
      <c r="NXK107" s="38"/>
      <c r="NXL107" s="38"/>
      <c r="NXM107" s="38"/>
      <c r="NXN107" s="38"/>
      <c r="NXO107" s="38"/>
      <c r="NXP107" s="38"/>
      <c r="NXQ107" s="38"/>
      <c r="NXR107" s="38"/>
      <c r="NXS107" s="38"/>
      <c r="NXT107" s="38"/>
      <c r="NXU107" s="38"/>
      <c r="NXV107" s="38"/>
      <c r="NXW107" s="38"/>
      <c r="NXX107" s="38"/>
      <c r="NXY107" s="38"/>
      <c r="NXZ107" s="38"/>
      <c r="NYA107" s="38"/>
      <c r="NYB107" s="38"/>
      <c r="NYC107" s="38"/>
      <c r="NYD107" s="38"/>
      <c r="NYE107" s="38"/>
      <c r="NYF107" s="38"/>
      <c r="NYG107" s="38"/>
      <c r="NYH107" s="38"/>
      <c r="NYI107" s="38"/>
      <c r="NYJ107" s="38"/>
      <c r="NYK107" s="38"/>
      <c r="NYL107" s="38"/>
      <c r="NYM107" s="38"/>
      <c r="NYN107" s="38"/>
      <c r="NYO107" s="38"/>
      <c r="NYP107" s="38"/>
      <c r="NYQ107" s="38"/>
      <c r="NYR107" s="38"/>
      <c r="NYS107" s="38"/>
      <c r="NYT107" s="38"/>
      <c r="NYU107" s="38"/>
      <c r="NYV107" s="38"/>
      <c r="NYW107" s="38"/>
      <c r="NYX107" s="38"/>
      <c r="NYY107" s="38"/>
      <c r="NYZ107" s="38"/>
      <c r="NZA107" s="38"/>
      <c r="NZB107" s="38"/>
      <c r="NZC107" s="38"/>
      <c r="NZD107" s="38"/>
      <c r="NZE107" s="38"/>
      <c r="NZF107" s="38"/>
      <c r="NZG107" s="38"/>
      <c r="NZH107" s="38"/>
      <c r="NZI107" s="38"/>
      <c r="NZJ107" s="38"/>
      <c r="NZK107" s="38"/>
      <c r="NZL107" s="38"/>
      <c r="NZM107" s="38"/>
      <c r="NZN107" s="38"/>
      <c r="NZO107" s="38"/>
      <c r="NZP107" s="38"/>
      <c r="NZQ107" s="38"/>
      <c r="NZR107" s="38"/>
      <c r="NZS107" s="38"/>
      <c r="NZT107" s="38"/>
      <c r="NZU107" s="38"/>
      <c r="NZV107" s="38"/>
      <c r="NZW107" s="38"/>
      <c r="NZX107" s="38"/>
      <c r="NZY107" s="38"/>
      <c r="NZZ107" s="38"/>
      <c r="OAA107" s="38"/>
      <c r="OAB107" s="38"/>
      <c r="OAC107" s="38"/>
      <c r="OAD107" s="38"/>
      <c r="OAE107" s="38"/>
      <c r="OAF107" s="38"/>
      <c r="OAG107" s="38"/>
      <c r="OAH107" s="38"/>
      <c r="OAI107" s="38"/>
      <c r="OAJ107" s="38"/>
      <c r="OAK107" s="38"/>
      <c r="OAL107" s="38"/>
      <c r="OAM107" s="38"/>
      <c r="OAN107" s="38"/>
      <c r="OAO107" s="38"/>
      <c r="OAP107" s="38"/>
      <c r="OAQ107" s="38"/>
      <c r="OAR107" s="38"/>
      <c r="OAS107" s="38"/>
      <c r="OAT107" s="38"/>
      <c r="OAU107" s="38"/>
      <c r="OAV107" s="38"/>
      <c r="OAW107" s="38"/>
      <c r="OAX107" s="38"/>
      <c r="OAY107" s="38"/>
      <c r="OAZ107" s="38"/>
      <c r="OBA107" s="38"/>
      <c r="OBB107" s="38"/>
      <c r="OBC107" s="38"/>
      <c r="OBD107" s="38"/>
      <c r="OBE107" s="38"/>
      <c r="OBF107" s="38"/>
      <c r="OBG107" s="38"/>
      <c r="OBH107" s="38"/>
      <c r="OBI107" s="38"/>
      <c r="OBJ107" s="38"/>
      <c r="OBK107" s="38"/>
      <c r="OBL107" s="38"/>
      <c r="OBM107" s="38"/>
      <c r="OBN107" s="38"/>
      <c r="OBO107" s="38"/>
      <c r="OBP107" s="38"/>
      <c r="OBQ107" s="38"/>
      <c r="OBR107" s="38"/>
      <c r="OBS107" s="38"/>
      <c r="OBT107" s="38"/>
      <c r="OBU107" s="38"/>
      <c r="OBV107" s="38"/>
      <c r="OBW107" s="38"/>
      <c r="OBX107" s="38"/>
      <c r="OBY107" s="38"/>
      <c r="OBZ107" s="38"/>
      <c r="OCA107" s="38"/>
      <c r="OCB107" s="38"/>
      <c r="OCC107" s="38"/>
      <c r="OCD107" s="38"/>
      <c r="OCE107" s="38"/>
      <c r="OCF107" s="38"/>
      <c r="OCG107" s="38"/>
      <c r="OCH107" s="38"/>
      <c r="OCI107" s="38"/>
      <c r="OCJ107" s="38"/>
      <c r="OCK107" s="38"/>
      <c r="OCL107" s="38"/>
      <c r="OCM107" s="38"/>
      <c r="OCN107" s="38"/>
      <c r="OCO107" s="38"/>
      <c r="OCP107" s="38"/>
      <c r="OCQ107" s="38"/>
      <c r="OCR107" s="38"/>
      <c r="OCS107" s="38"/>
      <c r="OCT107" s="38"/>
      <c r="OCU107" s="38"/>
      <c r="OCV107" s="38"/>
      <c r="OCW107" s="38"/>
      <c r="OCX107" s="38"/>
      <c r="OCY107" s="38"/>
      <c r="OCZ107" s="38"/>
      <c r="ODA107" s="38"/>
      <c r="ODB107" s="38"/>
      <c r="ODC107" s="38"/>
      <c r="ODD107" s="38"/>
      <c r="ODE107" s="38"/>
      <c r="ODF107" s="38"/>
      <c r="ODG107" s="38"/>
      <c r="ODH107" s="38"/>
      <c r="ODI107" s="38"/>
      <c r="ODJ107" s="38"/>
      <c r="ODK107" s="38"/>
      <c r="ODL107" s="38"/>
      <c r="ODM107" s="38"/>
      <c r="ODN107" s="38"/>
      <c r="ODO107" s="38"/>
      <c r="ODP107" s="38"/>
      <c r="ODQ107" s="38"/>
      <c r="ODR107" s="38"/>
      <c r="ODS107" s="38"/>
      <c r="ODT107" s="38"/>
      <c r="ODU107" s="38"/>
      <c r="ODV107" s="38"/>
      <c r="ODW107" s="38"/>
      <c r="ODX107" s="38"/>
      <c r="ODY107" s="38"/>
      <c r="ODZ107" s="38"/>
      <c r="OEA107" s="38"/>
      <c r="OEB107" s="38"/>
      <c r="OEC107" s="38"/>
      <c r="OED107" s="38"/>
      <c r="OEE107" s="38"/>
      <c r="OEF107" s="38"/>
      <c r="OEG107" s="38"/>
      <c r="OEH107" s="38"/>
      <c r="OEI107" s="38"/>
      <c r="OEJ107" s="38"/>
      <c r="OEK107" s="38"/>
      <c r="OEL107" s="38"/>
      <c r="OEM107" s="38"/>
      <c r="OEN107" s="38"/>
      <c r="OEO107" s="38"/>
      <c r="OEP107" s="38"/>
      <c r="OEQ107" s="38"/>
      <c r="OER107" s="38"/>
      <c r="OES107" s="38"/>
      <c r="OET107" s="38"/>
      <c r="OEU107" s="38"/>
      <c r="OEV107" s="38"/>
      <c r="OEW107" s="38"/>
      <c r="OEX107" s="38"/>
      <c r="OEY107" s="38"/>
      <c r="OEZ107" s="38"/>
      <c r="OFA107" s="38"/>
      <c r="OFB107" s="38"/>
      <c r="OFC107" s="38"/>
      <c r="OFD107" s="38"/>
      <c r="OFE107" s="38"/>
      <c r="OFF107" s="38"/>
      <c r="OFG107" s="38"/>
      <c r="OFH107" s="38"/>
      <c r="OFI107" s="38"/>
      <c r="OFJ107" s="38"/>
      <c r="OFK107" s="38"/>
      <c r="OFL107" s="38"/>
      <c r="OFM107" s="38"/>
      <c r="OFN107" s="38"/>
      <c r="OFO107" s="38"/>
      <c r="OFP107" s="38"/>
      <c r="OFQ107" s="38"/>
      <c r="OFR107" s="38"/>
      <c r="OFS107" s="38"/>
      <c r="OFT107" s="38"/>
      <c r="OFU107" s="38"/>
      <c r="OFV107" s="38"/>
      <c r="OFW107" s="38"/>
      <c r="OFX107" s="38"/>
      <c r="OFY107" s="38"/>
      <c r="OFZ107" s="38"/>
      <c r="OGA107" s="38"/>
      <c r="OGB107" s="38"/>
      <c r="OGC107" s="38"/>
      <c r="OGD107" s="38"/>
      <c r="OGE107" s="38"/>
      <c r="OGF107" s="38"/>
      <c r="OGG107" s="38"/>
      <c r="OGH107" s="38"/>
      <c r="OGI107" s="38"/>
      <c r="OGJ107" s="38"/>
      <c r="OGK107" s="38"/>
      <c r="OGL107" s="38"/>
      <c r="OGM107" s="38"/>
      <c r="OGN107" s="38"/>
      <c r="OGO107" s="38"/>
      <c r="OGP107" s="38"/>
      <c r="OGQ107" s="38"/>
      <c r="OGR107" s="38"/>
      <c r="OGS107" s="38"/>
      <c r="OGT107" s="38"/>
      <c r="OGU107" s="38"/>
      <c r="OGV107" s="38"/>
      <c r="OGW107" s="38"/>
      <c r="OGX107" s="38"/>
      <c r="OGY107" s="38"/>
      <c r="OGZ107" s="38"/>
      <c r="OHA107" s="38"/>
      <c r="OHB107" s="38"/>
      <c r="OHC107" s="38"/>
      <c r="OHD107" s="38"/>
      <c r="OHE107" s="38"/>
      <c r="OHF107" s="38"/>
      <c r="OHG107" s="38"/>
      <c r="OHH107" s="38"/>
      <c r="OHI107" s="38"/>
      <c r="OHJ107" s="38"/>
      <c r="OHK107" s="38"/>
      <c r="OHL107" s="38"/>
      <c r="OHM107" s="38"/>
      <c r="OHN107" s="38"/>
      <c r="OHO107" s="38"/>
      <c r="OHP107" s="38"/>
      <c r="OHQ107" s="38"/>
      <c r="OHR107" s="38"/>
      <c r="OHS107" s="38"/>
      <c r="OHT107" s="38"/>
      <c r="OHU107" s="38"/>
      <c r="OHV107" s="38"/>
      <c r="OHW107" s="38"/>
      <c r="OHX107" s="38"/>
      <c r="OHY107" s="38"/>
      <c r="OHZ107" s="38"/>
      <c r="OIA107" s="38"/>
      <c r="OIB107" s="38"/>
      <c r="OIC107" s="38"/>
      <c r="OID107" s="38"/>
      <c r="OIE107" s="38"/>
      <c r="OIF107" s="38"/>
      <c r="OIG107" s="38"/>
      <c r="OIH107" s="38"/>
      <c r="OII107" s="38"/>
      <c r="OIJ107" s="38"/>
      <c r="OIK107" s="38"/>
      <c r="OIL107" s="38"/>
      <c r="OIM107" s="38"/>
      <c r="OIN107" s="38"/>
      <c r="OIO107" s="38"/>
      <c r="OIP107" s="38"/>
      <c r="OIQ107" s="38"/>
      <c r="OIR107" s="38"/>
      <c r="OIS107" s="38"/>
      <c r="OIT107" s="38"/>
      <c r="OIU107" s="38"/>
      <c r="OIV107" s="38"/>
      <c r="OIW107" s="38"/>
      <c r="OIX107" s="38"/>
      <c r="OIY107" s="38"/>
      <c r="OIZ107" s="38"/>
      <c r="OJA107" s="38"/>
      <c r="OJB107" s="38"/>
      <c r="OJC107" s="38"/>
      <c r="OJD107" s="38"/>
      <c r="OJE107" s="38"/>
      <c r="OJF107" s="38"/>
      <c r="OJG107" s="38"/>
      <c r="OJH107" s="38"/>
      <c r="OJI107" s="38"/>
      <c r="OJJ107" s="38"/>
      <c r="OJK107" s="38"/>
      <c r="OJL107" s="38"/>
      <c r="OJM107" s="38"/>
      <c r="OJN107" s="38"/>
      <c r="OJO107" s="38"/>
      <c r="OJP107" s="38"/>
      <c r="OJQ107" s="38"/>
      <c r="OJR107" s="38"/>
      <c r="OJS107" s="38"/>
      <c r="OJT107" s="38"/>
      <c r="OJU107" s="38"/>
      <c r="OJV107" s="38"/>
      <c r="OJW107" s="38"/>
      <c r="OJX107" s="38"/>
      <c r="OJY107" s="38"/>
      <c r="OJZ107" s="38"/>
      <c r="OKA107" s="38"/>
      <c r="OKB107" s="38"/>
      <c r="OKC107" s="38"/>
      <c r="OKD107" s="38"/>
      <c r="OKE107" s="38"/>
      <c r="OKF107" s="38"/>
      <c r="OKG107" s="38"/>
      <c r="OKH107" s="38"/>
      <c r="OKI107" s="38"/>
      <c r="OKJ107" s="38"/>
      <c r="OKK107" s="38"/>
      <c r="OKL107" s="38"/>
      <c r="OKM107" s="38"/>
      <c r="OKN107" s="38"/>
      <c r="OKO107" s="38"/>
      <c r="OKP107" s="38"/>
      <c r="OKQ107" s="38"/>
      <c r="OKR107" s="38"/>
      <c r="OKS107" s="38"/>
      <c r="OKT107" s="38"/>
      <c r="OKU107" s="38"/>
      <c r="OKV107" s="38"/>
      <c r="OKW107" s="38"/>
      <c r="OKX107" s="38"/>
      <c r="OKY107" s="38"/>
      <c r="OKZ107" s="38"/>
      <c r="OLA107" s="38"/>
      <c r="OLB107" s="38"/>
      <c r="OLC107" s="38"/>
      <c r="OLD107" s="38"/>
      <c r="OLE107" s="38"/>
      <c r="OLF107" s="38"/>
      <c r="OLG107" s="38"/>
      <c r="OLH107" s="38"/>
      <c r="OLI107" s="38"/>
      <c r="OLJ107" s="38"/>
      <c r="OLK107" s="38"/>
      <c r="OLL107" s="38"/>
      <c r="OLM107" s="38"/>
      <c r="OLN107" s="38"/>
      <c r="OLO107" s="38"/>
      <c r="OLP107" s="38"/>
      <c r="OLQ107" s="38"/>
      <c r="OLR107" s="38"/>
      <c r="OLS107" s="38"/>
      <c r="OLT107" s="38"/>
      <c r="OLU107" s="38"/>
      <c r="OLV107" s="38"/>
      <c r="OLW107" s="38"/>
      <c r="OLX107" s="38"/>
      <c r="OLY107" s="38"/>
      <c r="OLZ107" s="38"/>
      <c r="OMA107" s="38"/>
      <c r="OMB107" s="38"/>
      <c r="OMC107" s="38"/>
      <c r="OMD107" s="38"/>
      <c r="OME107" s="38"/>
      <c r="OMF107" s="38"/>
      <c r="OMG107" s="38"/>
      <c r="OMH107" s="38"/>
      <c r="OMI107" s="38"/>
      <c r="OMJ107" s="38"/>
      <c r="OMK107" s="38"/>
      <c r="OML107" s="38"/>
      <c r="OMM107" s="38"/>
      <c r="OMN107" s="38"/>
      <c r="OMO107" s="38"/>
      <c r="OMP107" s="38"/>
      <c r="OMQ107" s="38"/>
      <c r="OMR107" s="38"/>
      <c r="OMS107" s="38"/>
      <c r="OMT107" s="38"/>
      <c r="OMU107" s="38"/>
      <c r="OMV107" s="38"/>
      <c r="OMW107" s="38"/>
      <c r="OMX107" s="38"/>
      <c r="OMY107" s="38"/>
      <c r="OMZ107" s="38"/>
      <c r="ONA107" s="38"/>
      <c r="ONB107" s="38"/>
      <c r="ONC107" s="38"/>
      <c r="OND107" s="38"/>
      <c r="ONE107" s="38"/>
      <c r="ONF107" s="38"/>
      <c r="ONG107" s="38"/>
      <c r="ONH107" s="38"/>
      <c r="ONI107" s="38"/>
      <c r="ONJ107" s="38"/>
      <c r="ONK107" s="38"/>
      <c r="ONL107" s="38"/>
      <c r="ONM107" s="38"/>
      <c r="ONN107" s="38"/>
      <c r="ONO107" s="38"/>
      <c r="ONP107" s="38"/>
      <c r="ONQ107" s="38"/>
      <c r="ONR107" s="38"/>
      <c r="ONS107" s="38"/>
      <c r="ONT107" s="38"/>
      <c r="ONU107" s="38"/>
      <c r="ONV107" s="38"/>
      <c r="ONW107" s="38"/>
      <c r="ONX107" s="38"/>
      <c r="ONY107" s="38"/>
      <c r="ONZ107" s="38"/>
      <c r="OOA107" s="38"/>
      <c r="OOB107" s="38"/>
      <c r="OOC107" s="38"/>
      <c r="OOD107" s="38"/>
      <c r="OOE107" s="38"/>
      <c r="OOF107" s="38"/>
      <c r="OOG107" s="38"/>
      <c r="OOH107" s="38"/>
      <c r="OOI107" s="38"/>
      <c r="OOJ107" s="38"/>
      <c r="OOK107" s="38"/>
      <c r="OOL107" s="38"/>
      <c r="OOM107" s="38"/>
      <c r="OON107" s="38"/>
      <c r="OOO107" s="38"/>
      <c r="OOP107" s="38"/>
      <c r="OOQ107" s="38"/>
      <c r="OOR107" s="38"/>
      <c r="OOS107" s="38"/>
      <c r="OOT107" s="38"/>
      <c r="OOU107" s="38"/>
      <c r="OOV107" s="38"/>
      <c r="OOW107" s="38"/>
      <c r="OOX107" s="38"/>
      <c r="OOY107" s="38"/>
      <c r="OOZ107" s="38"/>
      <c r="OPA107" s="38"/>
      <c r="OPB107" s="38"/>
      <c r="OPC107" s="38"/>
      <c r="OPD107" s="38"/>
      <c r="OPE107" s="38"/>
      <c r="OPF107" s="38"/>
      <c r="OPG107" s="38"/>
      <c r="OPH107" s="38"/>
      <c r="OPI107" s="38"/>
      <c r="OPJ107" s="38"/>
      <c r="OPK107" s="38"/>
      <c r="OPL107" s="38"/>
      <c r="OPM107" s="38"/>
      <c r="OPN107" s="38"/>
      <c r="OPO107" s="38"/>
      <c r="OPP107" s="38"/>
      <c r="OPQ107" s="38"/>
      <c r="OPR107" s="38"/>
      <c r="OPS107" s="38"/>
      <c r="OPT107" s="38"/>
      <c r="OPU107" s="38"/>
      <c r="OPV107" s="38"/>
      <c r="OPW107" s="38"/>
      <c r="OPX107" s="38"/>
      <c r="OPY107" s="38"/>
      <c r="OPZ107" s="38"/>
      <c r="OQA107" s="38"/>
      <c r="OQB107" s="38"/>
      <c r="OQC107" s="38"/>
      <c r="OQD107" s="38"/>
      <c r="OQE107" s="38"/>
      <c r="OQF107" s="38"/>
      <c r="OQG107" s="38"/>
      <c r="OQH107" s="38"/>
      <c r="OQI107" s="38"/>
      <c r="OQJ107" s="38"/>
      <c r="OQK107" s="38"/>
      <c r="OQL107" s="38"/>
      <c r="OQM107" s="38"/>
      <c r="OQN107" s="38"/>
      <c r="OQO107" s="38"/>
      <c r="OQP107" s="38"/>
      <c r="OQQ107" s="38"/>
      <c r="OQR107" s="38"/>
      <c r="OQS107" s="38"/>
      <c r="OQT107" s="38"/>
      <c r="OQU107" s="38"/>
      <c r="OQV107" s="38"/>
      <c r="OQW107" s="38"/>
      <c r="OQX107" s="38"/>
      <c r="OQY107" s="38"/>
      <c r="OQZ107" s="38"/>
      <c r="ORA107" s="38"/>
      <c r="ORB107" s="38"/>
      <c r="ORC107" s="38"/>
      <c r="ORD107" s="38"/>
      <c r="ORE107" s="38"/>
      <c r="ORF107" s="38"/>
      <c r="ORG107" s="38"/>
      <c r="ORH107" s="38"/>
      <c r="ORI107" s="38"/>
      <c r="ORJ107" s="38"/>
      <c r="ORK107" s="38"/>
      <c r="ORL107" s="38"/>
      <c r="ORM107" s="38"/>
      <c r="ORN107" s="38"/>
      <c r="ORO107" s="38"/>
      <c r="ORP107" s="38"/>
      <c r="ORQ107" s="38"/>
      <c r="ORR107" s="38"/>
      <c r="ORS107" s="38"/>
      <c r="ORT107" s="38"/>
      <c r="ORU107" s="38"/>
      <c r="ORV107" s="38"/>
      <c r="ORW107" s="38"/>
      <c r="ORX107" s="38"/>
      <c r="ORY107" s="38"/>
      <c r="ORZ107" s="38"/>
      <c r="OSA107" s="38"/>
      <c r="OSB107" s="38"/>
      <c r="OSC107" s="38"/>
      <c r="OSD107" s="38"/>
      <c r="OSE107" s="38"/>
      <c r="OSF107" s="38"/>
      <c r="OSG107" s="38"/>
      <c r="OSH107" s="38"/>
      <c r="OSI107" s="38"/>
      <c r="OSJ107" s="38"/>
      <c r="OSK107" s="38"/>
      <c r="OSL107" s="38"/>
      <c r="OSM107" s="38"/>
      <c r="OSN107" s="38"/>
      <c r="OSO107" s="38"/>
      <c r="OSP107" s="38"/>
      <c r="OSQ107" s="38"/>
      <c r="OSR107" s="38"/>
      <c r="OSS107" s="38"/>
      <c r="OST107" s="38"/>
      <c r="OSU107" s="38"/>
      <c r="OSV107" s="38"/>
      <c r="OSW107" s="38"/>
      <c r="OSX107" s="38"/>
      <c r="OSY107" s="38"/>
      <c r="OSZ107" s="38"/>
      <c r="OTA107" s="38"/>
      <c r="OTB107" s="38"/>
      <c r="OTC107" s="38"/>
      <c r="OTD107" s="38"/>
      <c r="OTE107" s="38"/>
      <c r="OTF107" s="38"/>
      <c r="OTG107" s="38"/>
      <c r="OTH107" s="38"/>
      <c r="OTI107" s="38"/>
      <c r="OTJ107" s="38"/>
      <c r="OTK107" s="38"/>
      <c r="OTL107" s="38"/>
      <c r="OTM107" s="38"/>
      <c r="OTN107" s="38"/>
      <c r="OTO107" s="38"/>
      <c r="OTP107" s="38"/>
      <c r="OTQ107" s="38"/>
      <c r="OTR107" s="38"/>
      <c r="OTS107" s="38"/>
      <c r="OTT107" s="38"/>
      <c r="OTU107" s="38"/>
      <c r="OTV107" s="38"/>
      <c r="OTW107" s="38"/>
      <c r="OTX107" s="38"/>
      <c r="OTY107" s="38"/>
      <c r="OTZ107" s="38"/>
      <c r="OUA107" s="38"/>
      <c r="OUB107" s="38"/>
      <c r="OUC107" s="38"/>
      <c r="OUD107" s="38"/>
      <c r="OUE107" s="38"/>
      <c r="OUF107" s="38"/>
      <c r="OUG107" s="38"/>
      <c r="OUH107" s="38"/>
      <c r="OUI107" s="38"/>
      <c r="OUJ107" s="38"/>
      <c r="OUK107" s="38"/>
      <c r="OUL107" s="38"/>
      <c r="OUM107" s="38"/>
      <c r="OUN107" s="38"/>
      <c r="OUO107" s="38"/>
      <c r="OUP107" s="38"/>
      <c r="OUQ107" s="38"/>
      <c r="OUR107" s="38"/>
      <c r="OUS107" s="38"/>
      <c r="OUT107" s="38"/>
      <c r="OUU107" s="38"/>
      <c r="OUV107" s="38"/>
      <c r="OUW107" s="38"/>
      <c r="OUX107" s="38"/>
      <c r="OUY107" s="38"/>
      <c r="OUZ107" s="38"/>
      <c r="OVA107" s="38"/>
      <c r="OVB107" s="38"/>
      <c r="OVC107" s="38"/>
      <c r="OVD107" s="38"/>
      <c r="OVE107" s="38"/>
      <c r="OVF107" s="38"/>
      <c r="OVG107" s="38"/>
      <c r="OVH107" s="38"/>
      <c r="OVI107" s="38"/>
      <c r="OVJ107" s="38"/>
      <c r="OVK107" s="38"/>
      <c r="OVL107" s="38"/>
      <c r="OVM107" s="38"/>
      <c r="OVN107" s="38"/>
      <c r="OVO107" s="38"/>
      <c r="OVP107" s="38"/>
      <c r="OVQ107" s="38"/>
      <c r="OVR107" s="38"/>
      <c r="OVS107" s="38"/>
      <c r="OVT107" s="38"/>
      <c r="OVU107" s="38"/>
      <c r="OVV107" s="38"/>
      <c r="OVW107" s="38"/>
      <c r="OVX107" s="38"/>
      <c r="OVY107" s="38"/>
      <c r="OVZ107" s="38"/>
      <c r="OWA107" s="38"/>
      <c r="OWB107" s="38"/>
      <c r="OWC107" s="38"/>
      <c r="OWD107" s="38"/>
      <c r="OWE107" s="38"/>
      <c r="OWF107" s="38"/>
      <c r="OWG107" s="38"/>
      <c r="OWH107" s="38"/>
      <c r="OWI107" s="38"/>
      <c r="OWJ107" s="38"/>
      <c r="OWK107" s="38"/>
      <c r="OWL107" s="38"/>
      <c r="OWM107" s="38"/>
      <c r="OWN107" s="38"/>
      <c r="OWO107" s="38"/>
      <c r="OWP107" s="38"/>
      <c r="OWQ107" s="38"/>
      <c r="OWR107" s="38"/>
      <c r="OWS107" s="38"/>
      <c r="OWT107" s="38"/>
      <c r="OWU107" s="38"/>
      <c r="OWV107" s="38"/>
      <c r="OWW107" s="38"/>
      <c r="OWX107" s="38"/>
      <c r="OWY107" s="38"/>
      <c r="OWZ107" s="38"/>
      <c r="OXA107" s="38"/>
      <c r="OXB107" s="38"/>
      <c r="OXC107" s="38"/>
      <c r="OXD107" s="38"/>
      <c r="OXE107" s="38"/>
      <c r="OXF107" s="38"/>
      <c r="OXG107" s="38"/>
      <c r="OXH107" s="38"/>
      <c r="OXI107" s="38"/>
      <c r="OXJ107" s="38"/>
      <c r="OXK107" s="38"/>
      <c r="OXL107" s="38"/>
      <c r="OXM107" s="38"/>
      <c r="OXN107" s="38"/>
      <c r="OXO107" s="38"/>
      <c r="OXP107" s="38"/>
      <c r="OXQ107" s="38"/>
      <c r="OXR107" s="38"/>
      <c r="OXS107" s="38"/>
      <c r="OXT107" s="38"/>
      <c r="OXU107" s="38"/>
      <c r="OXV107" s="38"/>
      <c r="OXW107" s="38"/>
      <c r="OXX107" s="38"/>
      <c r="OXY107" s="38"/>
      <c r="OXZ107" s="38"/>
      <c r="OYA107" s="38"/>
      <c r="OYB107" s="38"/>
      <c r="OYC107" s="38"/>
      <c r="OYD107" s="38"/>
      <c r="OYE107" s="38"/>
      <c r="OYF107" s="38"/>
      <c r="OYG107" s="38"/>
      <c r="OYH107" s="38"/>
      <c r="OYI107" s="38"/>
      <c r="OYJ107" s="38"/>
      <c r="OYK107" s="38"/>
      <c r="OYL107" s="38"/>
      <c r="OYM107" s="38"/>
      <c r="OYN107" s="38"/>
      <c r="OYO107" s="38"/>
      <c r="OYP107" s="38"/>
      <c r="OYQ107" s="38"/>
      <c r="OYR107" s="38"/>
      <c r="OYS107" s="38"/>
      <c r="OYT107" s="38"/>
      <c r="OYU107" s="38"/>
      <c r="OYV107" s="38"/>
      <c r="OYW107" s="38"/>
      <c r="OYX107" s="38"/>
      <c r="OYY107" s="38"/>
      <c r="OYZ107" s="38"/>
      <c r="OZA107" s="38"/>
      <c r="OZB107" s="38"/>
      <c r="OZC107" s="38"/>
      <c r="OZD107" s="38"/>
      <c r="OZE107" s="38"/>
      <c r="OZF107" s="38"/>
      <c r="OZG107" s="38"/>
      <c r="OZH107" s="38"/>
      <c r="OZI107" s="38"/>
      <c r="OZJ107" s="38"/>
      <c r="OZK107" s="38"/>
      <c r="OZL107" s="38"/>
      <c r="OZM107" s="38"/>
      <c r="OZN107" s="38"/>
      <c r="OZO107" s="38"/>
      <c r="OZP107" s="38"/>
      <c r="OZQ107" s="38"/>
      <c r="OZR107" s="38"/>
      <c r="OZS107" s="38"/>
      <c r="OZT107" s="38"/>
      <c r="OZU107" s="38"/>
      <c r="OZV107" s="38"/>
      <c r="OZW107" s="38"/>
      <c r="OZX107" s="38"/>
      <c r="OZY107" s="38"/>
      <c r="OZZ107" s="38"/>
      <c r="PAA107" s="38"/>
      <c r="PAB107" s="38"/>
      <c r="PAC107" s="38"/>
      <c r="PAD107" s="38"/>
      <c r="PAE107" s="38"/>
      <c r="PAF107" s="38"/>
      <c r="PAG107" s="38"/>
      <c r="PAH107" s="38"/>
      <c r="PAI107" s="38"/>
      <c r="PAJ107" s="38"/>
      <c r="PAK107" s="38"/>
      <c r="PAL107" s="38"/>
      <c r="PAM107" s="38"/>
      <c r="PAN107" s="38"/>
      <c r="PAO107" s="38"/>
      <c r="PAP107" s="38"/>
      <c r="PAQ107" s="38"/>
      <c r="PAR107" s="38"/>
      <c r="PAS107" s="38"/>
      <c r="PAT107" s="38"/>
      <c r="PAU107" s="38"/>
      <c r="PAV107" s="38"/>
      <c r="PAW107" s="38"/>
      <c r="PAX107" s="38"/>
      <c r="PAY107" s="38"/>
      <c r="PAZ107" s="38"/>
      <c r="PBA107" s="38"/>
      <c r="PBB107" s="38"/>
      <c r="PBC107" s="38"/>
      <c r="PBD107" s="38"/>
      <c r="PBE107" s="38"/>
      <c r="PBF107" s="38"/>
      <c r="PBG107" s="38"/>
      <c r="PBH107" s="38"/>
      <c r="PBI107" s="38"/>
      <c r="PBJ107" s="38"/>
      <c r="PBK107" s="38"/>
      <c r="PBL107" s="38"/>
      <c r="PBM107" s="38"/>
      <c r="PBN107" s="38"/>
      <c r="PBO107" s="38"/>
      <c r="PBP107" s="38"/>
      <c r="PBQ107" s="38"/>
      <c r="PBR107" s="38"/>
      <c r="PBS107" s="38"/>
      <c r="PBT107" s="38"/>
      <c r="PBU107" s="38"/>
      <c r="PBV107" s="38"/>
      <c r="PBW107" s="38"/>
      <c r="PBX107" s="38"/>
      <c r="PBY107" s="38"/>
      <c r="PBZ107" s="38"/>
      <c r="PCA107" s="38"/>
      <c r="PCB107" s="38"/>
      <c r="PCC107" s="38"/>
      <c r="PCD107" s="38"/>
      <c r="PCE107" s="38"/>
      <c r="PCF107" s="38"/>
      <c r="PCG107" s="38"/>
      <c r="PCH107" s="38"/>
      <c r="PCI107" s="38"/>
      <c r="PCJ107" s="38"/>
      <c r="PCK107" s="38"/>
      <c r="PCL107" s="38"/>
      <c r="PCM107" s="38"/>
      <c r="PCN107" s="38"/>
      <c r="PCO107" s="38"/>
      <c r="PCP107" s="38"/>
      <c r="PCQ107" s="38"/>
      <c r="PCR107" s="38"/>
      <c r="PCS107" s="38"/>
      <c r="PCT107" s="38"/>
      <c r="PCU107" s="38"/>
      <c r="PCV107" s="38"/>
      <c r="PCW107" s="38"/>
      <c r="PCX107" s="38"/>
      <c r="PCY107" s="38"/>
      <c r="PCZ107" s="38"/>
      <c r="PDA107" s="38"/>
      <c r="PDB107" s="38"/>
      <c r="PDC107" s="38"/>
      <c r="PDD107" s="38"/>
      <c r="PDE107" s="38"/>
      <c r="PDF107" s="38"/>
      <c r="PDG107" s="38"/>
      <c r="PDH107" s="38"/>
      <c r="PDI107" s="38"/>
      <c r="PDJ107" s="38"/>
      <c r="PDK107" s="38"/>
      <c r="PDL107" s="38"/>
      <c r="PDM107" s="38"/>
      <c r="PDN107" s="38"/>
      <c r="PDO107" s="38"/>
      <c r="PDP107" s="38"/>
      <c r="PDQ107" s="38"/>
      <c r="PDR107" s="38"/>
      <c r="PDS107" s="38"/>
      <c r="PDT107" s="38"/>
      <c r="PDU107" s="38"/>
      <c r="PDV107" s="38"/>
      <c r="PDW107" s="38"/>
      <c r="PDX107" s="38"/>
      <c r="PDY107" s="38"/>
      <c r="PDZ107" s="38"/>
      <c r="PEA107" s="38"/>
      <c r="PEB107" s="38"/>
      <c r="PEC107" s="38"/>
      <c r="PED107" s="38"/>
      <c r="PEE107" s="38"/>
      <c r="PEF107" s="38"/>
      <c r="PEG107" s="38"/>
      <c r="PEH107" s="38"/>
      <c r="PEI107" s="38"/>
      <c r="PEJ107" s="38"/>
      <c r="PEK107" s="38"/>
      <c r="PEL107" s="38"/>
      <c r="PEM107" s="38"/>
      <c r="PEN107" s="38"/>
      <c r="PEO107" s="38"/>
      <c r="PEP107" s="38"/>
      <c r="PEQ107" s="38"/>
      <c r="PER107" s="38"/>
      <c r="PES107" s="38"/>
      <c r="PET107" s="38"/>
      <c r="PEU107" s="38"/>
      <c r="PEV107" s="38"/>
      <c r="PEW107" s="38"/>
      <c r="PEX107" s="38"/>
      <c r="PEY107" s="38"/>
      <c r="PEZ107" s="38"/>
      <c r="PFA107" s="38"/>
      <c r="PFB107" s="38"/>
      <c r="PFC107" s="38"/>
      <c r="PFD107" s="38"/>
      <c r="PFE107" s="38"/>
      <c r="PFF107" s="38"/>
      <c r="PFG107" s="38"/>
      <c r="PFH107" s="38"/>
      <c r="PFI107" s="38"/>
      <c r="PFJ107" s="38"/>
      <c r="PFK107" s="38"/>
      <c r="PFL107" s="38"/>
      <c r="PFM107" s="38"/>
      <c r="PFN107" s="38"/>
      <c r="PFO107" s="38"/>
      <c r="PFP107" s="38"/>
      <c r="PFQ107" s="38"/>
      <c r="PFR107" s="38"/>
      <c r="PFS107" s="38"/>
      <c r="PFT107" s="38"/>
      <c r="PFU107" s="38"/>
      <c r="PFV107" s="38"/>
      <c r="PFW107" s="38"/>
      <c r="PFX107" s="38"/>
      <c r="PFY107" s="38"/>
      <c r="PFZ107" s="38"/>
      <c r="PGA107" s="38"/>
      <c r="PGB107" s="38"/>
      <c r="PGC107" s="38"/>
      <c r="PGD107" s="38"/>
      <c r="PGE107" s="38"/>
      <c r="PGF107" s="38"/>
      <c r="PGG107" s="38"/>
      <c r="PGH107" s="38"/>
      <c r="PGI107" s="38"/>
      <c r="PGJ107" s="38"/>
      <c r="PGK107" s="38"/>
      <c r="PGL107" s="38"/>
      <c r="PGM107" s="38"/>
      <c r="PGN107" s="38"/>
      <c r="PGO107" s="38"/>
      <c r="PGP107" s="38"/>
      <c r="PGQ107" s="38"/>
      <c r="PGR107" s="38"/>
      <c r="PGS107" s="38"/>
      <c r="PGT107" s="38"/>
      <c r="PGU107" s="38"/>
      <c r="PGV107" s="38"/>
      <c r="PGW107" s="38"/>
      <c r="PGX107" s="38"/>
      <c r="PGY107" s="38"/>
      <c r="PGZ107" s="38"/>
      <c r="PHA107" s="38"/>
      <c r="PHB107" s="38"/>
      <c r="PHC107" s="38"/>
      <c r="PHD107" s="38"/>
      <c r="PHE107" s="38"/>
      <c r="PHF107" s="38"/>
      <c r="PHG107" s="38"/>
      <c r="PHH107" s="38"/>
      <c r="PHI107" s="38"/>
      <c r="PHJ107" s="38"/>
      <c r="PHK107" s="38"/>
      <c r="PHL107" s="38"/>
      <c r="PHM107" s="38"/>
      <c r="PHN107" s="38"/>
      <c r="PHO107" s="38"/>
      <c r="PHP107" s="38"/>
      <c r="PHQ107" s="38"/>
      <c r="PHR107" s="38"/>
      <c r="PHS107" s="38"/>
      <c r="PHT107" s="38"/>
      <c r="PHU107" s="38"/>
      <c r="PHV107" s="38"/>
      <c r="PHW107" s="38"/>
      <c r="PHX107" s="38"/>
      <c r="PHY107" s="38"/>
      <c r="PHZ107" s="38"/>
      <c r="PIA107" s="38"/>
      <c r="PIB107" s="38"/>
      <c r="PIC107" s="38"/>
      <c r="PID107" s="38"/>
      <c r="PIE107" s="38"/>
      <c r="PIF107" s="38"/>
      <c r="PIG107" s="38"/>
      <c r="PIH107" s="38"/>
      <c r="PII107" s="38"/>
      <c r="PIJ107" s="38"/>
      <c r="PIK107" s="38"/>
      <c r="PIL107" s="38"/>
      <c r="PIM107" s="38"/>
      <c r="PIN107" s="38"/>
      <c r="PIO107" s="38"/>
      <c r="PIP107" s="38"/>
      <c r="PIQ107" s="38"/>
      <c r="PIR107" s="38"/>
      <c r="PIS107" s="38"/>
      <c r="PIT107" s="38"/>
      <c r="PIU107" s="38"/>
      <c r="PIV107" s="38"/>
      <c r="PIW107" s="38"/>
      <c r="PIX107" s="38"/>
      <c r="PIY107" s="38"/>
      <c r="PIZ107" s="38"/>
      <c r="PJA107" s="38"/>
      <c r="PJB107" s="38"/>
      <c r="PJC107" s="38"/>
      <c r="PJD107" s="38"/>
      <c r="PJE107" s="38"/>
      <c r="PJF107" s="38"/>
      <c r="PJG107" s="38"/>
      <c r="PJH107" s="38"/>
      <c r="PJI107" s="38"/>
      <c r="PJJ107" s="38"/>
      <c r="PJK107" s="38"/>
      <c r="PJL107" s="38"/>
      <c r="PJM107" s="38"/>
      <c r="PJN107" s="38"/>
      <c r="PJO107" s="38"/>
      <c r="PJP107" s="38"/>
      <c r="PJQ107" s="38"/>
      <c r="PJR107" s="38"/>
      <c r="PJS107" s="38"/>
      <c r="PJT107" s="38"/>
      <c r="PJU107" s="38"/>
      <c r="PJV107" s="38"/>
      <c r="PJW107" s="38"/>
      <c r="PJX107" s="38"/>
      <c r="PJY107" s="38"/>
      <c r="PJZ107" s="38"/>
      <c r="PKA107" s="38"/>
      <c r="PKB107" s="38"/>
      <c r="PKC107" s="38"/>
      <c r="PKD107" s="38"/>
      <c r="PKE107" s="38"/>
      <c r="PKF107" s="38"/>
      <c r="PKG107" s="38"/>
      <c r="PKH107" s="38"/>
      <c r="PKI107" s="38"/>
      <c r="PKJ107" s="38"/>
      <c r="PKK107" s="38"/>
      <c r="PKL107" s="38"/>
      <c r="PKM107" s="38"/>
      <c r="PKN107" s="38"/>
      <c r="PKO107" s="38"/>
      <c r="PKP107" s="38"/>
      <c r="PKQ107" s="38"/>
      <c r="PKR107" s="38"/>
      <c r="PKS107" s="38"/>
      <c r="PKT107" s="38"/>
      <c r="PKU107" s="38"/>
      <c r="PKV107" s="38"/>
      <c r="PKW107" s="38"/>
      <c r="PKX107" s="38"/>
      <c r="PKY107" s="38"/>
      <c r="PKZ107" s="38"/>
      <c r="PLA107" s="38"/>
      <c r="PLB107" s="38"/>
      <c r="PLC107" s="38"/>
      <c r="PLD107" s="38"/>
      <c r="PLE107" s="38"/>
      <c r="PLF107" s="38"/>
      <c r="PLG107" s="38"/>
      <c r="PLH107" s="38"/>
      <c r="PLI107" s="38"/>
      <c r="PLJ107" s="38"/>
      <c r="PLK107" s="38"/>
      <c r="PLL107" s="38"/>
      <c r="PLM107" s="38"/>
      <c r="PLN107" s="38"/>
      <c r="PLO107" s="38"/>
      <c r="PLP107" s="38"/>
      <c r="PLQ107" s="38"/>
      <c r="PLR107" s="38"/>
      <c r="PLS107" s="38"/>
      <c r="PLT107" s="38"/>
      <c r="PLU107" s="38"/>
      <c r="PLV107" s="38"/>
      <c r="PLW107" s="38"/>
      <c r="PLX107" s="38"/>
      <c r="PLY107" s="38"/>
      <c r="PLZ107" s="38"/>
      <c r="PMA107" s="38"/>
      <c r="PMB107" s="38"/>
      <c r="PMC107" s="38"/>
      <c r="PMD107" s="38"/>
      <c r="PME107" s="38"/>
      <c r="PMF107" s="38"/>
      <c r="PMG107" s="38"/>
      <c r="PMH107" s="38"/>
      <c r="PMI107" s="38"/>
      <c r="PMJ107" s="38"/>
      <c r="PMK107" s="38"/>
      <c r="PML107" s="38"/>
      <c r="PMM107" s="38"/>
      <c r="PMN107" s="38"/>
      <c r="PMO107" s="38"/>
      <c r="PMP107" s="38"/>
      <c r="PMQ107" s="38"/>
      <c r="PMR107" s="38"/>
      <c r="PMS107" s="38"/>
      <c r="PMT107" s="38"/>
      <c r="PMU107" s="38"/>
      <c r="PMV107" s="38"/>
      <c r="PMW107" s="38"/>
      <c r="PMX107" s="38"/>
      <c r="PMY107" s="38"/>
      <c r="PMZ107" s="38"/>
      <c r="PNA107" s="38"/>
      <c r="PNB107" s="38"/>
      <c r="PNC107" s="38"/>
      <c r="PND107" s="38"/>
      <c r="PNE107" s="38"/>
      <c r="PNF107" s="38"/>
      <c r="PNG107" s="38"/>
      <c r="PNH107" s="38"/>
      <c r="PNI107" s="38"/>
      <c r="PNJ107" s="38"/>
      <c r="PNK107" s="38"/>
      <c r="PNL107" s="38"/>
      <c r="PNM107" s="38"/>
      <c r="PNN107" s="38"/>
      <c r="PNO107" s="38"/>
      <c r="PNP107" s="38"/>
      <c r="PNQ107" s="38"/>
      <c r="PNR107" s="38"/>
      <c r="PNS107" s="38"/>
      <c r="PNT107" s="38"/>
      <c r="PNU107" s="38"/>
      <c r="PNV107" s="38"/>
      <c r="PNW107" s="38"/>
      <c r="PNX107" s="38"/>
      <c r="PNY107" s="38"/>
      <c r="PNZ107" s="38"/>
      <c r="POA107" s="38"/>
      <c r="POB107" s="38"/>
      <c r="POC107" s="38"/>
      <c r="POD107" s="38"/>
      <c r="POE107" s="38"/>
      <c r="POF107" s="38"/>
      <c r="POG107" s="38"/>
      <c r="POH107" s="38"/>
      <c r="POI107" s="38"/>
      <c r="POJ107" s="38"/>
      <c r="POK107" s="38"/>
      <c r="POL107" s="38"/>
      <c r="POM107" s="38"/>
      <c r="PON107" s="38"/>
      <c r="POO107" s="38"/>
      <c r="POP107" s="38"/>
      <c r="POQ107" s="38"/>
      <c r="POR107" s="38"/>
      <c r="POS107" s="38"/>
      <c r="POT107" s="38"/>
      <c r="POU107" s="38"/>
      <c r="POV107" s="38"/>
      <c r="POW107" s="38"/>
      <c r="POX107" s="38"/>
      <c r="POY107" s="38"/>
      <c r="POZ107" s="38"/>
      <c r="PPA107" s="38"/>
      <c r="PPB107" s="38"/>
      <c r="PPC107" s="38"/>
      <c r="PPD107" s="38"/>
      <c r="PPE107" s="38"/>
      <c r="PPF107" s="38"/>
      <c r="PPG107" s="38"/>
      <c r="PPH107" s="38"/>
      <c r="PPI107" s="38"/>
      <c r="PPJ107" s="38"/>
      <c r="PPK107" s="38"/>
      <c r="PPL107" s="38"/>
      <c r="PPM107" s="38"/>
      <c r="PPN107" s="38"/>
      <c r="PPO107" s="38"/>
      <c r="PPP107" s="38"/>
      <c r="PPQ107" s="38"/>
      <c r="PPR107" s="38"/>
      <c r="PPS107" s="38"/>
      <c r="PPT107" s="38"/>
      <c r="PPU107" s="38"/>
      <c r="PPV107" s="38"/>
      <c r="PPW107" s="38"/>
      <c r="PPX107" s="38"/>
      <c r="PPY107" s="38"/>
      <c r="PPZ107" s="38"/>
      <c r="PQA107" s="38"/>
      <c r="PQB107" s="38"/>
      <c r="PQC107" s="38"/>
      <c r="PQD107" s="38"/>
      <c r="PQE107" s="38"/>
      <c r="PQF107" s="38"/>
      <c r="PQG107" s="38"/>
      <c r="PQH107" s="38"/>
      <c r="PQI107" s="38"/>
      <c r="PQJ107" s="38"/>
      <c r="PQK107" s="38"/>
      <c r="PQL107" s="38"/>
      <c r="PQM107" s="38"/>
      <c r="PQN107" s="38"/>
      <c r="PQO107" s="38"/>
      <c r="PQP107" s="38"/>
      <c r="PQQ107" s="38"/>
      <c r="PQR107" s="38"/>
      <c r="PQS107" s="38"/>
      <c r="PQT107" s="38"/>
      <c r="PQU107" s="38"/>
      <c r="PQV107" s="38"/>
      <c r="PQW107" s="38"/>
      <c r="PQX107" s="38"/>
      <c r="PQY107" s="38"/>
      <c r="PQZ107" s="38"/>
      <c r="PRA107" s="38"/>
      <c r="PRB107" s="38"/>
      <c r="PRC107" s="38"/>
      <c r="PRD107" s="38"/>
      <c r="PRE107" s="38"/>
      <c r="PRF107" s="38"/>
      <c r="PRG107" s="38"/>
      <c r="PRH107" s="38"/>
      <c r="PRI107" s="38"/>
      <c r="PRJ107" s="38"/>
      <c r="PRK107" s="38"/>
      <c r="PRL107" s="38"/>
      <c r="PRM107" s="38"/>
      <c r="PRN107" s="38"/>
      <c r="PRO107" s="38"/>
      <c r="PRP107" s="38"/>
      <c r="PRQ107" s="38"/>
      <c r="PRR107" s="38"/>
      <c r="PRS107" s="38"/>
      <c r="PRT107" s="38"/>
      <c r="PRU107" s="38"/>
      <c r="PRV107" s="38"/>
      <c r="PRW107" s="38"/>
      <c r="PRX107" s="38"/>
      <c r="PRY107" s="38"/>
      <c r="PRZ107" s="38"/>
      <c r="PSA107" s="38"/>
      <c r="PSB107" s="38"/>
      <c r="PSC107" s="38"/>
      <c r="PSD107" s="38"/>
      <c r="PSE107" s="38"/>
      <c r="PSF107" s="38"/>
      <c r="PSG107" s="38"/>
      <c r="PSH107" s="38"/>
      <c r="PSI107" s="38"/>
      <c r="PSJ107" s="38"/>
      <c r="PSK107" s="38"/>
      <c r="PSL107" s="38"/>
      <c r="PSM107" s="38"/>
      <c r="PSN107" s="38"/>
      <c r="PSO107" s="38"/>
      <c r="PSP107" s="38"/>
      <c r="PSQ107" s="38"/>
      <c r="PSR107" s="38"/>
      <c r="PSS107" s="38"/>
      <c r="PST107" s="38"/>
      <c r="PSU107" s="38"/>
      <c r="PSV107" s="38"/>
      <c r="PSW107" s="38"/>
      <c r="PSX107" s="38"/>
      <c r="PSY107" s="38"/>
      <c r="PSZ107" s="38"/>
      <c r="PTA107" s="38"/>
      <c r="PTB107" s="38"/>
      <c r="PTC107" s="38"/>
      <c r="PTD107" s="38"/>
      <c r="PTE107" s="38"/>
      <c r="PTF107" s="38"/>
      <c r="PTG107" s="38"/>
      <c r="PTH107" s="38"/>
      <c r="PTI107" s="38"/>
      <c r="PTJ107" s="38"/>
      <c r="PTK107" s="38"/>
      <c r="PTL107" s="38"/>
      <c r="PTM107" s="38"/>
      <c r="PTN107" s="38"/>
      <c r="PTO107" s="38"/>
      <c r="PTP107" s="38"/>
      <c r="PTQ107" s="38"/>
      <c r="PTR107" s="38"/>
      <c r="PTS107" s="38"/>
      <c r="PTT107" s="38"/>
      <c r="PTU107" s="38"/>
      <c r="PTV107" s="38"/>
      <c r="PTW107" s="38"/>
      <c r="PTX107" s="38"/>
      <c r="PTY107" s="38"/>
      <c r="PTZ107" s="38"/>
      <c r="PUA107" s="38"/>
      <c r="PUB107" s="38"/>
      <c r="PUC107" s="38"/>
      <c r="PUD107" s="38"/>
      <c r="PUE107" s="38"/>
      <c r="PUF107" s="38"/>
      <c r="PUG107" s="38"/>
      <c r="PUH107" s="38"/>
      <c r="PUI107" s="38"/>
      <c r="PUJ107" s="38"/>
      <c r="PUK107" s="38"/>
      <c r="PUL107" s="38"/>
      <c r="PUM107" s="38"/>
      <c r="PUN107" s="38"/>
      <c r="PUO107" s="38"/>
      <c r="PUP107" s="38"/>
      <c r="PUQ107" s="38"/>
      <c r="PUR107" s="38"/>
      <c r="PUS107" s="38"/>
      <c r="PUT107" s="38"/>
      <c r="PUU107" s="38"/>
      <c r="PUV107" s="38"/>
      <c r="PUW107" s="38"/>
      <c r="PUX107" s="38"/>
      <c r="PUY107" s="38"/>
      <c r="PUZ107" s="38"/>
      <c r="PVA107" s="38"/>
      <c r="PVB107" s="38"/>
      <c r="PVC107" s="38"/>
      <c r="PVD107" s="38"/>
      <c r="PVE107" s="38"/>
      <c r="PVF107" s="38"/>
      <c r="PVG107" s="38"/>
      <c r="PVH107" s="38"/>
      <c r="PVI107" s="38"/>
      <c r="PVJ107" s="38"/>
      <c r="PVK107" s="38"/>
      <c r="PVL107" s="38"/>
      <c r="PVM107" s="38"/>
      <c r="PVN107" s="38"/>
      <c r="PVO107" s="38"/>
      <c r="PVP107" s="38"/>
      <c r="PVQ107" s="38"/>
      <c r="PVR107" s="38"/>
      <c r="PVS107" s="38"/>
      <c r="PVT107" s="38"/>
      <c r="PVU107" s="38"/>
      <c r="PVV107" s="38"/>
      <c r="PVW107" s="38"/>
      <c r="PVX107" s="38"/>
      <c r="PVY107" s="38"/>
      <c r="PVZ107" s="38"/>
      <c r="PWA107" s="38"/>
      <c r="PWB107" s="38"/>
      <c r="PWC107" s="38"/>
      <c r="PWD107" s="38"/>
      <c r="PWE107" s="38"/>
      <c r="PWF107" s="38"/>
      <c r="PWG107" s="38"/>
      <c r="PWH107" s="38"/>
      <c r="PWI107" s="38"/>
      <c r="PWJ107" s="38"/>
      <c r="PWK107" s="38"/>
      <c r="PWL107" s="38"/>
      <c r="PWM107" s="38"/>
      <c r="PWN107" s="38"/>
      <c r="PWO107" s="38"/>
      <c r="PWP107" s="38"/>
      <c r="PWQ107" s="38"/>
      <c r="PWR107" s="38"/>
      <c r="PWS107" s="38"/>
      <c r="PWT107" s="38"/>
      <c r="PWU107" s="38"/>
      <c r="PWV107" s="38"/>
      <c r="PWW107" s="38"/>
      <c r="PWX107" s="38"/>
      <c r="PWY107" s="38"/>
      <c r="PWZ107" s="38"/>
      <c r="PXA107" s="38"/>
      <c r="PXB107" s="38"/>
      <c r="PXC107" s="38"/>
      <c r="PXD107" s="38"/>
      <c r="PXE107" s="38"/>
      <c r="PXF107" s="38"/>
      <c r="PXG107" s="38"/>
      <c r="PXH107" s="38"/>
      <c r="PXI107" s="38"/>
      <c r="PXJ107" s="38"/>
      <c r="PXK107" s="38"/>
      <c r="PXL107" s="38"/>
      <c r="PXM107" s="38"/>
      <c r="PXN107" s="38"/>
      <c r="PXO107" s="38"/>
      <c r="PXP107" s="38"/>
      <c r="PXQ107" s="38"/>
      <c r="PXR107" s="38"/>
      <c r="PXS107" s="38"/>
      <c r="PXT107" s="38"/>
      <c r="PXU107" s="38"/>
      <c r="PXV107" s="38"/>
      <c r="PXW107" s="38"/>
      <c r="PXX107" s="38"/>
      <c r="PXY107" s="38"/>
      <c r="PXZ107" s="38"/>
      <c r="PYA107" s="38"/>
      <c r="PYB107" s="38"/>
      <c r="PYC107" s="38"/>
      <c r="PYD107" s="38"/>
      <c r="PYE107" s="38"/>
      <c r="PYF107" s="38"/>
      <c r="PYG107" s="38"/>
      <c r="PYH107" s="38"/>
      <c r="PYI107" s="38"/>
      <c r="PYJ107" s="38"/>
      <c r="PYK107" s="38"/>
      <c r="PYL107" s="38"/>
      <c r="PYM107" s="38"/>
      <c r="PYN107" s="38"/>
      <c r="PYO107" s="38"/>
      <c r="PYP107" s="38"/>
      <c r="PYQ107" s="38"/>
      <c r="PYR107" s="38"/>
      <c r="PYS107" s="38"/>
      <c r="PYT107" s="38"/>
      <c r="PYU107" s="38"/>
      <c r="PYV107" s="38"/>
      <c r="PYW107" s="38"/>
      <c r="PYX107" s="38"/>
      <c r="PYY107" s="38"/>
      <c r="PYZ107" s="38"/>
      <c r="PZA107" s="38"/>
      <c r="PZB107" s="38"/>
      <c r="PZC107" s="38"/>
      <c r="PZD107" s="38"/>
      <c r="PZE107" s="38"/>
      <c r="PZF107" s="38"/>
      <c r="PZG107" s="38"/>
      <c r="PZH107" s="38"/>
      <c r="PZI107" s="38"/>
      <c r="PZJ107" s="38"/>
      <c r="PZK107" s="38"/>
      <c r="PZL107" s="38"/>
      <c r="PZM107" s="38"/>
      <c r="PZN107" s="38"/>
      <c r="PZO107" s="38"/>
      <c r="PZP107" s="38"/>
      <c r="PZQ107" s="38"/>
      <c r="PZR107" s="38"/>
      <c r="PZS107" s="38"/>
      <c r="PZT107" s="38"/>
      <c r="PZU107" s="38"/>
      <c r="PZV107" s="38"/>
      <c r="PZW107" s="38"/>
      <c r="PZX107" s="38"/>
      <c r="PZY107" s="38"/>
      <c r="PZZ107" s="38"/>
      <c r="QAA107" s="38"/>
      <c r="QAB107" s="38"/>
      <c r="QAC107" s="38"/>
      <c r="QAD107" s="38"/>
      <c r="QAE107" s="38"/>
      <c r="QAF107" s="38"/>
      <c r="QAG107" s="38"/>
      <c r="QAH107" s="38"/>
      <c r="QAI107" s="38"/>
      <c r="QAJ107" s="38"/>
      <c r="QAK107" s="38"/>
      <c r="QAL107" s="38"/>
      <c r="QAM107" s="38"/>
      <c r="QAN107" s="38"/>
      <c r="QAO107" s="38"/>
      <c r="QAP107" s="38"/>
      <c r="QAQ107" s="38"/>
      <c r="QAR107" s="38"/>
      <c r="QAS107" s="38"/>
      <c r="QAT107" s="38"/>
      <c r="QAU107" s="38"/>
      <c r="QAV107" s="38"/>
      <c r="QAW107" s="38"/>
      <c r="QAX107" s="38"/>
      <c r="QAY107" s="38"/>
      <c r="QAZ107" s="38"/>
      <c r="QBA107" s="38"/>
      <c r="QBB107" s="38"/>
      <c r="QBC107" s="38"/>
      <c r="QBD107" s="38"/>
      <c r="QBE107" s="38"/>
      <c r="QBF107" s="38"/>
      <c r="QBG107" s="38"/>
      <c r="QBH107" s="38"/>
      <c r="QBI107" s="38"/>
      <c r="QBJ107" s="38"/>
      <c r="QBK107" s="38"/>
      <c r="QBL107" s="38"/>
      <c r="QBM107" s="38"/>
      <c r="QBN107" s="38"/>
      <c r="QBO107" s="38"/>
      <c r="QBP107" s="38"/>
      <c r="QBQ107" s="38"/>
      <c r="QBR107" s="38"/>
      <c r="QBS107" s="38"/>
      <c r="QBT107" s="38"/>
      <c r="QBU107" s="38"/>
      <c r="QBV107" s="38"/>
      <c r="QBW107" s="38"/>
      <c r="QBX107" s="38"/>
      <c r="QBY107" s="38"/>
      <c r="QBZ107" s="38"/>
      <c r="QCA107" s="38"/>
      <c r="QCB107" s="38"/>
      <c r="QCC107" s="38"/>
      <c r="QCD107" s="38"/>
      <c r="QCE107" s="38"/>
      <c r="QCF107" s="38"/>
      <c r="QCG107" s="38"/>
      <c r="QCH107" s="38"/>
      <c r="QCI107" s="38"/>
      <c r="QCJ107" s="38"/>
      <c r="QCK107" s="38"/>
      <c r="QCL107" s="38"/>
      <c r="QCM107" s="38"/>
      <c r="QCN107" s="38"/>
      <c r="QCO107" s="38"/>
      <c r="QCP107" s="38"/>
      <c r="QCQ107" s="38"/>
      <c r="QCR107" s="38"/>
      <c r="QCS107" s="38"/>
      <c r="QCT107" s="38"/>
      <c r="QCU107" s="38"/>
      <c r="QCV107" s="38"/>
      <c r="QCW107" s="38"/>
      <c r="QCX107" s="38"/>
      <c r="QCY107" s="38"/>
      <c r="QCZ107" s="38"/>
      <c r="QDA107" s="38"/>
      <c r="QDB107" s="38"/>
      <c r="QDC107" s="38"/>
      <c r="QDD107" s="38"/>
      <c r="QDE107" s="38"/>
      <c r="QDF107" s="38"/>
      <c r="QDG107" s="38"/>
      <c r="QDH107" s="38"/>
      <c r="QDI107" s="38"/>
      <c r="QDJ107" s="38"/>
      <c r="QDK107" s="38"/>
      <c r="QDL107" s="38"/>
      <c r="QDM107" s="38"/>
      <c r="QDN107" s="38"/>
      <c r="QDO107" s="38"/>
      <c r="QDP107" s="38"/>
      <c r="QDQ107" s="38"/>
      <c r="QDR107" s="38"/>
      <c r="QDS107" s="38"/>
      <c r="QDT107" s="38"/>
      <c r="QDU107" s="38"/>
      <c r="QDV107" s="38"/>
      <c r="QDW107" s="38"/>
      <c r="QDX107" s="38"/>
      <c r="QDY107" s="38"/>
      <c r="QDZ107" s="38"/>
      <c r="QEA107" s="38"/>
      <c r="QEB107" s="38"/>
      <c r="QEC107" s="38"/>
      <c r="QED107" s="38"/>
      <c r="QEE107" s="38"/>
      <c r="QEF107" s="38"/>
      <c r="QEG107" s="38"/>
      <c r="QEH107" s="38"/>
      <c r="QEI107" s="38"/>
      <c r="QEJ107" s="38"/>
      <c r="QEK107" s="38"/>
      <c r="QEL107" s="38"/>
      <c r="QEM107" s="38"/>
      <c r="QEN107" s="38"/>
      <c r="QEO107" s="38"/>
      <c r="QEP107" s="38"/>
      <c r="QEQ107" s="38"/>
      <c r="QER107" s="38"/>
      <c r="QES107" s="38"/>
      <c r="QET107" s="38"/>
      <c r="QEU107" s="38"/>
      <c r="QEV107" s="38"/>
      <c r="QEW107" s="38"/>
      <c r="QEX107" s="38"/>
      <c r="QEY107" s="38"/>
      <c r="QEZ107" s="38"/>
      <c r="QFA107" s="38"/>
      <c r="QFB107" s="38"/>
      <c r="QFC107" s="38"/>
      <c r="QFD107" s="38"/>
      <c r="QFE107" s="38"/>
      <c r="QFF107" s="38"/>
      <c r="QFG107" s="38"/>
      <c r="QFH107" s="38"/>
      <c r="QFI107" s="38"/>
      <c r="QFJ107" s="38"/>
      <c r="QFK107" s="38"/>
      <c r="QFL107" s="38"/>
      <c r="QFM107" s="38"/>
      <c r="QFN107" s="38"/>
      <c r="QFO107" s="38"/>
      <c r="QFP107" s="38"/>
      <c r="QFQ107" s="38"/>
      <c r="QFR107" s="38"/>
      <c r="QFS107" s="38"/>
      <c r="QFT107" s="38"/>
      <c r="QFU107" s="38"/>
      <c r="QFV107" s="38"/>
      <c r="QFW107" s="38"/>
      <c r="QFX107" s="38"/>
      <c r="QFY107" s="38"/>
      <c r="QFZ107" s="38"/>
      <c r="QGA107" s="38"/>
      <c r="QGB107" s="38"/>
      <c r="QGC107" s="38"/>
      <c r="QGD107" s="38"/>
      <c r="QGE107" s="38"/>
      <c r="QGF107" s="38"/>
      <c r="QGG107" s="38"/>
      <c r="QGH107" s="38"/>
      <c r="QGI107" s="38"/>
      <c r="QGJ107" s="38"/>
      <c r="QGK107" s="38"/>
      <c r="QGL107" s="38"/>
      <c r="QGM107" s="38"/>
      <c r="QGN107" s="38"/>
      <c r="QGO107" s="38"/>
      <c r="QGP107" s="38"/>
      <c r="QGQ107" s="38"/>
      <c r="QGR107" s="38"/>
      <c r="QGS107" s="38"/>
      <c r="QGT107" s="38"/>
      <c r="QGU107" s="38"/>
      <c r="QGV107" s="38"/>
      <c r="QGW107" s="38"/>
      <c r="QGX107" s="38"/>
      <c r="QGY107" s="38"/>
      <c r="QGZ107" s="38"/>
      <c r="QHA107" s="38"/>
      <c r="QHB107" s="38"/>
      <c r="QHC107" s="38"/>
      <c r="QHD107" s="38"/>
      <c r="QHE107" s="38"/>
      <c r="QHF107" s="38"/>
      <c r="QHG107" s="38"/>
      <c r="QHH107" s="38"/>
      <c r="QHI107" s="38"/>
      <c r="QHJ107" s="38"/>
      <c r="QHK107" s="38"/>
      <c r="QHL107" s="38"/>
      <c r="QHM107" s="38"/>
      <c r="QHN107" s="38"/>
      <c r="QHO107" s="38"/>
      <c r="QHP107" s="38"/>
      <c r="QHQ107" s="38"/>
      <c r="QHR107" s="38"/>
      <c r="QHS107" s="38"/>
      <c r="QHT107" s="38"/>
      <c r="QHU107" s="38"/>
      <c r="QHV107" s="38"/>
      <c r="QHW107" s="38"/>
      <c r="QHX107" s="38"/>
      <c r="QHY107" s="38"/>
      <c r="QHZ107" s="38"/>
      <c r="QIA107" s="38"/>
      <c r="QIB107" s="38"/>
      <c r="QIC107" s="38"/>
      <c r="QID107" s="38"/>
      <c r="QIE107" s="38"/>
      <c r="QIF107" s="38"/>
      <c r="QIG107" s="38"/>
      <c r="QIH107" s="38"/>
      <c r="QII107" s="38"/>
      <c r="QIJ107" s="38"/>
      <c r="QIK107" s="38"/>
      <c r="QIL107" s="38"/>
      <c r="QIM107" s="38"/>
      <c r="QIN107" s="38"/>
      <c r="QIO107" s="38"/>
      <c r="QIP107" s="38"/>
      <c r="QIQ107" s="38"/>
      <c r="QIR107" s="38"/>
      <c r="QIS107" s="38"/>
      <c r="QIT107" s="38"/>
      <c r="QIU107" s="38"/>
      <c r="QIV107" s="38"/>
      <c r="QIW107" s="38"/>
      <c r="QIX107" s="38"/>
      <c r="QIY107" s="38"/>
      <c r="QIZ107" s="38"/>
      <c r="QJA107" s="38"/>
      <c r="QJB107" s="38"/>
      <c r="QJC107" s="38"/>
      <c r="QJD107" s="38"/>
      <c r="QJE107" s="38"/>
      <c r="QJF107" s="38"/>
      <c r="QJG107" s="38"/>
      <c r="QJH107" s="38"/>
      <c r="QJI107" s="38"/>
      <c r="QJJ107" s="38"/>
      <c r="QJK107" s="38"/>
      <c r="QJL107" s="38"/>
      <c r="QJM107" s="38"/>
      <c r="QJN107" s="38"/>
      <c r="QJO107" s="38"/>
      <c r="QJP107" s="38"/>
      <c r="QJQ107" s="38"/>
      <c r="QJR107" s="38"/>
      <c r="QJS107" s="38"/>
      <c r="QJT107" s="38"/>
      <c r="QJU107" s="38"/>
      <c r="QJV107" s="38"/>
      <c r="QJW107" s="38"/>
      <c r="QJX107" s="38"/>
      <c r="QJY107" s="38"/>
      <c r="QJZ107" s="38"/>
      <c r="QKA107" s="38"/>
      <c r="QKB107" s="38"/>
      <c r="QKC107" s="38"/>
      <c r="QKD107" s="38"/>
      <c r="QKE107" s="38"/>
      <c r="QKF107" s="38"/>
      <c r="QKG107" s="38"/>
      <c r="QKH107" s="38"/>
      <c r="QKI107" s="38"/>
      <c r="QKJ107" s="38"/>
      <c r="QKK107" s="38"/>
      <c r="QKL107" s="38"/>
      <c r="QKM107" s="38"/>
      <c r="QKN107" s="38"/>
      <c r="QKO107" s="38"/>
      <c r="QKP107" s="38"/>
      <c r="QKQ107" s="38"/>
      <c r="QKR107" s="38"/>
      <c r="QKS107" s="38"/>
      <c r="QKT107" s="38"/>
      <c r="QKU107" s="38"/>
      <c r="QKV107" s="38"/>
      <c r="QKW107" s="38"/>
      <c r="QKX107" s="38"/>
      <c r="QKY107" s="38"/>
      <c r="QKZ107" s="38"/>
      <c r="QLA107" s="38"/>
      <c r="QLB107" s="38"/>
      <c r="QLC107" s="38"/>
      <c r="QLD107" s="38"/>
      <c r="QLE107" s="38"/>
      <c r="QLF107" s="38"/>
      <c r="QLG107" s="38"/>
      <c r="QLH107" s="38"/>
      <c r="QLI107" s="38"/>
      <c r="QLJ107" s="38"/>
      <c r="QLK107" s="38"/>
      <c r="QLL107" s="38"/>
      <c r="QLM107" s="38"/>
      <c r="QLN107" s="38"/>
      <c r="QLO107" s="38"/>
      <c r="QLP107" s="38"/>
      <c r="QLQ107" s="38"/>
      <c r="QLR107" s="38"/>
      <c r="QLS107" s="38"/>
      <c r="QLT107" s="38"/>
      <c r="QLU107" s="38"/>
      <c r="QLV107" s="38"/>
      <c r="QLW107" s="38"/>
      <c r="QLX107" s="38"/>
      <c r="QLY107" s="38"/>
      <c r="QLZ107" s="38"/>
      <c r="QMA107" s="38"/>
      <c r="QMB107" s="38"/>
      <c r="QMC107" s="38"/>
      <c r="QMD107" s="38"/>
      <c r="QME107" s="38"/>
      <c r="QMF107" s="38"/>
      <c r="QMG107" s="38"/>
      <c r="QMH107" s="38"/>
      <c r="QMI107" s="38"/>
      <c r="QMJ107" s="38"/>
      <c r="QMK107" s="38"/>
      <c r="QML107" s="38"/>
      <c r="QMM107" s="38"/>
      <c r="QMN107" s="38"/>
      <c r="QMO107" s="38"/>
      <c r="QMP107" s="38"/>
      <c r="QMQ107" s="38"/>
      <c r="QMR107" s="38"/>
      <c r="QMS107" s="38"/>
      <c r="QMT107" s="38"/>
      <c r="QMU107" s="38"/>
      <c r="QMV107" s="38"/>
      <c r="QMW107" s="38"/>
      <c r="QMX107" s="38"/>
      <c r="QMY107" s="38"/>
      <c r="QMZ107" s="38"/>
      <c r="QNA107" s="38"/>
      <c r="QNB107" s="38"/>
      <c r="QNC107" s="38"/>
      <c r="QND107" s="38"/>
      <c r="QNE107" s="38"/>
      <c r="QNF107" s="38"/>
      <c r="QNG107" s="38"/>
      <c r="QNH107" s="38"/>
      <c r="QNI107" s="38"/>
      <c r="QNJ107" s="38"/>
      <c r="QNK107" s="38"/>
      <c r="QNL107" s="38"/>
      <c r="QNM107" s="38"/>
      <c r="QNN107" s="38"/>
      <c r="QNO107" s="38"/>
      <c r="QNP107" s="38"/>
      <c r="QNQ107" s="38"/>
      <c r="QNR107" s="38"/>
      <c r="QNS107" s="38"/>
      <c r="QNT107" s="38"/>
      <c r="QNU107" s="38"/>
      <c r="QNV107" s="38"/>
      <c r="QNW107" s="38"/>
      <c r="QNX107" s="38"/>
      <c r="QNY107" s="38"/>
      <c r="QNZ107" s="38"/>
      <c r="QOA107" s="38"/>
      <c r="QOB107" s="38"/>
      <c r="QOC107" s="38"/>
      <c r="QOD107" s="38"/>
      <c r="QOE107" s="38"/>
      <c r="QOF107" s="38"/>
      <c r="QOG107" s="38"/>
      <c r="QOH107" s="38"/>
      <c r="QOI107" s="38"/>
      <c r="QOJ107" s="38"/>
      <c r="QOK107" s="38"/>
      <c r="QOL107" s="38"/>
      <c r="QOM107" s="38"/>
      <c r="QON107" s="38"/>
      <c r="QOO107" s="38"/>
      <c r="QOP107" s="38"/>
      <c r="QOQ107" s="38"/>
      <c r="QOR107" s="38"/>
      <c r="QOS107" s="38"/>
      <c r="QOT107" s="38"/>
      <c r="QOU107" s="38"/>
      <c r="QOV107" s="38"/>
      <c r="QOW107" s="38"/>
      <c r="QOX107" s="38"/>
      <c r="QOY107" s="38"/>
      <c r="QOZ107" s="38"/>
      <c r="QPA107" s="38"/>
      <c r="QPB107" s="38"/>
      <c r="QPC107" s="38"/>
      <c r="QPD107" s="38"/>
      <c r="QPE107" s="38"/>
      <c r="QPF107" s="38"/>
      <c r="QPG107" s="38"/>
      <c r="QPH107" s="38"/>
      <c r="QPI107" s="38"/>
      <c r="QPJ107" s="38"/>
      <c r="QPK107" s="38"/>
      <c r="QPL107" s="38"/>
      <c r="QPM107" s="38"/>
      <c r="QPN107" s="38"/>
      <c r="QPO107" s="38"/>
      <c r="QPP107" s="38"/>
      <c r="QPQ107" s="38"/>
      <c r="QPR107" s="38"/>
      <c r="QPS107" s="38"/>
      <c r="QPT107" s="38"/>
      <c r="QPU107" s="38"/>
      <c r="QPV107" s="38"/>
      <c r="QPW107" s="38"/>
      <c r="QPX107" s="38"/>
      <c r="QPY107" s="38"/>
      <c r="QPZ107" s="38"/>
      <c r="QQA107" s="38"/>
      <c r="QQB107" s="38"/>
      <c r="QQC107" s="38"/>
      <c r="QQD107" s="38"/>
      <c r="QQE107" s="38"/>
      <c r="QQF107" s="38"/>
      <c r="QQG107" s="38"/>
      <c r="QQH107" s="38"/>
      <c r="QQI107" s="38"/>
      <c r="QQJ107" s="38"/>
      <c r="QQK107" s="38"/>
      <c r="QQL107" s="38"/>
      <c r="QQM107" s="38"/>
      <c r="QQN107" s="38"/>
      <c r="QQO107" s="38"/>
      <c r="QQP107" s="38"/>
      <c r="QQQ107" s="38"/>
      <c r="QQR107" s="38"/>
      <c r="QQS107" s="38"/>
      <c r="QQT107" s="38"/>
      <c r="QQU107" s="38"/>
      <c r="QQV107" s="38"/>
      <c r="QQW107" s="38"/>
      <c r="QQX107" s="38"/>
      <c r="QQY107" s="38"/>
      <c r="QQZ107" s="38"/>
      <c r="QRA107" s="38"/>
      <c r="QRB107" s="38"/>
      <c r="QRC107" s="38"/>
      <c r="QRD107" s="38"/>
      <c r="QRE107" s="38"/>
      <c r="QRF107" s="38"/>
      <c r="QRG107" s="38"/>
      <c r="QRH107" s="38"/>
      <c r="QRI107" s="38"/>
      <c r="QRJ107" s="38"/>
      <c r="QRK107" s="38"/>
      <c r="QRL107" s="38"/>
      <c r="QRM107" s="38"/>
      <c r="QRN107" s="38"/>
      <c r="QRO107" s="38"/>
      <c r="QRP107" s="38"/>
      <c r="QRQ107" s="38"/>
      <c r="QRR107" s="38"/>
      <c r="QRS107" s="38"/>
      <c r="QRT107" s="38"/>
      <c r="QRU107" s="38"/>
      <c r="QRV107" s="38"/>
      <c r="QRW107" s="38"/>
      <c r="QRX107" s="38"/>
      <c r="QRY107" s="38"/>
      <c r="QRZ107" s="38"/>
      <c r="QSA107" s="38"/>
      <c r="QSB107" s="38"/>
      <c r="QSC107" s="38"/>
      <c r="QSD107" s="38"/>
      <c r="QSE107" s="38"/>
      <c r="QSF107" s="38"/>
      <c r="QSG107" s="38"/>
      <c r="QSH107" s="38"/>
      <c r="QSI107" s="38"/>
      <c r="QSJ107" s="38"/>
      <c r="QSK107" s="38"/>
      <c r="QSL107" s="38"/>
      <c r="QSM107" s="38"/>
      <c r="QSN107" s="38"/>
      <c r="QSO107" s="38"/>
      <c r="QSP107" s="38"/>
      <c r="QSQ107" s="38"/>
      <c r="QSR107" s="38"/>
      <c r="QSS107" s="38"/>
      <c r="QST107" s="38"/>
      <c r="QSU107" s="38"/>
      <c r="QSV107" s="38"/>
      <c r="QSW107" s="38"/>
      <c r="QSX107" s="38"/>
      <c r="QSY107" s="38"/>
      <c r="QSZ107" s="38"/>
      <c r="QTA107" s="38"/>
      <c r="QTB107" s="38"/>
      <c r="QTC107" s="38"/>
      <c r="QTD107" s="38"/>
      <c r="QTE107" s="38"/>
      <c r="QTF107" s="38"/>
      <c r="QTG107" s="38"/>
      <c r="QTH107" s="38"/>
      <c r="QTI107" s="38"/>
      <c r="QTJ107" s="38"/>
      <c r="QTK107" s="38"/>
      <c r="QTL107" s="38"/>
      <c r="QTM107" s="38"/>
      <c r="QTN107" s="38"/>
      <c r="QTO107" s="38"/>
      <c r="QTP107" s="38"/>
      <c r="QTQ107" s="38"/>
      <c r="QTR107" s="38"/>
      <c r="QTS107" s="38"/>
      <c r="QTT107" s="38"/>
      <c r="QTU107" s="38"/>
      <c r="QTV107" s="38"/>
      <c r="QTW107" s="38"/>
      <c r="QTX107" s="38"/>
      <c r="QTY107" s="38"/>
      <c r="QTZ107" s="38"/>
      <c r="QUA107" s="38"/>
      <c r="QUB107" s="38"/>
      <c r="QUC107" s="38"/>
      <c r="QUD107" s="38"/>
      <c r="QUE107" s="38"/>
      <c r="QUF107" s="38"/>
      <c r="QUG107" s="38"/>
      <c r="QUH107" s="38"/>
      <c r="QUI107" s="38"/>
      <c r="QUJ107" s="38"/>
      <c r="QUK107" s="38"/>
      <c r="QUL107" s="38"/>
      <c r="QUM107" s="38"/>
      <c r="QUN107" s="38"/>
      <c r="QUO107" s="38"/>
      <c r="QUP107" s="38"/>
      <c r="QUQ107" s="38"/>
      <c r="QUR107" s="38"/>
      <c r="QUS107" s="38"/>
      <c r="QUT107" s="38"/>
      <c r="QUU107" s="38"/>
      <c r="QUV107" s="38"/>
      <c r="QUW107" s="38"/>
      <c r="QUX107" s="38"/>
      <c r="QUY107" s="38"/>
      <c r="QUZ107" s="38"/>
      <c r="QVA107" s="38"/>
      <c r="QVB107" s="38"/>
      <c r="QVC107" s="38"/>
      <c r="QVD107" s="38"/>
      <c r="QVE107" s="38"/>
      <c r="QVF107" s="38"/>
      <c r="QVG107" s="38"/>
      <c r="QVH107" s="38"/>
      <c r="QVI107" s="38"/>
      <c r="QVJ107" s="38"/>
      <c r="QVK107" s="38"/>
      <c r="QVL107" s="38"/>
      <c r="QVM107" s="38"/>
      <c r="QVN107" s="38"/>
      <c r="QVO107" s="38"/>
      <c r="QVP107" s="38"/>
      <c r="QVQ107" s="38"/>
      <c r="QVR107" s="38"/>
      <c r="QVS107" s="38"/>
      <c r="QVT107" s="38"/>
      <c r="QVU107" s="38"/>
      <c r="QVV107" s="38"/>
      <c r="QVW107" s="38"/>
      <c r="QVX107" s="38"/>
      <c r="QVY107" s="38"/>
      <c r="QVZ107" s="38"/>
      <c r="QWA107" s="38"/>
      <c r="QWB107" s="38"/>
      <c r="QWC107" s="38"/>
      <c r="QWD107" s="38"/>
      <c r="QWE107" s="38"/>
      <c r="QWF107" s="38"/>
      <c r="QWG107" s="38"/>
      <c r="QWH107" s="38"/>
      <c r="QWI107" s="38"/>
      <c r="QWJ107" s="38"/>
      <c r="QWK107" s="38"/>
      <c r="QWL107" s="38"/>
      <c r="QWM107" s="38"/>
      <c r="QWN107" s="38"/>
      <c r="QWO107" s="38"/>
      <c r="QWP107" s="38"/>
      <c r="QWQ107" s="38"/>
      <c r="QWR107" s="38"/>
      <c r="QWS107" s="38"/>
      <c r="QWT107" s="38"/>
      <c r="QWU107" s="38"/>
      <c r="QWV107" s="38"/>
      <c r="QWW107" s="38"/>
      <c r="QWX107" s="38"/>
      <c r="QWY107" s="38"/>
      <c r="QWZ107" s="38"/>
      <c r="QXA107" s="38"/>
      <c r="QXB107" s="38"/>
      <c r="QXC107" s="38"/>
      <c r="QXD107" s="38"/>
      <c r="QXE107" s="38"/>
      <c r="QXF107" s="38"/>
      <c r="QXG107" s="38"/>
      <c r="QXH107" s="38"/>
      <c r="QXI107" s="38"/>
      <c r="QXJ107" s="38"/>
      <c r="QXK107" s="38"/>
      <c r="QXL107" s="38"/>
      <c r="QXM107" s="38"/>
      <c r="QXN107" s="38"/>
      <c r="QXO107" s="38"/>
      <c r="QXP107" s="38"/>
      <c r="QXQ107" s="38"/>
      <c r="QXR107" s="38"/>
      <c r="QXS107" s="38"/>
      <c r="QXT107" s="38"/>
      <c r="QXU107" s="38"/>
      <c r="QXV107" s="38"/>
      <c r="QXW107" s="38"/>
      <c r="QXX107" s="38"/>
      <c r="QXY107" s="38"/>
      <c r="QXZ107" s="38"/>
      <c r="QYA107" s="38"/>
      <c r="QYB107" s="38"/>
      <c r="QYC107" s="38"/>
      <c r="QYD107" s="38"/>
      <c r="QYE107" s="38"/>
      <c r="QYF107" s="38"/>
      <c r="QYG107" s="38"/>
      <c r="QYH107" s="38"/>
      <c r="QYI107" s="38"/>
      <c r="QYJ107" s="38"/>
      <c r="QYK107" s="38"/>
      <c r="QYL107" s="38"/>
      <c r="QYM107" s="38"/>
      <c r="QYN107" s="38"/>
      <c r="QYO107" s="38"/>
      <c r="QYP107" s="38"/>
      <c r="QYQ107" s="38"/>
      <c r="QYR107" s="38"/>
      <c r="QYS107" s="38"/>
      <c r="QYT107" s="38"/>
      <c r="QYU107" s="38"/>
      <c r="QYV107" s="38"/>
      <c r="QYW107" s="38"/>
      <c r="QYX107" s="38"/>
      <c r="QYY107" s="38"/>
      <c r="QYZ107" s="38"/>
      <c r="QZA107" s="38"/>
      <c r="QZB107" s="38"/>
      <c r="QZC107" s="38"/>
      <c r="QZD107" s="38"/>
      <c r="QZE107" s="38"/>
      <c r="QZF107" s="38"/>
      <c r="QZG107" s="38"/>
      <c r="QZH107" s="38"/>
      <c r="QZI107" s="38"/>
      <c r="QZJ107" s="38"/>
      <c r="QZK107" s="38"/>
      <c r="QZL107" s="38"/>
      <c r="QZM107" s="38"/>
      <c r="QZN107" s="38"/>
      <c r="QZO107" s="38"/>
      <c r="QZP107" s="38"/>
      <c r="QZQ107" s="38"/>
      <c r="QZR107" s="38"/>
      <c r="QZS107" s="38"/>
      <c r="QZT107" s="38"/>
      <c r="QZU107" s="38"/>
      <c r="QZV107" s="38"/>
      <c r="QZW107" s="38"/>
      <c r="QZX107" s="38"/>
      <c r="QZY107" s="38"/>
      <c r="QZZ107" s="38"/>
      <c r="RAA107" s="38"/>
      <c r="RAB107" s="38"/>
      <c r="RAC107" s="38"/>
      <c r="RAD107" s="38"/>
      <c r="RAE107" s="38"/>
      <c r="RAF107" s="38"/>
      <c r="RAG107" s="38"/>
      <c r="RAH107" s="38"/>
      <c r="RAI107" s="38"/>
      <c r="RAJ107" s="38"/>
      <c r="RAK107" s="38"/>
      <c r="RAL107" s="38"/>
      <c r="RAM107" s="38"/>
      <c r="RAN107" s="38"/>
      <c r="RAO107" s="38"/>
      <c r="RAP107" s="38"/>
      <c r="RAQ107" s="38"/>
      <c r="RAR107" s="38"/>
      <c r="RAS107" s="38"/>
      <c r="RAT107" s="38"/>
      <c r="RAU107" s="38"/>
      <c r="RAV107" s="38"/>
      <c r="RAW107" s="38"/>
      <c r="RAX107" s="38"/>
      <c r="RAY107" s="38"/>
      <c r="RAZ107" s="38"/>
      <c r="RBA107" s="38"/>
      <c r="RBB107" s="38"/>
      <c r="RBC107" s="38"/>
      <c r="RBD107" s="38"/>
      <c r="RBE107" s="38"/>
      <c r="RBF107" s="38"/>
      <c r="RBG107" s="38"/>
      <c r="RBH107" s="38"/>
      <c r="RBI107" s="38"/>
      <c r="RBJ107" s="38"/>
      <c r="RBK107" s="38"/>
      <c r="RBL107" s="38"/>
      <c r="RBM107" s="38"/>
      <c r="RBN107" s="38"/>
      <c r="RBO107" s="38"/>
      <c r="RBP107" s="38"/>
      <c r="RBQ107" s="38"/>
      <c r="RBR107" s="38"/>
      <c r="RBS107" s="38"/>
      <c r="RBT107" s="38"/>
      <c r="RBU107" s="38"/>
      <c r="RBV107" s="38"/>
      <c r="RBW107" s="38"/>
      <c r="RBX107" s="38"/>
      <c r="RBY107" s="38"/>
      <c r="RBZ107" s="38"/>
      <c r="RCA107" s="38"/>
      <c r="RCB107" s="38"/>
      <c r="RCC107" s="38"/>
      <c r="RCD107" s="38"/>
      <c r="RCE107" s="38"/>
      <c r="RCF107" s="38"/>
      <c r="RCG107" s="38"/>
      <c r="RCH107" s="38"/>
      <c r="RCI107" s="38"/>
      <c r="RCJ107" s="38"/>
      <c r="RCK107" s="38"/>
      <c r="RCL107" s="38"/>
      <c r="RCM107" s="38"/>
      <c r="RCN107" s="38"/>
      <c r="RCO107" s="38"/>
      <c r="RCP107" s="38"/>
      <c r="RCQ107" s="38"/>
      <c r="RCR107" s="38"/>
      <c r="RCS107" s="38"/>
      <c r="RCT107" s="38"/>
      <c r="RCU107" s="38"/>
      <c r="RCV107" s="38"/>
      <c r="RCW107" s="38"/>
      <c r="RCX107" s="38"/>
      <c r="RCY107" s="38"/>
      <c r="RCZ107" s="38"/>
      <c r="RDA107" s="38"/>
      <c r="RDB107" s="38"/>
      <c r="RDC107" s="38"/>
      <c r="RDD107" s="38"/>
      <c r="RDE107" s="38"/>
      <c r="RDF107" s="38"/>
      <c r="RDG107" s="38"/>
      <c r="RDH107" s="38"/>
      <c r="RDI107" s="38"/>
      <c r="RDJ107" s="38"/>
      <c r="RDK107" s="38"/>
      <c r="RDL107" s="38"/>
      <c r="RDM107" s="38"/>
      <c r="RDN107" s="38"/>
      <c r="RDO107" s="38"/>
      <c r="RDP107" s="38"/>
      <c r="RDQ107" s="38"/>
      <c r="RDR107" s="38"/>
      <c r="RDS107" s="38"/>
      <c r="RDT107" s="38"/>
      <c r="RDU107" s="38"/>
      <c r="RDV107" s="38"/>
      <c r="RDW107" s="38"/>
      <c r="RDX107" s="38"/>
      <c r="RDY107" s="38"/>
      <c r="RDZ107" s="38"/>
      <c r="REA107" s="38"/>
      <c r="REB107" s="38"/>
      <c r="REC107" s="38"/>
      <c r="RED107" s="38"/>
      <c r="REE107" s="38"/>
      <c r="REF107" s="38"/>
      <c r="REG107" s="38"/>
      <c r="REH107" s="38"/>
      <c r="REI107" s="38"/>
      <c r="REJ107" s="38"/>
      <c r="REK107" s="38"/>
      <c r="REL107" s="38"/>
      <c r="REM107" s="38"/>
      <c r="REN107" s="38"/>
      <c r="REO107" s="38"/>
      <c r="REP107" s="38"/>
      <c r="REQ107" s="38"/>
      <c r="RER107" s="38"/>
      <c r="RES107" s="38"/>
      <c r="RET107" s="38"/>
      <c r="REU107" s="38"/>
      <c r="REV107" s="38"/>
      <c r="REW107" s="38"/>
      <c r="REX107" s="38"/>
      <c r="REY107" s="38"/>
      <c r="REZ107" s="38"/>
      <c r="RFA107" s="38"/>
      <c r="RFB107" s="38"/>
      <c r="RFC107" s="38"/>
      <c r="RFD107" s="38"/>
      <c r="RFE107" s="38"/>
      <c r="RFF107" s="38"/>
      <c r="RFG107" s="38"/>
      <c r="RFH107" s="38"/>
      <c r="RFI107" s="38"/>
      <c r="RFJ107" s="38"/>
      <c r="RFK107" s="38"/>
      <c r="RFL107" s="38"/>
      <c r="RFM107" s="38"/>
      <c r="RFN107" s="38"/>
      <c r="RFO107" s="38"/>
      <c r="RFP107" s="38"/>
      <c r="RFQ107" s="38"/>
      <c r="RFR107" s="38"/>
      <c r="RFS107" s="38"/>
      <c r="RFT107" s="38"/>
      <c r="RFU107" s="38"/>
      <c r="RFV107" s="38"/>
      <c r="RFW107" s="38"/>
      <c r="RFX107" s="38"/>
      <c r="RFY107" s="38"/>
      <c r="RFZ107" s="38"/>
      <c r="RGA107" s="38"/>
      <c r="RGB107" s="38"/>
      <c r="RGC107" s="38"/>
      <c r="RGD107" s="38"/>
      <c r="RGE107" s="38"/>
      <c r="RGF107" s="38"/>
      <c r="RGG107" s="38"/>
      <c r="RGH107" s="38"/>
      <c r="RGI107" s="38"/>
      <c r="RGJ107" s="38"/>
      <c r="RGK107" s="38"/>
      <c r="RGL107" s="38"/>
      <c r="RGM107" s="38"/>
      <c r="RGN107" s="38"/>
      <c r="RGO107" s="38"/>
      <c r="RGP107" s="38"/>
      <c r="RGQ107" s="38"/>
      <c r="RGR107" s="38"/>
      <c r="RGS107" s="38"/>
      <c r="RGT107" s="38"/>
      <c r="RGU107" s="38"/>
      <c r="RGV107" s="38"/>
      <c r="RGW107" s="38"/>
      <c r="RGX107" s="38"/>
      <c r="RGY107" s="38"/>
      <c r="RGZ107" s="38"/>
      <c r="RHA107" s="38"/>
      <c r="RHB107" s="38"/>
      <c r="RHC107" s="38"/>
      <c r="RHD107" s="38"/>
      <c r="RHE107" s="38"/>
      <c r="RHF107" s="38"/>
      <c r="RHG107" s="38"/>
      <c r="RHH107" s="38"/>
      <c r="RHI107" s="38"/>
      <c r="RHJ107" s="38"/>
      <c r="RHK107" s="38"/>
      <c r="RHL107" s="38"/>
      <c r="RHM107" s="38"/>
      <c r="RHN107" s="38"/>
      <c r="RHO107" s="38"/>
      <c r="RHP107" s="38"/>
      <c r="RHQ107" s="38"/>
      <c r="RHR107" s="38"/>
      <c r="RHS107" s="38"/>
      <c r="RHT107" s="38"/>
      <c r="RHU107" s="38"/>
      <c r="RHV107" s="38"/>
      <c r="RHW107" s="38"/>
      <c r="RHX107" s="38"/>
      <c r="RHY107" s="38"/>
      <c r="RHZ107" s="38"/>
      <c r="RIA107" s="38"/>
      <c r="RIB107" s="38"/>
      <c r="RIC107" s="38"/>
      <c r="RID107" s="38"/>
      <c r="RIE107" s="38"/>
      <c r="RIF107" s="38"/>
      <c r="RIG107" s="38"/>
      <c r="RIH107" s="38"/>
      <c r="RII107" s="38"/>
      <c r="RIJ107" s="38"/>
      <c r="RIK107" s="38"/>
      <c r="RIL107" s="38"/>
      <c r="RIM107" s="38"/>
      <c r="RIN107" s="38"/>
      <c r="RIO107" s="38"/>
      <c r="RIP107" s="38"/>
      <c r="RIQ107" s="38"/>
      <c r="RIR107" s="38"/>
      <c r="RIS107" s="38"/>
      <c r="RIT107" s="38"/>
      <c r="RIU107" s="38"/>
      <c r="RIV107" s="38"/>
      <c r="RIW107" s="38"/>
      <c r="RIX107" s="38"/>
      <c r="RIY107" s="38"/>
      <c r="RIZ107" s="38"/>
      <c r="RJA107" s="38"/>
      <c r="RJB107" s="38"/>
      <c r="RJC107" s="38"/>
      <c r="RJD107" s="38"/>
      <c r="RJE107" s="38"/>
      <c r="RJF107" s="38"/>
      <c r="RJG107" s="38"/>
      <c r="RJH107" s="38"/>
      <c r="RJI107" s="38"/>
      <c r="RJJ107" s="38"/>
      <c r="RJK107" s="38"/>
      <c r="RJL107" s="38"/>
      <c r="RJM107" s="38"/>
      <c r="RJN107" s="38"/>
      <c r="RJO107" s="38"/>
      <c r="RJP107" s="38"/>
      <c r="RJQ107" s="38"/>
      <c r="RJR107" s="38"/>
      <c r="RJS107" s="38"/>
      <c r="RJT107" s="38"/>
      <c r="RJU107" s="38"/>
      <c r="RJV107" s="38"/>
      <c r="RJW107" s="38"/>
      <c r="RJX107" s="38"/>
      <c r="RJY107" s="38"/>
      <c r="RJZ107" s="38"/>
      <c r="RKA107" s="38"/>
      <c r="RKB107" s="38"/>
      <c r="RKC107" s="38"/>
      <c r="RKD107" s="38"/>
      <c r="RKE107" s="38"/>
      <c r="RKF107" s="38"/>
      <c r="RKG107" s="38"/>
      <c r="RKH107" s="38"/>
      <c r="RKI107" s="38"/>
      <c r="RKJ107" s="38"/>
      <c r="RKK107" s="38"/>
      <c r="RKL107" s="38"/>
      <c r="RKM107" s="38"/>
      <c r="RKN107" s="38"/>
      <c r="RKO107" s="38"/>
      <c r="RKP107" s="38"/>
      <c r="RKQ107" s="38"/>
      <c r="RKR107" s="38"/>
      <c r="RKS107" s="38"/>
      <c r="RKT107" s="38"/>
      <c r="RKU107" s="38"/>
      <c r="RKV107" s="38"/>
      <c r="RKW107" s="38"/>
      <c r="RKX107" s="38"/>
      <c r="RKY107" s="38"/>
      <c r="RKZ107" s="38"/>
      <c r="RLA107" s="38"/>
      <c r="RLB107" s="38"/>
      <c r="RLC107" s="38"/>
      <c r="RLD107" s="38"/>
      <c r="RLE107" s="38"/>
      <c r="RLF107" s="38"/>
      <c r="RLG107" s="38"/>
      <c r="RLH107" s="38"/>
      <c r="RLI107" s="38"/>
      <c r="RLJ107" s="38"/>
      <c r="RLK107" s="38"/>
      <c r="RLL107" s="38"/>
      <c r="RLM107" s="38"/>
      <c r="RLN107" s="38"/>
      <c r="RLO107" s="38"/>
      <c r="RLP107" s="38"/>
      <c r="RLQ107" s="38"/>
      <c r="RLR107" s="38"/>
      <c r="RLS107" s="38"/>
      <c r="RLT107" s="38"/>
      <c r="RLU107" s="38"/>
      <c r="RLV107" s="38"/>
      <c r="RLW107" s="38"/>
      <c r="RLX107" s="38"/>
      <c r="RLY107" s="38"/>
      <c r="RLZ107" s="38"/>
      <c r="RMA107" s="38"/>
      <c r="RMB107" s="38"/>
      <c r="RMC107" s="38"/>
      <c r="RMD107" s="38"/>
      <c r="RME107" s="38"/>
      <c r="RMF107" s="38"/>
      <c r="RMG107" s="38"/>
      <c r="RMH107" s="38"/>
      <c r="RMI107" s="38"/>
      <c r="RMJ107" s="38"/>
      <c r="RMK107" s="38"/>
      <c r="RML107" s="38"/>
      <c r="RMM107" s="38"/>
      <c r="RMN107" s="38"/>
      <c r="RMO107" s="38"/>
      <c r="RMP107" s="38"/>
      <c r="RMQ107" s="38"/>
      <c r="RMR107" s="38"/>
      <c r="RMS107" s="38"/>
      <c r="RMT107" s="38"/>
      <c r="RMU107" s="38"/>
      <c r="RMV107" s="38"/>
      <c r="RMW107" s="38"/>
      <c r="RMX107" s="38"/>
      <c r="RMY107" s="38"/>
      <c r="RMZ107" s="38"/>
      <c r="RNA107" s="38"/>
      <c r="RNB107" s="38"/>
      <c r="RNC107" s="38"/>
      <c r="RND107" s="38"/>
      <c r="RNE107" s="38"/>
      <c r="RNF107" s="38"/>
      <c r="RNG107" s="38"/>
      <c r="RNH107" s="38"/>
      <c r="RNI107" s="38"/>
      <c r="RNJ107" s="38"/>
      <c r="RNK107" s="38"/>
      <c r="RNL107" s="38"/>
      <c r="RNM107" s="38"/>
      <c r="RNN107" s="38"/>
      <c r="RNO107" s="38"/>
      <c r="RNP107" s="38"/>
      <c r="RNQ107" s="38"/>
      <c r="RNR107" s="38"/>
      <c r="RNS107" s="38"/>
      <c r="RNT107" s="38"/>
      <c r="RNU107" s="38"/>
      <c r="RNV107" s="38"/>
      <c r="RNW107" s="38"/>
      <c r="RNX107" s="38"/>
      <c r="RNY107" s="38"/>
      <c r="RNZ107" s="38"/>
      <c r="ROA107" s="38"/>
      <c r="ROB107" s="38"/>
      <c r="ROC107" s="38"/>
      <c r="ROD107" s="38"/>
      <c r="ROE107" s="38"/>
      <c r="ROF107" s="38"/>
      <c r="ROG107" s="38"/>
      <c r="ROH107" s="38"/>
      <c r="ROI107" s="38"/>
      <c r="ROJ107" s="38"/>
      <c r="ROK107" s="38"/>
      <c r="ROL107" s="38"/>
      <c r="ROM107" s="38"/>
      <c r="RON107" s="38"/>
      <c r="ROO107" s="38"/>
      <c r="ROP107" s="38"/>
      <c r="ROQ107" s="38"/>
      <c r="ROR107" s="38"/>
      <c r="ROS107" s="38"/>
      <c r="ROT107" s="38"/>
      <c r="ROU107" s="38"/>
      <c r="ROV107" s="38"/>
      <c r="ROW107" s="38"/>
      <c r="ROX107" s="38"/>
      <c r="ROY107" s="38"/>
      <c r="ROZ107" s="38"/>
      <c r="RPA107" s="38"/>
      <c r="RPB107" s="38"/>
      <c r="RPC107" s="38"/>
      <c r="RPD107" s="38"/>
      <c r="RPE107" s="38"/>
      <c r="RPF107" s="38"/>
      <c r="RPG107" s="38"/>
      <c r="RPH107" s="38"/>
      <c r="RPI107" s="38"/>
      <c r="RPJ107" s="38"/>
      <c r="RPK107" s="38"/>
      <c r="RPL107" s="38"/>
      <c r="RPM107" s="38"/>
      <c r="RPN107" s="38"/>
      <c r="RPO107" s="38"/>
      <c r="RPP107" s="38"/>
      <c r="RPQ107" s="38"/>
      <c r="RPR107" s="38"/>
      <c r="RPS107" s="38"/>
      <c r="RPT107" s="38"/>
      <c r="RPU107" s="38"/>
      <c r="RPV107" s="38"/>
      <c r="RPW107" s="38"/>
      <c r="RPX107" s="38"/>
      <c r="RPY107" s="38"/>
      <c r="RPZ107" s="38"/>
      <c r="RQA107" s="38"/>
      <c r="RQB107" s="38"/>
      <c r="RQC107" s="38"/>
      <c r="RQD107" s="38"/>
      <c r="RQE107" s="38"/>
      <c r="RQF107" s="38"/>
      <c r="RQG107" s="38"/>
      <c r="RQH107" s="38"/>
      <c r="RQI107" s="38"/>
      <c r="RQJ107" s="38"/>
      <c r="RQK107" s="38"/>
      <c r="RQL107" s="38"/>
      <c r="RQM107" s="38"/>
      <c r="RQN107" s="38"/>
      <c r="RQO107" s="38"/>
      <c r="RQP107" s="38"/>
      <c r="RQQ107" s="38"/>
      <c r="RQR107" s="38"/>
      <c r="RQS107" s="38"/>
      <c r="RQT107" s="38"/>
      <c r="RQU107" s="38"/>
      <c r="RQV107" s="38"/>
      <c r="RQW107" s="38"/>
      <c r="RQX107" s="38"/>
      <c r="RQY107" s="38"/>
      <c r="RQZ107" s="38"/>
      <c r="RRA107" s="38"/>
      <c r="RRB107" s="38"/>
      <c r="RRC107" s="38"/>
      <c r="RRD107" s="38"/>
      <c r="RRE107" s="38"/>
      <c r="RRF107" s="38"/>
      <c r="RRG107" s="38"/>
      <c r="RRH107" s="38"/>
      <c r="RRI107" s="38"/>
      <c r="RRJ107" s="38"/>
      <c r="RRK107" s="38"/>
      <c r="RRL107" s="38"/>
      <c r="RRM107" s="38"/>
      <c r="RRN107" s="38"/>
      <c r="RRO107" s="38"/>
      <c r="RRP107" s="38"/>
      <c r="RRQ107" s="38"/>
      <c r="RRR107" s="38"/>
      <c r="RRS107" s="38"/>
      <c r="RRT107" s="38"/>
      <c r="RRU107" s="38"/>
      <c r="RRV107" s="38"/>
      <c r="RRW107" s="38"/>
      <c r="RRX107" s="38"/>
      <c r="RRY107" s="38"/>
      <c r="RRZ107" s="38"/>
      <c r="RSA107" s="38"/>
      <c r="RSB107" s="38"/>
      <c r="RSC107" s="38"/>
      <c r="RSD107" s="38"/>
      <c r="RSE107" s="38"/>
      <c r="RSF107" s="38"/>
      <c r="RSG107" s="38"/>
      <c r="RSH107" s="38"/>
      <c r="RSI107" s="38"/>
      <c r="RSJ107" s="38"/>
      <c r="RSK107" s="38"/>
      <c r="RSL107" s="38"/>
      <c r="RSM107" s="38"/>
      <c r="RSN107" s="38"/>
      <c r="RSO107" s="38"/>
      <c r="RSP107" s="38"/>
      <c r="RSQ107" s="38"/>
      <c r="RSR107" s="38"/>
      <c r="RSS107" s="38"/>
      <c r="RST107" s="38"/>
      <c r="RSU107" s="38"/>
      <c r="RSV107" s="38"/>
      <c r="RSW107" s="38"/>
      <c r="RSX107" s="38"/>
      <c r="RSY107" s="38"/>
      <c r="RSZ107" s="38"/>
      <c r="RTA107" s="38"/>
      <c r="RTB107" s="38"/>
      <c r="RTC107" s="38"/>
      <c r="RTD107" s="38"/>
      <c r="RTE107" s="38"/>
      <c r="RTF107" s="38"/>
      <c r="RTG107" s="38"/>
      <c r="RTH107" s="38"/>
      <c r="RTI107" s="38"/>
      <c r="RTJ107" s="38"/>
      <c r="RTK107" s="38"/>
      <c r="RTL107" s="38"/>
      <c r="RTM107" s="38"/>
      <c r="RTN107" s="38"/>
      <c r="RTO107" s="38"/>
      <c r="RTP107" s="38"/>
      <c r="RTQ107" s="38"/>
      <c r="RTR107" s="38"/>
      <c r="RTS107" s="38"/>
      <c r="RTT107" s="38"/>
      <c r="RTU107" s="38"/>
      <c r="RTV107" s="38"/>
      <c r="RTW107" s="38"/>
      <c r="RTX107" s="38"/>
      <c r="RTY107" s="38"/>
      <c r="RTZ107" s="38"/>
      <c r="RUA107" s="38"/>
      <c r="RUB107" s="38"/>
      <c r="RUC107" s="38"/>
      <c r="RUD107" s="38"/>
      <c r="RUE107" s="38"/>
      <c r="RUF107" s="38"/>
      <c r="RUG107" s="38"/>
      <c r="RUH107" s="38"/>
      <c r="RUI107" s="38"/>
      <c r="RUJ107" s="38"/>
      <c r="RUK107" s="38"/>
      <c r="RUL107" s="38"/>
      <c r="RUM107" s="38"/>
      <c r="RUN107" s="38"/>
      <c r="RUO107" s="38"/>
      <c r="RUP107" s="38"/>
      <c r="RUQ107" s="38"/>
      <c r="RUR107" s="38"/>
      <c r="RUS107" s="38"/>
      <c r="RUT107" s="38"/>
      <c r="RUU107" s="38"/>
      <c r="RUV107" s="38"/>
      <c r="RUW107" s="38"/>
      <c r="RUX107" s="38"/>
      <c r="RUY107" s="38"/>
      <c r="RUZ107" s="38"/>
      <c r="RVA107" s="38"/>
      <c r="RVB107" s="38"/>
      <c r="RVC107" s="38"/>
      <c r="RVD107" s="38"/>
      <c r="RVE107" s="38"/>
      <c r="RVF107" s="38"/>
      <c r="RVG107" s="38"/>
      <c r="RVH107" s="38"/>
      <c r="RVI107" s="38"/>
      <c r="RVJ107" s="38"/>
      <c r="RVK107" s="38"/>
      <c r="RVL107" s="38"/>
      <c r="RVM107" s="38"/>
      <c r="RVN107" s="38"/>
      <c r="RVO107" s="38"/>
      <c r="RVP107" s="38"/>
      <c r="RVQ107" s="38"/>
      <c r="RVR107" s="38"/>
      <c r="RVS107" s="38"/>
      <c r="RVT107" s="38"/>
      <c r="RVU107" s="38"/>
      <c r="RVV107" s="38"/>
      <c r="RVW107" s="38"/>
      <c r="RVX107" s="38"/>
      <c r="RVY107" s="38"/>
      <c r="RVZ107" s="38"/>
      <c r="RWA107" s="38"/>
      <c r="RWB107" s="38"/>
      <c r="RWC107" s="38"/>
      <c r="RWD107" s="38"/>
      <c r="RWE107" s="38"/>
      <c r="RWF107" s="38"/>
      <c r="RWG107" s="38"/>
      <c r="RWH107" s="38"/>
      <c r="RWI107" s="38"/>
      <c r="RWJ107" s="38"/>
      <c r="RWK107" s="38"/>
      <c r="RWL107" s="38"/>
      <c r="RWM107" s="38"/>
      <c r="RWN107" s="38"/>
      <c r="RWO107" s="38"/>
      <c r="RWP107" s="38"/>
      <c r="RWQ107" s="38"/>
      <c r="RWR107" s="38"/>
      <c r="RWS107" s="38"/>
      <c r="RWT107" s="38"/>
      <c r="RWU107" s="38"/>
      <c r="RWV107" s="38"/>
      <c r="RWW107" s="38"/>
      <c r="RWX107" s="38"/>
      <c r="RWY107" s="38"/>
      <c r="RWZ107" s="38"/>
      <c r="RXA107" s="38"/>
      <c r="RXB107" s="38"/>
      <c r="RXC107" s="38"/>
      <c r="RXD107" s="38"/>
      <c r="RXE107" s="38"/>
      <c r="RXF107" s="38"/>
      <c r="RXG107" s="38"/>
      <c r="RXH107" s="38"/>
      <c r="RXI107" s="38"/>
      <c r="RXJ107" s="38"/>
      <c r="RXK107" s="38"/>
      <c r="RXL107" s="38"/>
      <c r="RXM107" s="38"/>
      <c r="RXN107" s="38"/>
      <c r="RXO107" s="38"/>
      <c r="RXP107" s="38"/>
      <c r="RXQ107" s="38"/>
      <c r="RXR107" s="38"/>
      <c r="RXS107" s="38"/>
      <c r="RXT107" s="38"/>
      <c r="RXU107" s="38"/>
      <c r="RXV107" s="38"/>
      <c r="RXW107" s="38"/>
      <c r="RXX107" s="38"/>
      <c r="RXY107" s="38"/>
      <c r="RXZ107" s="38"/>
      <c r="RYA107" s="38"/>
      <c r="RYB107" s="38"/>
      <c r="RYC107" s="38"/>
      <c r="RYD107" s="38"/>
      <c r="RYE107" s="38"/>
      <c r="RYF107" s="38"/>
      <c r="RYG107" s="38"/>
      <c r="RYH107" s="38"/>
      <c r="RYI107" s="38"/>
      <c r="RYJ107" s="38"/>
      <c r="RYK107" s="38"/>
      <c r="RYL107" s="38"/>
      <c r="RYM107" s="38"/>
      <c r="RYN107" s="38"/>
      <c r="RYO107" s="38"/>
      <c r="RYP107" s="38"/>
      <c r="RYQ107" s="38"/>
      <c r="RYR107" s="38"/>
      <c r="RYS107" s="38"/>
      <c r="RYT107" s="38"/>
      <c r="RYU107" s="38"/>
      <c r="RYV107" s="38"/>
      <c r="RYW107" s="38"/>
      <c r="RYX107" s="38"/>
      <c r="RYY107" s="38"/>
      <c r="RYZ107" s="38"/>
      <c r="RZA107" s="38"/>
      <c r="RZB107" s="38"/>
      <c r="RZC107" s="38"/>
      <c r="RZD107" s="38"/>
      <c r="RZE107" s="38"/>
      <c r="RZF107" s="38"/>
      <c r="RZG107" s="38"/>
      <c r="RZH107" s="38"/>
      <c r="RZI107" s="38"/>
      <c r="RZJ107" s="38"/>
      <c r="RZK107" s="38"/>
      <c r="RZL107" s="38"/>
      <c r="RZM107" s="38"/>
      <c r="RZN107" s="38"/>
      <c r="RZO107" s="38"/>
      <c r="RZP107" s="38"/>
      <c r="RZQ107" s="38"/>
      <c r="RZR107" s="38"/>
      <c r="RZS107" s="38"/>
      <c r="RZT107" s="38"/>
      <c r="RZU107" s="38"/>
      <c r="RZV107" s="38"/>
      <c r="RZW107" s="38"/>
      <c r="RZX107" s="38"/>
      <c r="RZY107" s="38"/>
      <c r="RZZ107" s="38"/>
      <c r="SAA107" s="38"/>
      <c r="SAB107" s="38"/>
      <c r="SAC107" s="38"/>
      <c r="SAD107" s="38"/>
      <c r="SAE107" s="38"/>
      <c r="SAF107" s="38"/>
      <c r="SAG107" s="38"/>
      <c r="SAH107" s="38"/>
      <c r="SAI107" s="38"/>
      <c r="SAJ107" s="38"/>
      <c r="SAK107" s="38"/>
      <c r="SAL107" s="38"/>
      <c r="SAM107" s="38"/>
      <c r="SAN107" s="38"/>
      <c r="SAO107" s="38"/>
      <c r="SAP107" s="38"/>
      <c r="SAQ107" s="38"/>
      <c r="SAR107" s="38"/>
      <c r="SAS107" s="38"/>
      <c r="SAT107" s="38"/>
      <c r="SAU107" s="38"/>
      <c r="SAV107" s="38"/>
      <c r="SAW107" s="38"/>
      <c r="SAX107" s="38"/>
      <c r="SAY107" s="38"/>
      <c r="SAZ107" s="38"/>
      <c r="SBA107" s="38"/>
      <c r="SBB107" s="38"/>
      <c r="SBC107" s="38"/>
      <c r="SBD107" s="38"/>
      <c r="SBE107" s="38"/>
      <c r="SBF107" s="38"/>
      <c r="SBG107" s="38"/>
      <c r="SBH107" s="38"/>
      <c r="SBI107" s="38"/>
      <c r="SBJ107" s="38"/>
      <c r="SBK107" s="38"/>
      <c r="SBL107" s="38"/>
      <c r="SBM107" s="38"/>
      <c r="SBN107" s="38"/>
      <c r="SBO107" s="38"/>
      <c r="SBP107" s="38"/>
      <c r="SBQ107" s="38"/>
      <c r="SBR107" s="38"/>
      <c r="SBS107" s="38"/>
      <c r="SBT107" s="38"/>
      <c r="SBU107" s="38"/>
      <c r="SBV107" s="38"/>
      <c r="SBW107" s="38"/>
      <c r="SBX107" s="38"/>
      <c r="SBY107" s="38"/>
      <c r="SBZ107" s="38"/>
      <c r="SCA107" s="38"/>
      <c r="SCB107" s="38"/>
      <c r="SCC107" s="38"/>
      <c r="SCD107" s="38"/>
      <c r="SCE107" s="38"/>
      <c r="SCF107" s="38"/>
      <c r="SCG107" s="38"/>
      <c r="SCH107" s="38"/>
      <c r="SCI107" s="38"/>
      <c r="SCJ107" s="38"/>
      <c r="SCK107" s="38"/>
      <c r="SCL107" s="38"/>
      <c r="SCM107" s="38"/>
      <c r="SCN107" s="38"/>
      <c r="SCO107" s="38"/>
      <c r="SCP107" s="38"/>
      <c r="SCQ107" s="38"/>
      <c r="SCR107" s="38"/>
      <c r="SCS107" s="38"/>
      <c r="SCT107" s="38"/>
      <c r="SCU107" s="38"/>
      <c r="SCV107" s="38"/>
      <c r="SCW107" s="38"/>
      <c r="SCX107" s="38"/>
      <c r="SCY107" s="38"/>
      <c r="SCZ107" s="38"/>
      <c r="SDA107" s="38"/>
      <c r="SDB107" s="38"/>
      <c r="SDC107" s="38"/>
      <c r="SDD107" s="38"/>
      <c r="SDE107" s="38"/>
      <c r="SDF107" s="38"/>
      <c r="SDG107" s="38"/>
      <c r="SDH107" s="38"/>
      <c r="SDI107" s="38"/>
      <c r="SDJ107" s="38"/>
      <c r="SDK107" s="38"/>
      <c r="SDL107" s="38"/>
      <c r="SDM107" s="38"/>
      <c r="SDN107" s="38"/>
      <c r="SDO107" s="38"/>
      <c r="SDP107" s="38"/>
      <c r="SDQ107" s="38"/>
      <c r="SDR107" s="38"/>
      <c r="SDS107" s="38"/>
      <c r="SDT107" s="38"/>
      <c r="SDU107" s="38"/>
      <c r="SDV107" s="38"/>
      <c r="SDW107" s="38"/>
      <c r="SDX107" s="38"/>
      <c r="SDY107" s="38"/>
      <c r="SDZ107" s="38"/>
      <c r="SEA107" s="38"/>
      <c r="SEB107" s="38"/>
      <c r="SEC107" s="38"/>
      <c r="SED107" s="38"/>
      <c r="SEE107" s="38"/>
      <c r="SEF107" s="38"/>
      <c r="SEG107" s="38"/>
      <c r="SEH107" s="38"/>
      <c r="SEI107" s="38"/>
      <c r="SEJ107" s="38"/>
      <c r="SEK107" s="38"/>
      <c r="SEL107" s="38"/>
      <c r="SEM107" s="38"/>
      <c r="SEN107" s="38"/>
      <c r="SEO107" s="38"/>
      <c r="SEP107" s="38"/>
      <c r="SEQ107" s="38"/>
      <c r="SER107" s="38"/>
      <c r="SES107" s="38"/>
      <c r="SET107" s="38"/>
      <c r="SEU107" s="38"/>
      <c r="SEV107" s="38"/>
      <c r="SEW107" s="38"/>
      <c r="SEX107" s="38"/>
      <c r="SEY107" s="38"/>
      <c r="SEZ107" s="38"/>
      <c r="SFA107" s="38"/>
      <c r="SFB107" s="38"/>
      <c r="SFC107" s="38"/>
      <c r="SFD107" s="38"/>
      <c r="SFE107" s="38"/>
      <c r="SFF107" s="38"/>
      <c r="SFG107" s="38"/>
      <c r="SFH107" s="38"/>
      <c r="SFI107" s="38"/>
      <c r="SFJ107" s="38"/>
      <c r="SFK107" s="38"/>
      <c r="SFL107" s="38"/>
      <c r="SFM107" s="38"/>
      <c r="SFN107" s="38"/>
      <c r="SFO107" s="38"/>
      <c r="SFP107" s="38"/>
      <c r="SFQ107" s="38"/>
      <c r="SFR107" s="38"/>
      <c r="SFS107" s="38"/>
      <c r="SFT107" s="38"/>
      <c r="SFU107" s="38"/>
      <c r="SFV107" s="38"/>
      <c r="SFW107" s="38"/>
      <c r="SFX107" s="38"/>
      <c r="SFY107" s="38"/>
      <c r="SFZ107" s="38"/>
      <c r="SGA107" s="38"/>
      <c r="SGB107" s="38"/>
      <c r="SGC107" s="38"/>
      <c r="SGD107" s="38"/>
      <c r="SGE107" s="38"/>
      <c r="SGF107" s="38"/>
      <c r="SGG107" s="38"/>
      <c r="SGH107" s="38"/>
      <c r="SGI107" s="38"/>
      <c r="SGJ107" s="38"/>
      <c r="SGK107" s="38"/>
      <c r="SGL107" s="38"/>
      <c r="SGM107" s="38"/>
      <c r="SGN107" s="38"/>
      <c r="SGO107" s="38"/>
      <c r="SGP107" s="38"/>
      <c r="SGQ107" s="38"/>
      <c r="SGR107" s="38"/>
      <c r="SGS107" s="38"/>
      <c r="SGT107" s="38"/>
      <c r="SGU107" s="38"/>
      <c r="SGV107" s="38"/>
      <c r="SGW107" s="38"/>
      <c r="SGX107" s="38"/>
      <c r="SGY107" s="38"/>
      <c r="SGZ107" s="38"/>
      <c r="SHA107" s="38"/>
      <c r="SHB107" s="38"/>
      <c r="SHC107" s="38"/>
      <c r="SHD107" s="38"/>
      <c r="SHE107" s="38"/>
      <c r="SHF107" s="38"/>
      <c r="SHG107" s="38"/>
      <c r="SHH107" s="38"/>
      <c r="SHI107" s="38"/>
      <c r="SHJ107" s="38"/>
      <c r="SHK107" s="38"/>
      <c r="SHL107" s="38"/>
      <c r="SHM107" s="38"/>
      <c r="SHN107" s="38"/>
      <c r="SHO107" s="38"/>
      <c r="SHP107" s="38"/>
      <c r="SHQ107" s="38"/>
      <c r="SHR107" s="38"/>
      <c r="SHS107" s="38"/>
      <c r="SHT107" s="38"/>
      <c r="SHU107" s="38"/>
      <c r="SHV107" s="38"/>
      <c r="SHW107" s="38"/>
      <c r="SHX107" s="38"/>
      <c r="SHY107" s="38"/>
      <c r="SHZ107" s="38"/>
      <c r="SIA107" s="38"/>
      <c r="SIB107" s="38"/>
      <c r="SIC107" s="38"/>
      <c r="SID107" s="38"/>
      <c r="SIE107" s="38"/>
      <c r="SIF107" s="38"/>
      <c r="SIG107" s="38"/>
      <c r="SIH107" s="38"/>
      <c r="SII107" s="38"/>
      <c r="SIJ107" s="38"/>
      <c r="SIK107" s="38"/>
      <c r="SIL107" s="38"/>
      <c r="SIM107" s="38"/>
      <c r="SIN107" s="38"/>
      <c r="SIO107" s="38"/>
      <c r="SIP107" s="38"/>
      <c r="SIQ107" s="38"/>
      <c r="SIR107" s="38"/>
      <c r="SIS107" s="38"/>
      <c r="SIT107" s="38"/>
      <c r="SIU107" s="38"/>
      <c r="SIV107" s="38"/>
      <c r="SIW107" s="38"/>
      <c r="SIX107" s="38"/>
      <c r="SIY107" s="38"/>
      <c r="SIZ107" s="38"/>
      <c r="SJA107" s="38"/>
      <c r="SJB107" s="38"/>
      <c r="SJC107" s="38"/>
      <c r="SJD107" s="38"/>
      <c r="SJE107" s="38"/>
      <c r="SJF107" s="38"/>
      <c r="SJG107" s="38"/>
      <c r="SJH107" s="38"/>
      <c r="SJI107" s="38"/>
      <c r="SJJ107" s="38"/>
      <c r="SJK107" s="38"/>
      <c r="SJL107" s="38"/>
      <c r="SJM107" s="38"/>
      <c r="SJN107" s="38"/>
      <c r="SJO107" s="38"/>
      <c r="SJP107" s="38"/>
      <c r="SJQ107" s="38"/>
      <c r="SJR107" s="38"/>
      <c r="SJS107" s="38"/>
      <c r="SJT107" s="38"/>
      <c r="SJU107" s="38"/>
      <c r="SJV107" s="38"/>
      <c r="SJW107" s="38"/>
      <c r="SJX107" s="38"/>
      <c r="SJY107" s="38"/>
      <c r="SJZ107" s="38"/>
      <c r="SKA107" s="38"/>
      <c r="SKB107" s="38"/>
      <c r="SKC107" s="38"/>
      <c r="SKD107" s="38"/>
      <c r="SKE107" s="38"/>
      <c r="SKF107" s="38"/>
      <c r="SKG107" s="38"/>
      <c r="SKH107" s="38"/>
      <c r="SKI107" s="38"/>
      <c r="SKJ107" s="38"/>
      <c r="SKK107" s="38"/>
      <c r="SKL107" s="38"/>
      <c r="SKM107" s="38"/>
      <c r="SKN107" s="38"/>
      <c r="SKO107" s="38"/>
      <c r="SKP107" s="38"/>
      <c r="SKQ107" s="38"/>
      <c r="SKR107" s="38"/>
      <c r="SKS107" s="38"/>
      <c r="SKT107" s="38"/>
      <c r="SKU107" s="38"/>
      <c r="SKV107" s="38"/>
      <c r="SKW107" s="38"/>
      <c r="SKX107" s="38"/>
      <c r="SKY107" s="38"/>
      <c r="SKZ107" s="38"/>
      <c r="SLA107" s="38"/>
      <c r="SLB107" s="38"/>
      <c r="SLC107" s="38"/>
      <c r="SLD107" s="38"/>
      <c r="SLE107" s="38"/>
      <c r="SLF107" s="38"/>
      <c r="SLG107" s="38"/>
      <c r="SLH107" s="38"/>
      <c r="SLI107" s="38"/>
      <c r="SLJ107" s="38"/>
      <c r="SLK107" s="38"/>
      <c r="SLL107" s="38"/>
      <c r="SLM107" s="38"/>
      <c r="SLN107" s="38"/>
      <c r="SLO107" s="38"/>
      <c r="SLP107" s="38"/>
      <c r="SLQ107" s="38"/>
      <c r="SLR107" s="38"/>
      <c r="SLS107" s="38"/>
      <c r="SLT107" s="38"/>
      <c r="SLU107" s="38"/>
      <c r="SLV107" s="38"/>
      <c r="SLW107" s="38"/>
      <c r="SLX107" s="38"/>
      <c r="SLY107" s="38"/>
      <c r="SLZ107" s="38"/>
      <c r="SMA107" s="38"/>
      <c r="SMB107" s="38"/>
      <c r="SMC107" s="38"/>
      <c r="SMD107" s="38"/>
      <c r="SME107" s="38"/>
      <c r="SMF107" s="38"/>
      <c r="SMG107" s="38"/>
      <c r="SMH107" s="38"/>
      <c r="SMI107" s="38"/>
      <c r="SMJ107" s="38"/>
      <c r="SMK107" s="38"/>
      <c r="SML107" s="38"/>
      <c r="SMM107" s="38"/>
      <c r="SMN107" s="38"/>
      <c r="SMO107" s="38"/>
      <c r="SMP107" s="38"/>
      <c r="SMQ107" s="38"/>
      <c r="SMR107" s="38"/>
      <c r="SMS107" s="38"/>
      <c r="SMT107" s="38"/>
      <c r="SMU107" s="38"/>
      <c r="SMV107" s="38"/>
      <c r="SMW107" s="38"/>
      <c r="SMX107" s="38"/>
      <c r="SMY107" s="38"/>
      <c r="SMZ107" s="38"/>
      <c r="SNA107" s="38"/>
      <c r="SNB107" s="38"/>
      <c r="SNC107" s="38"/>
      <c r="SND107" s="38"/>
      <c r="SNE107" s="38"/>
      <c r="SNF107" s="38"/>
      <c r="SNG107" s="38"/>
      <c r="SNH107" s="38"/>
      <c r="SNI107" s="38"/>
      <c r="SNJ107" s="38"/>
      <c r="SNK107" s="38"/>
      <c r="SNL107" s="38"/>
      <c r="SNM107" s="38"/>
      <c r="SNN107" s="38"/>
      <c r="SNO107" s="38"/>
      <c r="SNP107" s="38"/>
      <c r="SNQ107" s="38"/>
      <c r="SNR107" s="38"/>
      <c r="SNS107" s="38"/>
      <c r="SNT107" s="38"/>
      <c r="SNU107" s="38"/>
      <c r="SNV107" s="38"/>
      <c r="SNW107" s="38"/>
      <c r="SNX107" s="38"/>
      <c r="SNY107" s="38"/>
      <c r="SNZ107" s="38"/>
      <c r="SOA107" s="38"/>
      <c r="SOB107" s="38"/>
      <c r="SOC107" s="38"/>
      <c r="SOD107" s="38"/>
      <c r="SOE107" s="38"/>
      <c r="SOF107" s="38"/>
      <c r="SOG107" s="38"/>
      <c r="SOH107" s="38"/>
      <c r="SOI107" s="38"/>
      <c r="SOJ107" s="38"/>
      <c r="SOK107" s="38"/>
      <c r="SOL107" s="38"/>
      <c r="SOM107" s="38"/>
      <c r="SON107" s="38"/>
      <c r="SOO107" s="38"/>
      <c r="SOP107" s="38"/>
      <c r="SOQ107" s="38"/>
      <c r="SOR107" s="38"/>
      <c r="SOS107" s="38"/>
      <c r="SOT107" s="38"/>
      <c r="SOU107" s="38"/>
      <c r="SOV107" s="38"/>
      <c r="SOW107" s="38"/>
      <c r="SOX107" s="38"/>
      <c r="SOY107" s="38"/>
      <c r="SOZ107" s="38"/>
      <c r="SPA107" s="38"/>
      <c r="SPB107" s="38"/>
      <c r="SPC107" s="38"/>
      <c r="SPD107" s="38"/>
      <c r="SPE107" s="38"/>
      <c r="SPF107" s="38"/>
      <c r="SPG107" s="38"/>
      <c r="SPH107" s="38"/>
      <c r="SPI107" s="38"/>
      <c r="SPJ107" s="38"/>
      <c r="SPK107" s="38"/>
      <c r="SPL107" s="38"/>
      <c r="SPM107" s="38"/>
      <c r="SPN107" s="38"/>
      <c r="SPO107" s="38"/>
      <c r="SPP107" s="38"/>
      <c r="SPQ107" s="38"/>
      <c r="SPR107" s="38"/>
      <c r="SPS107" s="38"/>
      <c r="SPT107" s="38"/>
      <c r="SPU107" s="38"/>
      <c r="SPV107" s="38"/>
      <c r="SPW107" s="38"/>
      <c r="SPX107" s="38"/>
      <c r="SPY107" s="38"/>
      <c r="SPZ107" s="38"/>
      <c r="SQA107" s="38"/>
      <c r="SQB107" s="38"/>
      <c r="SQC107" s="38"/>
      <c r="SQD107" s="38"/>
      <c r="SQE107" s="38"/>
      <c r="SQF107" s="38"/>
      <c r="SQG107" s="38"/>
      <c r="SQH107" s="38"/>
      <c r="SQI107" s="38"/>
      <c r="SQJ107" s="38"/>
      <c r="SQK107" s="38"/>
      <c r="SQL107" s="38"/>
      <c r="SQM107" s="38"/>
      <c r="SQN107" s="38"/>
      <c r="SQO107" s="38"/>
      <c r="SQP107" s="38"/>
      <c r="SQQ107" s="38"/>
      <c r="SQR107" s="38"/>
      <c r="SQS107" s="38"/>
      <c r="SQT107" s="38"/>
      <c r="SQU107" s="38"/>
      <c r="SQV107" s="38"/>
      <c r="SQW107" s="38"/>
      <c r="SQX107" s="38"/>
      <c r="SQY107" s="38"/>
      <c r="SQZ107" s="38"/>
      <c r="SRA107" s="38"/>
      <c r="SRB107" s="38"/>
      <c r="SRC107" s="38"/>
      <c r="SRD107" s="38"/>
      <c r="SRE107" s="38"/>
      <c r="SRF107" s="38"/>
      <c r="SRG107" s="38"/>
      <c r="SRH107" s="38"/>
      <c r="SRI107" s="38"/>
      <c r="SRJ107" s="38"/>
      <c r="SRK107" s="38"/>
      <c r="SRL107" s="38"/>
      <c r="SRM107" s="38"/>
      <c r="SRN107" s="38"/>
      <c r="SRO107" s="38"/>
      <c r="SRP107" s="38"/>
      <c r="SRQ107" s="38"/>
      <c r="SRR107" s="38"/>
      <c r="SRS107" s="38"/>
      <c r="SRT107" s="38"/>
      <c r="SRU107" s="38"/>
      <c r="SRV107" s="38"/>
      <c r="SRW107" s="38"/>
      <c r="SRX107" s="38"/>
      <c r="SRY107" s="38"/>
      <c r="SRZ107" s="38"/>
      <c r="SSA107" s="38"/>
      <c r="SSB107" s="38"/>
      <c r="SSC107" s="38"/>
      <c r="SSD107" s="38"/>
      <c r="SSE107" s="38"/>
      <c r="SSF107" s="38"/>
      <c r="SSG107" s="38"/>
      <c r="SSH107" s="38"/>
      <c r="SSI107" s="38"/>
      <c r="SSJ107" s="38"/>
      <c r="SSK107" s="38"/>
      <c r="SSL107" s="38"/>
      <c r="SSM107" s="38"/>
      <c r="SSN107" s="38"/>
      <c r="SSO107" s="38"/>
      <c r="SSP107" s="38"/>
      <c r="SSQ107" s="38"/>
      <c r="SSR107" s="38"/>
      <c r="SSS107" s="38"/>
      <c r="SST107" s="38"/>
      <c r="SSU107" s="38"/>
      <c r="SSV107" s="38"/>
      <c r="SSW107" s="38"/>
      <c r="SSX107" s="38"/>
      <c r="SSY107" s="38"/>
      <c r="SSZ107" s="38"/>
      <c r="STA107" s="38"/>
      <c r="STB107" s="38"/>
      <c r="STC107" s="38"/>
      <c r="STD107" s="38"/>
      <c r="STE107" s="38"/>
      <c r="STF107" s="38"/>
      <c r="STG107" s="38"/>
      <c r="STH107" s="38"/>
      <c r="STI107" s="38"/>
      <c r="STJ107" s="38"/>
      <c r="STK107" s="38"/>
      <c r="STL107" s="38"/>
      <c r="STM107" s="38"/>
      <c r="STN107" s="38"/>
      <c r="STO107" s="38"/>
      <c r="STP107" s="38"/>
      <c r="STQ107" s="38"/>
      <c r="STR107" s="38"/>
      <c r="STS107" s="38"/>
      <c r="STT107" s="38"/>
      <c r="STU107" s="38"/>
      <c r="STV107" s="38"/>
      <c r="STW107" s="38"/>
      <c r="STX107" s="38"/>
      <c r="STY107" s="38"/>
      <c r="STZ107" s="38"/>
      <c r="SUA107" s="38"/>
      <c r="SUB107" s="38"/>
      <c r="SUC107" s="38"/>
      <c r="SUD107" s="38"/>
      <c r="SUE107" s="38"/>
      <c r="SUF107" s="38"/>
      <c r="SUG107" s="38"/>
      <c r="SUH107" s="38"/>
      <c r="SUI107" s="38"/>
      <c r="SUJ107" s="38"/>
      <c r="SUK107" s="38"/>
      <c r="SUL107" s="38"/>
      <c r="SUM107" s="38"/>
      <c r="SUN107" s="38"/>
      <c r="SUO107" s="38"/>
      <c r="SUP107" s="38"/>
      <c r="SUQ107" s="38"/>
      <c r="SUR107" s="38"/>
      <c r="SUS107" s="38"/>
      <c r="SUT107" s="38"/>
      <c r="SUU107" s="38"/>
      <c r="SUV107" s="38"/>
      <c r="SUW107" s="38"/>
      <c r="SUX107" s="38"/>
      <c r="SUY107" s="38"/>
      <c r="SUZ107" s="38"/>
      <c r="SVA107" s="38"/>
      <c r="SVB107" s="38"/>
      <c r="SVC107" s="38"/>
      <c r="SVD107" s="38"/>
      <c r="SVE107" s="38"/>
      <c r="SVF107" s="38"/>
      <c r="SVG107" s="38"/>
      <c r="SVH107" s="38"/>
      <c r="SVI107" s="38"/>
      <c r="SVJ107" s="38"/>
      <c r="SVK107" s="38"/>
      <c r="SVL107" s="38"/>
      <c r="SVM107" s="38"/>
      <c r="SVN107" s="38"/>
      <c r="SVO107" s="38"/>
      <c r="SVP107" s="38"/>
      <c r="SVQ107" s="38"/>
      <c r="SVR107" s="38"/>
      <c r="SVS107" s="38"/>
      <c r="SVT107" s="38"/>
      <c r="SVU107" s="38"/>
      <c r="SVV107" s="38"/>
      <c r="SVW107" s="38"/>
      <c r="SVX107" s="38"/>
      <c r="SVY107" s="38"/>
      <c r="SVZ107" s="38"/>
      <c r="SWA107" s="38"/>
      <c r="SWB107" s="38"/>
      <c r="SWC107" s="38"/>
      <c r="SWD107" s="38"/>
      <c r="SWE107" s="38"/>
      <c r="SWF107" s="38"/>
      <c r="SWG107" s="38"/>
      <c r="SWH107" s="38"/>
      <c r="SWI107" s="38"/>
      <c r="SWJ107" s="38"/>
      <c r="SWK107" s="38"/>
      <c r="SWL107" s="38"/>
      <c r="SWM107" s="38"/>
      <c r="SWN107" s="38"/>
      <c r="SWO107" s="38"/>
      <c r="SWP107" s="38"/>
      <c r="SWQ107" s="38"/>
      <c r="SWR107" s="38"/>
      <c r="SWS107" s="38"/>
      <c r="SWT107" s="38"/>
      <c r="SWU107" s="38"/>
      <c r="SWV107" s="38"/>
      <c r="SWW107" s="38"/>
      <c r="SWX107" s="38"/>
      <c r="SWY107" s="38"/>
      <c r="SWZ107" s="38"/>
      <c r="SXA107" s="38"/>
      <c r="SXB107" s="38"/>
      <c r="SXC107" s="38"/>
      <c r="SXD107" s="38"/>
      <c r="SXE107" s="38"/>
      <c r="SXF107" s="38"/>
      <c r="SXG107" s="38"/>
      <c r="SXH107" s="38"/>
      <c r="SXI107" s="38"/>
      <c r="SXJ107" s="38"/>
      <c r="SXK107" s="38"/>
      <c r="SXL107" s="38"/>
      <c r="SXM107" s="38"/>
      <c r="SXN107" s="38"/>
      <c r="SXO107" s="38"/>
      <c r="SXP107" s="38"/>
      <c r="SXQ107" s="38"/>
      <c r="SXR107" s="38"/>
      <c r="SXS107" s="38"/>
      <c r="SXT107" s="38"/>
      <c r="SXU107" s="38"/>
      <c r="SXV107" s="38"/>
      <c r="SXW107" s="38"/>
      <c r="SXX107" s="38"/>
      <c r="SXY107" s="38"/>
      <c r="SXZ107" s="38"/>
      <c r="SYA107" s="38"/>
      <c r="SYB107" s="38"/>
      <c r="SYC107" s="38"/>
      <c r="SYD107" s="38"/>
      <c r="SYE107" s="38"/>
      <c r="SYF107" s="38"/>
      <c r="SYG107" s="38"/>
      <c r="SYH107" s="38"/>
      <c r="SYI107" s="38"/>
      <c r="SYJ107" s="38"/>
      <c r="SYK107" s="38"/>
      <c r="SYL107" s="38"/>
      <c r="SYM107" s="38"/>
      <c r="SYN107" s="38"/>
      <c r="SYO107" s="38"/>
      <c r="SYP107" s="38"/>
      <c r="SYQ107" s="38"/>
      <c r="SYR107" s="38"/>
      <c r="SYS107" s="38"/>
      <c r="SYT107" s="38"/>
      <c r="SYU107" s="38"/>
      <c r="SYV107" s="38"/>
      <c r="SYW107" s="38"/>
      <c r="SYX107" s="38"/>
      <c r="SYY107" s="38"/>
      <c r="SYZ107" s="38"/>
      <c r="SZA107" s="38"/>
      <c r="SZB107" s="38"/>
      <c r="SZC107" s="38"/>
      <c r="SZD107" s="38"/>
      <c r="SZE107" s="38"/>
      <c r="SZF107" s="38"/>
      <c r="SZG107" s="38"/>
      <c r="SZH107" s="38"/>
      <c r="SZI107" s="38"/>
      <c r="SZJ107" s="38"/>
      <c r="SZK107" s="38"/>
      <c r="SZL107" s="38"/>
      <c r="SZM107" s="38"/>
      <c r="SZN107" s="38"/>
      <c r="SZO107" s="38"/>
      <c r="SZP107" s="38"/>
      <c r="SZQ107" s="38"/>
      <c r="SZR107" s="38"/>
      <c r="SZS107" s="38"/>
      <c r="SZT107" s="38"/>
      <c r="SZU107" s="38"/>
      <c r="SZV107" s="38"/>
      <c r="SZW107" s="38"/>
      <c r="SZX107" s="38"/>
      <c r="SZY107" s="38"/>
      <c r="SZZ107" s="38"/>
      <c r="TAA107" s="38"/>
      <c r="TAB107" s="38"/>
      <c r="TAC107" s="38"/>
      <c r="TAD107" s="38"/>
      <c r="TAE107" s="38"/>
      <c r="TAF107" s="38"/>
      <c r="TAG107" s="38"/>
      <c r="TAH107" s="38"/>
      <c r="TAI107" s="38"/>
      <c r="TAJ107" s="38"/>
      <c r="TAK107" s="38"/>
      <c r="TAL107" s="38"/>
      <c r="TAM107" s="38"/>
      <c r="TAN107" s="38"/>
      <c r="TAO107" s="38"/>
      <c r="TAP107" s="38"/>
      <c r="TAQ107" s="38"/>
      <c r="TAR107" s="38"/>
      <c r="TAS107" s="38"/>
      <c r="TAT107" s="38"/>
      <c r="TAU107" s="38"/>
      <c r="TAV107" s="38"/>
      <c r="TAW107" s="38"/>
      <c r="TAX107" s="38"/>
      <c r="TAY107" s="38"/>
      <c r="TAZ107" s="38"/>
      <c r="TBA107" s="38"/>
      <c r="TBB107" s="38"/>
      <c r="TBC107" s="38"/>
      <c r="TBD107" s="38"/>
      <c r="TBE107" s="38"/>
      <c r="TBF107" s="38"/>
      <c r="TBG107" s="38"/>
      <c r="TBH107" s="38"/>
      <c r="TBI107" s="38"/>
      <c r="TBJ107" s="38"/>
      <c r="TBK107" s="38"/>
      <c r="TBL107" s="38"/>
      <c r="TBM107" s="38"/>
      <c r="TBN107" s="38"/>
      <c r="TBO107" s="38"/>
      <c r="TBP107" s="38"/>
      <c r="TBQ107" s="38"/>
      <c r="TBR107" s="38"/>
      <c r="TBS107" s="38"/>
      <c r="TBT107" s="38"/>
      <c r="TBU107" s="38"/>
      <c r="TBV107" s="38"/>
      <c r="TBW107" s="38"/>
      <c r="TBX107" s="38"/>
      <c r="TBY107" s="38"/>
      <c r="TBZ107" s="38"/>
      <c r="TCA107" s="38"/>
      <c r="TCB107" s="38"/>
      <c r="TCC107" s="38"/>
      <c r="TCD107" s="38"/>
      <c r="TCE107" s="38"/>
      <c r="TCF107" s="38"/>
      <c r="TCG107" s="38"/>
      <c r="TCH107" s="38"/>
      <c r="TCI107" s="38"/>
      <c r="TCJ107" s="38"/>
      <c r="TCK107" s="38"/>
      <c r="TCL107" s="38"/>
      <c r="TCM107" s="38"/>
      <c r="TCN107" s="38"/>
      <c r="TCO107" s="38"/>
      <c r="TCP107" s="38"/>
      <c r="TCQ107" s="38"/>
      <c r="TCR107" s="38"/>
      <c r="TCS107" s="38"/>
      <c r="TCT107" s="38"/>
      <c r="TCU107" s="38"/>
      <c r="TCV107" s="38"/>
      <c r="TCW107" s="38"/>
      <c r="TCX107" s="38"/>
      <c r="TCY107" s="38"/>
      <c r="TCZ107" s="38"/>
      <c r="TDA107" s="38"/>
      <c r="TDB107" s="38"/>
      <c r="TDC107" s="38"/>
      <c r="TDD107" s="38"/>
      <c r="TDE107" s="38"/>
      <c r="TDF107" s="38"/>
      <c r="TDG107" s="38"/>
      <c r="TDH107" s="38"/>
      <c r="TDI107" s="38"/>
      <c r="TDJ107" s="38"/>
      <c r="TDK107" s="38"/>
      <c r="TDL107" s="38"/>
      <c r="TDM107" s="38"/>
      <c r="TDN107" s="38"/>
      <c r="TDO107" s="38"/>
      <c r="TDP107" s="38"/>
      <c r="TDQ107" s="38"/>
      <c r="TDR107" s="38"/>
      <c r="TDS107" s="38"/>
      <c r="TDT107" s="38"/>
      <c r="TDU107" s="38"/>
      <c r="TDV107" s="38"/>
      <c r="TDW107" s="38"/>
      <c r="TDX107" s="38"/>
      <c r="TDY107" s="38"/>
      <c r="TDZ107" s="38"/>
      <c r="TEA107" s="38"/>
      <c r="TEB107" s="38"/>
      <c r="TEC107" s="38"/>
      <c r="TED107" s="38"/>
      <c r="TEE107" s="38"/>
      <c r="TEF107" s="38"/>
      <c r="TEG107" s="38"/>
      <c r="TEH107" s="38"/>
      <c r="TEI107" s="38"/>
      <c r="TEJ107" s="38"/>
      <c r="TEK107" s="38"/>
      <c r="TEL107" s="38"/>
      <c r="TEM107" s="38"/>
      <c r="TEN107" s="38"/>
      <c r="TEO107" s="38"/>
      <c r="TEP107" s="38"/>
      <c r="TEQ107" s="38"/>
      <c r="TER107" s="38"/>
      <c r="TES107" s="38"/>
      <c r="TET107" s="38"/>
      <c r="TEU107" s="38"/>
      <c r="TEV107" s="38"/>
      <c r="TEW107" s="38"/>
      <c r="TEX107" s="38"/>
      <c r="TEY107" s="38"/>
      <c r="TEZ107" s="38"/>
      <c r="TFA107" s="38"/>
      <c r="TFB107" s="38"/>
      <c r="TFC107" s="38"/>
      <c r="TFD107" s="38"/>
      <c r="TFE107" s="38"/>
      <c r="TFF107" s="38"/>
      <c r="TFG107" s="38"/>
      <c r="TFH107" s="38"/>
      <c r="TFI107" s="38"/>
      <c r="TFJ107" s="38"/>
      <c r="TFK107" s="38"/>
      <c r="TFL107" s="38"/>
      <c r="TFM107" s="38"/>
      <c r="TFN107" s="38"/>
      <c r="TFO107" s="38"/>
      <c r="TFP107" s="38"/>
      <c r="TFQ107" s="38"/>
      <c r="TFR107" s="38"/>
      <c r="TFS107" s="38"/>
      <c r="TFT107" s="38"/>
      <c r="TFU107" s="38"/>
      <c r="TFV107" s="38"/>
      <c r="TFW107" s="38"/>
      <c r="TFX107" s="38"/>
      <c r="TFY107" s="38"/>
      <c r="TFZ107" s="38"/>
      <c r="TGA107" s="38"/>
      <c r="TGB107" s="38"/>
      <c r="TGC107" s="38"/>
      <c r="TGD107" s="38"/>
      <c r="TGE107" s="38"/>
      <c r="TGF107" s="38"/>
      <c r="TGG107" s="38"/>
      <c r="TGH107" s="38"/>
      <c r="TGI107" s="38"/>
      <c r="TGJ107" s="38"/>
      <c r="TGK107" s="38"/>
      <c r="TGL107" s="38"/>
      <c r="TGM107" s="38"/>
      <c r="TGN107" s="38"/>
      <c r="TGO107" s="38"/>
      <c r="TGP107" s="38"/>
      <c r="TGQ107" s="38"/>
      <c r="TGR107" s="38"/>
      <c r="TGS107" s="38"/>
      <c r="TGT107" s="38"/>
      <c r="TGU107" s="38"/>
      <c r="TGV107" s="38"/>
      <c r="TGW107" s="38"/>
      <c r="TGX107" s="38"/>
      <c r="TGY107" s="38"/>
      <c r="TGZ107" s="38"/>
      <c r="THA107" s="38"/>
      <c r="THB107" s="38"/>
      <c r="THC107" s="38"/>
      <c r="THD107" s="38"/>
      <c r="THE107" s="38"/>
      <c r="THF107" s="38"/>
      <c r="THG107" s="38"/>
      <c r="THH107" s="38"/>
      <c r="THI107" s="38"/>
      <c r="THJ107" s="38"/>
      <c r="THK107" s="38"/>
      <c r="THL107" s="38"/>
      <c r="THM107" s="38"/>
      <c r="THN107" s="38"/>
      <c r="THO107" s="38"/>
      <c r="THP107" s="38"/>
      <c r="THQ107" s="38"/>
      <c r="THR107" s="38"/>
      <c r="THS107" s="38"/>
      <c r="THT107" s="38"/>
      <c r="THU107" s="38"/>
      <c r="THV107" s="38"/>
      <c r="THW107" s="38"/>
      <c r="THX107" s="38"/>
      <c r="THY107" s="38"/>
      <c r="THZ107" s="38"/>
      <c r="TIA107" s="38"/>
      <c r="TIB107" s="38"/>
      <c r="TIC107" s="38"/>
      <c r="TID107" s="38"/>
      <c r="TIE107" s="38"/>
      <c r="TIF107" s="38"/>
      <c r="TIG107" s="38"/>
      <c r="TIH107" s="38"/>
      <c r="TII107" s="38"/>
      <c r="TIJ107" s="38"/>
      <c r="TIK107" s="38"/>
      <c r="TIL107" s="38"/>
      <c r="TIM107" s="38"/>
      <c r="TIN107" s="38"/>
      <c r="TIO107" s="38"/>
      <c r="TIP107" s="38"/>
      <c r="TIQ107" s="38"/>
      <c r="TIR107" s="38"/>
      <c r="TIS107" s="38"/>
      <c r="TIT107" s="38"/>
      <c r="TIU107" s="38"/>
      <c r="TIV107" s="38"/>
      <c r="TIW107" s="38"/>
      <c r="TIX107" s="38"/>
      <c r="TIY107" s="38"/>
      <c r="TIZ107" s="38"/>
      <c r="TJA107" s="38"/>
      <c r="TJB107" s="38"/>
      <c r="TJC107" s="38"/>
      <c r="TJD107" s="38"/>
      <c r="TJE107" s="38"/>
      <c r="TJF107" s="38"/>
      <c r="TJG107" s="38"/>
      <c r="TJH107" s="38"/>
      <c r="TJI107" s="38"/>
      <c r="TJJ107" s="38"/>
      <c r="TJK107" s="38"/>
      <c r="TJL107" s="38"/>
      <c r="TJM107" s="38"/>
      <c r="TJN107" s="38"/>
      <c r="TJO107" s="38"/>
      <c r="TJP107" s="38"/>
      <c r="TJQ107" s="38"/>
      <c r="TJR107" s="38"/>
      <c r="TJS107" s="38"/>
      <c r="TJT107" s="38"/>
      <c r="TJU107" s="38"/>
      <c r="TJV107" s="38"/>
      <c r="TJW107" s="38"/>
      <c r="TJX107" s="38"/>
      <c r="TJY107" s="38"/>
      <c r="TJZ107" s="38"/>
      <c r="TKA107" s="38"/>
      <c r="TKB107" s="38"/>
      <c r="TKC107" s="38"/>
      <c r="TKD107" s="38"/>
      <c r="TKE107" s="38"/>
      <c r="TKF107" s="38"/>
      <c r="TKG107" s="38"/>
      <c r="TKH107" s="38"/>
      <c r="TKI107" s="38"/>
      <c r="TKJ107" s="38"/>
      <c r="TKK107" s="38"/>
      <c r="TKL107" s="38"/>
      <c r="TKM107" s="38"/>
      <c r="TKN107" s="38"/>
      <c r="TKO107" s="38"/>
      <c r="TKP107" s="38"/>
      <c r="TKQ107" s="38"/>
      <c r="TKR107" s="38"/>
      <c r="TKS107" s="38"/>
      <c r="TKT107" s="38"/>
      <c r="TKU107" s="38"/>
      <c r="TKV107" s="38"/>
      <c r="TKW107" s="38"/>
      <c r="TKX107" s="38"/>
      <c r="TKY107" s="38"/>
      <c r="TKZ107" s="38"/>
      <c r="TLA107" s="38"/>
      <c r="TLB107" s="38"/>
      <c r="TLC107" s="38"/>
      <c r="TLD107" s="38"/>
      <c r="TLE107" s="38"/>
      <c r="TLF107" s="38"/>
      <c r="TLG107" s="38"/>
      <c r="TLH107" s="38"/>
      <c r="TLI107" s="38"/>
      <c r="TLJ107" s="38"/>
      <c r="TLK107" s="38"/>
      <c r="TLL107" s="38"/>
      <c r="TLM107" s="38"/>
      <c r="TLN107" s="38"/>
      <c r="TLO107" s="38"/>
      <c r="TLP107" s="38"/>
      <c r="TLQ107" s="38"/>
      <c r="TLR107" s="38"/>
      <c r="TLS107" s="38"/>
      <c r="TLT107" s="38"/>
      <c r="TLU107" s="38"/>
      <c r="TLV107" s="38"/>
      <c r="TLW107" s="38"/>
      <c r="TLX107" s="38"/>
      <c r="TLY107" s="38"/>
      <c r="TLZ107" s="38"/>
      <c r="TMA107" s="38"/>
      <c r="TMB107" s="38"/>
      <c r="TMC107" s="38"/>
      <c r="TMD107" s="38"/>
      <c r="TME107" s="38"/>
      <c r="TMF107" s="38"/>
      <c r="TMG107" s="38"/>
      <c r="TMH107" s="38"/>
      <c r="TMI107" s="38"/>
      <c r="TMJ107" s="38"/>
      <c r="TMK107" s="38"/>
      <c r="TML107" s="38"/>
      <c r="TMM107" s="38"/>
      <c r="TMN107" s="38"/>
      <c r="TMO107" s="38"/>
      <c r="TMP107" s="38"/>
      <c r="TMQ107" s="38"/>
      <c r="TMR107" s="38"/>
      <c r="TMS107" s="38"/>
      <c r="TMT107" s="38"/>
      <c r="TMU107" s="38"/>
      <c r="TMV107" s="38"/>
      <c r="TMW107" s="38"/>
      <c r="TMX107" s="38"/>
      <c r="TMY107" s="38"/>
      <c r="TMZ107" s="38"/>
      <c r="TNA107" s="38"/>
      <c r="TNB107" s="38"/>
      <c r="TNC107" s="38"/>
      <c r="TND107" s="38"/>
      <c r="TNE107" s="38"/>
      <c r="TNF107" s="38"/>
      <c r="TNG107" s="38"/>
      <c r="TNH107" s="38"/>
      <c r="TNI107" s="38"/>
      <c r="TNJ107" s="38"/>
      <c r="TNK107" s="38"/>
      <c r="TNL107" s="38"/>
      <c r="TNM107" s="38"/>
      <c r="TNN107" s="38"/>
      <c r="TNO107" s="38"/>
      <c r="TNP107" s="38"/>
      <c r="TNQ107" s="38"/>
      <c r="TNR107" s="38"/>
      <c r="TNS107" s="38"/>
      <c r="TNT107" s="38"/>
      <c r="TNU107" s="38"/>
      <c r="TNV107" s="38"/>
      <c r="TNW107" s="38"/>
      <c r="TNX107" s="38"/>
      <c r="TNY107" s="38"/>
      <c r="TNZ107" s="38"/>
      <c r="TOA107" s="38"/>
      <c r="TOB107" s="38"/>
      <c r="TOC107" s="38"/>
      <c r="TOD107" s="38"/>
      <c r="TOE107" s="38"/>
      <c r="TOF107" s="38"/>
      <c r="TOG107" s="38"/>
      <c r="TOH107" s="38"/>
      <c r="TOI107" s="38"/>
      <c r="TOJ107" s="38"/>
      <c r="TOK107" s="38"/>
      <c r="TOL107" s="38"/>
      <c r="TOM107" s="38"/>
      <c r="TON107" s="38"/>
      <c r="TOO107" s="38"/>
      <c r="TOP107" s="38"/>
      <c r="TOQ107" s="38"/>
      <c r="TOR107" s="38"/>
      <c r="TOS107" s="38"/>
      <c r="TOT107" s="38"/>
      <c r="TOU107" s="38"/>
      <c r="TOV107" s="38"/>
      <c r="TOW107" s="38"/>
      <c r="TOX107" s="38"/>
      <c r="TOY107" s="38"/>
      <c r="TOZ107" s="38"/>
      <c r="TPA107" s="38"/>
      <c r="TPB107" s="38"/>
      <c r="TPC107" s="38"/>
      <c r="TPD107" s="38"/>
      <c r="TPE107" s="38"/>
      <c r="TPF107" s="38"/>
      <c r="TPG107" s="38"/>
      <c r="TPH107" s="38"/>
      <c r="TPI107" s="38"/>
      <c r="TPJ107" s="38"/>
      <c r="TPK107" s="38"/>
      <c r="TPL107" s="38"/>
      <c r="TPM107" s="38"/>
      <c r="TPN107" s="38"/>
      <c r="TPO107" s="38"/>
      <c r="TPP107" s="38"/>
      <c r="TPQ107" s="38"/>
      <c r="TPR107" s="38"/>
      <c r="TPS107" s="38"/>
      <c r="TPT107" s="38"/>
      <c r="TPU107" s="38"/>
      <c r="TPV107" s="38"/>
      <c r="TPW107" s="38"/>
      <c r="TPX107" s="38"/>
      <c r="TPY107" s="38"/>
      <c r="TPZ107" s="38"/>
      <c r="TQA107" s="38"/>
      <c r="TQB107" s="38"/>
      <c r="TQC107" s="38"/>
      <c r="TQD107" s="38"/>
      <c r="TQE107" s="38"/>
      <c r="TQF107" s="38"/>
      <c r="TQG107" s="38"/>
      <c r="TQH107" s="38"/>
      <c r="TQI107" s="38"/>
      <c r="TQJ107" s="38"/>
      <c r="TQK107" s="38"/>
      <c r="TQL107" s="38"/>
      <c r="TQM107" s="38"/>
      <c r="TQN107" s="38"/>
      <c r="TQO107" s="38"/>
      <c r="TQP107" s="38"/>
      <c r="TQQ107" s="38"/>
      <c r="TQR107" s="38"/>
      <c r="TQS107" s="38"/>
      <c r="TQT107" s="38"/>
      <c r="TQU107" s="38"/>
      <c r="TQV107" s="38"/>
      <c r="TQW107" s="38"/>
      <c r="TQX107" s="38"/>
      <c r="TQY107" s="38"/>
      <c r="TQZ107" s="38"/>
      <c r="TRA107" s="38"/>
      <c r="TRB107" s="38"/>
      <c r="TRC107" s="38"/>
      <c r="TRD107" s="38"/>
      <c r="TRE107" s="38"/>
      <c r="TRF107" s="38"/>
      <c r="TRG107" s="38"/>
      <c r="TRH107" s="38"/>
      <c r="TRI107" s="38"/>
      <c r="TRJ107" s="38"/>
      <c r="TRK107" s="38"/>
      <c r="TRL107" s="38"/>
      <c r="TRM107" s="38"/>
      <c r="TRN107" s="38"/>
      <c r="TRO107" s="38"/>
      <c r="TRP107" s="38"/>
      <c r="TRQ107" s="38"/>
      <c r="TRR107" s="38"/>
      <c r="TRS107" s="38"/>
      <c r="TRT107" s="38"/>
      <c r="TRU107" s="38"/>
      <c r="TRV107" s="38"/>
      <c r="TRW107" s="38"/>
      <c r="TRX107" s="38"/>
      <c r="TRY107" s="38"/>
      <c r="TRZ107" s="38"/>
      <c r="TSA107" s="38"/>
      <c r="TSB107" s="38"/>
      <c r="TSC107" s="38"/>
      <c r="TSD107" s="38"/>
      <c r="TSE107" s="38"/>
      <c r="TSF107" s="38"/>
      <c r="TSG107" s="38"/>
      <c r="TSH107" s="38"/>
      <c r="TSI107" s="38"/>
      <c r="TSJ107" s="38"/>
      <c r="TSK107" s="38"/>
      <c r="TSL107" s="38"/>
      <c r="TSM107" s="38"/>
      <c r="TSN107" s="38"/>
      <c r="TSO107" s="38"/>
      <c r="TSP107" s="38"/>
      <c r="TSQ107" s="38"/>
      <c r="TSR107" s="38"/>
      <c r="TSS107" s="38"/>
      <c r="TST107" s="38"/>
      <c r="TSU107" s="38"/>
      <c r="TSV107" s="38"/>
      <c r="TSW107" s="38"/>
      <c r="TSX107" s="38"/>
      <c r="TSY107" s="38"/>
      <c r="TSZ107" s="38"/>
      <c r="TTA107" s="38"/>
      <c r="TTB107" s="38"/>
      <c r="TTC107" s="38"/>
      <c r="TTD107" s="38"/>
      <c r="TTE107" s="38"/>
      <c r="TTF107" s="38"/>
      <c r="TTG107" s="38"/>
      <c r="TTH107" s="38"/>
      <c r="TTI107" s="38"/>
      <c r="TTJ107" s="38"/>
      <c r="TTK107" s="38"/>
      <c r="TTL107" s="38"/>
      <c r="TTM107" s="38"/>
      <c r="TTN107" s="38"/>
      <c r="TTO107" s="38"/>
      <c r="TTP107" s="38"/>
      <c r="TTQ107" s="38"/>
      <c r="TTR107" s="38"/>
      <c r="TTS107" s="38"/>
      <c r="TTT107" s="38"/>
      <c r="TTU107" s="38"/>
      <c r="TTV107" s="38"/>
      <c r="TTW107" s="38"/>
      <c r="TTX107" s="38"/>
      <c r="TTY107" s="38"/>
      <c r="TTZ107" s="38"/>
      <c r="TUA107" s="38"/>
      <c r="TUB107" s="38"/>
      <c r="TUC107" s="38"/>
      <c r="TUD107" s="38"/>
      <c r="TUE107" s="38"/>
      <c r="TUF107" s="38"/>
      <c r="TUG107" s="38"/>
      <c r="TUH107" s="38"/>
      <c r="TUI107" s="38"/>
      <c r="TUJ107" s="38"/>
      <c r="TUK107" s="38"/>
      <c r="TUL107" s="38"/>
      <c r="TUM107" s="38"/>
      <c r="TUN107" s="38"/>
      <c r="TUO107" s="38"/>
      <c r="TUP107" s="38"/>
      <c r="TUQ107" s="38"/>
      <c r="TUR107" s="38"/>
      <c r="TUS107" s="38"/>
      <c r="TUT107" s="38"/>
      <c r="TUU107" s="38"/>
      <c r="TUV107" s="38"/>
      <c r="TUW107" s="38"/>
      <c r="TUX107" s="38"/>
      <c r="TUY107" s="38"/>
      <c r="TUZ107" s="38"/>
      <c r="TVA107" s="38"/>
      <c r="TVB107" s="38"/>
      <c r="TVC107" s="38"/>
      <c r="TVD107" s="38"/>
      <c r="TVE107" s="38"/>
      <c r="TVF107" s="38"/>
      <c r="TVG107" s="38"/>
      <c r="TVH107" s="38"/>
      <c r="TVI107" s="38"/>
      <c r="TVJ107" s="38"/>
      <c r="TVK107" s="38"/>
      <c r="TVL107" s="38"/>
      <c r="TVM107" s="38"/>
      <c r="TVN107" s="38"/>
      <c r="TVO107" s="38"/>
      <c r="TVP107" s="38"/>
      <c r="TVQ107" s="38"/>
      <c r="TVR107" s="38"/>
      <c r="TVS107" s="38"/>
      <c r="TVT107" s="38"/>
      <c r="TVU107" s="38"/>
      <c r="TVV107" s="38"/>
      <c r="TVW107" s="38"/>
      <c r="TVX107" s="38"/>
      <c r="TVY107" s="38"/>
      <c r="TVZ107" s="38"/>
      <c r="TWA107" s="38"/>
      <c r="TWB107" s="38"/>
      <c r="TWC107" s="38"/>
      <c r="TWD107" s="38"/>
      <c r="TWE107" s="38"/>
      <c r="TWF107" s="38"/>
      <c r="TWG107" s="38"/>
      <c r="TWH107" s="38"/>
      <c r="TWI107" s="38"/>
      <c r="TWJ107" s="38"/>
      <c r="TWK107" s="38"/>
      <c r="TWL107" s="38"/>
      <c r="TWM107" s="38"/>
      <c r="TWN107" s="38"/>
      <c r="TWO107" s="38"/>
      <c r="TWP107" s="38"/>
      <c r="TWQ107" s="38"/>
      <c r="TWR107" s="38"/>
      <c r="TWS107" s="38"/>
      <c r="TWT107" s="38"/>
      <c r="TWU107" s="38"/>
      <c r="TWV107" s="38"/>
      <c r="TWW107" s="38"/>
      <c r="TWX107" s="38"/>
      <c r="TWY107" s="38"/>
      <c r="TWZ107" s="38"/>
      <c r="TXA107" s="38"/>
      <c r="TXB107" s="38"/>
      <c r="TXC107" s="38"/>
      <c r="TXD107" s="38"/>
      <c r="TXE107" s="38"/>
      <c r="TXF107" s="38"/>
      <c r="TXG107" s="38"/>
      <c r="TXH107" s="38"/>
      <c r="TXI107" s="38"/>
      <c r="TXJ107" s="38"/>
      <c r="TXK107" s="38"/>
      <c r="TXL107" s="38"/>
      <c r="TXM107" s="38"/>
      <c r="TXN107" s="38"/>
      <c r="TXO107" s="38"/>
      <c r="TXP107" s="38"/>
      <c r="TXQ107" s="38"/>
      <c r="TXR107" s="38"/>
      <c r="TXS107" s="38"/>
      <c r="TXT107" s="38"/>
      <c r="TXU107" s="38"/>
      <c r="TXV107" s="38"/>
      <c r="TXW107" s="38"/>
      <c r="TXX107" s="38"/>
      <c r="TXY107" s="38"/>
      <c r="TXZ107" s="38"/>
      <c r="TYA107" s="38"/>
      <c r="TYB107" s="38"/>
      <c r="TYC107" s="38"/>
      <c r="TYD107" s="38"/>
      <c r="TYE107" s="38"/>
      <c r="TYF107" s="38"/>
      <c r="TYG107" s="38"/>
      <c r="TYH107" s="38"/>
      <c r="TYI107" s="38"/>
      <c r="TYJ107" s="38"/>
      <c r="TYK107" s="38"/>
      <c r="TYL107" s="38"/>
      <c r="TYM107" s="38"/>
      <c r="TYN107" s="38"/>
      <c r="TYO107" s="38"/>
      <c r="TYP107" s="38"/>
      <c r="TYQ107" s="38"/>
      <c r="TYR107" s="38"/>
      <c r="TYS107" s="38"/>
      <c r="TYT107" s="38"/>
      <c r="TYU107" s="38"/>
      <c r="TYV107" s="38"/>
      <c r="TYW107" s="38"/>
      <c r="TYX107" s="38"/>
      <c r="TYY107" s="38"/>
      <c r="TYZ107" s="38"/>
      <c r="TZA107" s="38"/>
      <c r="TZB107" s="38"/>
      <c r="TZC107" s="38"/>
      <c r="TZD107" s="38"/>
      <c r="TZE107" s="38"/>
      <c r="TZF107" s="38"/>
      <c r="TZG107" s="38"/>
      <c r="TZH107" s="38"/>
      <c r="TZI107" s="38"/>
      <c r="TZJ107" s="38"/>
      <c r="TZK107" s="38"/>
      <c r="TZL107" s="38"/>
      <c r="TZM107" s="38"/>
      <c r="TZN107" s="38"/>
      <c r="TZO107" s="38"/>
      <c r="TZP107" s="38"/>
      <c r="TZQ107" s="38"/>
      <c r="TZR107" s="38"/>
      <c r="TZS107" s="38"/>
      <c r="TZT107" s="38"/>
      <c r="TZU107" s="38"/>
      <c r="TZV107" s="38"/>
      <c r="TZW107" s="38"/>
      <c r="TZX107" s="38"/>
      <c r="TZY107" s="38"/>
      <c r="TZZ107" s="38"/>
      <c r="UAA107" s="38"/>
      <c r="UAB107" s="38"/>
      <c r="UAC107" s="38"/>
      <c r="UAD107" s="38"/>
      <c r="UAE107" s="38"/>
      <c r="UAF107" s="38"/>
      <c r="UAG107" s="38"/>
      <c r="UAH107" s="38"/>
      <c r="UAI107" s="38"/>
      <c r="UAJ107" s="38"/>
      <c r="UAK107" s="38"/>
      <c r="UAL107" s="38"/>
      <c r="UAM107" s="38"/>
      <c r="UAN107" s="38"/>
      <c r="UAO107" s="38"/>
      <c r="UAP107" s="38"/>
      <c r="UAQ107" s="38"/>
      <c r="UAR107" s="38"/>
      <c r="UAS107" s="38"/>
      <c r="UAT107" s="38"/>
      <c r="UAU107" s="38"/>
      <c r="UAV107" s="38"/>
      <c r="UAW107" s="38"/>
      <c r="UAX107" s="38"/>
      <c r="UAY107" s="38"/>
      <c r="UAZ107" s="38"/>
      <c r="UBA107" s="38"/>
      <c r="UBB107" s="38"/>
      <c r="UBC107" s="38"/>
      <c r="UBD107" s="38"/>
      <c r="UBE107" s="38"/>
      <c r="UBF107" s="38"/>
      <c r="UBG107" s="38"/>
      <c r="UBH107" s="38"/>
      <c r="UBI107" s="38"/>
      <c r="UBJ107" s="38"/>
      <c r="UBK107" s="38"/>
      <c r="UBL107" s="38"/>
      <c r="UBM107" s="38"/>
      <c r="UBN107" s="38"/>
      <c r="UBO107" s="38"/>
      <c r="UBP107" s="38"/>
      <c r="UBQ107" s="38"/>
      <c r="UBR107" s="38"/>
      <c r="UBS107" s="38"/>
      <c r="UBT107" s="38"/>
      <c r="UBU107" s="38"/>
      <c r="UBV107" s="38"/>
      <c r="UBW107" s="38"/>
      <c r="UBX107" s="38"/>
      <c r="UBY107" s="38"/>
      <c r="UBZ107" s="38"/>
      <c r="UCA107" s="38"/>
      <c r="UCB107" s="38"/>
      <c r="UCC107" s="38"/>
      <c r="UCD107" s="38"/>
      <c r="UCE107" s="38"/>
      <c r="UCF107" s="38"/>
      <c r="UCG107" s="38"/>
      <c r="UCH107" s="38"/>
      <c r="UCI107" s="38"/>
      <c r="UCJ107" s="38"/>
      <c r="UCK107" s="38"/>
      <c r="UCL107" s="38"/>
      <c r="UCM107" s="38"/>
      <c r="UCN107" s="38"/>
      <c r="UCO107" s="38"/>
      <c r="UCP107" s="38"/>
      <c r="UCQ107" s="38"/>
      <c r="UCR107" s="38"/>
      <c r="UCS107" s="38"/>
      <c r="UCT107" s="38"/>
      <c r="UCU107" s="38"/>
      <c r="UCV107" s="38"/>
      <c r="UCW107" s="38"/>
      <c r="UCX107" s="38"/>
      <c r="UCY107" s="38"/>
      <c r="UCZ107" s="38"/>
      <c r="UDA107" s="38"/>
      <c r="UDB107" s="38"/>
      <c r="UDC107" s="38"/>
      <c r="UDD107" s="38"/>
      <c r="UDE107" s="38"/>
      <c r="UDF107" s="38"/>
      <c r="UDG107" s="38"/>
      <c r="UDH107" s="38"/>
      <c r="UDI107" s="38"/>
      <c r="UDJ107" s="38"/>
      <c r="UDK107" s="38"/>
      <c r="UDL107" s="38"/>
      <c r="UDM107" s="38"/>
      <c r="UDN107" s="38"/>
      <c r="UDO107" s="38"/>
      <c r="UDP107" s="38"/>
      <c r="UDQ107" s="38"/>
      <c r="UDR107" s="38"/>
      <c r="UDS107" s="38"/>
      <c r="UDT107" s="38"/>
      <c r="UDU107" s="38"/>
      <c r="UDV107" s="38"/>
      <c r="UDW107" s="38"/>
      <c r="UDX107" s="38"/>
      <c r="UDY107" s="38"/>
      <c r="UDZ107" s="38"/>
      <c r="UEA107" s="38"/>
      <c r="UEB107" s="38"/>
      <c r="UEC107" s="38"/>
      <c r="UED107" s="38"/>
      <c r="UEE107" s="38"/>
      <c r="UEF107" s="38"/>
      <c r="UEG107" s="38"/>
      <c r="UEH107" s="38"/>
      <c r="UEI107" s="38"/>
      <c r="UEJ107" s="38"/>
      <c r="UEK107" s="38"/>
      <c r="UEL107" s="38"/>
      <c r="UEM107" s="38"/>
      <c r="UEN107" s="38"/>
      <c r="UEO107" s="38"/>
      <c r="UEP107" s="38"/>
      <c r="UEQ107" s="38"/>
      <c r="UER107" s="38"/>
      <c r="UES107" s="38"/>
      <c r="UET107" s="38"/>
      <c r="UEU107" s="38"/>
      <c r="UEV107" s="38"/>
      <c r="UEW107" s="38"/>
      <c r="UEX107" s="38"/>
      <c r="UEY107" s="38"/>
      <c r="UEZ107" s="38"/>
      <c r="UFA107" s="38"/>
      <c r="UFB107" s="38"/>
      <c r="UFC107" s="38"/>
      <c r="UFD107" s="38"/>
      <c r="UFE107" s="38"/>
      <c r="UFF107" s="38"/>
      <c r="UFG107" s="38"/>
      <c r="UFH107" s="38"/>
      <c r="UFI107" s="38"/>
      <c r="UFJ107" s="38"/>
      <c r="UFK107" s="38"/>
      <c r="UFL107" s="38"/>
      <c r="UFM107" s="38"/>
      <c r="UFN107" s="38"/>
      <c r="UFO107" s="38"/>
      <c r="UFP107" s="38"/>
      <c r="UFQ107" s="38"/>
      <c r="UFR107" s="38"/>
      <c r="UFS107" s="38"/>
      <c r="UFT107" s="38"/>
      <c r="UFU107" s="38"/>
      <c r="UFV107" s="38"/>
      <c r="UFW107" s="38"/>
      <c r="UFX107" s="38"/>
      <c r="UFY107" s="38"/>
      <c r="UFZ107" s="38"/>
      <c r="UGA107" s="38"/>
      <c r="UGB107" s="38"/>
      <c r="UGC107" s="38"/>
      <c r="UGD107" s="38"/>
      <c r="UGE107" s="38"/>
      <c r="UGF107" s="38"/>
      <c r="UGG107" s="38"/>
      <c r="UGH107" s="38"/>
      <c r="UGI107" s="38"/>
      <c r="UGJ107" s="38"/>
      <c r="UGK107" s="38"/>
      <c r="UGL107" s="38"/>
      <c r="UGM107" s="38"/>
      <c r="UGN107" s="38"/>
      <c r="UGO107" s="38"/>
      <c r="UGP107" s="38"/>
      <c r="UGQ107" s="38"/>
      <c r="UGR107" s="38"/>
      <c r="UGS107" s="38"/>
      <c r="UGT107" s="38"/>
      <c r="UGU107" s="38"/>
      <c r="UGV107" s="38"/>
      <c r="UGW107" s="38"/>
      <c r="UGX107" s="38"/>
      <c r="UGY107" s="38"/>
      <c r="UGZ107" s="38"/>
      <c r="UHA107" s="38"/>
      <c r="UHB107" s="38"/>
      <c r="UHC107" s="38"/>
      <c r="UHD107" s="38"/>
      <c r="UHE107" s="38"/>
      <c r="UHF107" s="38"/>
      <c r="UHG107" s="38"/>
      <c r="UHH107" s="38"/>
      <c r="UHI107" s="38"/>
      <c r="UHJ107" s="38"/>
      <c r="UHK107" s="38"/>
      <c r="UHL107" s="38"/>
      <c r="UHM107" s="38"/>
      <c r="UHN107" s="38"/>
      <c r="UHO107" s="38"/>
      <c r="UHP107" s="38"/>
      <c r="UHQ107" s="38"/>
      <c r="UHR107" s="38"/>
      <c r="UHS107" s="38"/>
      <c r="UHT107" s="38"/>
      <c r="UHU107" s="38"/>
      <c r="UHV107" s="38"/>
      <c r="UHW107" s="38"/>
      <c r="UHX107" s="38"/>
      <c r="UHY107" s="38"/>
      <c r="UHZ107" s="38"/>
      <c r="UIA107" s="38"/>
      <c r="UIB107" s="38"/>
      <c r="UIC107" s="38"/>
      <c r="UID107" s="38"/>
      <c r="UIE107" s="38"/>
      <c r="UIF107" s="38"/>
      <c r="UIG107" s="38"/>
      <c r="UIH107" s="38"/>
      <c r="UII107" s="38"/>
      <c r="UIJ107" s="38"/>
      <c r="UIK107" s="38"/>
      <c r="UIL107" s="38"/>
      <c r="UIM107" s="38"/>
      <c r="UIN107" s="38"/>
      <c r="UIO107" s="38"/>
      <c r="UIP107" s="38"/>
      <c r="UIQ107" s="38"/>
      <c r="UIR107" s="38"/>
      <c r="UIS107" s="38"/>
      <c r="UIT107" s="38"/>
      <c r="UIU107" s="38"/>
      <c r="UIV107" s="38"/>
      <c r="UIW107" s="38"/>
      <c r="UIX107" s="38"/>
      <c r="UIY107" s="38"/>
      <c r="UIZ107" s="38"/>
      <c r="UJA107" s="38"/>
      <c r="UJB107" s="38"/>
      <c r="UJC107" s="38"/>
      <c r="UJD107" s="38"/>
      <c r="UJE107" s="38"/>
      <c r="UJF107" s="38"/>
      <c r="UJG107" s="38"/>
      <c r="UJH107" s="38"/>
      <c r="UJI107" s="38"/>
      <c r="UJJ107" s="38"/>
      <c r="UJK107" s="38"/>
      <c r="UJL107" s="38"/>
      <c r="UJM107" s="38"/>
      <c r="UJN107" s="38"/>
      <c r="UJO107" s="38"/>
      <c r="UJP107" s="38"/>
      <c r="UJQ107" s="38"/>
      <c r="UJR107" s="38"/>
      <c r="UJS107" s="38"/>
      <c r="UJT107" s="38"/>
      <c r="UJU107" s="38"/>
      <c r="UJV107" s="38"/>
      <c r="UJW107" s="38"/>
      <c r="UJX107" s="38"/>
      <c r="UJY107" s="38"/>
      <c r="UJZ107" s="38"/>
      <c r="UKA107" s="38"/>
      <c r="UKB107" s="38"/>
      <c r="UKC107" s="38"/>
      <c r="UKD107" s="38"/>
      <c r="UKE107" s="38"/>
      <c r="UKF107" s="38"/>
      <c r="UKG107" s="38"/>
      <c r="UKH107" s="38"/>
      <c r="UKI107" s="38"/>
      <c r="UKJ107" s="38"/>
      <c r="UKK107" s="38"/>
      <c r="UKL107" s="38"/>
      <c r="UKM107" s="38"/>
      <c r="UKN107" s="38"/>
      <c r="UKO107" s="38"/>
      <c r="UKP107" s="38"/>
      <c r="UKQ107" s="38"/>
      <c r="UKR107" s="38"/>
      <c r="UKS107" s="38"/>
      <c r="UKT107" s="38"/>
      <c r="UKU107" s="38"/>
      <c r="UKV107" s="38"/>
      <c r="UKW107" s="38"/>
      <c r="UKX107" s="38"/>
      <c r="UKY107" s="38"/>
      <c r="UKZ107" s="38"/>
      <c r="ULA107" s="38"/>
      <c r="ULB107" s="38"/>
      <c r="ULC107" s="38"/>
      <c r="ULD107" s="38"/>
      <c r="ULE107" s="38"/>
      <c r="ULF107" s="38"/>
      <c r="ULG107" s="38"/>
      <c r="ULH107" s="38"/>
      <c r="ULI107" s="38"/>
      <c r="ULJ107" s="38"/>
      <c r="ULK107" s="38"/>
      <c r="ULL107" s="38"/>
      <c r="ULM107" s="38"/>
      <c r="ULN107" s="38"/>
      <c r="ULO107" s="38"/>
      <c r="ULP107" s="38"/>
      <c r="ULQ107" s="38"/>
      <c r="ULR107" s="38"/>
      <c r="ULS107" s="38"/>
      <c r="ULT107" s="38"/>
      <c r="ULU107" s="38"/>
      <c r="ULV107" s="38"/>
      <c r="ULW107" s="38"/>
      <c r="ULX107" s="38"/>
      <c r="ULY107" s="38"/>
      <c r="ULZ107" s="38"/>
      <c r="UMA107" s="38"/>
      <c r="UMB107" s="38"/>
      <c r="UMC107" s="38"/>
      <c r="UMD107" s="38"/>
      <c r="UME107" s="38"/>
      <c r="UMF107" s="38"/>
      <c r="UMG107" s="38"/>
      <c r="UMH107" s="38"/>
      <c r="UMI107" s="38"/>
      <c r="UMJ107" s="38"/>
      <c r="UMK107" s="38"/>
      <c r="UML107" s="38"/>
      <c r="UMM107" s="38"/>
      <c r="UMN107" s="38"/>
      <c r="UMO107" s="38"/>
      <c r="UMP107" s="38"/>
      <c r="UMQ107" s="38"/>
      <c r="UMR107" s="38"/>
      <c r="UMS107" s="38"/>
      <c r="UMT107" s="38"/>
      <c r="UMU107" s="38"/>
      <c r="UMV107" s="38"/>
      <c r="UMW107" s="38"/>
      <c r="UMX107" s="38"/>
      <c r="UMY107" s="38"/>
      <c r="UMZ107" s="38"/>
      <c r="UNA107" s="38"/>
      <c r="UNB107" s="38"/>
      <c r="UNC107" s="38"/>
      <c r="UND107" s="38"/>
      <c r="UNE107" s="38"/>
      <c r="UNF107" s="38"/>
      <c r="UNG107" s="38"/>
      <c r="UNH107" s="38"/>
      <c r="UNI107" s="38"/>
      <c r="UNJ107" s="38"/>
      <c r="UNK107" s="38"/>
      <c r="UNL107" s="38"/>
      <c r="UNM107" s="38"/>
      <c r="UNN107" s="38"/>
      <c r="UNO107" s="38"/>
      <c r="UNP107" s="38"/>
      <c r="UNQ107" s="38"/>
      <c r="UNR107" s="38"/>
      <c r="UNS107" s="38"/>
      <c r="UNT107" s="38"/>
      <c r="UNU107" s="38"/>
      <c r="UNV107" s="38"/>
      <c r="UNW107" s="38"/>
      <c r="UNX107" s="38"/>
      <c r="UNY107" s="38"/>
      <c r="UNZ107" s="38"/>
      <c r="UOA107" s="38"/>
      <c r="UOB107" s="38"/>
      <c r="UOC107" s="38"/>
      <c r="UOD107" s="38"/>
      <c r="UOE107" s="38"/>
      <c r="UOF107" s="38"/>
      <c r="UOG107" s="38"/>
      <c r="UOH107" s="38"/>
      <c r="UOI107" s="38"/>
      <c r="UOJ107" s="38"/>
      <c r="UOK107" s="38"/>
      <c r="UOL107" s="38"/>
      <c r="UOM107" s="38"/>
      <c r="UON107" s="38"/>
      <c r="UOO107" s="38"/>
      <c r="UOP107" s="38"/>
      <c r="UOQ107" s="38"/>
      <c r="UOR107" s="38"/>
      <c r="UOS107" s="38"/>
      <c r="UOT107" s="38"/>
      <c r="UOU107" s="38"/>
      <c r="UOV107" s="38"/>
      <c r="UOW107" s="38"/>
      <c r="UOX107" s="38"/>
      <c r="UOY107" s="38"/>
      <c r="UOZ107" s="38"/>
      <c r="UPA107" s="38"/>
      <c r="UPB107" s="38"/>
      <c r="UPC107" s="38"/>
      <c r="UPD107" s="38"/>
      <c r="UPE107" s="38"/>
      <c r="UPF107" s="38"/>
      <c r="UPG107" s="38"/>
      <c r="UPH107" s="38"/>
      <c r="UPI107" s="38"/>
      <c r="UPJ107" s="38"/>
      <c r="UPK107" s="38"/>
      <c r="UPL107" s="38"/>
      <c r="UPM107" s="38"/>
      <c r="UPN107" s="38"/>
      <c r="UPO107" s="38"/>
      <c r="UPP107" s="38"/>
      <c r="UPQ107" s="38"/>
      <c r="UPR107" s="38"/>
      <c r="UPS107" s="38"/>
      <c r="UPT107" s="38"/>
      <c r="UPU107" s="38"/>
      <c r="UPV107" s="38"/>
      <c r="UPW107" s="38"/>
      <c r="UPX107" s="38"/>
      <c r="UPY107" s="38"/>
      <c r="UPZ107" s="38"/>
      <c r="UQA107" s="38"/>
      <c r="UQB107" s="38"/>
      <c r="UQC107" s="38"/>
      <c r="UQD107" s="38"/>
      <c r="UQE107" s="38"/>
      <c r="UQF107" s="38"/>
      <c r="UQG107" s="38"/>
      <c r="UQH107" s="38"/>
      <c r="UQI107" s="38"/>
      <c r="UQJ107" s="38"/>
      <c r="UQK107" s="38"/>
      <c r="UQL107" s="38"/>
      <c r="UQM107" s="38"/>
      <c r="UQN107" s="38"/>
      <c r="UQO107" s="38"/>
      <c r="UQP107" s="38"/>
      <c r="UQQ107" s="38"/>
      <c r="UQR107" s="38"/>
      <c r="UQS107" s="38"/>
      <c r="UQT107" s="38"/>
      <c r="UQU107" s="38"/>
      <c r="UQV107" s="38"/>
      <c r="UQW107" s="38"/>
      <c r="UQX107" s="38"/>
      <c r="UQY107" s="38"/>
      <c r="UQZ107" s="38"/>
      <c r="URA107" s="38"/>
      <c r="URB107" s="38"/>
      <c r="URC107" s="38"/>
      <c r="URD107" s="38"/>
      <c r="URE107" s="38"/>
      <c r="URF107" s="38"/>
      <c r="URG107" s="38"/>
      <c r="URH107" s="38"/>
      <c r="URI107" s="38"/>
      <c r="URJ107" s="38"/>
      <c r="URK107" s="38"/>
      <c r="URL107" s="38"/>
      <c r="URM107" s="38"/>
      <c r="URN107" s="38"/>
      <c r="URO107" s="38"/>
      <c r="URP107" s="38"/>
      <c r="URQ107" s="38"/>
      <c r="URR107" s="38"/>
      <c r="URS107" s="38"/>
      <c r="URT107" s="38"/>
      <c r="URU107" s="38"/>
      <c r="URV107" s="38"/>
      <c r="URW107" s="38"/>
      <c r="URX107" s="38"/>
      <c r="URY107" s="38"/>
      <c r="URZ107" s="38"/>
      <c r="USA107" s="38"/>
      <c r="USB107" s="38"/>
      <c r="USC107" s="38"/>
      <c r="USD107" s="38"/>
      <c r="USE107" s="38"/>
      <c r="USF107" s="38"/>
      <c r="USG107" s="38"/>
      <c r="USH107" s="38"/>
      <c r="USI107" s="38"/>
      <c r="USJ107" s="38"/>
      <c r="USK107" s="38"/>
      <c r="USL107" s="38"/>
      <c r="USM107" s="38"/>
      <c r="USN107" s="38"/>
      <c r="USO107" s="38"/>
      <c r="USP107" s="38"/>
      <c r="USQ107" s="38"/>
      <c r="USR107" s="38"/>
      <c r="USS107" s="38"/>
      <c r="UST107" s="38"/>
      <c r="USU107" s="38"/>
      <c r="USV107" s="38"/>
      <c r="USW107" s="38"/>
      <c r="USX107" s="38"/>
      <c r="USY107" s="38"/>
      <c r="USZ107" s="38"/>
      <c r="UTA107" s="38"/>
      <c r="UTB107" s="38"/>
      <c r="UTC107" s="38"/>
      <c r="UTD107" s="38"/>
      <c r="UTE107" s="38"/>
      <c r="UTF107" s="38"/>
      <c r="UTG107" s="38"/>
      <c r="UTH107" s="38"/>
      <c r="UTI107" s="38"/>
      <c r="UTJ107" s="38"/>
      <c r="UTK107" s="38"/>
      <c r="UTL107" s="38"/>
      <c r="UTM107" s="38"/>
      <c r="UTN107" s="38"/>
      <c r="UTO107" s="38"/>
      <c r="UTP107" s="38"/>
      <c r="UTQ107" s="38"/>
      <c r="UTR107" s="38"/>
      <c r="UTS107" s="38"/>
      <c r="UTT107" s="38"/>
      <c r="UTU107" s="38"/>
      <c r="UTV107" s="38"/>
      <c r="UTW107" s="38"/>
      <c r="UTX107" s="38"/>
      <c r="UTY107" s="38"/>
      <c r="UTZ107" s="38"/>
      <c r="UUA107" s="38"/>
      <c r="UUB107" s="38"/>
      <c r="UUC107" s="38"/>
      <c r="UUD107" s="38"/>
      <c r="UUE107" s="38"/>
      <c r="UUF107" s="38"/>
      <c r="UUG107" s="38"/>
      <c r="UUH107" s="38"/>
      <c r="UUI107" s="38"/>
      <c r="UUJ107" s="38"/>
      <c r="UUK107" s="38"/>
      <c r="UUL107" s="38"/>
      <c r="UUM107" s="38"/>
      <c r="UUN107" s="38"/>
      <c r="UUO107" s="38"/>
      <c r="UUP107" s="38"/>
      <c r="UUQ107" s="38"/>
      <c r="UUR107" s="38"/>
      <c r="UUS107" s="38"/>
      <c r="UUT107" s="38"/>
      <c r="UUU107" s="38"/>
      <c r="UUV107" s="38"/>
      <c r="UUW107" s="38"/>
      <c r="UUX107" s="38"/>
      <c r="UUY107" s="38"/>
      <c r="UUZ107" s="38"/>
      <c r="UVA107" s="38"/>
      <c r="UVB107" s="38"/>
      <c r="UVC107" s="38"/>
      <c r="UVD107" s="38"/>
      <c r="UVE107" s="38"/>
      <c r="UVF107" s="38"/>
      <c r="UVG107" s="38"/>
      <c r="UVH107" s="38"/>
      <c r="UVI107" s="38"/>
      <c r="UVJ107" s="38"/>
      <c r="UVK107" s="38"/>
      <c r="UVL107" s="38"/>
      <c r="UVM107" s="38"/>
      <c r="UVN107" s="38"/>
      <c r="UVO107" s="38"/>
      <c r="UVP107" s="38"/>
      <c r="UVQ107" s="38"/>
      <c r="UVR107" s="38"/>
      <c r="UVS107" s="38"/>
      <c r="UVT107" s="38"/>
      <c r="UVU107" s="38"/>
      <c r="UVV107" s="38"/>
      <c r="UVW107" s="38"/>
      <c r="UVX107" s="38"/>
      <c r="UVY107" s="38"/>
      <c r="UVZ107" s="38"/>
      <c r="UWA107" s="38"/>
      <c r="UWB107" s="38"/>
      <c r="UWC107" s="38"/>
      <c r="UWD107" s="38"/>
      <c r="UWE107" s="38"/>
      <c r="UWF107" s="38"/>
      <c r="UWG107" s="38"/>
      <c r="UWH107" s="38"/>
      <c r="UWI107" s="38"/>
      <c r="UWJ107" s="38"/>
      <c r="UWK107" s="38"/>
      <c r="UWL107" s="38"/>
      <c r="UWM107" s="38"/>
      <c r="UWN107" s="38"/>
      <c r="UWO107" s="38"/>
      <c r="UWP107" s="38"/>
      <c r="UWQ107" s="38"/>
      <c r="UWR107" s="38"/>
      <c r="UWS107" s="38"/>
      <c r="UWT107" s="38"/>
      <c r="UWU107" s="38"/>
      <c r="UWV107" s="38"/>
      <c r="UWW107" s="38"/>
      <c r="UWX107" s="38"/>
      <c r="UWY107" s="38"/>
      <c r="UWZ107" s="38"/>
      <c r="UXA107" s="38"/>
      <c r="UXB107" s="38"/>
      <c r="UXC107" s="38"/>
      <c r="UXD107" s="38"/>
      <c r="UXE107" s="38"/>
      <c r="UXF107" s="38"/>
      <c r="UXG107" s="38"/>
      <c r="UXH107" s="38"/>
      <c r="UXI107" s="38"/>
      <c r="UXJ107" s="38"/>
      <c r="UXK107" s="38"/>
      <c r="UXL107" s="38"/>
      <c r="UXM107" s="38"/>
      <c r="UXN107" s="38"/>
      <c r="UXO107" s="38"/>
      <c r="UXP107" s="38"/>
      <c r="UXQ107" s="38"/>
      <c r="UXR107" s="38"/>
      <c r="UXS107" s="38"/>
      <c r="UXT107" s="38"/>
      <c r="UXU107" s="38"/>
      <c r="UXV107" s="38"/>
      <c r="UXW107" s="38"/>
      <c r="UXX107" s="38"/>
      <c r="UXY107" s="38"/>
      <c r="UXZ107" s="38"/>
      <c r="UYA107" s="38"/>
      <c r="UYB107" s="38"/>
      <c r="UYC107" s="38"/>
      <c r="UYD107" s="38"/>
      <c r="UYE107" s="38"/>
      <c r="UYF107" s="38"/>
      <c r="UYG107" s="38"/>
      <c r="UYH107" s="38"/>
      <c r="UYI107" s="38"/>
      <c r="UYJ107" s="38"/>
      <c r="UYK107" s="38"/>
      <c r="UYL107" s="38"/>
      <c r="UYM107" s="38"/>
      <c r="UYN107" s="38"/>
      <c r="UYO107" s="38"/>
      <c r="UYP107" s="38"/>
      <c r="UYQ107" s="38"/>
      <c r="UYR107" s="38"/>
      <c r="UYS107" s="38"/>
      <c r="UYT107" s="38"/>
      <c r="UYU107" s="38"/>
      <c r="UYV107" s="38"/>
      <c r="UYW107" s="38"/>
      <c r="UYX107" s="38"/>
      <c r="UYY107" s="38"/>
      <c r="UYZ107" s="38"/>
      <c r="UZA107" s="38"/>
      <c r="UZB107" s="38"/>
      <c r="UZC107" s="38"/>
      <c r="UZD107" s="38"/>
      <c r="UZE107" s="38"/>
      <c r="UZF107" s="38"/>
      <c r="UZG107" s="38"/>
      <c r="UZH107" s="38"/>
      <c r="UZI107" s="38"/>
      <c r="UZJ107" s="38"/>
      <c r="UZK107" s="38"/>
      <c r="UZL107" s="38"/>
      <c r="UZM107" s="38"/>
      <c r="UZN107" s="38"/>
      <c r="UZO107" s="38"/>
      <c r="UZP107" s="38"/>
      <c r="UZQ107" s="38"/>
      <c r="UZR107" s="38"/>
      <c r="UZS107" s="38"/>
      <c r="UZT107" s="38"/>
      <c r="UZU107" s="38"/>
      <c r="UZV107" s="38"/>
      <c r="UZW107" s="38"/>
      <c r="UZX107" s="38"/>
      <c r="UZY107" s="38"/>
      <c r="UZZ107" s="38"/>
      <c r="VAA107" s="38"/>
      <c r="VAB107" s="38"/>
      <c r="VAC107" s="38"/>
      <c r="VAD107" s="38"/>
      <c r="VAE107" s="38"/>
      <c r="VAF107" s="38"/>
      <c r="VAG107" s="38"/>
      <c r="VAH107" s="38"/>
      <c r="VAI107" s="38"/>
      <c r="VAJ107" s="38"/>
      <c r="VAK107" s="38"/>
      <c r="VAL107" s="38"/>
      <c r="VAM107" s="38"/>
      <c r="VAN107" s="38"/>
      <c r="VAO107" s="38"/>
      <c r="VAP107" s="38"/>
      <c r="VAQ107" s="38"/>
      <c r="VAR107" s="38"/>
      <c r="VAS107" s="38"/>
      <c r="VAT107" s="38"/>
      <c r="VAU107" s="38"/>
      <c r="VAV107" s="38"/>
      <c r="VAW107" s="38"/>
      <c r="VAX107" s="38"/>
      <c r="VAY107" s="38"/>
      <c r="VAZ107" s="38"/>
      <c r="VBA107" s="38"/>
      <c r="VBB107" s="38"/>
      <c r="VBC107" s="38"/>
      <c r="VBD107" s="38"/>
      <c r="VBE107" s="38"/>
      <c r="VBF107" s="38"/>
      <c r="VBG107" s="38"/>
      <c r="VBH107" s="38"/>
      <c r="VBI107" s="38"/>
      <c r="VBJ107" s="38"/>
      <c r="VBK107" s="38"/>
      <c r="VBL107" s="38"/>
      <c r="VBM107" s="38"/>
      <c r="VBN107" s="38"/>
      <c r="VBO107" s="38"/>
      <c r="VBP107" s="38"/>
      <c r="VBQ107" s="38"/>
      <c r="VBR107" s="38"/>
      <c r="VBS107" s="38"/>
      <c r="VBT107" s="38"/>
      <c r="VBU107" s="38"/>
      <c r="VBV107" s="38"/>
      <c r="VBW107" s="38"/>
      <c r="VBX107" s="38"/>
      <c r="VBY107" s="38"/>
      <c r="VBZ107" s="38"/>
      <c r="VCA107" s="38"/>
      <c r="VCB107" s="38"/>
      <c r="VCC107" s="38"/>
      <c r="VCD107" s="38"/>
      <c r="VCE107" s="38"/>
      <c r="VCF107" s="38"/>
      <c r="VCG107" s="38"/>
      <c r="VCH107" s="38"/>
      <c r="VCI107" s="38"/>
      <c r="VCJ107" s="38"/>
      <c r="VCK107" s="38"/>
      <c r="VCL107" s="38"/>
      <c r="VCM107" s="38"/>
      <c r="VCN107" s="38"/>
      <c r="VCO107" s="38"/>
      <c r="VCP107" s="38"/>
      <c r="VCQ107" s="38"/>
      <c r="VCR107" s="38"/>
      <c r="VCS107" s="38"/>
      <c r="VCT107" s="38"/>
      <c r="VCU107" s="38"/>
      <c r="VCV107" s="38"/>
      <c r="VCW107" s="38"/>
      <c r="VCX107" s="38"/>
      <c r="VCY107" s="38"/>
      <c r="VCZ107" s="38"/>
      <c r="VDA107" s="38"/>
      <c r="VDB107" s="38"/>
      <c r="VDC107" s="38"/>
      <c r="VDD107" s="38"/>
      <c r="VDE107" s="38"/>
      <c r="VDF107" s="38"/>
      <c r="VDG107" s="38"/>
      <c r="VDH107" s="38"/>
      <c r="VDI107" s="38"/>
      <c r="VDJ107" s="38"/>
      <c r="VDK107" s="38"/>
      <c r="VDL107" s="38"/>
      <c r="VDM107" s="38"/>
      <c r="VDN107" s="38"/>
      <c r="VDO107" s="38"/>
      <c r="VDP107" s="38"/>
      <c r="VDQ107" s="38"/>
      <c r="VDR107" s="38"/>
      <c r="VDS107" s="38"/>
      <c r="VDT107" s="38"/>
      <c r="VDU107" s="38"/>
      <c r="VDV107" s="38"/>
      <c r="VDW107" s="38"/>
      <c r="VDX107" s="38"/>
      <c r="VDY107" s="38"/>
      <c r="VDZ107" s="38"/>
      <c r="VEA107" s="38"/>
      <c r="VEB107" s="38"/>
      <c r="VEC107" s="38"/>
      <c r="VED107" s="38"/>
      <c r="VEE107" s="38"/>
      <c r="VEF107" s="38"/>
      <c r="VEG107" s="38"/>
      <c r="VEH107" s="38"/>
      <c r="VEI107" s="38"/>
      <c r="VEJ107" s="38"/>
      <c r="VEK107" s="38"/>
      <c r="VEL107" s="38"/>
      <c r="VEM107" s="38"/>
      <c r="VEN107" s="38"/>
      <c r="VEO107" s="38"/>
      <c r="VEP107" s="38"/>
      <c r="VEQ107" s="38"/>
      <c r="VER107" s="38"/>
      <c r="VES107" s="38"/>
      <c r="VET107" s="38"/>
      <c r="VEU107" s="38"/>
      <c r="VEV107" s="38"/>
      <c r="VEW107" s="38"/>
      <c r="VEX107" s="38"/>
      <c r="VEY107" s="38"/>
      <c r="VEZ107" s="38"/>
      <c r="VFA107" s="38"/>
      <c r="VFB107" s="38"/>
      <c r="VFC107" s="38"/>
      <c r="VFD107" s="38"/>
      <c r="VFE107" s="38"/>
      <c r="VFF107" s="38"/>
      <c r="VFG107" s="38"/>
      <c r="VFH107" s="38"/>
      <c r="VFI107" s="38"/>
      <c r="VFJ107" s="38"/>
      <c r="VFK107" s="38"/>
      <c r="VFL107" s="38"/>
      <c r="VFM107" s="38"/>
      <c r="VFN107" s="38"/>
      <c r="VFO107" s="38"/>
      <c r="VFP107" s="38"/>
      <c r="VFQ107" s="38"/>
      <c r="VFR107" s="38"/>
      <c r="VFS107" s="38"/>
      <c r="VFT107" s="38"/>
      <c r="VFU107" s="38"/>
      <c r="VFV107" s="38"/>
      <c r="VFW107" s="38"/>
      <c r="VFX107" s="38"/>
      <c r="VFY107" s="38"/>
      <c r="VFZ107" s="38"/>
      <c r="VGA107" s="38"/>
      <c r="VGB107" s="38"/>
      <c r="VGC107" s="38"/>
      <c r="VGD107" s="38"/>
      <c r="VGE107" s="38"/>
      <c r="VGF107" s="38"/>
      <c r="VGG107" s="38"/>
      <c r="VGH107" s="38"/>
      <c r="VGI107" s="38"/>
      <c r="VGJ107" s="38"/>
      <c r="VGK107" s="38"/>
      <c r="VGL107" s="38"/>
      <c r="VGM107" s="38"/>
      <c r="VGN107" s="38"/>
      <c r="VGO107" s="38"/>
      <c r="VGP107" s="38"/>
      <c r="VGQ107" s="38"/>
      <c r="VGR107" s="38"/>
      <c r="VGS107" s="38"/>
      <c r="VGT107" s="38"/>
      <c r="VGU107" s="38"/>
      <c r="VGV107" s="38"/>
      <c r="VGW107" s="38"/>
      <c r="VGX107" s="38"/>
      <c r="VGY107" s="38"/>
      <c r="VGZ107" s="38"/>
      <c r="VHA107" s="38"/>
      <c r="VHB107" s="38"/>
      <c r="VHC107" s="38"/>
      <c r="VHD107" s="38"/>
      <c r="VHE107" s="38"/>
      <c r="VHF107" s="38"/>
      <c r="VHG107" s="38"/>
      <c r="VHH107" s="38"/>
      <c r="VHI107" s="38"/>
      <c r="VHJ107" s="38"/>
      <c r="VHK107" s="38"/>
      <c r="VHL107" s="38"/>
      <c r="VHM107" s="38"/>
      <c r="VHN107" s="38"/>
      <c r="VHO107" s="38"/>
      <c r="VHP107" s="38"/>
      <c r="VHQ107" s="38"/>
      <c r="VHR107" s="38"/>
      <c r="VHS107" s="38"/>
      <c r="VHT107" s="38"/>
      <c r="VHU107" s="38"/>
      <c r="VHV107" s="38"/>
      <c r="VHW107" s="38"/>
      <c r="VHX107" s="38"/>
      <c r="VHY107" s="38"/>
      <c r="VHZ107" s="38"/>
      <c r="VIA107" s="38"/>
      <c r="VIB107" s="38"/>
      <c r="VIC107" s="38"/>
      <c r="VID107" s="38"/>
      <c r="VIE107" s="38"/>
      <c r="VIF107" s="38"/>
      <c r="VIG107" s="38"/>
      <c r="VIH107" s="38"/>
      <c r="VII107" s="38"/>
      <c r="VIJ107" s="38"/>
      <c r="VIK107" s="38"/>
      <c r="VIL107" s="38"/>
      <c r="VIM107" s="38"/>
      <c r="VIN107" s="38"/>
      <c r="VIO107" s="38"/>
      <c r="VIP107" s="38"/>
      <c r="VIQ107" s="38"/>
      <c r="VIR107" s="38"/>
      <c r="VIS107" s="38"/>
      <c r="VIT107" s="38"/>
      <c r="VIU107" s="38"/>
      <c r="VIV107" s="38"/>
      <c r="VIW107" s="38"/>
      <c r="VIX107" s="38"/>
      <c r="VIY107" s="38"/>
      <c r="VIZ107" s="38"/>
      <c r="VJA107" s="38"/>
      <c r="VJB107" s="38"/>
      <c r="VJC107" s="38"/>
      <c r="VJD107" s="38"/>
      <c r="VJE107" s="38"/>
      <c r="VJF107" s="38"/>
      <c r="VJG107" s="38"/>
      <c r="VJH107" s="38"/>
      <c r="VJI107" s="38"/>
      <c r="VJJ107" s="38"/>
      <c r="VJK107" s="38"/>
      <c r="VJL107" s="38"/>
      <c r="VJM107" s="38"/>
      <c r="VJN107" s="38"/>
      <c r="VJO107" s="38"/>
      <c r="VJP107" s="38"/>
      <c r="VJQ107" s="38"/>
      <c r="VJR107" s="38"/>
      <c r="VJS107" s="38"/>
      <c r="VJT107" s="38"/>
      <c r="VJU107" s="38"/>
      <c r="VJV107" s="38"/>
      <c r="VJW107" s="38"/>
      <c r="VJX107" s="38"/>
      <c r="VJY107" s="38"/>
      <c r="VJZ107" s="38"/>
      <c r="VKA107" s="38"/>
      <c r="VKB107" s="38"/>
      <c r="VKC107" s="38"/>
      <c r="VKD107" s="38"/>
      <c r="VKE107" s="38"/>
      <c r="VKF107" s="38"/>
      <c r="VKG107" s="38"/>
      <c r="VKH107" s="38"/>
      <c r="VKI107" s="38"/>
      <c r="VKJ107" s="38"/>
      <c r="VKK107" s="38"/>
      <c r="VKL107" s="38"/>
      <c r="VKM107" s="38"/>
      <c r="VKN107" s="38"/>
      <c r="VKO107" s="38"/>
      <c r="VKP107" s="38"/>
      <c r="VKQ107" s="38"/>
      <c r="VKR107" s="38"/>
      <c r="VKS107" s="38"/>
      <c r="VKT107" s="38"/>
      <c r="VKU107" s="38"/>
      <c r="VKV107" s="38"/>
      <c r="VKW107" s="38"/>
      <c r="VKX107" s="38"/>
      <c r="VKY107" s="38"/>
      <c r="VKZ107" s="38"/>
      <c r="VLA107" s="38"/>
      <c r="VLB107" s="38"/>
      <c r="VLC107" s="38"/>
      <c r="VLD107" s="38"/>
      <c r="VLE107" s="38"/>
      <c r="VLF107" s="38"/>
      <c r="VLG107" s="38"/>
      <c r="VLH107" s="38"/>
      <c r="VLI107" s="38"/>
      <c r="VLJ107" s="38"/>
      <c r="VLK107" s="38"/>
      <c r="VLL107" s="38"/>
      <c r="VLM107" s="38"/>
      <c r="VLN107" s="38"/>
      <c r="VLO107" s="38"/>
      <c r="VLP107" s="38"/>
      <c r="VLQ107" s="38"/>
      <c r="VLR107" s="38"/>
      <c r="VLS107" s="38"/>
      <c r="VLT107" s="38"/>
      <c r="VLU107" s="38"/>
      <c r="VLV107" s="38"/>
      <c r="VLW107" s="38"/>
      <c r="VLX107" s="38"/>
      <c r="VLY107" s="38"/>
      <c r="VLZ107" s="38"/>
      <c r="VMA107" s="38"/>
      <c r="VMB107" s="38"/>
      <c r="VMC107" s="38"/>
      <c r="VMD107" s="38"/>
      <c r="VME107" s="38"/>
      <c r="VMF107" s="38"/>
      <c r="VMG107" s="38"/>
      <c r="VMH107" s="38"/>
      <c r="VMI107" s="38"/>
      <c r="VMJ107" s="38"/>
      <c r="VMK107" s="38"/>
      <c r="VML107" s="38"/>
      <c r="VMM107" s="38"/>
      <c r="VMN107" s="38"/>
      <c r="VMO107" s="38"/>
      <c r="VMP107" s="38"/>
      <c r="VMQ107" s="38"/>
      <c r="VMR107" s="38"/>
      <c r="VMS107" s="38"/>
      <c r="VMT107" s="38"/>
      <c r="VMU107" s="38"/>
      <c r="VMV107" s="38"/>
      <c r="VMW107" s="38"/>
      <c r="VMX107" s="38"/>
      <c r="VMY107" s="38"/>
      <c r="VMZ107" s="38"/>
      <c r="VNA107" s="38"/>
      <c r="VNB107" s="38"/>
      <c r="VNC107" s="38"/>
      <c r="VND107" s="38"/>
      <c r="VNE107" s="38"/>
      <c r="VNF107" s="38"/>
      <c r="VNG107" s="38"/>
      <c r="VNH107" s="38"/>
      <c r="VNI107" s="38"/>
      <c r="VNJ107" s="38"/>
      <c r="VNK107" s="38"/>
      <c r="VNL107" s="38"/>
      <c r="VNM107" s="38"/>
      <c r="VNN107" s="38"/>
      <c r="VNO107" s="38"/>
      <c r="VNP107" s="38"/>
      <c r="VNQ107" s="38"/>
      <c r="VNR107" s="38"/>
      <c r="VNS107" s="38"/>
      <c r="VNT107" s="38"/>
      <c r="VNU107" s="38"/>
      <c r="VNV107" s="38"/>
      <c r="VNW107" s="38"/>
      <c r="VNX107" s="38"/>
      <c r="VNY107" s="38"/>
      <c r="VNZ107" s="38"/>
      <c r="VOA107" s="38"/>
      <c r="VOB107" s="38"/>
      <c r="VOC107" s="38"/>
      <c r="VOD107" s="38"/>
      <c r="VOE107" s="38"/>
      <c r="VOF107" s="38"/>
      <c r="VOG107" s="38"/>
      <c r="VOH107" s="38"/>
      <c r="VOI107" s="38"/>
      <c r="VOJ107" s="38"/>
      <c r="VOK107" s="38"/>
      <c r="VOL107" s="38"/>
      <c r="VOM107" s="38"/>
      <c r="VON107" s="38"/>
      <c r="VOO107" s="38"/>
      <c r="VOP107" s="38"/>
      <c r="VOQ107" s="38"/>
      <c r="VOR107" s="38"/>
      <c r="VOS107" s="38"/>
      <c r="VOT107" s="38"/>
      <c r="VOU107" s="38"/>
      <c r="VOV107" s="38"/>
      <c r="VOW107" s="38"/>
      <c r="VOX107" s="38"/>
      <c r="VOY107" s="38"/>
      <c r="VOZ107" s="38"/>
      <c r="VPA107" s="38"/>
      <c r="VPB107" s="38"/>
      <c r="VPC107" s="38"/>
      <c r="VPD107" s="38"/>
      <c r="VPE107" s="38"/>
      <c r="VPF107" s="38"/>
      <c r="VPG107" s="38"/>
      <c r="VPH107" s="38"/>
      <c r="VPI107" s="38"/>
      <c r="VPJ107" s="38"/>
      <c r="VPK107" s="38"/>
      <c r="VPL107" s="38"/>
      <c r="VPM107" s="38"/>
      <c r="VPN107" s="38"/>
      <c r="VPO107" s="38"/>
      <c r="VPP107" s="38"/>
      <c r="VPQ107" s="38"/>
      <c r="VPR107" s="38"/>
      <c r="VPS107" s="38"/>
      <c r="VPT107" s="38"/>
      <c r="VPU107" s="38"/>
      <c r="VPV107" s="38"/>
      <c r="VPW107" s="38"/>
      <c r="VPX107" s="38"/>
      <c r="VPY107" s="38"/>
      <c r="VPZ107" s="38"/>
      <c r="VQA107" s="38"/>
      <c r="VQB107" s="38"/>
      <c r="VQC107" s="38"/>
      <c r="VQD107" s="38"/>
      <c r="VQE107" s="38"/>
      <c r="VQF107" s="38"/>
      <c r="VQG107" s="38"/>
      <c r="VQH107" s="38"/>
      <c r="VQI107" s="38"/>
      <c r="VQJ107" s="38"/>
      <c r="VQK107" s="38"/>
      <c r="VQL107" s="38"/>
      <c r="VQM107" s="38"/>
      <c r="VQN107" s="38"/>
      <c r="VQO107" s="38"/>
      <c r="VQP107" s="38"/>
      <c r="VQQ107" s="38"/>
      <c r="VQR107" s="38"/>
      <c r="VQS107" s="38"/>
      <c r="VQT107" s="38"/>
      <c r="VQU107" s="38"/>
      <c r="VQV107" s="38"/>
      <c r="VQW107" s="38"/>
      <c r="VQX107" s="38"/>
      <c r="VQY107" s="38"/>
      <c r="VQZ107" s="38"/>
      <c r="VRA107" s="38"/>
      <c r="VRB107" s="38"/>
      <c r="VRC107" s="38"/>
      <c r="VRD107" s="38"/>
      <c r="VRE107" s="38"/>
      <c r="VRF107" s="38"/>
      <c r="VRG107" s="38"/>
      <c r="VRH107" s="38"/>
      <c r="VRI107" s="38"/>
      <c r="VRJ107" s="38"/>
      <c r="VRK107" s="38"/>
      <c r="VRL107" s="38"/>
      <c r="VRM107" s="38"/>
      <c r="VRN107" s="38"/>
      <c r="VRO107" s="38"/>
      <c r="VRP107" s="38"/>
      <c r="VRQ107" s="38"/>
      <c r="VRR107" s="38"/>
      <c r="VRS107" s="38"/>
      <c r="VRT107" s="38"/>
      <c r="VRU107" s="38"/>
      <c r="VRV107" s="38"/>
      <c r="VRW107" s="38"/>
      <c r="VRX107" s="38"/>
      <c r="VRY107" s="38"/>
      <c r="VRZ107" s="38"/>
      <c r="VSA107" s="38"/>
      <c r="VSB107" s="38"/>
      <c r="VSC107" s="38"/>
      <c r="VSD107" s="38"/>
      <c r="VSE107" s="38"/>
      <c r="VSF107" s="38"/>
      <c r="VSG107" s="38"/>
      <c r="VSH107" s="38"/>
      <c r="VSI107" s="38"/>
      <c r="VSJ107" s="38"/>
      <c r="VSK107" s="38"/>
      <c r="VSL107" s="38"/>
      <c r="VSM107" s="38"/>
      <c r="VSN107" s="38"/>
      <c r="VSO107" s="38"/>
      <c r="VSP107" s="38"/>
      <c r="VSQ107" s="38"/>
      <c r="VSR107" s="38"/>
      <c r="VSS107" s="38"/>
      <c r="VST107" s="38"/>
      <c r="VSU107" s="38"/>
      <c r="VSV107" s="38"/>
      <c r="VSW107" s="38"/>
      <c r="VSX107" s="38"/>
      <c r="VSY107" s="38"/>
      <c r="VSZ107" s="38"/>
      <c r="VTA107" s="38"/>
      <c r="VTB107" s="38"/>
      <c r="VTC107" s="38"/>
      <c r="VTD107" s="38"/>
      <c r="VTE107" s="38"/>
      <c r="VTF107" s="38"/>
      <c r="VTG107" s="38"/>
      <c r="VTH107" s="38"/>
      <c r="VTI107" s="38"/>
      <c r="VTJ107" s="38"/>
      <c r="VTK107" s="38"/>
      <c r="VTL107" s="38"/>
      <c r="VTM107" s="38"/>
      <c r="VTN107" s="38"/>
      <c r="VTO107" s="38"/>
      <c r="VTP107" s="38"/>
      <c r="VTQ107" s="38"/>
      <c r="VTR107" s="38"/>
      <c r="VTS107" s="38"/>
      <c r="VTT107" s="38"/>
      <c r="VTU107" s="38"/>
      <c r="VTV107" s="38"/>
      <c r="VTW107" s="38"/>
      <c r="VTX107" s="38"/>
      <c r="VTY107" s="38"/>
      <c r="VTZ107" s="38"/>
      <c r="VUA107" s="38"/>
      <c r="VUB107" s="38"/>
      <c r="VUC107" s="38"/>
      <c r="VUD107" s="38"/>
      <c r="VUE107" s="38"/>
      <c r="VUF107" s="38"/>
      <c r="VUG107" s="38"/>
      <c r="VUH107" s="38"/>
      <c r="VUI107" s="38"/>
      <c r="VUJ107" s="38"/>
      <c r="VUK107" s="38"/>
      <c r="VUL107" s="38"/>
      <c r="VUM107" s="38"/>
      <c r="VUN107" s="38"/>
      <c r="VUO107" s="38"/>
      <c r="VUP107" s="38"/>
      <c r="VUQ107" s="38"/>
      <c r="VUR107" s="38"/>
      <c r="VUS107" s="38"/>
      <c r="VUT107" s="38"/>
      <c r="VUU107" s="38"/>
      <c r="VUV107" s="38"/>
      <c r="VUW107" s="38"/>
      <c r="VUX107" s="38"/>
      <c r="VUY107" s="38"/>
      <c r="VUZ107" s="38"/>
      <c r="VVA107" s="38"/>
      <c r="VVB107" s="38"/>
      <c r="VVC107" s="38"/>
      <c r="VVD107" s="38"/>
      <c r="VVE107" s="38"/>
      <c r="VVF107" s="38"/>
      <c r="VVG107" s="38"/>
      <c r="VVH107" s="38"/>
      <c r="VVI107" s="38"/>
      <c r="VVJ107" s="38"/>
      <c r="VVK107" s="38"/>
      <c r="VVL107" s="38"/>
      <c r="VVM107" s="38"/>
      <c r="VVN107" s="38"/>
      <c r="VVO107" s="38"/>
      <c r="VVP107" s="38"/>
      <c r="VVQ107" s="38"/>
      <c r="VVR107" s="38"/>
      <c r="VVS107" s="38"/>
      <c r="VVT107" s="38"/>
      <c r="VVU107" s="38"/>
      <c r="VVV107" s="38"/>
      <c r="VVW107" s="38"/>
      <c r="VVX107" s="38"/>
      <c r="VVY107" s="38"/>
      <c r="VVZ107" s="38"/>
      <c r="VWA107" s="38"/>
      <c r="VWB107" s="38"/>
      <c r="VWC107" s="38"/>
      <c r="VWD107" s="38"/>
      <c r="VWE107" s="38"/>
      <c r="VWF107" s="38"/>
      <c r="VWG107" s="38"/>
      <c r="VWH107" s="38"/>
      <c r="VWI107" s="38"/>
      <c r="VWJ107" s="38"/>
      <c r="VWK107" s="38"/>
      <c r="VWL107" s="38"/>
      <c r="VWM107" s="38"/>
      <c r="VWN107" s="38"/>
      <c r="VWO107" s="38"/>
      <c r="VWP107" s="38"/>
      <c r="VWQ107" s="38"/>
      <c r="VWR107" s="38"/>
      <c r="VWS107" s="38"/>
      <c r="VWT107" s="38"/>
      <c r="VWU107" s="38"/>
      <c r="VWV107" s="38"/>
      <c r="VWW107" s="38"/>
      <c r="VWX107" s="38"/>
      <c r="VWY107" s="38"/>
      <c r="VWZ107" s="38"/>
      <c r="VXA107" s="38"/>
      <c r="VXB107" s="38"/>
      <c r="VXC107" s="38"/>
      <c r="VXD107" s="38"/>
      <c r="VXE107" s="38"/>
      <c r="VXF107" s="38"/>
      <c r="VXG107" s="38"/>
      <c r="VXH107" s="38"/>
      <c r="VXI107" s="38"/>
      <c r="VXJ107" s="38"/>
      <c r="VXK107" s="38"/>
      <c r="VXL107" s="38"/>
      <c r="VXM107" s="38"/>
      <c r="VXN107" s="38"/>
      <c r="VXO107" s="38"/>
      <c r="VXP107" s="38"/>
      <c r="VXQ107" s="38"/>
      <c r="VXR107" s="38"/>
      <c r="VXS107" s="38"/>
      <c r="VXT107" s="38"/>
      <c r="VXU107" s="38"/>
      <c r="VXV107" s="38"/>
      <c r="VXW107" s="38"/>
      <c r="VXX107" s="38"/>
      <c r="VXY107" s="38"/>
      <c r="VXZ107" s="38"/>
      <c r="VYA107" s="38"/>
      <c r="VYB107" s="38"/>
      <c r="VYC107" s="38"/>
      <c r="VYD107" s="38"/>
      <c r="VYE107" s="38"/>
      <c r="VYF107" s="38"/>
      <c r="VYG107" s="38"/>
      <c r="VYH107" s="38"/>
      <c r="VYI107" s="38"/>
      <c r="VYJ107" s="38"/>
      <c r="VYK107" s="38"/>
      <c r="VYL107" s="38"/>
      <c r="VYM107" s="38"/>
      <c r="VYN107" s="38"/>
      <c r="VYO107" s="38"/>
      <c r="VYP107" s="38"/>
      <c r="VYQ107" s="38"/>
      <c r="VYR107" s="38"/>
      <c r="VYS107" s="38"/>
      <c r="VYT107" s="38"/>
      <c r="VYU107" s="38"/>
      <c r="VYV107" s="38"/>
      <c r="VYW107" s="38"/>
      <c r="VYX107" s="38"/>
      <c r="VYY107" s="38"/>
      <c r="VYZ107" s="38"/>
      <c r="VZA107" s="38"/>
      <c r="VZB107" s="38"/>
      <c r="VZC107" s="38"/>
      <c r="VZD107" s="38"/>
      <c r="VZE107" s="38"/>
      <c r="VZF107" s="38"/>
      <c r="VZG107" s="38"/>
      <c r="VZH107" s="38"/>
      <c r="VZI107" s="38"/>
      <c r="VZJ107" s="38"/>
      <c r="VZK107" s="38"/>
      <c r="VZL107" s="38"/>
      <c r="VZM107" s="38"/>
      <c r="VZN107" s="38"/>
      <c r="VZO107" s="38"/>
      <c r="VZP107" s="38"/>
      <c r="VZQ107" s="38"/>
      <c r="VZR107" s="38"/>
      <c r="VZS107" s="38"/>
      <c r="VZT107" s="38"/>
      <c r="VZU107" s="38"/>
      <c r="VZV107" s="38"/>
      <c r="VZW107" s="38"/>
      <c r="VZX107" s="38"/>
      <c r="VZY107" s="38"/>
      <c r="VZZ107" s="38"/>
      <c r="WAA107" s="38"/>
      <c r="WAB107" s="38"/>
      <c r="WAC107" s="38"/>
      <c r="WAD107" s="38"/>
      <c r="WAE107" s="38"/>
      <c r="WAF107" s="38"/>
      <c r="WAG107" s="38"/>
      <c r="WAH107" s="38"/>
      <c r="WAI107" s="38"/>
      <c r="WAJ107" s="38"/>
      <c r="WAK107" s="38"/>
      <c r="WAL107" s="38"/>
      <c r="WAM107" s="38"/>
      <c r="WAN107" s="38"/>
      <c r="WAO107" s="38"/>
      <c r="WAP107" s="38"/>
      <c r="WAQ107" s="38"/>
      <c r="WAR107" s="38"/>
      <c r="WAS107" s="38"/>
      <c r="WAT107" s="38"/>
      <c r="WAU107" s="38"/>
      <c r="WAV107" s="38"/>
      <c r="WAW107" s="38"/>
      <c r="WAX107" s="38"/>
      <c r="WAY107" s="38"/>
      <c r="WAZ107" s="38"/>
      <c r="WBA107" s="38"/>
      <c r="WBB107" s="38"/>
      <c r="WBC107" s="38"/>
      <c r="WBD107" s="38"/>
      <c r="WBE107" s="38"/>
      <c r="WBF107" s="38"/>
      <c r="WBG107" s="38"/>
      <c r="WBH107" s="38"/>
      <c r="WBI107" s="38"/>
      <c r="WBJ107" s="38"/>
      <c r="WBK107" s="38"/>
      <c r="WBL107" s="38"/>
      <c r="WBM107" s="38"/>
      <c r="WBN107" s="38"/>
      <c r="WBO107" s="38"/>
      <c r="WBP107" s="38"/>
      <c r="WBQ107" s="38"/>
      <c r="WBR107" s="38"/>
      <c r="WBS107" s="38"/>
      <c r="WBT107" s="38"/>
      <c r="WBU107" s="38"/>
      <c r="WBV107" s="38"/>
      <c r="WBW107" s="38"/>
      <c r="WBX107" s="38"/>
      <c r="WBY107" s="38"/>
      <c r="WBZ107" s="38"/>
      <c r="WCA107" s="38"/>
      <c r="WCB107" s="38"/>
      <c r="WCC107" s="38"/>
      <c r="WCD107" s="38"/>
      <c r="WCE107" s="38"/>
      <c r="WCF107" s="38"/>
      <c r="WCG107" s="38"/>
      <c r="WCH107" s="38"/>
      <c r="WCI107" s="38"/>
      <c r="WCJ107" s="38"/>
      <c r="WCK107" s="38"/>
      <c r="WCL107" s="38"/>
      <c r="WCM107" s="38"/>
      <c r="WCN107" s="38"/>
      <c r="WCO107" s="38"/>
      <c r="WCP107" s="38"/>
      <c r="WCQ107" s="38"/>
      <c r="WCR107" s="38"/>
      <c r="WCS107" s="38"/>
      <c r="WCT107" s="38"/>
      <c r="WCU107" s="38"/>
      <c r="WCV107" s="38"/>
      <c r="WCW107" s="38"/>
      <c r="WCX107" s="38"/>
      <c r="WCY107" s="38"/>
      <c r="WCZ107" s="38"/>
      <c r="WDA107" s="38"/>
      <c r="WDB107" s="38"/>
      <c r="WDC107" s="38"/>
      <c r="WDD107" s="38"/>
      <c r="WDE107" s="38"/>
      <c r="WDF107" s="38"/>
      <c r="WDG107" s="38"/>
      <c r="WDH107" s="38"/>
      <c r="WDI107" s="38"/>
      <c r="WDJ107" s="38"/>
      <c r="WDK107" s="38"/>
      <c r="WDL107" s="38"/>
      <c r="WDM107" s="38"/>
      <c r="WDN107" s="38"/>
      <c r="WDO107" s="38"/>
      <c r="WDP107" s="38"/>
      <c r="WDQ107" s="38"/>
      <c r="WDR107" s="38"/>
      <c r="WDS107" s="38"/>
      <c r="WDT107" s="38"/>
      <c r="WDU107" s="38"/>
      <c r="WDV107" s="38"/>
      <c r="WDW107" s="38"/>
      <c r="WDX107" s="38"/>
      <c r="WDY107" s="38"/>
      <c r="WDZ107" s="38"/>
      <c r="WEA107" s="38"/>
      <c r="WEB107" s="38"/>
      <c r="WEC107" s="38"/>
      <c r="WED107" s="38"/>
      <c r="WEE107" s="38"/>
      <c r="WEF107" s="38"/>
      <c r="WEG107" s="38"/>
      <c r="WEH107" s="38"/>
      <c r="WEI107" s="38"/>
      <c r="WEJ107" s="38"/>
      <c r="WEK107" s="38"/>
      <c r="WEL107" s="38"/>
      <c r="WEM107" s="38"/>
      <c r="WEN107" s="38"/>
      <c r="WEO107" s="38"/>
      <c r="WEP107" s="38"/>
      <c r="WEQ107" s="38"/>
      <c r="WER107" s="38"/>
      <c r="WES107" s="38"/>
      <c r="WET107" s="38"/>
      <c r="WEU107" s="38"/>
      <c r="WEV107" s="38"/>
      <c r="WEW107" s="38"/>
      <c r="WEX107" s="38"/>
      <c r="WEY107" s="38"/>
      <c r="WEZ107" s="38"/>
      <c r="WFA107" s="38"/>
      <c r="WFB107" s="38"/>
      <c r="WFC107" s="38"/>
      <c r="WFD107" s="38"/>
      <c r="WFE107" s="38"/>
      <c r="WFF107" s="38"/>
      <c r="WFG107" s="38"/>
      <c r="WFH107" s="38"/>
      <c r="WFI107" s="38"/>
      <c r="WFJ107" s="38"/>
      <c r="WFK107" s="38"/>
      <c r="WFL107" s="38"/>
      <c r="WFM107" s="38"/>
      <c r="WFN107" s="38"/>
      <c r="WFO107" s="38"/>
      <c r="WFP107" s="38"/>
      <c r="WFQ107" s="38"/>
      <c r="WFR107" s="38"/>
      <c r="WFS107" s="38"/>
      <c r="WFT107" s="38"/>
      <c r="WFU107" s="38"/>
      <c r="WFV107" s="38"/>
      <c r="WFW107" s="38"/>
      <c r="WFX107" s="38"/>
      <c r="WFY107" s="38"/>
      <c r="WFZ107" s="38"/>
      <c r="WGA107" s="38"/>
      <c r="WGB107" s="38"/>
      <c r="WGC107" s="38"/>
      <c r="WGD107" s="38"/>
      <c r="WGE107" s="38"/>
      <c r="WGF107" s="38"/>
      <c r="WGG107" s="38"/>
      <c r="WGH107" s="38"/>
      <c r="WGI107" s="38"/>
      <c r="WGJ107" s="38"/>
      <c r="WGK107" s="38"/>
      <c r="WGL107" s="38"/>
      <c r="WGM107" s="38"/>
      <c r="WGN107" s="38"/>
      <c r="WGO107" s="38"/>
      <c r="WGP107" s="38"/>
      <c r="WGQ107" s="38"/>
      <c r="WGR107" s="38"/>
      <c r="WGS107" s="38"/>
      <c r="WGT107" s="38"/>
      <c r="WGU107" s="38"/>
      <c r="WGV107" s="38"/>
      <c r="WGW107" s="38"/>
      <c r="WGX107" s="38"/>
      <c r="WGY107" s="38"/>
      <c r="WGZ107" s="38"/>
      <c r="WHA107" s="38"/>
      <c r="WHB107" s="38"/>
      <c r="WHC107" s="38"/>
      <c r="WHD107" s="38"/>
      <c r="WHE107" s="38"/>
      <c r="WHF107" s="38"/>
      <c r="WHG107" s="38"/>
      <c r="WHH107" s="38"/>
      <c r="WHI107" s="38"/>
      <c r="WHJ107" s="38"/>
      <c r="WHK107" s="38"/>
      <c r="WHL107" s="38"/>
      <c r="WHM107" s="38"/>
      <c r="WHN107" s="38"/>
      <c r="WHO107" s="38"/>
      <c r="WHP107" s="38"/>
      <c r="WHQ107" s="38"/>
      <c r="WHR107" s="38"/>
      <c r="WHS107" s="38"/>
      <c r="WHT107" s="38"/>
      <c r="WHU107" s="38"/>
      <c r="WHV107" s="38"/>
      <c r="WHW107" s="38"/>
      <c r="WHX107" s="38"/>
      <c r="WHY107" s="38"/>
      <c r="WHZ107" s="38"/>
      <c r="WIA107" s="38"/>
      <c r="WIB107" s="38"/>
      <c r="WIC107" s="38"/>
      <c r="WID107" s="38"/>
      <c r="WIE107" s="38"/>
      <c r="WIF107" s="38"/>
      <c r="WIG107" s="38"/>
      <c r="WIH107" s="38"/>
      <c r="WII107" s="38"/>
      <c r="WIJ107" s="38"/>
      <c r="WIK107" s="38"/>
      <c r="WIL107" s="38"/>
      <c r="WIM107" s="38"/>
      <c r="WIN107" s="38"/>
      <c r="WIO107" s="38"/>
      <c r="WIP107" s="38"/>
      <c r="WIQ107" s="38"/>
      <c r="WIR107" s="38"/>
      <c r="WIS107" s="38"/>
      <c r="WIT107" s="38"/>
      <c r="WIU107" s="38"/>
      <c r="WIV107" s="38"/>
      <c r="WIW107" s="38"/>
      <c r="WIX107" s="38"/>
      <c r="WIY107" s="38"/>
      <c r="WIZ107" s="38"/>
      <c r="WJA107" s="38"/>
      <c r="WJB107" s="38"/>
      <c r="WJC107" s="38"/>
      <c r="WJD107" s="38"/>
      <c r="WJE107" s="38"/>
      <c r="WJF107" s="38"/>
      <c r="WJG107" s="38"/>
      <c r="WJH107" s="38"/>
      <c r="WJI107" s="38"/>
      <c r="WJJ107" s="38"/>
      <c r="WJK107" s="38"/>
      <c r="WJL107" s="38"/>
      <c r="WJM107" s="38"/>
      <c r="WJN107" s="38"/>
      <c r="WJO107" s="38"/>
      <c r="WJP107" s="38"/>
      <c r="WJQ107" s="38"/>
      <c r="WJR107" s="38"/>
      <c r="WJS107" s="38"/>
      <c r="WJT107" s="38"/>
      <c r="WJU107" s="38"/>
      <c r="WJV107" s="38"/>
      <c r="WJW107" s="38"/>
      <c r="WJX107" s="38"/>
      <c r="WJY107" s="38"/>
      <c r="WJZ107" s="38"/>
      <c r="WKA107" s="38"/>
      <c r="WKB107" s="38"/>
      <c r="WKC107" s="38"/>
      <c r="WKD107" s="38"/>
      <c r="WKE107" s="38"/>
      <c r="WKF107" s="38"/>
      <c r="WKG107" s="38"/>
      <c r="WKH107" s="38"/>
      <c r="WKI107" s="38"/>
      <c r="WKJ107" s="38"/>
      <c r="WKK107" s="38"/>
      <c r="WKL107" s="38"/>
      <c r="WKM107" s="38"/>
      <c r="WKN107" s="38"/>
      <c r="WKO107" s="38"/>
      <c r="WKP107" s="38"/>
      <c r="WKQ107" s="38"/>
      <c r="WKR107" s="38"/>
      <c r="WKS107" s="38"/>
      <c r="WKT107" s="38"/>
      <c r="WKU107" s="38"/>
      <c r="WKV107" s="38"/>
      <c r="WKW107" s="38"/>
      <c r="WKX107" s="38"/>
      <c r="WKY107" s="38"/>
      <c r="WKZ107" s="38"/>
      <c r="WLA107" s="38"/>
      <c r="WLB107" s="38"/>
      <c r="WLC107" s="38"/>
      <c r="WLD107" s="38"/>
      <c r="WLE107" s="38"/>
      <c r="WLF107" s="38"/>
      <c r="WLG107" s="38"/>
      <c r="WLH107" s="38"/>
      <c r="WLI107" s="38"/>
      <c r="WLJ107" s="38"/>
      <c r="WLK107" s="38"/>
      <c r="WLL107" s="38"/>
      <c r="WLM107" s="38"/>
      <c r="WLN107" s="38"/>
      <c r="WLO107" s="38"/>
      <c r="WLP107" s="38"/>
      <c r="WLQ107" s="38"/>
      <c r="WLR107" s="38"/>
      <c r="WLS107" s="38"/>
      <c r="WLT107" s="38"/>
      <c r="WLU107" s="38"/>
      <c r="WLV107" s="38"/>
      <c r="WLW107" s="38"/>
      <c r="WLX107" s="38"/>
      <c r="WLY107" s="38"/>
      <c r="WLZ107" s="38"/>
      <c r="WMA107" s="38"/>
      <c r="WMB107" s="38"/>
      <c r="WMC107" s="38"/>
      <c r="WMD107" s="38"/>
      <c r="WME107" s="38"/>
      <c r="WMF107" s="38"/>
      <c r="WMG107" s="38"/>
      <c r="WMH107" s="38"/>
      <c r="WMI107" s="38"/>
      <c r="WMJ107" s="38"/>
      <c r="WMK107" s="38"/>
      <c r="WML107" s="38"/>
      <c r="WMM107" s="38"/>
      <c r="WMN107" s="38"/>
      <c r="WMO107" s="38"/>
      <c r="WMP107" s="38"/>
      <c r="WMQ107" s="38"/>
      <c r="WMR107" s="38"/>
      <c r="WMS107" s="38"/>
      <c r="WMT107" s="38"/>
      <c r="WMU107" s="38"/>
      <c r="WMV107" s="38"/>
      <c r="WMW107" s="38"/>
      <c r="WMX107" s="38"/>
      <c r="WMY107" s="38"/>
      <c r="WMZ107" s="38"/>
      <c r="WNA107" s="38"/>
      <c r="WNB107" s="38"/>
      <c r="WNC107" s="38"/>
      <c r="WND107" s="38"/>
      <c r="WNE107" s="38"/>
      <c r="WNF107" s="38"/>
      <c r="WNG107" s="38"/>
      <c r="WNH107" s="38"/>
      <c r="WNI107" s="38"/>
      <c r="WNJ107" s="38"/>
      <c r="WNK107" s="38"/>
      <c r="WNL107" s="38"/>
      <c r="WNM107" s="38"/>
      <c r="WNN107" s="38"/>
      <c r="WNO107" s="38"/>
      <c r="WNP107" s="38"/>
      <c r="WNQ107" s="38"/>
      <c r="WNR107" s="38"/>
      <c r="WNS107" s="38"/>
      <c r="WNT107" s="38"/>
      <c r="WNU107" s="38"/>
      <c r="WNV107" s="38"/>
      <c r="WNW107" s="38"/>
      <c r="WNX107" s="38"/>
      <c r="WNY107" s="38"/>
      <c r="WNZ107" s="38"/>
      <c r="WOA107" s="38"/>
      <c r="WOB107" s="38"/>
      <c r="WOC107" s="38"/>
      <c r="WOD107" s="38"/>
      <c r="WOE107" s="38"/>
      <c r="WOF107" s="38"/>
      <c r="WOG107" s="38"/>
      <c r="WOH107" s="38"/>
      <c r="WOI107" s="38"/>
      <c r="WOJ107" s="38"/>
      <c r="WOK107" s="38"/>
      <c r="WOL107" s="38"/>
      <c r="WOM107" s="38"/>
      <c r="WON107" s="38"/>
      <c r="WOO107" s="38"/>
      <c r="WOP107" s="38"/>
      <c r="WOQ107" s="38"/>
      <c r="WOR107" s="38"/>
      <c r="WOS107" s="38"/>
      <c r="WOT107" s="38"/>
      <c r="WOU107" s="38"/>
      <c r="WOV107" s="38"/>
      <c r="WOW107" s="38"/>
      <c r="WOX107" s="38"/>
      <c r="WOY107" s="38"/>
      <c r="WOZ107" s="38"/>
      <c r="WPA107" s="38"/>
      <c r="WPB107" s="38"/>
      <c r="WPC107" s="38"/>
      <c r="WPD107" s="38"/>
      <c r="WPE107" s="38"/>
      <c r="WPF107" s="38"/>
      <c r="WPG107" s="38"/>
      <c r="WPH107" s="38"/>
      <c r="WPI107" s="38"/>
      <c r="WPJ107" s="38"/>
      <c r="WPK107" s="38"/>
      <c r="WPL107" s="38"/>
      <c r="WPM107" s="38"/>
      <c r="WPN107" s="38"/>
      <c r="WPO107" s="38"/>
      <c r="WPP107" s="38"/>
      <c r="WPQ107" s="38"/>
      <c r="WPR107" s="38"/>
      <c r="WPS107" s="38"/>
      <c r="WPT107" s="38"/>
      <c r="WPU107" s="38"/>
      <c r="WPV107" s="38"/>
      <c r="WPW107" s="38"/>
      <c r="WPX107" s="38"/>
      <c r="WPY107" s="38"/>
      <c r="WPZ107" s="38"/>
      <c r="WQA107" s="38"/>
      <c r="WQB107" s="38"/>
      <c r="WQC107" s="38"/>
      <c r="WQD107" s="38"/>
      <c r="WQE107" s="38"/>
      <c r="WQF107" s="38"/>
      <c r="WQG107" s="38"/>
      <c r="WQH107" s="38"/>
      <c r="WQI107" s="38"/>
      <c r="WQJ107" s="38"/>
      <c r="WQK107" s="38"/>
      <c r="WQL107" s="38"/>
      <c r="WQM107" s="38"/>
      <c r="WQN107" s="38"/>
      <c r="WQO107" s="38"/>
      <c r="WQP107" s="38"/>
      <c r="WQQ107" s="38"/>
      <c r="WQR107" s="38"/>
      <c r="WQS107" s="38"/>
      <c r="WQT107" s="38"/>
      <c r="WQU107" s="38"/>
      <c r="WQV107" s="38"/>
      <c r="WQW107" s="38"/>
      <c r="WQX107" s="38"/>
      <c r="WQY107" s="38"/>
      <c r="WQZ107" s="38"/>
      <c r="WRA107" s="38"/>
      <c r="WRB107" s="38"/>
      <c r="WRC107" s="38"/>
      <c r="WRD107" s="38"/>
      <c r="WRE107" s="38"/>
      <c r="WRF107" s="38"/>
      <c r="WRG107" s="38"/>
      <c r="WRH107" s="38"/>
      <c r="WRI107" s="38"/>
      <c r="WRJ107" s="38"/>
      <c r="WRK107" s="38"/>
      <c r="WRL107" s="38"/>
      <c r="WRM107" s="38"/>
      <c r="WRN107" s="38"/>
      <c r="WRO107" s="38"/>
      <c r="WRP107" s="38"/>
      <c r="WRQ107" s="38"/>
      <c r="WRR107" s="38"/>
      <c r="WRS107" s="38"/>
      <c r="WRT107" s="38"/>
      <c r="WRU107" s="38"/>
      <c r="WRV107" s="38"/>
      <c r="WRW107" s="38"/>
      <c r="WRX107" s="38"/>
      <c r="WRY107" s="38"/>
      <c r="WRZ107" s="38"/>
      <c r="WSA107" s="38"/>
      <c r="WSB107" s="38"/>
      <c r="WSC107" s="38"/>
      <c r="WSD107" s="38"/>
      <c r="WSE107" s="38"/>
      <c r="WSF107" s="38"/>
      <c r="WSG107" s="38"/>
      <c r="WSH107" s="38"/>
      <c r="WSI107" s="38"/>
      <c r="WSJ107" s="38"/>
      <c r="WSK107" s="38"/>
      <c r="WSL107" s="38"/>
      <c r="WSM107" s="38"/>
      <c r="WSN107" s="38"/>
      <c r="WSO107" s="38"/>
      <c r="WSP107" s="38"/>
      <c r="WSQ107" s="38"/>
      <c r="WSR107" s="38"/>
      <c r="WSS107" s="38"/>
      <c r="WST107" s="38"/>
      <c r="WSU107" s="38"/>
      <c r="WSV107" s="38"/>
      <c r="WSW107" s="38"/>
      <c r="WSX107" s="38"/>
      <c r="WSY107" s="38"/>
      <c r="WSZ107" s="38"/>
      <c r="WTA107" s="38"/>
      <c r="WTB107" s="38"/>
      <c r="WTC107" s="38"/>
      <c r="WTD107" s="38"/>
      <c r="WTE107" s="38"/>
      <c r="WTF107" s="38"/>
      <c r="WTG107" s="38"/>
      <c r="WTH107" s="38"/>
      <c r="WTI107" s="38"/>
      <c r="WTJ107" s="38"/>
      <c r="WTK107" s="38"/>
      <c r="WTL107" s="38"/>
      <c r="WTM107" s="38"/>
      <c r="WTN107" s="38"/>
      <c r="WTO107" s="38"/>
      <c r="WTP107" s="38"/>
      <c r="WTQ107" s="38"/>
      <c r="WTR107" s="38"/>
      <c r="WTS107" s="38"/>
      <c r="WTT107" s="38"/>
      <c r="WTU107" s="38"/>
      <c r="WTV107" s="38"/>
      <c r="WTW107" s="38"/>
      <c r="WTX107" s="38"/>
      <c r="WTY107" s="38"/>
      <c r="WTZ107" s="38"/>
      <c r="WUA107" s="38"/>
      <c r="WUB107" s="38"/>
      <c r="WUC107" s="38"/>
      <c r="WUD107" s="38"/>
      <c r="WUE107" s="38"/>
      <c r="WUF107" s="38"/>
      <c r="WUG107" s="38"/>
      <c r="WUH107" s="38"/>
      <c r="WUI107" s="38"/>
      <c r="WUJ107" s="38"/>
      <c r="WUK107" s="38"/>
      <c r="WUL107" s="38"/>
      <c r="WUM107" s="38"/>
      <c r="WUN107" s="38"/>
      <c r="WUO107" s="38"/>
      <c r="WUP107" s="38"/>
      <c r="WUQ107" s="38"/>
      <c r="WUR107" s="38"/>
      <c r="WUS107" s="38"/>
      <c r="WUT107" s="38"/>
      <c r="WUU107" s="38"/>
      <c r="WUV107" s="38"/>
      <c r="WUW107" s="38"/>
      <c r="WUX107" s="38"/>
      <c r="WUY107" s="38"/>
      <c r="WUZ107" s="38"/>
      <c r="WVA107" s="38"/>
      <c r="WVB107" s="38"/>
      <c r="WVC107" s="38"/>
      <c r="WVD107" s="38"/>
      <c r="WVE107" s="38"/>
      <c r="WVF107" s="38"/>
      <c r="WVG107" s="38"/>
      <c r="WVH107" s="38"/>
      <c r="WVI107" s="38"/>
      <c r="WVJ107" s="38"/>
      <c r="WVK107" s="38"/>
      <c r="WVL107" s="38"/>
      <c r="WVM107" s="38"/>
      <c r="WVN107" s="38"/>
      <c r="WVO107" s="38"/>
      <c r="WVP107" s="38"/>
      <c r="WVQ107" s="38"/>
      <c r="WVR107" s="38"/>
      <c r="WVS107" s="38"/>
      <c r="WVT107" s="38"/>
      <c r="WVU107" s="38"/>
      <c r="WVV107" s="38"/>
      <c r="WVW107" s="38"/>
      <c r="WVX107" s="38"/>
      <c r="WVY107" s="38"/>
      <c r="WVZ107" s="38"/>
      <c r="WWA107" s="38"/>
      <c r="WWB107" s="38"/>
      <c r="WWC107" s="38"/>
      <c r="WWD107" s="38"/>
      <c r="WWE107" s="38"/>
      <c r="WWF107" s="38"/>
      <c r="WWG107" s="38"/>
      <c r="WWH107" s="38"/>
      <c r="WWI107" s="38"/>
      <c r="WWJ107" s="38"/>
      <c r="WWK107" s="38"/>
      <c r="WWL107" s="38"/>
      <c r="WWM107" s="38"/>
      <c r="WWN107" s="38"/>
      <c r="WWO107" s="38"/>
      <c r="WWP107" s="38"/>
      <c r="WWQ107" s="38"/>
      <c r="WWR107" s="38"/>
      <c r="WWS107" s="38"/>
      <c r="WWT107" s="38"/>
      <c r="WWU107" s="38"/>
      <c r="WWV107" s="38"/>
      <c r="WWW107" s="38"/>
      <c r="WWX107" s="38"/>
      <c r="WWY107" s="38"/>
      <c r="WWZ107" s="38"/>
      <c r="WXA107" s="38"/>
      <c r="WXB107" s="38"/>
      <c r="WXC107" s="38"/>
      <c r="WXD107" s="38"/>
      <c r="WXE107" s="38"/>
      <c r="WXF107" s="38"/>
      <c r="WXG107" s="38"/>
      <c r="WXH107" s="38"/>
      <c r="WXI107" s="38"/>
      <c r="WXJ107" s="38"/>
      <c r="WXK107" s="38"/>
      <c r="WXL107" s="38"/>
      <c r="WXM107" s="38"/>
      <c r="WXN107" s="38"/>
      <c r="WXO107" s="38"/>
      <c r="WXP107" s="38"/>
      <c r="WXQ107" s="38"/>
      <c r="WXR107" s="38"/>
      <c r="WXS107" s="38"/>
      <c r="WXT107" s="38"/>
      <c r="WXU107" s="38"/>
      <c r="WXV107" s="38"/>
      <c r="WXW107" s="38"/>
      <c r="WXX107" s="38"/>
      <c r="WXY107" s="38"/>
      <c r="WXZ107" s="38"/>
      <c r="WYA107" s="38"/>
      <c r="WYB107" s="38"/>
      <c r="WYC107" s="38"/>
      <c r="WYD107" s="38"/>
      <c r="WYE107" s="38"/>
      <c r="WYF107" s="38"/>
      <c r="WYG107" s="38"/>
      <c r="WYH107" s="38"/>
      <c r="WYI107" s="38"/>
      <c r="WYJ107" s="38"/>
      <c r="WYK107" s="38"/>
      <c r="WYL107" s="38"/>
      <c r="WYM107" s="38"/>
      <c r="WYN107" s="38"/>
      <c r="WYO107" s="38"/>
      <c r="WYP107" s="38"/>
      <c r="WYQ107" s="38"/>
      <c r="WYR107" s="38"/>
      <c r="WYS107" s="38"/>
      <c r="WYT107" s="38"/>
      <c r="WYU107" s="38"/>
      <c r="WYV107" s="38"/>
      <c r="WYW107" s="38"/>
      <c r="WYX107" s="38"/>
      <c r="WYY107" s="38"/>
      <c r="WYZ107" s="38"/>
      <c r="WZA107" s="38"/>
      <c r="WZB107" s="38"/>
      <c r="WZC107" s="38"/>
      <c r="WZD107" s="38"/>
      <c r="WZE107" s="38"/>
      <c r="WZF107" s="38"/>
      <c r="WZG107" s="38"/>
      <c r="WZH107" s="38"/>
      <c r="WZI107" s="38"/>
      <c r="WZJ107" s="38"/>
      <c r="WZK107" s="38"/>
      <c r="WZL107" s="38"/>
      <c r="WZM107" s="38"/>
      <c r="WZN107" s="38"/>
      <c r="WZO107" s="38"/>
      <c r="WZP107" s="38"/>
      <c r="WZQ107" s="38"/>
      <c r="WZR107" s="38"/>
      <c r="WZS107" s="38"/>
      <c r="WZT107" s="38"/>
      <c r="WZU107" s="38"/>
      <c r="WZV107" s="38"/>
      <c r="WZW107" s="38"/>
      <c r="WZX107" s="38"/>
      <c r="WZY107" s="38"/>
      <c r="WZZ107" s="38"/>
      <c r="XAA107" s="38"/>
      <c r="XAB107" s="38"/>
      <c r="XAC107" s="38"/>
      <c r="XAD107" s="38"/>
      <c r="XAE107" s="38"/>
      <c r="XAF107" s="38"/>
      <c r="XAG107" s="38"/>
      <c r="XAH107" s="38"/>
      <c r="XAI107" s="38"/>
      <c r="XAJ107" s="38"/>
      <c r="XAK107" s="38"/>
      <c r="XAL107" s="38"/>
      <c r="XAM107" s="38"/>
      <c r="XAN107" s="38"/>
      <c r="XAO107" s="38"/>
      <c r="XAP107" s="38"/>
      <c r="XAQ107" s="38"/>
      <c r="XAR107" s="38"/>
      <c r="XAS107" s="38"/>
      <c r="XAT107" s="38"/>
      <c r="XAU107" s="38"/>
      <c r="XAV107" s="38"/>
      <c r="XAW107" s="38"/>
      <c r="XAX107" s="38"/>
      <c r="XAY107" s="38"/>
      <c r="XAZ107" s="38"/>
      <c r="XBA107" s="38"/>
      <c r="XBB107" s="38"/>
      <c r="XBC107" s="38"/>
      <c r="XBD107" s="38"/>
      <c r="XBE107" s="38"/>
      <c r="XBF107" s="38"/>
      <c r="XBG107" s="38"/>
      <c r="XBH107" s="38"/>
      <c r="XBI107" s="38"/>
      <c r="XBJ107" s="38"/>
      <c r="XBK107" s="38"/>
      <c r="XBL107" s="38"/>
      <c r="XBM107" s="38"/>
      <c r="XBN107" s="38"/>
      <c r="XBO107" s="38"/>
      <c r="XBP107" s="38"/>
      <c r="XBQ107" s="38"/>
      <c r="XBR107" s="38"/>
      <c r="XBS107" s="38"/>
      <c r="XBT107" s="38"/>
      <c r="XBU107" s="38"/>
      <c r="XBV107" s="38"/>
      <c r="XBW107" s="38"/>
      <c r="XBX107" s="38"/>
      <c r="XBY107" s="38"/>
      <c r="XBZ107" s="38"/>
      <c r="XCA107" s="38"/>
      <c r="XCB107" s="38"/>
      <c r="XCC107" s="38"/>
      <c r="XCD107" s="38"/>
      <c r="XCE107" s="38"/>
      <c r="XCF107" s="38"/>
      <c r="XCG107" s="38"/>
      <c r="XCH107" s="38"/>
      <c r="XCI107" s="38"/>
      <c r="XCJ107" s="38"/>
      <c r="XCK107" s="38"/>
      <c r="XCL107" s="38"/>
      <c r="XCM107" s="38"/>
      <c r="XCN107" s="38"/>
      <c r="XCO107" s="38"/>
      <c r="XCP107" s="38"/>
      <c r="XCQ107" s="38"/>
      <c r="XCR107" s="38"/>
      <c r="XCS107" s="38"/>
      <c r="XCT107" s="38"/>
      <c r="XCU107" s="38"/>
      <c r="XCV107" s="38"/>
      <c r="XCW107" s="38"/>
      <c r="XCX107" s="38"/>
      <c r="XCY107" s="38"/>
      <c r="XCZ107" s="38"/>
      <c r="XDA107" s="38"/>
      <c r="XDB107" s="38"/>
      <c r="XDC107" s="38"/>
      <c r="XDD107" s="38"/>
      <c r="XDE107" s="38"/>
      <c r="XDF107" s="38"/>
      <c r="XDG107" s="38"/>
      <c r="XDH107" s="38"/>
      <c r="XDI107" s="38"/>
      <c r="XDJ107" s="38"/>
      <c r="XDK107" s="38"/>
      <c r="XDL107" s="38"/>
      <c r="XDM107" s="38"/>
      <c r="XDN107" s="38"/>
      <c r="XDO107" s="38"/>
      <c r="XDP107" s="38"/>
      <c r="XDQ107" s="38"/>
      <c r="XDR107" s="38"/>
      <c r="XDS107" s="38"/>
      <c r="XDT107" s="38"/>
      <c r="XDU107" s="38"/>
      <c r="XDV107" s="38"/>
      <c r="XDW107" s="38"/>
      <c r="XDX107" s="38"/>
      <c r="XDY107" s="38"/>
      <c r="XDZ107" s="38"/>
      <c r="XEA107" s="38"/>
      <c r="XEB107" s="38"/>
      <c r="XEC107" s="38"/>
      <c r="XED107" s="38"/>
      <c r="XEE107" s="38"/>
      <c r="XEF107" s="38"/>
      <c r="XEG107" s="38"/>
      <c r="XEH107" s="38"/>
      <c r="XEI107" s="38"/>
      <c r="XEJ107" s="38"/>
      <c r="XEK107" s="38"/>
      <c r="XEL107" s="38"/>
      <c r="XEM107" s="38"/>
      <c r="XEN107" s="38"/>
      <c r="XEO107" s="38"/>
      <c r="XEP107" s="38"/>
      <c r="XEQ107" s="38"/>
      <c r="XER107" s="38"/>
    </row>
    <row r="108" s="28" customFormat="1" ht="39.5" customHeight="1" spans="1:1024 1025:16372">
      <c r="A108" s="38">
        <v>107</v>
      </c>
      <c r="B108" s="38" t="s">
        <v>22199</v>
      </c>
      <c r="C108" s="38" t="s">
        <v>21745</v>
      </c>
      <c r="D108" s="38" t="s">
        <v>21602</v>
      </c>
      <c r="E108" s="39" t="s">
        <v>22200</v>
      </c>
      <c r="F108" s="38" t="s">
        <v>22201</v>
      </c>
      <c r="G108" s="38" t="s">
        <v>22202</v>
      </c>
      <c r="H108" s="42">
        <v>45778</v>
      </c>
      <c r="I108" s="43">
        <v>54</v>
      </c>
      <c r="J108" s="38" t="str">
        <f>_xlfn.DISPIMG("ID_9F381DE3B0A54BC68AC027D4435403E0",1)</f>
        <v>=DISPIMG("ID_9F381DE3B0A54BC68AC027D4435403E0",1)</v>
      </c>
      <c r="K108" s="49" t="s">
        <v>22203</v>
      </c>
    </row>
    <row r="109" s="29" customFormat="1" ht="39.5" customHeight="1" spans="1:1024 1025:16372">
      <c r="A109" s="38">
        <v>108</v>
      </c>
      <c r="B109" s="38" t="s">
        <v>22204</v>
      </c>
      <c r="C109" s="40" t="s">
        <v>21745</v>
      </c>
      <c r="D109" s="38" t="s">
        <v>21602</v>
      </c>
      <c r="E109" s="47" t="s">
        <v>22205</v>
      </c>
      <c r="F109" s="38" t="s">
        <v>8011</v>
      </c>
      <c r="G109" s="38" t="s">
        <v>22206</v>
      </c>
      <c r="H109" s="42">
        <v>45839</v>
      </c>
      <c r="I109" s="43">
        <v>52.8</v>
      </c>
      <c r="J109" s="48" t="str">
        <f>_xlfn.DISPIMG("ID_D3ACD739583347439B37C8051A9E78A1",1)</f>
        <v>=DISPIMG("ID_D3ACD739583347439B37C8051A9E78A1",1)</v>
      </c>
      <c r="K109" s="46" t="s">
        <v>22207</v>
      </c>
    </row>
    <row r="110" s="30" customFormat="1" ht="39.5" customHeight="1" spans="1:1024 1025:16372">
      <c r="A110" s="38">
        <v>109</v>
      </c>
      <c r="B110" s="38" t="s">
        <v>22208</v>
      </c>
      <c r="C110" s="38" t="s">
        <v>21745</v>
      </c>
      <c r="D110" s="38" t="s">
        <v>21602</v>
      </c>
      <c r="E110" s="39" t="s">
        <v>22209</v>
      </c>
      <c r="F110" s="40" t="s">
        <v>7846</v>
      </c>
      <c r="G110" s="41" t="s">
        <v>22210</v>
      </c>
      <c r="H110" s="42">
        <v>45383</v>
      </c>
      <c r="I110" s="43">
        <v>50</v>
      </c>
      <c r="J110" s="44" t="str">
        <f>_xlfn.DISPIMG("ID_5726C28C34794557A3AC930353DABC64",1)</f>
        <v>=DISPIMG("ID_5726C28C34794557A3AC930353DABC64",1)</v>
      </c>
      <c r="K110" s="45" t="s">
        <v>22211</v>
      </c>
    </row>
    <row r="111" s="29" customFormat="1" ht="39.5" customHeight="1" spans="1:1024 1025:16372">
      <c r="A111" s="38">
        <v>110</v>
      </c>
      <c r="B111" s="38" t="s">
        <v>22212</v>
      </c>
      <c r="C111" s="38" t="s">
        <v>21745</v>
      </c>
      <c r="D111" s="38" t="s">
        <v>21602</v>
      </c>
      <c r="E111" s="39" t="s">
        <v>22213</v>
      </c>
      <c r="F111" s="40" t="s">
        <v>7321</v>
      </c>
      <c r="G111" s="41" t="s">
        <v>22214</v>
      </c>
      <c r="H111" s="42">
        <v>45383</v>
      </c>
      <c r="I111" s="43">
        <v>49</v>
      </c>
      <c r="J111" s="44" t="str">
        <f>_xlfn.DISPIMG("ID_91A6FDAFB3BF418387FBEA6FAC4ED027",1)</f>
        <v>=DISPIMG("ID_91A6FDAFB3BF418387FBEA6FAC4ED027",1)</v>
      </c>
      <c r="K111" s="45" t="s">
        <v>22215</v>
      </c>
    </row>
    <row r="112" s="29" customFormat="1" ht="39.5" customHeight="1" spans="1:1024 1025:16372">
      <c r="A112" s="38">
        <v>111</v>
      </c>
      <c r="B112" s="38" t="s">
        <v>22216</v>
      </c>
      <c r="C112" s="38" t="s">
        <v>21745</v>
      </c>
      <c r="D112" s="38" t="s">
        <v>21602</v>
      </c>
      <c r="E112" s="39" t="s">
        <v>22217</v>
      </c>
      <c r="F112" s="40" t="s">
        <v>8210</v>
      </c>
      <c r="G112" s="41" t="s">
        <v>22218</v>
      </c>
      <c r="H112" s="42">
        <v>45689</v>
      </c>
      <c r="I112" s="43">
        <v>39.8</v>
      </c>
      <c r="J112" s="44" t="str">
        <f>_xlfn.DISPIMG("ID_1DD6E0ACA56540499C51B68F998DF7F8",1)</f>
        <v>=DISPIMG("ID_1DD6E0ACA56540499C51B68F998DF7F8",1)</v>
      </c>
      <c r="K112" s="45" t="s">
        <v>22219</v>
      </c>
    </row>
    <row r="113" s="29" customFormat="1" ht="39.5" customHeight="1" spans="1:1024 1025:16372">
      <c r="A113" s="38">
        <v>112</v>
      </c>
      <c r="B113" s="38" t="s">
        <v>22220</v>
      </c>
      <c r="C113" s="40" t="s">
        <v>21745</v>
      </c>
      <c r="D113" s="38" t="s">
        <v>21602</v>
      </c>
      <c r="E113" s="47" t="s">
        <v>22221</v>
      </c>
      <c r="F113" s="38" t="s">
        <v>8174</v>
      </c>
      <c r="G113" s="38" t="s">
        <v>22222</v>
      </c>
      <c r="H113" s="42">
        <v>45778</v>
      </c>
      <c r="I113" s="43">
        <v>59.8</v>
      </c>
      <c r="J113" s="48" t="str">
        <f>_xlfn.DISPIMG("ID_803D225AA3D345E6B636048A8F8C2945",1)</f>
        <v>=DISPIMG("ID_803D225AA3D345E6B636048A8F8C2945",1)</v>
      </c>
      <c r="K113" s="46" t="s">
        <v>22223</v>
      </c>
    </row>
    <row r="114" s="29" customFormat="1" ht="39.5" customHeight="1" spans="1:1024 1025:16372">
      <c r="A114" s="38">
        <v>113</v>
      </c>
      <c r="B114" s="38" t="s">
        <v>22224</v>
      </c>
      <c r="C114" s="38" t="s">
        <v>21745</v>
      </c>
      <c r="D114" s="38" t="s">
        <v>21602</v>
      </c>
      <c r="E114" s="39" t="s">
        <v>22225</v>
      </c>
      <c r="F114" s="40" t="s">
        <v>7499</v>
      </c>
      <c r="G114" s="41" t="s">
        <v>22226</v>
      </c>
      <c r="H114" s="42">
        <v>45383</v>
      </c>
      <c r="I114" s="43">
        <v>49</v>
      </c>
      <c r="J114" s="44" t="str">
        <f>_xlfn.DISPIMG("ID_520ED285940A49F6B762F942DFD74528",1)</f>
        <v>=DISPIMG("ID_520ED285940A49F6B762F942DFD74528",1)</v>
      </c>
      <c r="K114" s="45" t="s">
        <v>22227</v>
      </c>
    </row>
    <row r="115" s="29" customFormat="1" ht="39.5" customHeight="1" spans="1:1024 1025:16372">
      <c r="A115" s="38">
        <v>114</v>
      </c>
      <c r="B115" s="38" t="s">
        <v>22228</v>
      </c>
      <c r="C115" s="38" t="s">
        <v>21745</v>
      </c>
      <c r="D115" s="38" t="s">
        <v>21602</v>
      </c>
      <c r="E115" s="39" t="s">
        <v>22229</v>
      </c>
      <c r="F115" s="40" t="s">
        <v>8870</v>
      </c>
      <c r="G115" s="41" t="s">
        <v>8871</v>
      </c>
      <c r="H115" s="42">
        <v>45413</v>
      </c>
      <c r="I115" s="43">
        <v>59.8</v>
      </c>
      <c r="J115" s="44" t="str">
        <f>_xlfn.DISPIMG("ID_0E14C61F3E1F40628641597876E87EE8",1)</f>
        <v>=DISPIMG("ID_0E14C61F3E1F40628641597876E87EE8",1)</v>
      </c>
      <c r="K115" s="45" t="s">
        <v>22230</v>
      </c>
    </row>
    <row r="116" s="29" customFormat="1" ht="39.5" customHeight="1" spans="1:1024 1025:16372">
      <c r="A116" s="38">
        <v>115</v>
      </c>
      <c r="B116" s="38" t="s">
        <v>22231</v>
      </c>
      <c r="C116" s="38" t="s">
        <v>21745</v>
      </c>
      <c r="D116" s="38" t="s">
        <v>21602</v>
      </c>
      <c r="E116" s="39" t="s">
        <v>22232</v>
      </c>
      <c r="F116" s="40" t="s">
        <v>22233</v>
      </c>
      <c r="G116" s="41" t="s">
        <v>5964</v>
      </c>
      <c r="H116" s="42">
        <v>45717</v>
      </c>
      <c r="I116" s="43">
        <v>65</v>
      </c>
      <c r="J116" s="44" t="str">
        <f>_xlfn.DISPIMG("ID_A4A16505A240451088D1BE328F7D1F78",1)</f>
        <v>=DISPIMG("ID_A4A16505A240451088D1BE328F7D1F78",1)</v>
      </c>
      <c r="K116" s="45" t="s">
        <v>22234</v>
      </c>
    </row>
    <row r="117" s="29" customFormat="1" ht="39.5" customHeight="1" spans="1:1024 1025:16372">
      <c r="A117" s="38">
        <v>116</v>
      </c>
      <c r="B117" s="38" t="s">
        <v>22235</v>
      </c>
      <c r="C117" s="38" t="s">
        <v>21745</v>
      </c>
      <c r="D117" s="38" t="s">
        <v>21602</v>
      </c>
      <c r="E117" s="39" t="s">
        <v>22236</v>
      </c>
      <c r="F117" s="40" t="s">
        <v>6031</v>
      </c>
      <c r="G117" s="41" t="s">
        <v>6033</v>
      </c>
      <c r="H117" s="42">
        <v>45383</v>
      </c>
      <c r="I117" s="43">
        <v>54</v>
      </c>
      <c r="J117" s="44" t="str">
        <f>_xlfn.DISPIMG("ID_75B4B318B19A479AA23B7D21DFE444C5",1)</f>
        <v>=DISPIMG("ID_75B4B318B19A479AA23B7D21DFE444C5",1)</v>
      </c>
      <c r="K117" s="45" t="s">
        <v>22237</v>
      </c>
    </row>
    <row r="118" s="29" customFormat="1" ht="39.5" customHeight="1" spans="1:1024 1025:16372">
      <c r="A118" s="38">
        <v>117</v>
      </c>
      <c r="B118" s="38" t="s">
        <v>22238</v>
      </c>
      <c r="C118" s="38" t="s">
        <v>21745</v>
      </c>
      <c r="D118" s="38" t="s">
        <v>21602</v>
      </c>
      <c r="E118" s="39" t="s">
        <v>22239</v>
      </c>
      <c r="F118" s="40" t="s">
        <v>8781</v>
      </c>
      <c r="G118" s="41" t="s">
        <v>22240</v>
      </c>
      <c r="H118" s="42">
        <v>45689</v>
      </c>
      <c r="I118" s="43">
        <v>59.8</v>
      </c>
      <c r="J118" s="44" t="str">
        <f>_xlfn.DISPIMG("ID_036FE827A0EB4DB3AACAFC1578F17D68",1)</f>
        <v>=DISPIMG("ID_036FE827A0EB4DB3AACAFC1578F17D68",1)</v>
      </c>
      <c r="K118" s="45" t="s">
        <v>22241</v>
      </c>
    </row>
    <row r="119" s="29" customFormat="1" ht="39.5" customHeight="1" spans="1:1024 1025:16372">
      <c r="A119" s="38">
        <v>118</v>
      </c>
      <c r="B119" s="38" t="s">
        <v>22242</v>
      </c>
      <c r="C119" s="38" t="s">
        <v>21745</v>
      </c>
      <c r="D119" s="38" t="s">
        <v>21602</v>
      </c>
      <c r="E119" s="39" t="s">
        <v>22243</v>
      </c>
      <c r="F119" s="40" t="s">
        <v>22244</v>
      </c>
      <c r="G119" s="41" t="s">
        <v>22245</v>
      </c>
      <c r="H119" s="42">
        <v>45383</v>
      </c>
      <c r="I119" s="43">
        <v>45</v>
      </c>
      <c r="J119" s="44" t="str">
        <f>_xlfn.DISPIMG("ID_17A776A49BEA4B378E6D2BFB11C0CD38",1)</f>
        <v>=DISPIMG("ID_17A776A49BEA4B378E6D2BFB11C0CD38",1)</v>
      </c>
      <c r="K119" s="45" t="s">
        <v>22246</v>
      </c>
    </row>
    <row r="120" s="29" customFormat="1" ht="39.5" customHeight="1" spans="1:1024 1025:16372">
      <c r="A120" s="38">
        <v>119</v>
      </c>
      <c r="B120" s="38" t="s">
        <v>22247</v>
      </c>
      <c r="C120" s="38" t="s">
        <v>21745</v>
      </c>
      <c r="D120" s="38" t="s">
        <v>21602</v>
      </c>
      <c r="E120" s="39" t="s">
        <v>22248</v>
      </c>
      <c r="F120" s="40" t="s">
        <v>8331</v>
      </c>
      <c r="G120" s="41" t="s">
        <v>22249</v>
      </c>
      <c r="H120" s="42">
        <v>45383</v>
      </c>
      <c r="I120" s="43">
        <v>38</v>
      </c>
      <c r="J120" s="44" t="str">
        <f>_xlfn.DISPIMG("ID_623AE70D3A2E4BB68D14E24042C62A37",1)</f>
        <v>=DISPIMG("ID_623AE70D3A2E4BB68D14E24042C62A37",1)</v>
      </c>
      <c r="K120" s="45" t="s">
        <v>22250</v>
      </c>
    </row>
    <row r="121" s="29" customFormat="1" ht="39.5" customHeight="1" spans="1:1024 1025:16372">
      <c r="A121" s="38">
        <v>120</v>
      </c>
      <c r="B121" s="38" t="s">
        <v>22251</v>
      </c>
      <c r="C121" s="38" t="s">
        <v>21745</v>
      </c>
      <c r="D121" s="38" t="s">
        <v>21602</v>
      </c>
      <c r="E121" s="39" t="s">
        <v>22252</v>
      </c>
      <c r="F121" s="40" t="s">
        <v>22253</v>
      </c>
      <c r="G121" s="41" t="s">
        <v>22254</v>
      </c>
      <c r="H121" s="42">
        <v>45383</v>
      </c>
      <c r="I121" s="43">
        <v>49</v>
      </c>
      <c r="J121" s="44" t="str">
        <f>_xlfn.DISPIMG("ID_51D2FA8BE2F8493E90DF5AB1356A9689",1)</f>
        <v>=DISPIMG("ID_51D2FA8BE2F8493E90DF5AB1356A9689",1)</v>
      </c>
      <c r="K121" s="45" t="s">
        <v>22255</v>
      </c>
    </row>
    <row r="122" s="28" customFormat="1" ht="39.5" customHeight="1" spans="1:1024 1025:16372">
      <c r="A122" s="38">
        <v>121</v>
      </c>
      <c r="B122" s="38" t="s">
        <v>22256</v>
      </c>
      <c r="C122" s="38" t="s">
        <v>21745</v>
      </c>
      <c r="D122" s="38" t="s">
        <v>21602</v>
      </c>
      <c r="E122" s="39" t="s">
        <v>22257</v>
      </c>
      <c r="F122" s="38" t="s">
        <v>7179</v>
      </c>
      <c r="G122" s="38" t="s">
        <v>7180</v>
      </c>
      <c r="H122" s="42">
        <v>46023</v>
      </c>
      <c r="I122" s="43">
        <v>59</v>
      </c>
      <c r="J122" s="38" t="str">
        <f>_xlfn.DISPIMG("ID_AA459EB8B7A44183A144DB5B2C22C034",1)</f>
        <v>=DISPIMG("ID_AA459EB8B7A44183A144DB5B2C22C034",1)</v>
      </c>
      <c r="K122" s="49" t="s">
        <v>22258</v>
      </c>
    </row>
    <row r="123" s="29" customFormat="1" ht="39.5" customHeight="1" spans="1:1024 1025:16372">
      <c r="A123" s="38">
        <v>122</v>
      </c>
      <c r="B123" s="38" t="s">
        <v>22259</v>
      </c>
      <c r="C123" s="38" t="s">
        <v>21745</v>
      </c>
      <c r="D123" s="38" t="s">
        <v>21602</v>
      </c>
      <c r="E123" s="39" t="s">
        <v>22260</v>
      </c>
      <c r="F123" s="40" t="s">
        <v>7185</v>
      </c>
      <c r="G123" s="41" t="s">
        <v>22261</v>
      </c>
      <c r="H123" s="42">
        <v>45383</v>
      </c>
      <c r="I123" s="43">
        <v>49</v>
      </c>
      <c r="J123" s="44" t="str">
        <f>_xlfn.DISPIMG("ID_1677074D09344A66B492A82BD5D6C40D",1)</f>
        <v>=DISPIMG("ID_1677074D09344A66B492A82BD5D6C40D",1)</v>
      </c>
      <c r="K123" s="45" t="s">
        <v>22262</v>
      </c>
    </row>
    <row r="124" s="29" customFormat="1" ht="39.5" customHeight="1" spans="1:1024 1025:16372">
      <c r="A124" s="38">
        <v>123</v>
      </c>
      <c r="B124" s="38" t="s">
        <v>22263</v>
      </c>
      <c r="C124" s="38" t="s">
        <v>21745</v>
      </c>
      <c r="D124" s="38" t="s">
        <v>21602</v>
      </c>
      <c r="E124" s="39" t="s">
        <v>22264</v>
      </c>
      <c r="F124" s="40" t="s">
        <v>7185</v>
      </c>
      <c r="G124" s="41" t="s">
        <v>6452</v>
      </c>
      <c r="H124" s="42">
        <v>45658</v>
      </c>
      <c r="I124" s="43">
        <v>69</v>
      </c>
      <c r="J124" s="44" t="str">
        <f>_xlfn.DISPIMG("ID_ABF97C403577418FB5324F1F52BD2E7F",1)</f>
        <v>=DISPIMG("ID_ABF97C403577418FB5324F1F52BD2E7F",1)</v>
      </c>
      <c r="K124" s="45" t="s">
        <v>22265</v>
      </c>
    </row>
    <row r="125" s="29" customFormat="1" ht="39.5" customHeight="1" spans="1:1024 1025:16372">
      <c r="A125" s="38">
        <v>124</v>
      </c>
      <c r="B125" s="38" t="s">
        <v>22266</v>
      </c>
      <c r="C125" s="38" t="s">
        <v>21745</v>
      </c>
      <c r="D125" s="38" t="s">
        <v>21602</v>
      </c>
      <c r="E125" s="39" t="s">
        <v>22267</v>
      </c>
      <c r="F125" s="40" t="s">
        <v>22268</v>
      </c>
      <c r="G125" s="41" t="s">
        <v>22269</v>
      </c>
      <c r="H125" s="42">
        <v>45170</v>
      </c>
      <c r="I125" s="43">
        <v>50</v>
      </c>
      <c r="J125" s="44" t="str">
        <f>_xlfn.DISPIMG("ID_4913B1289D5E40A3A4A865D064CFDCA6",1)</f>
        <v>=DISPIMG("ID_4913B1289D5E40A3A4A865D064CFDCA6",1)</v>
      </c>
      <c r="K125" s="45" t="s">
        <v>22270</v>
      </c>
    </row>
    <row r="126" s="28" customFormat="1" ht="39.5" customHeight="1" spans="1:1024 1025:16372">
      <c r="A126" s="38">
        <v>125</v>
      </c>
      <c r="B126" s="38" t="s">
        <v>22271</v>
      </c>
      <c r="C126" s="38" t="s">
        <v>21745</v>
      </c>
      <c r="D126" s="38" t="s">
        <v>21604</v>
      </c>
      <c r="E126" s="38" t="s">
        <v>22272</v>
      </c>
      <c r="F126" s="38" t="s">
        <v>9477</v>
      </c>
      <c r="G126" s="38" t="s">
        <v>22273</v>
      </c>
      <c r="H126" s="42">
        <v>45383</v>
      </c>
      <c r="I126" s="38">
        <v>58</v>
      </c>
      <c r="J126" s="38" t="str">
        <f>_xlfn.DISPIMG("ID_340F2FF399D74D7CBCBA315A0B5008A4",1)</f>
        <v>=DISPIMG("ID_340F2FF399D74D7CBCBA315A0B5008A4",1)</v>
      </c>
      <c r="K126" s="46" t="s">
        <v>22274</v>
      </c>
      <c r="L126" s="38"/>
      <c r="M126" s="38"/>
      <c r="N126" s="38"/>
      <c r="O126" s="38"/>
      <c r="P126" s="38"/>
      <c r="Q126" s="38"/>
      <c r="R126" s="38"/>
      <c r="S126" s="38"/>
      <c r="T126" s="38"/>
      <c r="U126" s="38"/>
      <c r="V126" s="38"/>
      <c r="W126" s="38"/>
      <c r="X126" s="38"/>
      <c r="Y126" s="38"/>
      <c r="Z126" s="38"/>
      <c r="AA126" s="38"/>
      <c r="AB126" s="38"/>
      <c r="AC126" s="38"/>
      <c r="AD126" s="38"/>
      <c r="AE126" s="38"/>
      <c r="AF126" s="38"/>
      <c r="AG126" s="38"/>
      <c r="AH126" s="38"/>
      <c r="AI126" s="38"/>
      <c r="AJ126" s="38"/>
      <c r="AK126" s="38"/>
      <c r="AL126" s="38"/>
      <c r="AM126" s="38"/>
      <c r="AN126" s="38"/>
      <c r="AO126" s="38"/>
      <c r="AP126" s="38"/>
      <c r="AQ126" s="38"/>
      <c r="AR126" s="38"/>
      <c r="AS126" s="38"/>
      <c r="AT126" s="38"/>
      <c r="AU126" s="38"/>
      <c r="AV126" s="38"/>
      <c r="AW126" s="38"/>
      <c r="AX126" s="38"/>
      <c r="AY126" s="38"/>
      <c r="AZ126" s="38"/>
      <c r="BA126" s="38"/>
      <c r="BB126" s="38"/>
      <c r="BC126" s="38"/>
      <c r="BD126" s="38"/>
      <c r="BE126" s="38"/>
      <c r="BF126" s="38"/>
      <c r="BG126" s="38"/>
      <c r="BH126" s="38"/>
      <c r="BI126" s="38"/>
      <c r="BJ126" s="38"/>
      <c r="BK126" s="38"/>
      <c r="BL126" s="38"/>
      <c r="BM126" s="38"/>
      <c r="BN126" s="38"/>
      <c r="BO126" s="38"/>
      <c r="BP126" s="38"/>
      <c r="BQ126" s="38"/>
      <c r="BR126" s="38"/>
      <c r="BS126" s="38"/>
      <c r="BT126" s="38"/>
      <c r="BU126" s="38"/>
      <c r="BV126" s="38"/>
      <c r="BW126" s="38"/>
      <c r="BX126" s="38"/>
      <c r="BY126" s="38"/>
      <c r="BZ126" s="38"/>
      <c r="CA126" s="38"/>
      <c r="CB126" s="38"/>
      <c r="CC126" s="38"/>
      <c r="CD126" s="38"/>
      <c r="CE126" s="38"/>
      <c r="CF126" s="38"/>
      <c r="CG126" s="38"/>
      <c r="CH126" s="38"/>
      <c r="CI126" s="38"/>
      <c r="CJ126" s="38"/>
      <c r="CK126" s="38"/>
      <c r="CL126" s="38"/>
      <c r="CM126" s="38"/>
      <c r="CN126" s="38"/>
      <c r="CO126" s="38"/>
      <c r="CP126" s="38"/>
      <c r="CQ126" s="38"/>
      <c r="CR126" s="38"/>
      <c r="CS126" s="38"/>
      <c r="CT126" s="38"/>
      <c r="CU126" s="38"/>
      <c r="CV126" s="38"/>
      <c r="CW126" s="38"/>
      <c r="CX126" s="38"/>
      <c r="CY126" s="38"/>
      <c r="CZ126" s="38"/>
      <c r="DA126" s="38"/>
      <c r="DB126" s="38"/>
      <c r="DC126" s="38"/>
      <c r="DD126" s="38"/>
      <c r="DE126" s="38"/>
      <c r="DF126" s="38"/>
      <c r="DG126" s="38"/>
      <c r="DH126" s="38"/>
      <c r="DI126" s="38"/>
      <c r="DJ126" s="38"/>
      <c r="DK126" s="38"/>
      <c r="DL126" s="38"/>
      <c r="DM126" s="38"/>
      <c r="DN126" s="38"/>
      <c r="DO126" s="38"/>
      <c r="DP126" s="38"/>
      <c r="DQ126" s="38"/>
      <c r="DR126" s="38"/>
      <c r="DS126" s="38"/>
      <c r="DT126" s="38"/>
      <c r="DU126" s="38"/>
      <c r="DV126" s="38"/>
      <c r="DW126" s="38"/>
      <c r="DX126" s="38"/>
      <c r="DY126" s="38"/>
      <c r="DZ126" s="38"/>
      <c r="EA126" s="38"/>
      <c r="EB126" s="38"/>
      <c r="EC126" s="38"/>
      <c r="ED126" s="38"/>
      <c r="EE126" s="38"/>
      <c r="EF126" s="38"/>
      <c r="EG126" s="38"/>
      <c r="EH126" s="38"/>
      <c r="EI126" s="38"/>
      <c r="EJ126" s="38"/>
      <c r="EK126" s="38"/>
      <c r="EL126" s="38"/>
      <c r="EM126" s="38"/>
      <c r="EN126" s="38"/>
      <c r="EO126" s="38"/>
      <c r="EP126" s="38"/>
      <c r="EQ126" s="38"/>
      <c r="ER126" s="38"/>
      <c r="ES126" s="38"/>
      <c r="ET126" s="38"/>
      <c r="EU126" s="38"/>
      <c r="EV126" s="38"/>
      <c r="EW126" s="38"/>
      <c r="EX126" s="38"/>
      <c r="EY126" s="38"/>
      <c r="EZ126" s="38"/>
      <c r="FA126" s="38"/>
      <c r="FB126" s="38"/>
      <c r="FC126" s="38"/>
      <c r="FD126" s="38"/>
      <c r="FE126" s="38"/>
      <c r="FF126" s="38"/>
      <c r="FG126" s="38"/>
      <c r="FH126" s="38"/>
      <c r="FI126" s="38"/>
      <c r="FJ126" s="38"/>
      <c r="FK126" s="38"/>
      <c r="FL126" s="38"/>
      <c r="FM126" s="38"/>
      <c r="FN126" s="38"/>
      <c r="FO126" s="38"/>
      <c r="FP126" s="38"/>
      <c r="FQ126" s="38"/>
      <c r="FR126" s="38"/>
      <c r="FS126" s="38"/>
      <c r="FT126" s="38"/>
      <c r="FU126" s="38"/>
      <c r="FV126" s="38"/>
      <c r="FW126" s="38"/>
      <c r="FX126" s="38"/>
      <c r="FY126" s="38"/>
      <c r="FZ126" s="38"/>
      <c r="GA126" s="38"/>
      <c r="GB126" s="38"/>
      <c r="GC126" s="38"/>
      <c r="GD126" s="38"/>
      <c r="GE126" s="38"/>
      <c r="GF126" s="38"/>
      <c r="GG126" s="38"/>
      <c r="GH126" s="38"/>
      <c r="GI126" s="38"/>
      <c r="GJ126" s="38"/>
      <c r="GK126" s="38"/>
      <c r="GL126" s="38"/>
      <c r="GM126" s="38"/>
      <c r="GN126" s="38"/>
      <c r="GO126" s="38"/>
      <c r="GP126" s="38"/>
      <c r="GQ126" s="38"/>
      <c r="GR126" s="38"/>
      <c r="GS126" s="38"/>
      <c r="GT126" s="38"/>
      <c r="GU126" s="38"/>
      <c r="GV126" s="38"/>
      <c r="GW126" s="38"/>
      <c r="GX126" s="38"/>
      <c r="GY126" s="38"/>
      <c r="GZ126" s="38"/>
      <c r="HA126" s="38"/>
      <c r="HB126" s="38"/>
      <c r="HC126" s="38"/>
      <c r="HD126" s="38"/>
      <c r="HE126" s="38"/>
      <c r="HF126" s="38"/>
      <c r="HG126" s="38"/>
      <c r="HH126" s="38"/>
      <c r="HI126" s="38"/>
      <c r="HJ126" s="38"/>
      <c r="HK126" s="38"/>
      <c r="HL126" s="38"/>
      <c r="HM126" s="38"/>
      <c r="HN126" s="38"/>
      <c r="HO126" s="38"/>
      <c r="HP126" s="38"/>
      <c r="HQ126" s="38"/>
      <c r="HR126" s="38"/>
      <c r="HS126" s="38"/>
      <c r="HT126" s="38"/>
      <c r="HU126" s="38"/>
      <c r="HV126" s="38"/>
      <c r="HW126" s="38"/>
      <c r="HX126" s="38"/>
      <c r="HY126" s="38"/>
      <c r="HZ126" s="38"/>
      <c r="IA126" s="38"/>
      <c r="IB126" s="38"/>
      <c r="IC126" s="38"/>
      <c r="ID126" s="38"/>
      <c r="IE126" s="38"/>
      <c r="IF126" s="38"/>
      <c r="IG126" s="38"/>
      <c r="IH126" s="38"/>
      <c r="II126" s="38"/>
      <c r="IJ126" s="38"/>
      <c r="IK126" s="38"/>
      <c r="IL126" s="38"/>
      <c r="IM126" s="38"/>
      <c r="IN126" s="38"/>
      <c r="IO126" s="38"/>
      <c r="IP126" s="38"/>
      <c r="IQ126" s="38"/>
      <c r="IR126" s="38"/>
      <c r="IS126" s="38"/>
      <c r="IT126" s="38"/>
      <c r="IU126" s="38"/>
      <c r="IV126" s="38"/>
      <c r="IW126" s="38"/>
      <c r="IX126" s="38"/>
      <c r="IY126" s="38"/>
      <c r="IZ126" s="38"/>
      <c r="JA126" s="38"/>
      <c r="JB126" s="38"/>
      <c r="JC126" s="38"/>
      <c r="JD126" s="38"/>
      <c r="JE126" s="38"/>
      <c r="JF126" s="38"/>
      <c r="JG126" s="38"/>
      <c r="JH126" s="38"/>
      <c r="JI126" s="38"/>
      <c r="JJ126" s="38"/>
      <c r="JK126" s="38"/>
      <c r="JL126" s="38"/>
      <c r="JM126" s="38"/>
      <c r="JN126" s="38"/>
      <c r="JO126" s="38"/>
      <c r="JP126" s="38"/>
      <c r="JQ126" s="38"/>
      <c r="JR126" s="38"/>
      <c r="JS126" s="38"/>
      <c r="JT126" s="38"/>
      <c r="JU126" s="38"/>
      <c r="JV126" s="38"/>
      <c r="JW126" s="38"/>
      <c r="JX126" s="38"/>
      <c r="JY126" s="38"/>
      <c r="JZ126" s="38"/>
      <c r="KA126" s="38"/>
      <c r="KB126" s="38"/>
      <c r="KC126" s="38"/>
      <c r="KD126" s="38"/>
      <c r="KE126" s="38"/>
      <c r="KF126" s="38"/>
      <c r="KG126" s="38"/>
      <c r="KH126" s="38"/>
      <c r="KI126" s="38"/>
      <c r="KJ126" s="38"/>
      <c r="KK126" s="38"/>
      <c r="KL126" s="38"/>
      <c r="KM126" s="38"/>
      <c r="KN126" s="38"/>
      <c r="KO126" s="38"/>
      <c r="KP126" s="38"/>
      <c r="KQ126" s="38"/>
      <c r="KR126" s="38"/>
      <c r="KS126" s="38"/>
      <c r="KT126" s="38"/>
      <c r="KU126" s="38"/>
      <c r="KV126" s="38"/>
      <c r="KW126" s="38"/>
      <c r="KX126" s="38"/>
      <c r="KY126" s="38"/>
      <c r="KZ126" s="38"/>
      <c r="LA126" s="38"/>
      <c r="LB126" s="38"/>
      <c r="LC126" s="38"/>
      <c r="LD126" s="38"/>
      <c r="LE126" s="38"/>
      <c r="LF126" s="38"/>
      <c r="LG126" s="38"/>
      <c r="LH126" s="38"/>
      <c r="LI126" s="38"/>
      <c r="LJ126" s="38"/>
      <c r="LK126" s="38"/>
      <c r="LL126" s="38"/>
      <c r="LM126" s="38"/>
      <c r="LN126" s="38"/>
      <c r="LO126" s="38"/>
      <c r="LP126" s="38"/>
      <c r="LQ126" s="38"/>
      <c r="LR126" s="38"/>
      <c r="LS126" s="38"/>
      <c r="LT126" s="38"/>
      <c r="LU126" s="38"/>
      <c r="LV126" s="38"/>
      <c r="LW126" s="38"/>
      <c r="LX126" s="38"/>
      <c r="LY126" s="38"/>
      <c r="LZ126" s="38"/>
      <c r="MA126" s="38"/>
      <c r="MB126" s="38"/>
      <c r="MC126" s="38"/>
      <c r="MD126" s="38"/>
      <c r="ME126" s="38"/>
      <c r="MF126" s="38"/>
      <c r="MG126" s="38"/>
      <c r="MH126" s="38"/>
      <c r="MI126" s="38"/>
      <c r="MJ126" s="38"/>
      <c r="MK126" s="38"/>
      <c r="ML126" s="38"/>
      <c r="MM126" s="38"/>
      <c r="MN126" s="38"/>
      <c r="MO126" s="38"/>
      <c r="MP126" s="38"/>
      <c r="MQ126" s="38"/>
      <c r="MR126" s="38"/>
      <c r="MS126" s="38"/>
      <c r="MT126" s="38"/>
      <c r="MU126" s="38"/>
      <c r="MV126" s="38"/>
      <c r="MW126" s="38"/>
      <c r="MX126" s="38"/>
      <c r="MY126" s="38"/>
      <c r="MZ126" s="38"/>
      <c r="NA126" s="38"/>
      <c r="NB126" s="38"/>
      <c r="NC126" s="38"/>
      <c r="ND126" s="38"/>
      <c r="NE126" s="38"/>
      <c r="NF126" s="38"/>
      <c r="NG126" s="38"/>
      <c r="NH126" s="38"/>
      <c r="NI126" s="38"/>
      <c r="NJ126" s="38"/>
      <c r="NK126" s="38"/>
      <c r="NL126" s="38"/>
      <c r="NM126" s="38"/>
      <c r="NN126" s="38"/>
      <c r="NO126" s="38"/>
      <c r="NP126" s="38"/>
      <c r="NQ126" s="38"/>
      <c r="NR126" s="38"/>
      <c r="NS126" s="38"/>
      <c r="NT126" s="38"/>
      <c r="NU126" s="38"/>
      <c r="NV126" s="38"/>
      <c r="NW126" s="38"/>
      <c r="NX126" s="38"/>
      <c r="NY126" s="38"/>
      <c r="NZ126" s="38"/>
      <c r="OA126" s="38"/>
      <c r="OB126" s="38"/>
      <c r="OC126" s="38"/>
      <c r="OD126" s="38"/>
      <c r="OE126" s="38"/>
      <c r="OF126" s="38"/>
      <c r="OG126" s="38"/>
      <c r="OH126" s="38"/>
      <c r="OI126" s="38"/>
      <c r="OJ126" s="38"/>
      <c r="OK126" s="38"/>
      <c r="OL126" s="38"/>
      <c r="OM126" s="38"/>
      <c r="ON126" s="38"/>
      <c r="OO126" s="38"/>
      <c r="OP126" s="38"/>
      <c r="OQ126" s="38"/>
      <c r="OR126" s="38"/>
      <c r="OS126" s="38"/>
      <c r="OT126" s="38"/>
      <c r="OU126" s="38"/>
      <c r="OV126" s="38"/>
      <c r="OW126" s="38"/>
      <c r="OX126" s="38"/>
      <c r="OY126" s="38"/>
      <c r="OZ126" s="38"/>
      <c r="PA126" s="38"/>
      <c r="PB126" s="38"/>
      <c r="PC126" s="38"/>
      <c r="PD126" s="38"/>
      <c r="PE126" s="38"/>
      <c r="PF126" s="38"/>
      <c r="PG126" s="38"/>
      <c r="PH126" s="38"/>
      <c r="PI126" s="38"/>
      <c r="PJ126" s="38"/>
      <c r="PK126" s="38"/>
      <c r="PL126" s="38"/>
      <c r="PM126" s="38"/>
      <c r="PN126" s="38"/>
      <c r="PO126" s="38"/>
      <c r="PP126" s="38"/>
      <c r="PQ126" s="38"/>
      <c r="PR126" s="38"/>
      <c r="PS126" s="38"/>
      <c r="PT126" s="38"/>
      <c r="PU126" s="38"/>
      <c r="PV126" s="38"/>
      <c r="PW126" s="38"/>
      <c r="PX126" s="38"/>
      <c r="PY126" s="38"/>
      <c r="PZ126" s="38"/>
      <c r="QA126" s="38"/>
      <c r="QB126" s="38"/>
      <c r="QC126" s="38"/>
      <c r="QD126" s="38"/>
      <c r="QE126" s="38"/>
      <c r="QF126" s="38"/>
      <c r="QG126" s="38"/>
      <c r="QH126" s="38"/>
      <c r="QI126" s="38"/>
      <c r="QJ126" s="38"/>
      <c r="QK126" s="38"/>
      <c r="QL126" s="38"/>
      <c r="QM126" s="38"/>
      <c r="QN126" s="38"/>
      <c r="QO126" s="38"/>
      <c r="QP126" s="38"/>
      <c r="QQ126" s="38"/>
      <c r="QR126" s="38"/>
      <c r="QS126" s="38"/>
      <c r="QT126" s="38"/>
      <c r="QU126" s="38"/>
      <c r="QV126" s="38"/>
      <c r="QW126" s="38"/>
      <c r="QX126" s="38"/>
      <c r="QY126" s="38"/>
      <c r="QZ126" s="38"/>
      <c r="RA126" s="38"/>
      <c r="RB126" s="38"/>
      <c r="RC126" s="38"/>
      <c r="RD126" s="38"/>
      <c r="RE126" s="38"/>
      <c r="RF126" s="38"/>
      <c r="RG126" s="38"/>
      <c r="RH126" s="38"/>
      <c r="RI126" s="38"/>
      <c r="RJ126" s="38"/>
      <c r="RK126" s="38"/>
      <c r="RL126" s="38"/>
      <c r="RM126" s="38"/>
      <c r="RN126" s="38"/>
      <c r="RO126" s="38"/>
      <c r="RP126" s="38"/>
      <c r="RQ126" s="38"/>
      <c r="RR126" s="38"/>
      <c r="RS126" s="38"/>
      <c r="RT126" s="38"/>
      <c r="RU126" s="38"/>
      <c r="RV126" s="38"/>
      <c r="RW126" s="38"/>
      <c r="RX126" s="38"/>
      <c r="RY126" s="38"/>
      <c r="RZ126" s="38"/>
      <c r="SA126" s="38"/>
      <c r="SB126" s="38"/>
      <c r="SC126" s="38"/>
      <c r="SD126" s="38"/>
      <c r="SE126" s="38"/>
      <c r="SF126" s="38"/>
      <c r="SG126" s="38"/>
      <c r="SH126" s="38"/>
      <c r="SI126" s="38"/>
      <c r="SJ126" s="38"/>
      <c r="SK126" s="38"/>
      <c r="SL126" s="38"/>
      <c r="SM126" s="38"/>
      <c r="SN126" s="38"/>
      <c r="SO126" s="38"/>
      <c r="SP126" s="38"/>
      <c r="SQ126" s="38"/>
      <c r="SR126" s="38"/>
      <c r="SS126" s="38"/>
      <c r="ST126" s="38"/>
      <c r="SU126" s="38"/>
      <c r="SV126" s="38"/>
      <c r="SW126" s="38"/>
      <c r="SX126" s="38"/>
      <c r="SY126" s="38"/>
      <c r="SZ126" s="38"/>
      <c r="TA126" s="38"/>
      <c r="TB126" s="38"/>
      <c r="TC126" s="38"/>
      <c r="TD126" s="38"/>
      <c r="TE126" s="38"/>
      <c r="TF126" s="38"/>
      <c r="TG126" s="38"/>
      <c r="TH126" s="38"/>
      <c r="TI126" s="38"/>
      <c r="TJ126" s="38"/>
      <c r="TK126" s="38"/>
      <c r="TL126" s="38"/>
      <c r="TM126" s="38"/>
      <c r="TN126" s="38"/>
      <c r="TO126" s="38"/>
      <c r="TP126" s="38"/>
      <c r="TQ126" s="38"/>
      <c r="TR126" s="38"/>
      <c r="TS126" s="38"/>
      <c r="TT126" s="38"/>
      <c r="TU126" s="38"/>
      <c r="TV126" s="38"/>
      <c r="TW126" s="38"/>
      <c r="TX126" s="38"/>
      <c r="TY126" s="38"/>
      <c r="TZ126" s="38"/>
      <c r="UA126" s="38"/>
      <c r="UB126" s="38"/>
      <c r="UC126" s="38"/>
      <c r="UD126" s="38"/>
      <c r="UE126" s="38"/>
      <c r="UF126" s="38"/>
      <c r="UG126" s="38"/>
      <c r="UH126" s="38"/>
      <c r="UI126" s="38"/>
      <c r="UJ126" s="38"/>
      <c r="UK126" s="38"/>
      <c r="UL126" s="38"/>
      <c r="UM126" s="38"/>
      <c r="UN126" s="38"/>
      <c r="UO126" s="38"/>
      <c r="UP126" s="38"/>
      <c r="UQ126" s="38"/>
      <c r="UR126" s="38"/>
      <c r="US126" s="38"/>
      <c r="UT126" s="38"/>
      <c r="UU126" s="38"/>
      <c r="UV126" s="38"/>
      <c r="UW126" s="38"/>
      <c r="UX126" s="38"/>
      <c r="UY126" s="38"/>
      <c r="UZ126" s="38"/>
      <c r="VA126" s="38"/>
      <c r="VB126" s="38"/>
      <c r="VC126" s="38"/>
      <c r="VD126" s="38"/>
      <c r="VE126" s="38"/>
      <c r="VF126" s="38"/>
      <c r="VG126" s="38"/>
      <c r="VH126" s="38"/>
      <c r="VI126" s="38"/>
      <c r="VJ126" s="38"/>
      <c r="VK126" s="38"/>
      <c r="VL126" s="38"/>
      <c r="VM126" s="38"/>
      <c r="VN126" s="38"/>
      <c r="VO126" s="38"/>
      <c r="VP126" s="38"/>
      <c r="VQ126" s="38"/>
      <c r="VR126" s="38"/>
      <c r="VS126" s="38"/>
      <c r="VT126" s="38"/>
      <c r="VU126" s="38"/>
      <c r="VV126" s="38"/>
      <c r="VW126" s="38"/>
      <c r="VX126" s="38"/>
      <c r="VY126" s="38"/>
      <c r="VZ126" s="38"/>
      <c r="WA126" s="38"/>
      <c r="WB126" s="38"/>
      <c r="WC126" s="38"/>
      <c r="WD126" s="38"/>
      <c r="WE126" s="38"/>
      <c r="WF126" s="38"/>
      <c r="WG126" s="38"/>
      <c r="WH126" s="38"/>
      <c r="WI126" s="38"/>
      <c r="WJ126" s="38"/>
      <c r="WK126" s="38"/>
      <c r="WL126" s="38"/>
      <c r="WM126" s="38"/>
      <c r="WN126" s="38"/>
      <c r="WO126" s="38"/>
      <c r="WP126" s="38"/>
      <c r="WQ126" s="38"/>
      <c r="WR126" s="38"/>
      <c r="WS126" s="38"/>
      <c r="WT126" s="38"/>
      <c r="WU126" s="38"/>
      <c r="WV126" s="38"/>
      <c r="WW126" s="38"/>
      <c r="WX126" s="38"/>
      <c r="WY126" s="38"/>
      <c r="WZ126" s="38"/>
      <c r="XA126" s="38"/>
      <c r="XB126" s="38"/>
      <c r="XC126" s="38"/>
      <c r="XD126" s="38"/>
      <c r="XE126" s="38"/>
      <c r="XF126" s="38"/>
      <c r="XG126" s="38"/>
      <c r="XH126" s="38"/>
      <c r="XI126" s="38"/>
      <c r="XJ126" s="38"/>
      <c r="XK126" s="38"/>
      <c r="XL126" s="38"/>
      <c r="XM126" s="38"/>
      <c r="XN126" s="38"/>
      <c r="XO126" s="38"/>
      <c r="XP126" s="38"/>
      <c r="XQ126" s="38"/>
      <c r="XR126" s="38"/>
      <c r="XS126" s="38"/>
      <c r="XT126" s="38"/>
      <c r="XU126" s="38"/>
      <c r="XV126" s="38"/>
      <c r="XW126" s="38"/>
      <c r="XX126" s="38"/>
      <c r="XY126" s="38"/>
      <c r="XZ126" s="38"/>
      <c r="YA126" s="38"/>
      <c r="YB126" s="38"/>
      <c r="YC126" s="38"/>
      <c r="YD126" s="38"/>
      <c r="YE126" s="38"/>
      <c r="YF126" s="38"/>
      <c r="YG126" s="38"/>
      <c r="YH126" s="38"/>
      <c r="YI126" s="38"/>
      <c r="YJ126" s="38"/>
      <c r="YK126" s="38"/>
      <c r="YL126" s="38"/>
      <c r="YM126" s="38"/>
      <c r="YN126" s="38"/>
      <c r="YO126" s="38"/>
      <c r="YP126" s="38"/>
      <c r="YQ126" s="38"/>
      <c r="YR126" s="38"/>
      <c r="YS126" s="38"/>
      <c r="YT126" s="38"/>
      <c r="YU126" s="38"/>
      <c r="YV126" s="38"/>
      <c r="YW126" s="38"/>
      <c r="YX126" s="38"/>
      <c r="YY126" s="38"/>
      <c r="YZ126" s="38"/>
      <c r="ZA126" s="38"/>
      <c r="ZB126" s="38"/>
      <c r="ZC126" s="38"/>
      <c r="ZD126" s="38"/>
      <c r="ZE126" s="38"/>
      <c r="ZF126" s="38"/>
      <c r="ZG126" s="38"/>
      <c r="ZH126" s="38"/>
      <c r="ZI126" s="38"/>
      <c r="ZJ126" s="38"/>
      <c r="ZK126" s="38"/>
      <c r="ZL126" s="38"/>
      <c r="ZM126" s="38"/>
      <c r="ZN126" s="38"/>
      <c r="ZO126" s="38"/>
      <c r="ZP126" s="38"/>
      <c r="ZQ126" s="38"/>
      <c r="ZR126" s="38"/>
      <c r="ZS126" s="38"/>
      <c r="ZT126" s="38"/>
      <c r="ZU126" s="38"/>
      <c r="ZV126" s="38"/>
      <c r="ZW126" s="38"/>
      <c r="ZX126" s="38"/>
      <c r="ZY126" s="38"/>
      <c r="ZZ126" s="38"/>
      <c r="AAA126" s="38"/>
      <c r="AAB126" s="38"/>
      <c r="AAC126" s="38"/>
      <c r="AAD126" s="38"/>
      <c r="AAE126" s="38"/>
      <c r="AAF126" s="38"/>
      <c r="AAG126" s="38"/>
      <c r="AAH126" s="38"/>
      <c r="AAI126" s="38"/>
      <c r="AAJ126" s="38"/>
      <c r="AAK126" s="38"/>
      <c r="AAL126" s="38"/>
      <c r="AAM126" s="38"/>
      <c r="AAN126" s="38"/>
      <c r="AAO126" s="38"/>
      <c r="AAP126" s="38"/>
      <c r="AAQ126" s="38"/>
      <c r="AAR126" s="38"/>
      <c r="AAS126" s="38"/>
      <c r="AAT126" s="38"/>
      <c r="AAU126" s="38"/>
      <c r="AAV126" s="38"/>
      <c r="AAW126" s="38"/>
      <c r="AAX126" s="38"/>
      <c r="AAY126" s="38"/>
      <c r="AAZ126" s="38"/>
      <c r="ABA126" s="38"/>
      <c r="ABB126" s="38"/>
      <c r="ABC126" s="38"/>
      <c r="ABD126" s="38"/>
      <c r="ABE126" s="38"/>
      <c r="ABF126" s="38"/>
      <c r="ABG126" s="38"/>
      <c r="ABH126" s="38"/>
      <c r="ABI126" s="38"/>
      <c r="ABJ126" s="38"/>
      <c r="ABK126" s="38"/>
      <c r="ABL126" s="38"/>
      <c r="ABM126" s="38"/>
      <c r="ABN126" s="38"/>
      <c r="ABO126" s="38"/>
      <c r="ABP126" s="38"/>
      <c r="ABQ126" s="38"/>
      <c r="ABR126" s="38"/>
      <c r="ABS126" s="38"/>
      <c r="ABT126" s="38"/>
      <c r="ABU126" s="38"/>
      <c r="ABV126" s="38"/>
      <c r="ABW126" s="38"/>
      <c r="ABX126" s="38"/>
      <c r="ABY126" s="38"/>
      <c r="ABZ126" s="38"/>
      <c r="ACA126" s="38"/>
      <c r="ACB126" s="38"/>
      <c r="ACC126" s="38"/>
      <c r="ACD126" s="38"/>
      <c r="ACE126" s="38"/>
      <c r="ACF126" s="38"/>
      <c r="ACG126" s="38"/>
      <c r="ACH126" s="38"/>
      <c r="ACI126" s="38"/>
      <c r="ACJ126" s="38"/>
      <c r="ACK126" s="38"/>
      <c r="ACL126" s="38"/>
      <c r="ACM126" s="38"/>
      <c r="ACN126" s="38"/>
      <c r="ACO126" s="38"/>
      <c r="ACP126" s="38"/>
      <c r="ACQ126" s="38"/>
      <c r="ACR126" s="38"/>
      <c r="ACS126" s="38"/>
      <c r="ACT126" s="38"/>
      <c r="ACU126" s="38"/>
      <c r="ACV126" s="38"/>
      <c r="ACW126" s="38"/>
      <c r="ACX126" s="38"/>
      <c r="ACY126" s="38"/>
      <c r="ACZ126" s="38"/>
      <c r="ADA126" s="38"/>
      <c r="ADB126" s="38"/>
      <c r="ADC126" s="38"/>
      <c r="ADD126" s="38"/>
      <c r="ADE126" s="38"/>
      <c r="ADF126" s="38"/>
      <c r="ADG126" s="38"/>
      <c r="ADH126" s="38"/>
      <c r="ADI126" s="38"/>
      <c r="ADJ126" s="38"/>
      <c r="ADK126" s="38"/>
      <c r="ADL126" s="38"/>
      <c r="ADM126" s="38"/>
      <c r="ADN126" s="38"/>
      <c r="ADO126" s="38"/>
      <c r="ADP126" s="38"/>
      <c r="ADQ126" s="38"/>
      <c r="ADR126" s="38"/>
      <c r="ADS126" s="38"/>
      <c r="ADT126" s="38"/>
      <c r="ADU126" s="38"/>
      <c r="ADV126" s="38"/>
      <c r="ADW126" s="38"/>
      <c r="ADX126" s="38"/>
      <c r="ADY126" s="38"/>
      <c r="ADZ126" s="38"/>
      <c r="AEA126" s="38"/>
      <c r="AEB126" s="38"/>
      <c r="AEC126" s="38"/>
      <c r="AED126" s="38"/>
      <c r="AEE126" s="38"/>
      <c r="AEF126" s="38"/>
      <c r="AEG126" s="38"/>
      <c r="AEH126" s="38"/>
      <c r="AEI126" s="38"/>
      <c r="AEJ126" s="38"/>
      <c r="AEK126" s="38"/>
      <c r="AEL126" s="38"/>
      <c r="AEM126" s="38"/>
      <c r="AEN126" s="38"/>
      <c r="AEO126" s="38"/>
      <c r="AEP126" s="38"/>
      <c r="AEQ126" s="38"/>
      <c r="AER126" s="38"/>
      <c r="AES126" s="38"/>
      <c r="AET126" s="38"/>
      <c r="AEU126" s="38"/>
      <c r="AEV126" s="38"/>
      <c r="AEW126" s="38"/>
      <c r="AEX126" s="38"/>
      <c r="AEY126" s="38"/>
      <c r="AEZ126" s="38"/>
      <c r="AFA126" s="38"/>
      <c r="AFB126" s="38"/>
      <c r="AFC126" s="38"/>
      <c r="AFD126" s="38"/>
      <c r="AFE126" s="38"/>
      <c r="AFF126" s="38"/>
      <c r="AFG126" s="38"/>
      <c r="AFH126" s="38"/>
      <c r="AFI126" s="38"/>
      <c r="AFJ126" s="38"/>
      <c r="AFK126" s="38"/>
      <c r="AFL126" s="38"/>
      <c r="AFM126" s="38"/>
      <c r="AFN126" s="38"/>
      <c r="AFO126" s="38"/>
      <c r="AFP126" s="38"/>
      <c r="AFQ126" s="38"/>
      <c r="AFR126" s="38"/>
      <c r="AFS126" s="38"/>
      <c r="AFT126" s="38"/>
      <c r="AFU126" s="38"/>
      <c r="AFV126" s="38"/>
      <c r="AFW126" s="38"/>
      <c r="AFX126" s="38"/>
      <c r="AFY126" s="38"/>
      <c r="AFZ126" s="38"/>
      <c r="AGA126" s="38"/>
      <c r="AGB126" s="38"/>
      <c r="AGC126" s="38"/>
      <c r="AGD126" s="38"/>
      <c r="AGE126" s="38"/>
      <c r="AGF126" s="38"/>
      <c r="AGG126" s="38"/>
      <c r="AGH126" s="38"/>
      <c r="AGI126" s="38"/>
      <c r="AGJ126" s="38"/>
      <c r="AGK126" s="38"/>
      <c r="AGL126" s="38"/>
      <c r="AGM126" s="38"/>
      <c r="AGN126" s="38"/>
      <c r="AGO126" s="38"/>
      <c r="AGP126" s="38"/>
      <c r="AGQ126" s="38"/>
      <c r="AGR126" s="38"/>
      <c r="AGS126" s="38"/>
      <c r="AGT126" s="38"/>
      <c r="AGU126" s="38"/>
      <c r="AGV126" s="38"/>
      <c r="AGW126" s="38"/>
      <c r="AGX126" s="38"/>
      <c r="AGY126" s="38"/>
      <c r="AGZ126" s="38"/>
      <c r="AHA126" s="38"/>
      <c r="AHB126" s="38"/>
      <c r="AHC126" s="38"/>
      <c r="AHD126" s="38"/>
      <c r="AHE126" s="38"/>
      <c r="AHF126" s="38"/>
      <c r="AHG126" s="38"/>
      <c r="AHH126" s="38"/>
      <c r="AHI126" s="38"/>
      <c r="AHJ126" s="38"/>
      <c r="AHK126" s="38"/>
      <c r="AHL126" s="38"/>
      <c r="AHM126" s="38"/>
      <c r="AHN126" s="38"/>
      <c r="AHO126" s="38"/>
      <c r="AHP126" s="38"/>
      <c r="AHQ126" s="38"/>
      <c r="AHR126" s="38"/>
      <c r="AHS126" s="38"/>
      <c r="AHT126" s="38"/>
      <c r="AHU126" s="38"/>
      <c r="AHV126" s="38"/>
      <c r="AHW126" s="38"/>
      <c r="AHX126" s="38"/>
      <c r="AHY126" s="38"/>
      <c r="AHZ126" s="38"/>
      <c r="AIA126" s="38"/>
      <c r="AIB126" s="38"/>
      <c r="AIC126" s="38"/>
      <c r="AID126" s="38"/>
      <c r="AIE126" s="38"/>
      <c r="AIF126" s="38"/>
      <c r="AIG126" s="38"/>
      <c r="AIH126" s="38"/>
      <c r="AII126" s="38"/>
      <c r="AIJ126" s="38"/>
      <c r="AIK126" s="38"/>
      <c r="AIL126" s="38"/>
      <c r="AIM126" s="38"/>
      <c r="AIN126" s="38"/>
      <c r="AIO126" s="38"/>
      <c r="AIP126" s="38"/>
      <c r="AIQ126" s="38"/>
      <c r="AIR126" s="38"/>
      <c r="AIS126" s="38"/>
      <c r="AIT126" s="38"/>
      <c r="AIU126" s="38"/>
      <c r="AIV126" s="38"/>
      <c r="AIW126" s="38"/>
      <c r="AIX126" s="38"/>
      <c r="AIY126" s="38"/>
      <c r="AIZ126" s="38"/>
      <c r="AJA126" s="38"/>
      <c r="AJB126" s="38"/>
      <c r="AJC126" s="38"/>
      <c r="AJD126" s="38"/>
      <c r="AJE126" s="38"/>
      <c r="AJF126" s="38"/>
      <c r="AJG126" s="38"/>
      <c r="AJH126" s="38"/>
      <c r="AJI126" s="38"/>
      <c r="AJJ126" s="38"/>
      <c r="AJK126" s="38"/>
      <c r="AJL126" s="38"/>
      <c r="AJM126" s="38"/>
      <c r="AJN126" s="38"/>
      <c r="AJO126" s="38"/>
      <c r="AJP126" s="38"/>
      <c r="AJQ126" s="38"/>
      <c r="AJR126" s="38"/>
      <c r="AJS126" s="38"/>
      <c r="AJT126" s="38"/>
      <c r="AJU126" s="38"/>
      <c r="AJV126" s="38"/>
      <c r="AJW126" s="38"/>
      <c r="AJX126" s="38"/>
      <c r="AJY126" s="38"/>
      <c r="AJZ126" s="38"/>
      <c r="AKA126" s="38"/>
      <c r="AKB126" s="38"/>
      <c r="AKC126" s="38"/>
      <c r="AKD126" s="38"/>
      <c r="AKE126" s="38"/>
      <c r="AKF126" s="38"/>
      <c r="AKG126" s="38"/>
      <c r="AKH126" s="38"/>
      <c r="AKI126" s="38"/>
      <c r="AKJ126" s="38"/>
      <c r="AKK126" s="38"/>
      <c r="AKL126" s="38"/>
      <c r="AKM126" s="38"/>
      <c r="AKN126" s="38"/>
      <c r="AKO126" s="38"/>
      <c r="AKP126" s="38"/>
      <c r="AKQ126" s="38"/>
      <c r="AKR126" s="38"/>
      <c r="AKS126" s="38"/>
      <c r="AKT126" s="38"/>
      <c r="AKU126" s="38"/>
      <c r="AKV126" s="38"/>
      <c r="AKW126" s="38"/>
      <c r="AKX126" s="38"/>
      <c r="AKY126" s="38"/>
      <c r="AKZ126" s="38"/>
      <c r="ALA126" s="38"/>
      <c r="ALB126" s="38"/>
      <c r="ALC126" s="38"/>
      <c r="ALD126" s="38"/>
      <c r="ALE126" s="38"/>
      <c r="ALF126" s="38"/>
      <c r="ALG126" s="38"/>
      <c r="ALH126" s="38"/>
      <c r="ALI126" s="38"/>
      <c r="ALJ126" s="38"/>
      <c r="ALK126" s="38"/>
      <c r="ALL126" s="38"/>
      <c r="ALM126" s="38"/>
      <c r="ALN126" s="38"/>
      <c r="ALO126" s="38"/>
      <c r="ALP126" s="38"/>
      <c r="ALQ126" s="38"/>
      <c r="ALR126" s="38"/>
      <c r="ALS126" s="38"/>
      <c r="ALT126" s="38"/>
      <c r="ALU126" s="38"/>
      <c r="ALV126" s="38"/>
      <c r="ALW126" s="38"/>
      <c r="ALX126" s="38"/>
      <c r="ALY126" s="38"/>
      <c r="ALZ126" s="38"/>
      <c r="AMA126" s="38"/>
      <c r="AMB126" s="38"/>
      <c r="AMC126" s="38"/>
      <c r="AMD126" s="38"/>
      <c r="AME126" s="38"/>
      <c r="AMF126" s="38"/>
      <c r="AMG126" s="38"/>
      <c r="AMH126" s="38"/>
      <c r="AMI126" s="38"/>
      <c r="AMJ126" s="38"/>
      <c r="AMK126" s="38"/>
      <c r="AML126" s="38"/>
      <c r="AMM126" s="38"/>
      <c r="AMN126" s="38"/>
      <c r="AMO126" s="38"/>
      <c r="AMP126" s="38"/>
      <c r="AMQ126" s="38"/>
      <c r="AMR126" s="38"/>
      <c r="AMS126" s="38"/>
      <c r="AMT126" s="38"/>
      <c r="AMU126" s="38"/>
      <c r="AMV126" s="38"/>
      <c r="AMW126" s="38"/>
      <c r="AMX126" s="38"/>
      <c r="AMY126" s="38"/>
      <c r="AMZ126" s="38"/>
      <c r="ANA126" s="38"/>
      <c r="ANB126" s="38"/>
      <c r="ANC126" s="38"/>
      <c r="AND126" s="38"/>
      <c r="ANE126" s="38"/>
      <c r="ANF126" s="38"/>
      <c r="ANG126" s="38"/>
      <c r="ANH126" s="38"/>
      <c r="ANI126" s="38"/>
      <c r="ANJ126" s="38"/>
      <c r="ANK126" s="38"/>
      <c r="ANL126" s="38"/>
      <c r="ANM126" s="38"/>
      <c r="ANN126" s="38"/>
      <c r="ANO126" s="38"/>
      <c r="ANP126" s="38"/>
      <c r="ANQ126" s="38"/>
      <c r="ANR126" s="38"/>
      <c r="ANS126" s="38"/>
      <c r="ANT126" s="38"/>
      <c r="ANU126" s="38"/>
      <c r="ANV126" s="38"/>
      <c r="ANW126" s="38"/>
      <c r="ANX126" s="38"/>
      <c r="ANY126" s="38"/>
      <c r="ANZ126" s="38"/>
      <c r="AOA126" s="38"/>
      <c r="AOB126" s="38"/>
      <c r="AOC126" s="38"/>
      <c r="AOD126" s="38"/>
      <c r="AOE126" s="38"/>
      <c r="AOF126" s="38"/>
      <c r="AOG126" s="38"/>
      <c r="AOH126" s="38"/>
      <c r="AOI126" s="38"/>
      <c r="AOJ126" s="38"/>
      <c r="AOK126" s="38"/>
      <c r="AOL126" s="38"/>
      <c r="AOM126" s="38"/>
      <c r="AON126" s="38"/>
      <c r="AOO126" s="38"/>
      <c r="AOP126" s="38"/>
      <c r="AOQ126" s="38"/>
      <c r="AOR126" s="38"/>
      <c r="AOS126" s="38"/>
      <c r="AOT126" s="38"/>
      <c r="AOU126" s="38"/>
      <c r="AOV126" s="38"/>
      <c r="AOW126" s="38"/>
      <c r="AOX126" s="38"/>
      <c r="AOY126" s="38"/>
      <c r="AOZ126" s="38"/>
      <c r="APA126" s="38"/>
      <c r="APB126" s="38"/>
      <c r="APC126" s="38"/>
      <c r="APD126" s="38"/>
      <c r="APE126" s="38"/>
      <c r="APF126" s="38"/>
      <c r="APG126" s="38"/>
      <c r="APH126" s="38"/>
      <c r="API126" s="38"/>
      <c r="APJ126" s="38"/>
      <c r="APK126" s="38"/>
      <c r="APL126" s="38"/>
      <c r="APM126" s="38"/>
      <c r="APN126" s="38"/>
      <c r="APO126" s="38"/>
      <c r="APP126" s="38"/>
      <c r="APQ126" s="38"/>
      <c r="APR126" s="38"/>
      <c r="APS126" s="38"/>
      <c r="APT126" s="38"/>
      <c r="APU126" s="38"/>
      <c r="APV126" s="38"/>
      <c r="APW126" s="38"/>
      <c r="APX126" s="38"/>
      <c r="APY126" s="38"/>
      <c r="APZ126" s="38"/>
      <c r="AQA126" s="38"/>
      <c r="AQB126" s="38"/>
      <c r="AQC126" s="38"/>
      <c r="AQD126" s="38"/>
      <c r="AQE126" s="38"/>
      <c r="AQF126" s="38"/>
      <c r="AQG126" s="38"/>
      <c r="AQH126" s="38"/>
      <c r="AQI126" s="38"/>
      <c r="AQJ126" s="38"/>
      <c r="AQK126" s="38"/>
      <c r="AQL126" s="38"/>
      <c r="AQM126" s="38"/>
      <c r="AQN126" s="38"/>
      <c r="AQO126" s="38"/>
      <c r="AQP126" s="38"/>
      <c r="AQQ126" s="38"/>
      <c r="AQR126" s="38"/>
      <c r="AQS126" s="38"/>
      <c r="AQT126" s="38"/>
      <c r="AQU126" s="38"/>
      <c r="AQV126" s="38"/>
      <c r="AQW126" s="38"/>
      <c r="AQX126" s="38"/>
      <c r="AQY126" s="38"/>
      <c r="AQZ126" s="38"/>
      <c r="ARA126" s="38"/>
      <c r="ARB126" s="38"/>
      <c r="ARC126" s="38"/>
      <c r="ARD126" s="38"/>
      <c r="ARE126" s="38"/>
      <c r="ARF126" s="38"/>
      <c r="ARG126" s="38"/>
      <c r="ARH126" s="38"/>
      <c r="ARI126" s="38"/>
      <c r="ARJ126" s="38"/>
      <c r="ARK126" s="38"/>
      <c r="ARL126" s="38"/>
      <c r="ARM126" s="38"/>
      <c r="ARN126" s="38"/>
      <c r="ARO126" s="38"/>
      <c r="ARP126" s="38"/>
      <c r="ARQ126" s="38"/>
      <c r="ARR126" s="38"/>
      <c r="ARS126" s="38"/>
      <c r="ART126" s="38"/>
      <c r="ARU126" s="38"/>
      <c r="ARV126" s="38"/>
      <c r="ARW126" s="38"/>
      <c r="ARX126" s="38"/>
      <c r="ARY126" s="38"/>
      <c r="ARZ126" s="38"/>
      <c r="ASA126" s="38"/>
      <c r="ASB126" s="38"/>
      <c r="ASC126" s="38"/>
      <c r="ASD126" s="38"/>
      <c r="ASE126" s="38"/>
      <c r="ASF126" s="38"/>
      <c r="ASG126" s="38"/>
      <c r="ASH126" s="38"/>
      <c r="ASI126" s="38"/>
      <c r="ASJ126" s="38"/>
      <c r="ASK126" s="38"/>
      <c r="ASL126" s="38"/>
      <c r="ASM126" s="38"/>
      <c r="ASN126" s="38"/>
      <c r="ASO126" s="38"/>
      <c r="ASP126" s="38"/>
      <c r="ASQ126" s="38"/>
      <c r="ASR126" s="38"/>
      <c r="ASS126" s="38"/>
      <c r="AST126" s="38"/>
      <c r="ASU126" s="38"/>
      <c r="ASV126" s="38"/>
      <c r="ASW126" s="38"/>
      <c r="ASX126" s="38"/>
      <c r="ASY126" s="38"/>
      <c r="ASZ126" s="38"/>
      <c r="ATA126" s="38"/>
      <c r="ATB126" s="38"/>
      <c r="ATC126" s="38"/>
      <c r="ATD126" s="38"/>
      <c r="ATE126" s="38"/>
      <c r="ATF126" s="38"/>
      <c r="ATG126" s="38"/>
      <c r="ATH126" s="38"/>
      <c r="ATI126" s="38"/>
      <c r="ATJ126" s="38"/>
      <c r="ATK126" s="38"/>
      <c r="ATL126" s="38"/>
      <c r="ATM126" s="38"/>
      <c r="ATN126" s="38"/>
      <c r="ATO126" s="38"/>
      <c r="ATP126" s="38"/>
      <c r="ATQ126" s="38"/>
      <c r="ATR126" s="38"/>
      <c r="ATS126" s="38"/>
      <c r="ATT126" s="38"/>
      <c r="ATU126" s="38"/>
      <c r="ATV126" s="38"/>
      <c r="ATW126" s="38"/>
      <c r="ATX126" s="38"/>
      <c r="ATY126" s="38"/>
      <c r="ATZ126" s="38"/>
      <c r="AUA126" s="38"/>
      <c r="AUB126" s="38"/>
      <c r="AUC126" s="38"/>
      <c r="AUD126" s="38"/>
      <c r="AUE126" s="38"/>
      <c r="AUF126" s="38"/>
      <c r="AUG126" s="38"/>
      <c r="AUH126" s="38"/>
      <c r="AUI126" s="38"/>
      <c r="AUJ126" s="38"/>
      <c r="AUK126" s="38"/>
      <c r="AUL126" s="38"/>
      <c r="AUM126" s="38"/>
      <c r="AUN126" s="38"/>
      <c r="AUO126" s="38"/>
      <c r="AUP126" s="38"/>
      <c r="AUQ126" s="38"/>
      <c r="AUR126" s="38"/>
      <c r="AUS126" s="38"/>
      <c r="AUT126" s="38"/>
      <c r="AUU126" s="38"/>
      <c r="AUV126" s="38"/>
      <c r="AUW126" s="38"/>
      <c r="AUX126" s="38"/>
      <c r="AUY126" s="38"/>
      <c r="AUZ126" s="38"/>
      <c r="AVA126" s="38"/>
      <c r="AVB126" s="38"/>
      <c r="AVC126" s="38"/>
      <c r="AVD126" s="38"/>
      <c r="AVE126" s="38"/>
      <c r="AVF126" s="38"/>
      <c r="AVG126" s="38"/>
      <c r="AVH126" s="38"/>
      <c r="AVI126" s="38"/>
      <c r="AVJ126" s="38"/>
      <c r="AVK126" s="38"/>
      <c r="AVL126" s="38"/>
      <c r="AVM126" s="38"/>
      <c r="AVN126" s="38"/>
      <c r="AVO126" s="38"/>
      <c r="AVP126" s="38"/>
      <c r="AVQ126" s="38"/>
      <c r="AVR126" s="38"/>
      <c r="AVS126" s="38"/>
      <c r="AVT126" s="38"/>
      <c r="AVU126" s="38"/>
      <c r="AVV126" s="38"/>
      <c r="AVW126" s="38"/>
      <c r="AVX126" s="38"/>
      <c r="AVY126" s="38"/>
      <c r="AVZ126" s="38"/>
      <c r="AWA126" s="38"/>
      <c r="AWB126" s="38"/>
      <c r="AWC126" s="38"/>
      <c r="AWD126" s="38"/>
      <c r="AWE126" s="38"/>
      <c r="AWF126" s="38"/>
      <c r="AWG126" s="38"/>
      <c r="AWH126" s="38"/>
      <c r="AWI126" s="38"/>
      <c r="AWJ126" s="38"/>
      <c r="AWK126" s="38"/>
      <c r="AWL126" s="38"/>
      <c r="AWM126" s="38"/>
      <c r="AWN126" s="38"/>
      <c r="AWO126" s="38"/>
      <c r="AWP126" s="38"/>
      <c r="AWQ126" s="38"/>
      <c r="AWR126" s="38"/>
      <c r="AWS126" s="38"/>
      <c r="AWT126" s="38"/>
      <c r="AWU126" s="38"/>
      <c r="AWV126" s="38"/>
      <c r="AWW126" s="38"/>
      <c r="AWX126" s="38"/>
      <c r="AWY126" s="38"/>
      <c r="AWZ126" s="38"/>
      <c r="AXA126" s="38"/>
      <c r="AXB126" s="38"/>
      <c r="AXC126" s="38"/>
      <c r="AXD126" s="38"/>
      <c r="AXE126" s="38"/>
      <c r="AXF126" s="38"/>
      <c r="AXG126" s="38"/>
      <c r="AXH126" s="38"/>
      <c r="AXI126" s="38"/>
      <c r="AXJ126" s="38"/>
      <c r="AXK126" s="38"/>
      <c r="AXL126" s="38"/>
      <c r="AXM126" s="38"/>
      <c r="AXN126" s="38"/>
      <c r="AXO126" s="38"/>
      <c r="AXP126" s="38"/>
      <c r="AXQ126" s="38"/>
      <c r="AXR126" s="38"/>
      <c r="AXS126" s="38"/>
      <c r="AXT126" s="38"/>
      <c r="AXU126" s="38"/>
      <c r="AXV126" s="38"/>
      <c r="AXW126" s="38"/>
      <c r="AXX126" s="38"/>
      <c r="AXY126" s="38"/>
      <c r="AXZ126" s="38"/>
      <c r="AYA126" s="38"/>
      <c r="AYB126" s="38"/>
      <c r="AYC126" s="38"/>
      <c r="AYD126" s="38"/>
      <c r="AYE126" s="38"/>
      <c r="AYF126" s="38"/>
      <c r="AYG126" s="38"/>
      <c r="AYH126" s="38"/>
      <c r="AYI126" s="38"/>
      <c r="AYJ126" s="38"/>
      <c r="AYK126" s="38"/>
      <c r="AYL126" s="38"/>
      <c r="AYM126" s="38"/>
      <c r="AYN126" s="38"/>
      <c r="AYO126" s="38"/>
      <c r="AYP126" s="38"/>
      <c r="AYQ126" s="38"/>
      <c r="AYR126" s="38"/>
      <c r="AYS126" s="38"/>
      <c r="AYT126" s="38"/>
      <c r="AYU126" s="38"/>
      <c r="AYV126" s="38"/>
      <c r="AYW126" s="38"/>
      <c r="AYX126" s="38"/>
      <c r="AYY126" s="38"/>
      <c r="AYZ126" s="38"/>
      <c r="AZA126" s="38"/>
      <c r="AZB126" s="38"/>
      <c r="AZC126" s="38"/>
      <c r="AZD126" s="38"/>
      <c r="AZE126" s="38"/>
      <c r="AZF126" s="38"/>
      <c r="AZG126" s="38"/>
      <c r="AZH126" s="38"/>
      <c r="AZI126" s="38"/>
      <c r="AZJ126" s="38"/>
      <c r="AZK126" s="38"/>
      <c r="AZL126" s="38"/>
      <c r="AZM126" s="38"/>
      <c r="AZN126" s="38"/>
      <c r="AZO126" s="38"/>
      <c r="AZP126" s="38"/>
      <c r="AZQ126" s="38"/>
      <c r="AZR126" s="38"/>
      <c r="AZS126" s="38"/>
      <c r="AZT126" s="38"/>
      <c r="AZU126" s="38"/>
      <c r="AZV126" s="38"/>
      <c r="AZW126" s="38"/>
      <c r="AZX126" s="38"/>
      <c r="AZY126" s="38"/>
      <c r="AZZ126" s="38"/>
      <c r="BAA126" s="38"/>
      <c r="BAB126" s="38"/>
      <c r="BAC126" s="38"/>
      <c r="BAD126" s="38"/>
      <c r="BAE126" s="38"/>
      <c r="BAF126" s="38"/>
      <c r="BAG126" s="38"/>
      <c r="BAH126" s="38"/>
      <c r="BAI126" s="38"/>
      <c r="BAJ126" s="38"/>
      <c r="BAK126" s="38"/>
      <c r="BAL126" s="38"/>
      <c r="BAM126" s="38"/>
      <c r="BAN126" s="38"/>
      <c r="BAO126" s="38"/>
      <c r="BAP126" s="38"/>
      <c r="BAQ126" s="38"/>
      <c r="BAR126" s="38"/>
      <c r="BAS126" s="38"/>
      <c r="BAT126" s="38"/>
      <c r="BAU126" s="38"/>
      <c r="BAV126" s="38"/>
      <c r="BAW126" s="38"/>
      <c r="BAX126" s="38"/>
      <c r="BAY126" s="38"/>
      <c r="BAZ126" s="38"/>
      <c r="BBA126" s="38"/>
      <c r="BBB126" s="38"/>
      <c r="BBC126" s="38"/>
      <c r="BBD126" s="38"/>
      <c r="BBE126" s="38"/>
      <c r="BBF126" s="38"/>
      <c r="BBG126" s="38"/>
      <c r="BBH126" s="38"/>
      <c r="BBI126" s="38"/>
      <c r="BBJ126" s="38"/>
      <c r="BBK126" s="38"/>
      <c r="BBL126" s="38"/>
      <c r="BBM126" s="38"/>
      <c r="BBN126" s="38"/>
      <c r="BBO126" s="38"/>
      <c r="BBP126" s="38"/>
      <c r="BBQ126" s="38"/>
      <c r="BBR126" s="38"/>
      <c r="BBS126" s="38"/>
      <c r="BBT126" s="38"/>
      <c r="BBU126" s="38"/>
      <c r="BBV126" s="38"/>
      <c r="BBW126" s="38"/>
      <c r="BBX126" s="38"/>
      <c r="BBY126" s="38"/>
      <c r="BBZ126" s="38"/>
      <c r="BCA126" s="38"/>
      <c r="BCB126" s="38"/>
      <c r="BCC126" s="38"/>
      <c r="BCD126" s="38"/>
      <c r="BCE126" s="38"/>
      <c r="BCF126" s="38"/>
      <c r="BCG126" s="38"/>
      <c r="BCH126" s="38"/>
      <c r="BCI126" s="38"/>
      <c r="BCJ126" s="38"/>
      <c r="BCK126" s="38"/>
      <c r="BCL126" s="38"/>
      <c r="BCM126" s="38"/>
      <c r="BCN126" s="38"/>
      <c r="BCO126" s="38"/>
      <c r="BCP126" s="38"/>
      <c r="BCQ126" s="38"/>
      <c r="BCR126" s="38"/>
      <c r="BCS126" s="38"/>
      <c r="BCT126" s="38"/>
      <c r="BCU126" s="38"/>
      <c r="BCV126" s="38"/>
      <c r="BCW126" s="38"/>
      <c r="BCX126" s="38"/>
      <c r="BCY126" s="38"/>
      <c r="BCZ126" s="38"/>
      <c r="BDA126" s="38"/>
      <c r="BDB126" s="38"/>
      <c r="BDC126" s="38"/>
      <c r="BDD126" s="38"/>
      <c r="BDE126" s="38"/>
      <c r="BDF126" s="38"/>
      <c r="BDG126" s="38"/>
      <c r="BDH126" s="38"/>
      <c r="BDI126" s="38"/>
      <c r="BDJ126" s="38"/>
      <c r="BDK126" s="38"/>
      <c r="BDL126" s="38"/>
      <c r="BDM126" s="38"/>
      <c r="BDN126" s="38"/>
      <c r="BDO126" s="38"/>
      <c r="BDP126" s="38"/>
      <c r="BDQ126" s="38"/>
      <c r="BDR126" s="38"/>
      <c r="BDS126" s="38"/>
      <c r="BDT126" s="38"/>
      <c r="BDU126" s="38"/>
      <c r="BDV126" s="38"/>
      <c r="BDW126" s="38"/>
      <c r="BDX126" s="38"/>
      <c r="BDY126" s="38"/>
      <c r="BDZ126" s="38"/>
      <c r="BEA126" s="38"/>
      <c r="BEB126" s="38"/>
      <c r="BEC126" s="38"/>
      <c r="BED126" s="38"/>
      <c r="BEE126" s="38"/>
      <c r="BEF126" s="38"/>
      <c r="BEG126" s="38"/>
      <c r="BEH126" s="38"/>
      <c r="BEI126" s="38"/>
      <c r="BEJ126" s="38"/>
      <c r="BEK126" s="38"/>
      <c r="BEL126" s="38"/>
      <c r="BEM126" s="38"/>
      <c r="BEN126" s="38"/>
      <c r="BEO126" s="38"/>
      <c r="BEP126" s="38"/>
      <c r="BEQ126" s="38"/>
      <c r="BER126" s="38"/>
      <c r="BES126" s="38"/>
      <c r="BET126" s="38"/>
      <c r="BEU126" s="38"/>
      <c r="BEV126" s="38"/>
      <c r="BEW126" s="38"/>
      <c r="BEX126" s="38"/>
      <c r="BEY126" s="38"/>
      <c r="BEZ126" s="38"/>
      <c r="BFA126" s="38"/>
      <c r="BFB126" s="38"/>
      <c r="BFC126" s="38"/>
      <c r="BFD126" s="38"/>
      <c r="BFE126" s="38"/>
      <c r="BFF126" s="38"/>
      <c r="BFG126" s="38"/>
      <c r="BFH126" s="38"/>
      <c r="BFI126" s="38"/>
      <c r="BFJ126" s="38"/>
      <c r="BFK126" s="38"/>
      <c r="BFL126" s="38"/>
      <c r="BFM126" s="38"/>
      <c r="BFN126" s="38"/>
      <c r="BFO126" s="38"/>
      <c r="BFP126" s="38"/>
      <c r="BFQ126" s="38"/>
      <c r="BFR126" s="38"/>
      <c r="BFS126" s="38"/>
      <c r="BFT126" s="38"/>
      <c r="BFU126" s="38"/>
      <c r="BFV126" s="38"/>
      <c r="BFW126" s="38"/>
      <c r="BFX126" s="38"/>
      <c r="BFY126" s="38"/>
      <c r="BFZ126" s="38"/>
      <c r="BGA126" s="38"/>
      <c r="BGB126" s="38"/>
      <c r="BGC126" s="38"/>
      <c r="BGD126" s="38"/>
      <c r="BGE126" s="38"/>
      <c r="BGF126" s="38"/>
      <c r="BGG126" s="38"/>
      <c r="BGH126" s="38"/>
      <c r="BGI126" s="38"/>
      <c r="BGJ126" s="38"/>
      <c r="BGK126" s="38"/>
      <c r="BGL126" s="38"/>
      <c r="BGM126" s="38"/>
      <c r="BGN126" s="38"/>
      <c r="BGO126" s="38"/>
      <c r="BGP126" s="38"/>
      <c r="BGQ126" s="38"/>
      <c r="BGR126" s="38"/>
      <c r="BGS126" s="38"/>
      <c r="BGT126" s="38"/>
      <c r="BGU126" s="38"/>
      <c r="BGV126" s="38"/>
      <c r="BGW126" s="38"/>
      <c r="BGX126" s="38"/>
      <c r="BGY126" s="38"/>
      <c r="BGZ126" s="38"/>
      <c r="BHA126" s="38"/>
      <c r="BHB126" s="38"/>
      <c r="BHC126" s="38"/>
      <c r="BHD126" s="38"/>
      <c r="BHE126" s="38"/>
      <c r="BHF126" s="38"/>
      <c r="BHG126" s="38"/>
      <c r="BHH126" s="38"/>
      <c r="BHI126" s="38"/>
      <c r="BHJ126" s="38"/>
      <c r="BHK126" s="38"/>
      <c r="BHL126" s="38"/>
      <c r="BHM126" s="38"/>
      <c r="BHN126" s="38"/>
      <c r="BHO126" s="38"/>
      <c r="BHP126" s="38"/>
      <c r="BHQ126" s="38"/>
      <c r="BHR126" s="38"/>
      <c r="BHS126" s="38"/>
      <c r="BHT126" s="38"/>
      <c r="BHU126" s="38"/>
      <c r="BHV126" s="38"/>
      <c r="BHW126" s="38"/>
      <c r="BHX126" s="38"/>
      <c r="BHY126" s="38"/>
      <c r="BHZ126" s="38"/>
      <c r="BIA126" s="38"/>
      <c r="BIB126" s="38"/>
      <c r="BIC126" s="38"/>
      <c r="BID126" s="38"/>
      <c r="BIE126" s="38"/>
      <c r="BIF126" s="38"/>
      <c r="BIG126" s="38"/>
      <c r="BIH126" s="38"/>
      <c r="BII126" s="38"/>
      <c r="BIJ126" s="38"/>
      <c r="BIK126" s="38"/>
      <c r="BIL126" s="38"/>
      <c r="BIM126" s="38"/>
      <c r="BIN126" s="38"/>
      <c r="BIO126" s="38"/>
      <c r="BIP126" s="38"/>
      <c r="BIQ126" s="38"/>
      <c r="BIR126" s="38"/>
      <c r="BIS126" s="38"/>
      <c r="BIT126" s="38"/>
      <c r="BIU126" s="38"/>
      <c r="BIV126" s="38"/>
      <c r="BIW126" s="38"/>
      <c r="BIX126" s="38"/>
      <c r="BIY126" s="38"/>
      <c r="BIZ126" s="38"/>
      <c r="BJA126" s="38"/>
      <c r="BJB126" s="38"/>
      <c r="BJC126" s="38"/>
      <c r="BJD126" s="38"/>
      <c r="BJE126" s="38"/>
      <c r="BJF126" s="38"/>
      <c r="BJG126" s="38"/>
      <c r="BJH126" s="38"/>
      <c r="BJI126" s="38"/>
      <c r="BJJ126" s="38"/>
      <c r="BJK126" s="38"/>
      <c r="BJL126" s="38"/>
      <c r="BJM126" s="38"/>
      <c r="BJN126" s="38"/>
      <c r="BJO126" s="38"/>
      <c r="BJP126" s="38"/>
      <c r="BJQ126" s="38"/>
      <c r="BJR126" s="38"/>
      <c r="BJS126" s="38"/>
      <c r="BJT126" s="38"/>
      <c r="BJU126" s="38"/>
      <c r="BJV126" s="38"/>
      <c r="BJW126" s="38"/>
      <c r="BJX126" s="38"/>
      <c r="BJY126" s="38"/>
      <c r="BJZ126" s="38"/>
      <c r="BKA126" s="38"/>
      <c r="BKB126" s="38"/>
      <c r="BKC126" s="38"/>
      <c r="BKD126" s="38"/>
      <c r="BKE126" s="38"/>
      <c r="BKF126" s="38"/>
      <c r="BKG126" s="38"/>
      <c r="BKH126" s="38"/>
      <c r="BKI126" s="38"/>
      <c r="BKJ126" s="38"/>
      <c r="BKK126" s="38"/>
      <c r="BKL126" s="38"/>
      <c r="BKM126" s="38"/>
      <c r="BKN126" s="38"/>
      <c r="BKO126" s="38"/>
      <c r="BKP126" s="38"/>
      <c r="BKQ126" s="38"/>
      <c r="BKR126" s="38"/>
      <c r="BKS126" s="38"/>
      <c r="BKT126" s="38"/>
      <c r="BKU126" s="38"/>
      <c r="BKV126" s="38"/>
      <c r="BKW126" s="38"/>
      <c r="BKX126" s="38"/>
      <c r="BKY126" s="38"/>
      <c r="BKZ126" s="38"/>
      <c r="BLA126" s="38"/>
      <c r="BLB126" s="38"/>
      <c r="BLC126" s="38"/>
      <c r="BLD126" s="38"/>
      <c r="BLE126" s="38"/>
      <c r="BLF126" s="38"/>
      <c r="BLG126" s="38"/>
      <c r="BLH126" s="38"/>
      <c r="BLI126" s="38"/>
      <c r="BLJ126" s="38"/>
      <c r="BLK126" s="38"/>
      <c r="BLL126" s="38"/>
      <c r="BLM126" s="38"/>
      <c r="BLN126" s="38"/>
      <c r="BLO126" s="38"/>
      <c r="BLP126" s="38"/>
      <c r="BLQ126" s="38"/>
      <c r="BLR126" s="38"/>
      <c r="BLS126" s="38"/>
      <c r="BLT126" s="38"/>
      <c r="BLU126" s="38"/>
      <c r="BLV126" s="38"/>
      <c r="BLW126" s="38"/>
      <c r="BLX126" s="38"/>
      <c r="BLY126" s="38"/>
      <c r="BLZ126" s="38"/>
      <c r="BMA126" s="38"/>
      <c r="BMB126" s="38"/>
      <c r="BMC126" s="38"/>
      <c r="BMD126" s="38"/>
      <c r="BME126" s="38"/>
      <c r="BMF126" s="38"/>
      <c r="BMG126" s="38"/>
      <c r="BMH126" s="38"/>
      <c r="BMI126" s="38"/>
      <c r="BMJ126" s="38"/>
      <c r="BMK126" s="38"/>
      <c r="BML126" s="38"/>
      <c r="BMM126" s="38"/>
      <c r="BMN126" s="38"/>
      <c r="BMO126" s="38"/>
      <c r="BMP126" s="38"/>
      <c r="BMQ126" s="38"/>
      <c r="BMR126" s="38"/>
      <c r="BMS126" s="38"/>
      <c r="BMT126" s="38"/>
      <c r="BMU126" s="38"/>
      <c r="BMV126" s="38"/>
      <c r="BMW126" s="38"/>
      <c r="BMX126" s="38"/>
      <c r="BMY126" s="38"/>
      <c r="BMZ126" s="38"/>
      <c r="BNA126" s="38"/>
      <c r="BNB126" s="38"/>
      <c r="BNC126" s="38"/>
      <c r="BND126" s="38"/>
      <c r="BNE126" s="38"/>
      <c r="BNF126" s="38"/>
      <c r="BNG126" s="38"/>
      <c r="BNH126" s="38"/>
      <c r="BNI126" s="38"/>
      <c r="BNJ126" s="38"/>
      <c r="BNK126" s="38"/>
      <c r="BNL126" s="38"/>
      <c r="BNM126" s="38"/>
      <c r="BNN126" s="38"/>
      <c r="BNO126" s="38"/>
      <c r="BNP126" s="38"/>
      <c r="BNQ126" s="38"/>
      <c r="BNR126" s="38"/>
      <c r="BNS126" s="38"/>
      <c r="BNT126" s="38"/>
      <c r="BNU126" s="38"/>
      <c r="BNV126" s="38"/>
      <c r="BNW126" s="38"/>
      <c r="BNX126" s="38"/>
      <c r="BNY126" s="38"/>
      <c r="BNZ126" s="38"/>
      <c r="BOA126" s="38"/>
      <c r="BOB126" s="38"/>
      <c r="BOC126" s="38"/>
      <c r="BOD126" s="38"/>
      <c r="BOE126" s="38"/>
      <c r="BOF126" s="38"/>
      <c r="BOG126" s="38"/>
      <c r="BOH126" s="38"/>
      <c r="BOI126" s="38"/>
      <c r="BOJ126" s="38"/>
      <c r="BOK126" s="38"/>
      <c r="BOL126" s="38"/>
      <c r="BOM126" s="38"/>
      <c r="BON126" s="38"/>
      <c r="BOO126" s="38"/>
      <c r="BOP126" s="38"/>
      <c r="BOQ126" s="38"/>
      <c r="BOR126" s="38"/>
      <c r="BOS126" s="38"/>
      <c r="BOT126" s="38"/>
      <c r="BOU126" s="38"/>
      <c r="BOV126" s="38"/>
      <c r="BOW126" s="38"/>
      <c r="BOX126" s="38"/>
      <c r="BOY126" s="38"/>
      <c r="BOZ126" s="38"/>
      <c r="BPA126" s="38"/>
      <c r="BPB126" s="38"/>
      <c r="BPC126" s="38"/>
      <c r="BPD126" s="38"/>
      <c r="BPE126" s="38"/>
      <c r="BPF126" s="38"/>
      <c r="BPG126" s="38"/>
      <c r="BPH126" s="38"/>
      <c r="BPI126" s="38"/>
      <c r="BPJ126" s="38"/>
      <c r="BPK126" s="38"/>
      <c r="BPL126" s="38"/>
      <c r="BPM126" s="38"/>
      <c r="BPN126" s="38"/>
      <c r="BPO126" s="38"/>
      <c r="BPP126" s="38"/>
      <c r="BPQ126" s="38"/>
      <c r="BPR126" s="38"/>
      <c r="BPS126" s="38"/>
      <c r="BPT126" s="38"/>
      <c r="BPU126" s="38"/>
      <c r="BPV126" s="38"/>
      <c r="BPW126" s="38"/>
      <c r="BPX126" s="38"/>
      <c r="BPY126" s="38"/>
      <c r="BPZ126" s="38"/>
      <c r="BQA126" s="38"/>
      <c r="BQB126" s="38"/>
      <c r="BQC126" s="38"/>
      <c r="BQD126" s="38"/>
      <c r="BQE126" s="38"/>
      <c r="BQF126" s="38"/>
      <c r="BQG126" s="38"/>
      <c r="BQH126" s="38"/>
      <c r="BQI126" s="38"/>
      <c r="BQJ126" s="38"/>
      <c r="BQK126" s="38"/>
      <c r="BQL126" s="38"/>
      <c r="BQM126" s="38"/>
      <c r="BQN126" s="38"/>
      <c r="BQO126" s="38"/>
      <c r="BQP126" s="38"/>
      <c r="BQQ126" s="38"/>
      <c r="BQR126" s="38"/>
      <c r="BQS126" s="38"/>
      <c r="BQT126" s="38"/>
      <c r="BQU126" s="38"/>
      <c r="BQV126" s="38"/>
      <c r="BQW126" s="38"/>
      <c r="BQX126" s="38"/>
      <c r="BQY126" s="38"/>
      <c r="BQZ126" s="38"/>
      <c r="BRA126" s="38"/>
      <c r="BRB126" s="38"/>
      <c r="BRC126" s="38"/>
      <c r="BRD126" s="38"/>
      <c r="BRE126" s="38"/>
      <c r="BRF126" s="38"/>
      <c r="BRG126" s="38"/>
      <c r="BRH126" s="38"/>
      <c r="BRI126" s="38"/>
      <c r="BRJ126" s="38"/>
      <c r="BRK126" s="38"/>
      <c r="BRL126" s="38"/>
      <c r="BRM126" s="38"/>
      <c r="BRN126" s="38"/>
      <c r="BRO126" s="38"/>
      <c r="BRP126" s="38"/>
      <c r="BRQ126" s="38"/>
      <c r="BRR126" s="38"/>
      <c r="BRS126" s="38"/>
      <c r="BRT126" s="38"/>
      <c r="BRU126" s="38"/>
      <c r="BRV126" s="38"/>
      <c r="BRW126" s="38"/>
      <c r="BRX126" s="38"/>
      <c r="BRY126" s="38"/>
      <c r="BRZ126" s="38"/>
      <c r="BSA126" s="38"/>
      <c r="BSB126" s="38"/>
      <c r="BSC126" s="38"/>
      <c r="BSD126" s="38"/>
      <c r="BSE126" s="38"/>
      <c r="BSF126" s="38"/>
      <c r="BSG126" s="38"/>
      <c r="BSH126" s="38"/>
      <c r="BSI126" s="38"/>
      <c r="BSJ126" s="38"/>
      <c r="BSK126" s="38"/>
      <c r="BSL126" s="38"/>
      <c r="BSM126" s="38"/>
      <c r="BSN126" s="38"/>
      <c r="BSO126" s="38"/>
      <c r="BSP126" s="38"/>
      <c r="BSQ126" s="38"/>
      <c r="BSR126" s="38"/>
      <c r="BSS126" s="38"/>
      <c r="BST126" s="38"/>
      <c r="BSU126" s="38"/>
      <c r="BSV126" s="38"/>
      <c r="BSW126" s="38"/>
      <c r="BSX126" s="38"/>
      <c r="BSY126" s="38"/>
      <c r="BSZ126" s="38"/>
      <c r="BTA126" s="38"/>
      <c r="BTB126" s="38"/>
      <c r="BTC126" s="38"/>
      <c r="BTD126" s="38"/>
      <c r="BTE126" s="38"/>
      <c r="BTF126" s="38"/>
      <c r="BTG126" s="38"/>
      <c r="BTH126" s="38"/>
      <c r="BTI126" s="38"/>
      <c r="BTJ126" s="38"/>
      <c r="BTK126" s="38"/>
      <c r="BTL126" s="38"/>
      <c r="BTM126" s="38"/>
      <c r="BTN126" s="38"/>
      <c r="BTO126" s="38"/>
      <c r="BTP126" s="38"/>
      <c r="BTQ126" s="38"/>
      <c r="BTR126" s="38"/>
      <c r="BTS126" s="38"/>
      <c r="BTT126" s="38"/>
      <c r="BTU126" s="38"/>
      <c r="BTV126" s="38"/>
      <c r="BTW126" s="38"/>
      <c r="BTX126" s="38"/>
      <c r="BTY126" s="38"/>
      <c r="BTZ126" s="38"/>
      <c r="BUA126" s="38"/>
      <c r="BUB126" s="38"/>
      <c r="BUC126" s="38"/>
      <c r="BUD126" s="38"/>
      <c r="BUE126" s="38"/>
      <c r="BUF126" s="38"/>
      <c r="BUG126" s="38"/>
      <c r="BUH126" s="38"/>
      <c r="BUI126" s="38"/>
      <c r="BUJ126" s="38"/>
      <c r="BUK126" s="38"/>
      <c r="BUL126" s="38"/>
      <c r="BUM126" s="38"/>
      <c r="BUN126" s="38"/>
      <c r="BUO126" s="38"/>
      <c r="BUP126" s="38"/>
      <c r="BUQ126" s="38"/>
      <c r="BUR126" s="38"/>
      <c r="BUS126" s="38"/>
      <c r="BUT126" s="38"/>
      <c r="BUU126" s="38"/>
      <c r="BUV126" s="38"/>
      <c r="BUW126" s="38"/>
      <c r="BUX126" s="38"/>
      <c r="BUY126" s="38"/>
      <c r="BUZ126" s="38"/>
      <c r="BVA126" s="38"/>
      <c r="BVB126" s="38"/>
      <c r="BVC126" s="38"/>
      <c r="BVD126" s="38"/>
      <c r="BVE126" s="38"/>
      <c r="BVF126" s="38"/>
      <c r="BVG126" s="38"/>
      <c r="BVH126" s="38"/>
      <c r="BVI126" s="38"/>
      <c r="BVJ126" s="38"/>
      <c r="BVK126" s="38"/>
      <c r="BVL126" s="38"/>
      <c r="BVM126" s="38"/>
      <c r="BVN126" s="38"/>
      <c r="BVO126" s="38"/>
      <c r="BVP126" s="38"/>
      <c r="BVQ126" s="38"/>
      <c r="BVR126" s="38"/>
      <c r="BVS126" s="38"/>
      <c r="BVT126" s="38"/>
      <c r="BVU126" s="38"/>
      <c r="BVV126" s="38"/>
      <c r="BVW126" s="38"/>
      <c r="BVX126" s="38"/>
      <c r="BVY126" s="38"/>
      <c r="BVZ126" s="38"/>
      <c r="BWA126" s="38"/>
      <c r="BWB126" s="38"/>
      <c r="BWC126" s="38"/>
      <c r="BWD126" s="38"/>
      <c r="BWE126" s="38"/>
      <c r="BWF126" s="38"/>
      <c r="BWG126" s="38"/>
      <c r="BWH126" s="38"/>
      <c r="BWI126" s="38"/>
      <c r="BWJ126" s="38"/>
      <c r="BWK126" s="38"/>
      <c r="BWL126" s="38"/>
      <c r="BWM126" s="38"/>
      <c r="BWN126" s="38"/>
      <c r="BWO126" s="38"/>
      <c r="BWP126" s="38"/>
      <c r="BWQ126" s="38"/>
      <c r="BWR126" s="38"/>
      <c r="BWS126" s="38"/>
      <c r="BWT126" s="38"/>
      <c r="BWU126" s="38"/>
      <c r="BWV126" s="38"/>
      <c r="BWW126" s="38"/>
      <c r="BWX126" s="38"/>
      <c r="BWY126" s="38"/>
      <c r="BWZ126" s="38"/>
      <c r="BXA126" s="38"/>
      <c r="BXB126" s="38"/>
      <c r="BXC126" s="38"/>
      <c r="BXD126" s="38"/>
      <c r="BXE126" s="38"/>
      <c r="BXF126" s="38"/>
      <c r="BXG126" s="38"/>
      <c r="BXH126" s="38"/>
      <c r="BXI126" s="38"/>
      <c r="BXJ126" s="38"/>
      <c r="BXK126" s="38"/>
      <c r="BXL126" s="38"/>
      <c r="BXM126" s="38"/>
      <c r="BXN126" s="38"/>
      <c r="BXO126" s="38"/>
      <c r="BXP126" s="38"/>
      <c r="BXQ126" s="38"/>
      <c r="BXR126" s="38"/>
      <c r="BXS126" s="38"/>
      <c r="BXT126" s="38"/>
      <c r="BXU126" s="38"/>
      <c r="BXV126" s="38"/>
      <c r="BXW126" s="38"/>
      <c r="BXX126" s="38"/>
      <c r="BXY126" s="38"/>
      <c r="BXZ126" s="38"/>
      <c r="BYA126" s="38"/>
      <c r="BYB126" s="38"/>
      <c r="BYC126" s="38"/>
      <c r="BYD126" s="38"/>
      <c r="BYE126" s="38"/>
      <c r="BYF126" s="38"/>
      <c r="BYG126" s="38"/>
      <c r="BYH126" s="38"/>
      <c r="BYI126" s="38"/>
      <c r="BYJ126" s="38"/>
      <c r="BYK126" s="38"/>
      <c r="BYL126" s="38"/>
      <c r="BYM126" s="38"/>
      <c r="BYN126" s="38"/>
      <c r="BYO126" s="38"/>
      <c r="BYP126" s="38"/>
      <c r="BYQ126" s="38"/>
      <c r="BYR126" s="38"/>
      <c r="BYS126" s="38"/>
      <c r="BYT126" s="38"/>
      <c r="BYU126" s="38"/>
      <c r="BYV126" s="38"/>
      <c r="BYW126" s="38"/>
      <c r="BYX126" s="38"/>
      <c r="BYY126" s="38"/>
      <c r="BYZ126" s="38"/>
      <c r="BZA126" s="38"/>
      <c r="BZB126" s="38"/>
      <c r="BZC126" s="38"/>
      <c r="BZD126" s="38"/>
      <c r="BZE126" s="38"/>
      <c r="BZF126" s="38"/>
      <c r="BZG126" s="38"/>
      <c r="BZH126" s="38"/>
      <c r="BZI126" s="38"/>
      <c r="BZJ126" s="38"/>
      <c r="BZK126" s="38"/>
      <c r="BZL126" s="38"/>
      <c r="BZM126" s="38"/>
      <c r="BZN126" s="38"/>
      <c r="BZO126" s="38"/>
      <c r="BZP126" s="38"/>
      <c r="BZQ126" s="38"/>
      <c r="BZR126" s="38"/>
      <c r="BZS126" s="38"/>
      <c r="BZT126" s="38"/>
      <c r="BZU126" s="38"/>
      <c r="BZV126" s="38"/>
      <c r="BZW126" s="38"/>
      <c r="BZX126" s="38"/>
      <c r="BZY126" s="38"/>
      <c r="BZZ126" s="38"/>
      <c r="CAA126" s="38"/>
      <c r="CAB126" s="38"/>
      <c r="CAC126" s="38"/>
      <c r="CAD126" s="38"/>
      <c r="CAE126" s="38"/>
      <c r="CAF126" s="38"/>
      <c r="CAG126" s="38"/>
      <c r="CAH126" s="38"/>
      <c r="CAI126" s="38"/>
      <c r="CAJ126" s="38"/>
      <c r="CAK126" s="38"/>
      <c r="CAL126" s="38"/>
      <c r="CAM126" s="38"/>
      <c r="CAN126" s="38"/>
      <c r="CAO126" s="38"/>
      <c r="CAP126" s="38"/>
      <c r="CAQ126" s="38"/>
      <c r="CAR126" s="38"/>
      <c r="CAS126" s="38"/>
      <c r="CAT126" s="38"/>
      <c r="CAU126" s="38"/>
      <c r="CAV126" s="38"/>
      <c r="CAW126" s="38"/>
      <c r="CAX126" s="38"/>
      <c r="CAY126" s="38"/>
      <c r="CAZ126" s="38"/>
      <c r="CBA126" s="38"/>
      <c r="CBB126" s="38"/>
      <c r="CBC126" s="38"/>
      <c r="CBD126" s="38"/>
      <c r="CBE126" s="38"/>
      <c r="CBF126" s="38"/>
      <c r="CBG126" s="38"/>
      <c r="CBH126" s="38"/>
      <c r="CBI126" s="38"/>
      <c r="CBJ126" s="38"/>
      <c r="CBK126" s="38"/>
      <c r="CBL126" s="38"/>
      <c r="CBM126" s="38"/>
      <c r="CBN126" s="38"/>
      <c r="CBO126" s="38"/>
      <c r="CBP126" s="38"/>
      <c r="CBQ126" s="38"/>
      <c r="CBR126" s="38"/>
      <c r="CBS126" s="38"/>
      <c r="CBT126" s="38"/>
      <c r="CBU126" s="38"/>
      <c r="CBV126" s="38"/>
      <c r="CBW126" s="38"/>
      <c r="CBX126" s="38"/>
      <c r="CBY126" s="38"/>
      <c r="CBZ126" s="38"/>
      <c r="CCA126" s="38"/>
      <c r="CCB126" s="38"/>
      <c r="CCC126" s="38"/>
      <c r="CCD126" s="38"/>
      <c r="CCE126" s="38"/>
      <c r="CCF126" s="38"/>
      <c r="CCG126" s="38"/>
      <c r="CCH126" s="38"/>
      <c r="CCI126" s="38"/>
      <c r="CCJ126" s="38"/>
      <c r="CCK126" s="38"/>
      <c r="CCL126" s="38"/>
      <c r="CCM126" s="38"/>
      <c r="CCN126" s="38"/>
      <c r="CCO126" s="38"/>
      <c r="CCP126" s="38"/>
      <c r="CCQ126" s="38"/>
      <c r="CCR126" s="38"/>
      <c r="CCS126" s="38"/>
      <c r="CCT126" s="38"/>
      <c r="CCU126" s="38"/>
      <c r="CCV126" s="38"/>
      <c r="CCW126" s="38"/>
      <c r="CCX126" s="38"/>
      <c r="CCY126" s="38"/>
      <c r="CCZ126" s="38"/>
      <c r="CDA126" s="38"/>
      <c r="CDB126" s="38"/>
      <c r="CDC126" s="38"/>
      <c r="CDD126" s="38"/>
      <c r="CDE126" s="38"/>
      <c r="CDF126" s="38"/>
      <c r="CDG126" s="38"/>
      <c r="CDH126" s="38"/>
      <c r="CDI126" s="38"/>
      <c r="CDJ126" s="38"/>
      <c r="CDK126" s="38"/>
      <c r="CDL126" s="38"/>
      <c r="CDM126" s="38"/>
      <c r="CDN126" s="38"/>
      <c r="CDO126" s="38"/>
      <c r="CDP126" s="38"/>
      <c r="CDQ126" s="38"/>
      <c r="CDR126" s="38"/>
      <c r="CDS126" s="38"/>
      <c r="CDT126" s="38"/>
      <c r="CDU126" s="38"/>
      <c r="CDV126" s="38"/>
      <c r="CDW126" s="38"/>
      <c r="CDX126" s="38"/>
      <c r="CDY126" s="38"/>
      <c r="CDZ126" s="38"/>
      <c r="CEA126" s="38"/>
      <c r="CEB126" s="38"/>
      <c r="CEC126" s="38"/>
      <c r="CED126" s="38"/>
      <c r="CEE126" s="38"/>
      <c r="CEF126" s="38"/>
      <c r="CEG126" s="38"/>
      <c r="CEH126" s="38"/>
      <c r="CEI126" s="38"/>
      <c r="CEJ126" s="38"/>
      <c r="CEK126" s="38"/>
      <c r="CEL126" s="38"/>
      <c r="CEM126" s="38"/>
      <c r="CEN126" s="38"/>
      <c r="CEO126" s="38"/>
      <c r="CEP126" s="38"/>
      <c r="CEQ126" s="38"/>
      <c r="CER126" s="38"/>
      <c r="CES126" s="38"/>
      <c r="CET126" s="38"/>
      <c r="CEU126" s="38"/>
      <c r="CEV126" s="38"/>
      <c r="CEW126" s="38"/>
      <c r="CEX126" s="38"/>
      <c r="CEY126" s="38"/>
      <c r="CEZ126" s="38"/>
      <c r="CFA126" s="38"/>
      <c r="CFB126" s="38"/>
      <c r="CFC126" s="38"/>
      <c r="CFD126" s="38"/>
      <c r="CFE126" s="38"/>
      <c r="CFF126" s="38"/>
      <c r="CFG126" s="38"/>
      <c r="CFH126" s="38"/>
      <c r="CFI126" s="38"/>
      <c r="CFJ126" s="38"/>
      <c r="CFK126" s="38"/>
      <c r="CFL126" s="38"/>
      <c r="CFM126" s="38"/>
      <c r="CFN126" s="38"/>
      <c r="CFO126" s="38"/>
      <c r="CFP126" s="38"/>
      <c r="CFQ126" s="38"/>
      <c r="CFR126" s="38"/>
      <c r="CFS126" s="38"/>
      <c r="CFT126" s="38"/>
      <c r="CFU126" s="38"/>
      <c r="CFV126" s="38"/>
      <c r="CFW126" s="38"/>
      <c r="CFX126" s="38"/>
      <c r="CFY126" s="38"/>
      <c r="CFZ126" s="38"/>
      <c r="CGA126" s="38"/>
      <c r="CGB126" s="38"/>
      <c r="CGC126" s="38"/>
      <c r="CGD126" s="38"/>
      <c r="CGE126" s="38"/>
      <c r="CGF126" s="38"/>
      <c r="CGG126" s="38"/>
      <c r="CGH126" s="38"/>
      <c r="CGI126" s="38"/>
      <c r="CGJ126" s="38"/>
      <c r="CGK126" s="38"/>
      <c r="CGL126" s="38"/>
      <c r="CGM126" s="38"/>
      <c r="CGN126" s="38"/>
      <c r="CGO126" s="38"/>
      <c r="CGP126" s="38"/>
      <c r="CGQ126" s="38"/>
      <c r="CGR126" s="38"/>
      <c r="CGS126" s="38"/>
      <c r="CGT126" s="38"/>
      <c r="CGU126" s="38"/>
      <c r="CGV126" s="38"/>
      <c r="CGW126" s="38"/>
      <c r="CGX126" s="38"/>
      <c r="CGY126" s="38"/>
      <c r="CGZ126" s="38"/>
      <c r="CHA126" s="38"/>
      <c r="CHB126" s="38"/>
      <c r="CHC126" s="38"/>
      <c r="CHD126" s="38"/>
      <c r="CHE126" s="38"/>
      <c r="CHF126" s="38"/>
      <c r="CHG126" s="38"/>
      <c r="CHH126" s="38"/>
      <c r="CHI126" s="38"/>
      <c r="CHJ126" s="38"/>
      <c r="CHK126" s="38"/>
      <c r="CHL126" s="38"/>
      <c r="CHM126" s="38"/>
      <c r="CHN126" s="38"/>
      <c r="CHO126" s="38"/>
      <c r="CHP126" s="38"/>
      <c r="CHQ126" s="38"/>
      <c r="CHR126" s="38"/>
      <c r="CHS126" s="38"/>
      <c r="CHT126" s="38"/>
      <c r="CHU126" s="38"/>
      <c r="CHV126" s="38"/>
      <c r="CHW126" s="38"/>
      <c r="CHX126" s="38"/>
      <c r="CHY126" s="38"/>
      <c r="CHZ126" s="38"/>
      <c r="CIA126" s="38"/>
      <c r="CIB126" s="38"/>
      <c r="CIC126" s="38"/>
      <c r="CID126" s="38"/>
      <c r="CIE126" s="38"/>
      <c r="CIF126" s="38"/>
      <c r="CIG126" s="38"/>
      <c r="CIH126" s="38"/>
      <c r="CII126" s="38"/>
      <c r="CIJ126" s="38"/>
      <c r="CIK126" s="38"/>
      <c r="CIL126" s="38"/>
      <c r="CIM126" s="38"/>
      <c r="CIN126" s="38"/>
      <c r="CIO126" s="38"/>
      <c r="CIP126" s="38"/>
      <c r="CIQ126" s="38"/>
      <c r="CIR126" s="38"/>
      <c r="CIS126" s="38"/>
      <c r="CIT126" s="38"/>
      <c r="CIU126" s="38"/>
      <c r="CIV126" s="38"/>
      <c r="CIW126" s="38"/>
      <c r="CIX126" s="38"/>
      <c r="CIY126" s="38"/>
      <c r="CIZ126" s="38"/>
      <c r="CJA126" s="38"/>
      <c r="CJB126" s="38"/>
      <c r="CJC126" s="38"/>
      <c r="CJD126" s="38"/>
      <c r="CJE126" s="38"/>
      <c r="CJF126" s="38"/>
      <c r="CJG126" s="38"/>
      <c r="CJH126" s="38"/>
      <c r="CJI126" s="38"/>
      <c r="CJJ126" s="38"/>
      <c r="CJK126" s="38"/>
      <c r="CJL126" s="38"/>
      <c r="CJM126" s="38"/>
      <c r="CJN126" s="38"/>
      <c r="CJO126" s="38"/>
      <c r="CJP126" s="38"/>
      <c r="CJQ126" s="38"/>
      <c r="CJR126" s="38"/>
      <c r="CJS126" s="38"/>
      <c r="CJT126" s="38"/>
      <c r="CJU126" s="38"/>
      <c r="CJV126" s="38"/>
      <c r="CJW126" s="38"/>
      <c r="CJX126" s="38"/>
      <c r="CJY126" s="38"/>
      <c r="CJZ126" s="38"/>
      <c r="CKA126" s="38"/>
      <c r="CKB126" s="38"/>
      <c r="CKC126" s="38"/>
      <c r="CKD126" s="38"/>
      <c r="CKE126" s="38"/>
      <c r="CKF126" s="38"/>
      <c r="CKG126" s="38"/>
      <c r="CKH126" s="38"/>
      <c r="CKI126" s="38"/>
      <c r="CKJ126" s="38"/>
      <c r="CKK126" s="38"/>
      <c r="CKL126" s="38"/>
      <c r="CKM126" s="38"/>
      <c r="CKN126" s="38"/>
      <c r="CKO126" s="38"/>
      <c r="CKP126" s="38"/>
      <c r="CKQ126" s="38"/>
      <c r="CKR126" s="38"/>
      <c r="CKS126" s="38"/>
      <c r="CKT126" s="38"/>
      <c r="CKU126" s="38"/>
      <c r="CKV126" s="38"/>
      <c r="CKW126" s="38"/>
      <c r="CKX126" s="38"/>
      <c r="CKY126" s="38"/>
      <c r="CKZ126" s="38"/>
      <c r="CLA126" s="38"/>
      <c r="CLB126" s="38"/>
      <c r="CLC126" s="38"/>
      <c r="CLD126" s="38"/>
      <c r="CLE126" s="38"/>
      <c r="CLF126" s="38"/>
      <c r="CLG126" s="38"/>
      <c r="CLH126" s="38"/>
      <c r="CLI126" s="38"/>
      <c r="CLJ126" s="38"/>
      <c r="CLK126" s="38"/>
      <c r="CLL126" s="38"/>
      <c r="CLM126" s="38"/>
      <c r="CLN126" s="38"/>
      <c r="CLO126" s="38"/>
      <c r="CLP126" s="38"/>
      <c r="CLQ126" s="38"/>
      <c r="CLR126" s="38"/>
      <c r="CLS126" s="38"/>
      <c r="CLT126" s="38"/>
      <c r="CLU126" s="38"/>
      <c r="CLV126" s="38"/>
      <c r="CLW126" s="38"/>
      <c r="CLX126" s="38"/>
      <c r="CLY126" s="38"/>
      <c r="CLZ126" s="38"/>
      <c r="CMA126" s="38"/>
      <c r="CMB126" s="38"/>
      <c r="CMC126" s="38"/>
      <c r="CMD126" s="38"/>
      <c r="CME126" s="38"/>
      <c r="CMF126" s="38"/>
      <c r="CMG126" s="38"/>
      <c r="CMH126" s="38"/>
      <c r="CMI126" s="38"/>
      <c r="CMJ126" s="38"/>
      <c r="CMK126" s="38"/>
      <c r="CML126" s="38"/>
      <c r="CMM126" s="38"/>
      <c r="CMN126" s="38"/>
      <c r="CMO126" s="38"/>
      <c r="CMP126" s="38"/>
      <c r="CMQ126" s="38"/>
      <c r="CMR126" s="38"/>
      <c r="CMS126" s="38"/>
      <c r="CMT126" s="38"/>
      <c r="CMU126" s="38"/>
      <c r="CMV126" s="38"/>
      <c r="CMW126" s="38"/>
      <c r="CMX126" s="38"/>
      <c r="CMY126" s="38"/>
      <c r="CMZ126" s="38"/>
      <c r="CNA126" s="38"/>
      <c r="CNB126" s="38"/>
      <c r="CNC126" s="38"/>
      <c r="CND126" s="38"/>
      <c r="CNE126" s="38"/>
      <c r="CNF126" s="38"/>
      <c r="CNG126" s="38"/>
      <c r="CNH126" s="38"/>
      <c r="CNI126" s="38"/>
      <c r="CNJ126" s="38"/>
      <c r="CNK126" s="38"/>
      <c r="CNL126" s="38"/>
      <c r="CNM126" s="38"/>
      <c r="CNN126" s="38"/>
      <c r="CNO126" s="38"/>
      <c r="CNP126" s="38"/>
      <c r="CNQ126" s="38"/>
      <c r="CNR126" s="38"/>
      <c r="CNS126" s="38"/>
      <c r="CNT126" s="38"/>
      <c r="CNU126" s="38"/>
      <c r="CNV126" s="38"/>
      <c r="CNW126" s="38"/>
      <c r="CNX126" s="38"/>
      <c r="CNY126" s="38"/>
      <c r="CNZ126" s="38"/>
      <c r="COA126" s="38"/>
      <c r="COB126" s="38"/>
      <c r="COC126" s="38"/>
      <c r="COD126" s="38"/>
      <c r="COE126" s="38"/>
      <c r="COF126" s="38"/>
      <c r="COG126" s="38"/>
      <c r="COH126" s="38"/>
      <c r="COI126" s="38"/>
      <c r="COJ126" s="38"/>
      <c r="COK126" s="38"/>
      <c r="COL126" s="38"/>
      <c r="COM126" s="38"/>
      <c r="CON126" s="38"/>
      <c r="COO126" s="38"/>
      <c r="COP126" s="38"/>
      <c r="COQ126" s="38"/>
      <c r="COR126" s="38"/>
      <c r="COS126" s="38"/>
      <c r="COT126" s="38"/>
      <c r="COU126" s="38"/>
      <c r="COV126" s="38"/>
      <c r="COW126" s="38"/>
      <c r="COX126" s="38"/>
      <c r="COY126" s="38"/>
      <c r="COZ126" s="38"/>
      <c r="CPA126" s="38"/>
      <c r="CPB126" s="38"/>
      <c r="CPC126" s="38"/>
      <c r="CPD126" s="38"/>
      <c r="CPE126" s="38"/>
      <c r="CPF126" s="38"/>
      <c r="CPG126" s="38"/>
      <c r="CPH126" s="38"/>
      <c r="CPI126" s="38"/>
      <c r="CPJ126" s="38"/>
      <c r="CPK126" s="38"/>
      <c r="CPL126" s="38"/>
      <c r="CPM126" s="38"/>
      <c r="CPN126" s="38"/>
      <c r="CPO126" s="38"/>
      <c r="CPP126" s="38"/>
      <c r="CPQ126" s="38"/>
      <c r="CPR126" s="38"/>
      <c r="CPS126" s="38"/>
      <c r="CPT126" s="38"/>
      <c r="CPU126" s="38"/>
      <c r="CPV126" s="38"/>
      <c r="CPW126" s="38"/>
      <c r="CPX126" s="38"/>
      <c r="CPY126" s="38"/>
      <c r="CPZ126" s="38"/>
      <c r="CQA126" s="38"/>
      <c r="CQB126" s="38"/>
      <c r="CQC126" s="38"/>
      <c r="CQD126" s="38"/>
      <c r="CQE126" s="38"/>
      <c r="CQF126" s="38"/>
      <c r="CQG126" s="38"/>
      <c r="CQH126" s="38"/>
      <c r="CQI126" s="38"/>
      <c r="CQJ126" s="38"/>
      <c r="CQK126" s="38"/>
      <c r="CQL126" s="38"/>
      <c r="CQM126" s="38"/>
      <c r="CQN126" s="38"/>
      <c r="CQO126" s="38"/>
      <c r="CQP126" s="38"/>
      <c r="CQQ126" s="38"/>
      <c r="CQR126" s="38"/>
      <c r="CQS126" s="38"/>
      <c r="CQT126" s="38"/>
      <c r="CQU126" s="38"/>
      <c r="CQV126" s="38"/>
      <c r="CQW126" s="38"/>
      <c r="CQX126" s="38"/>
      <c r="CQY126" s="38"/>
      <c r="CQZ126" s="38"/>
      <c r="CRA126" s="38"/>
      <c r="CRB126" s="38"/>
      <c r="CRC126" s="38"/>
      <c r="CRD126" s="38"/>
      <c r="CRE126" s="38"/>
      <c r="CRF126" s="38"/>
      <c r="CRG126" s="38"/>
      <c r="CRH126" s="38"/>
      <c r="CRI126" s="38"/>
      <c r="CRJ126" s="38"/>
      <c r="CRK126" s="38"/>
      <c r="CRL126" s="38"/>
      <c r="CRM126" s="38"/>
      <c r="CRN126" s="38"/>
      <c r="CRO126" s="38"/>
      <c r="CRP126" s="38"/>
      <c r="CRQ126" s="38"/>
      <c r="CRR126" s="38"/>
      <c r="CRS126" s="38"/>
      <c r="CRT126" s="38"/>
      <c r="CRU126" s="38"/>
      <c r="CRV126" s="38"/>
      <c r="CRW126" s="38"/>
      <c r="CRX126" s="38"/>
      <c r="CRY126" s="38"/>
      <c r="CRZ126" s="38"/>
      <c r="CSA126" s="38"/>
      <c r="CSB126" s="38"/>
      <c r="CSC126" s="38"/>
      <c r="CSD126" s="38"/>
      <c r="CSE126" s="38"/>
      <c r="CSF126" s="38"/>
      <c r="CSG126" s="38"/>
      <c r="CSH126" s="38"/>
      <c r="CSI126" s="38"/>
      <c r="CSJ126" s="38"/>
      <c r="CSK126" s="38"/>
      <c r="CSL126" s="38"/>
      <c r="CSM126" s="38"/>
      <c r="CSN126" s="38"/>
      <c r="CSO126" s="38"/>
      <c r="CSP126" s="38"/>
      <c r="CSQ126" s="38"/>
      <c r="CSR126" s="38"/>
      <c r="CSS126" s="38"/>
      <c r="CST126" s="38"/>
      <c r="CSU126" s="38"/>
      <c r="CSV126" s="38"/>
      <c r="CSW126" s="38"/>
      <c r="CSX126" s="38"/>
      <c r="CSY126" s="38"/>
      <c r="CSZ126" s="38"/>
      <c r="CTA126" s="38"/>
      <c r="CTB126" s="38"/>
      <c r="CTC126" s="38"/>
      <c r="CTD126" s="38"/>
      <c r="CTE126" s="38"/>
      <c r="CTF126" s="38"/>
      <c r="CTG126" s="38"/>
      <c r="CTH126" s="38"/>
      <c r="CTI126" s="38"/>
      <c r="CTJ126" s="38"/>
      <c r="CTK126" s="38"/>
      <c r="CTL126" s="38"/>
      <c r="CTM126" s="38"/>
      <c r="CTN126" s="38"/>
      <c r="CTO126" s="38"/>
      <c r="CTP126" s="38"/>
      <c r="CTQ126" s="38"/>
      <c r="CTR126" s="38"/>
      <c r="CTS126" s="38"/>
      <c r="CTT126" s="38"/>
      <c r="CTU126" s="38"/>
      <c r="CTV126" s="38"/>
      <c r="CTW126" s="38"/>
      <c r="CTX126" s="38"/>
      <c r="CTY126" s="38"/>
      <c r="CTZ126" s="38"/>
      <c r="CUA126" s="38"/>
      <c r="CUB126" s="38"/>
      <c r="CUC126" s="38"/>
      <c r="CUD126" s="38"/>
      <c r="CUE126" s="38"/>
      <c r="CUF126" s="38"/>
      <c r="CUG126" s="38"/>
      <c r="CUH126" s="38"/>
      <c r="CUI126" s="38"/>
      <c r="CUJ126" s="38"/>
      <c r="CUK126" s="38"/>
      <c r="CUL126" s="38"/>
      <c r="CUM126" s="38"/>
      <c r="CUN126" s="38"/>
      <c r="CUO126" s="38"/>
      <c r="CUP126" s="38"/>
      <c r="CUQ126" s="38"/>
      <c r="CUR126" s="38"/>
      <c r="CUS126" s="38"/>
      <c r="CUT126" s="38"/>
      <c r="CUU126" s="38"/>
      <c r="CUV126" s="38"/>
      <c r="CUW126" s="38"/>
      <c r="CUX126" s="38"/>
      <c r="CUY126" s="38"/>
      <c r="CUZ126" s="38"/>
      <c r="CVA126" s="38"/>
      <c r="CVB126" s="38"/>
      <c r="CVC126" s="38"/>
      <c r="CVD126" s="38"/>
      <c r="CVE126" s="38"/>
      <c r="CVF126" s="38"/>
      <c r="CVG126" s="38"/>
      <c r="CVH126" s="38"/>
      <c r="CVI126" s="38"/>
      <c r="CVJ126" s="38"/>
      <c r="CVK126" s="38"/>
      <c r="CVL126" s="38"/>
      <c r="CVM126" s="38"/>
      <c r="CVN126" s="38"/>
      <c r="CVO126" s="38"/>
      <c r="CVP126" s="38"/>
      <c r="CVQ126" s="38"/>
      <c r="CVR126" s="38"/>
      <c r="CVS126" s="38"/>
      <c r="CVT126" s="38"/>
      <c r="CVU126" s="38"/>
      <c r="CVV126" s="38"/>
      <c r="CVW126" s="38"/>
      <c r="CVX126" s="38"/>
      <c r="CVY126" s="38"/>
      <c r="CVZ126" s="38"/>
      <c r="CWA126" s="38"/>
      <c r="CWB126" s="38"/>
      <c r="CWC126" s="38"/>
      <c r="CWD126" s="38"/>
      <c r="CWE126" s="38"/>
      <c r="CWF126" s="38"/>
      <c r="CWG126" s="38"/>
      <c r="CWH126" s="38"/>
      <c r="CWI126" s="38"/>
      <c r="CWJ126" s="38"/>
      <c r="CWK126" s="38"/>
      <c r="CWL126" s="38"/>
      <c r="CWM126" s="38"/>
      <c r="CWN126" s="38"/>
      <c r="CWO126" s="38"/>
      <c r="CWP126" s="38"/>
      <c r="CWQ126" s="38"/>
      <c r="CWR126" s="38"/>
      <c r="CWS126" s="38"/>
      <c r="CWT126" s="38"/>
      <c r="CWU126" s="38"/>
      <c r="CWV126" s="38"/>
      <c r="CWW126" s="38"/>
      <c r="CWX126" s="38"/>
      <c r="CWY126" s="38"/>
      <c r="CWZ126" s="38"/>
      <c r="CXA126" s="38"/>
      <c r="CXB126" s="38"/>
      <c r="CXC126" s="38"/>
      <c r="CXD126" s="38"/>
      <c r="CXE126" s="38"/>
      <c r="CXF126" s="38"/>
      <c r="CXG126" s="38"/>
      <c r="CXH126" s="38"/>
      <c r="CXI126" s="38"/>
      <c r="CXJ126" s="38"/>
      <c r="CXK126" s="38"/>
      <c r="CXL126" s="38"/>
      <c r="CXM126" s="38"/>
      <c r="CXN126" s="38"/>
      <c r="CXO126" s="38"/>
      <c r="CXP126" s="38"/>
      <c r="CXQ126" s="38"/>
      <c r="CXR126" s="38"/>
      <c r="CXS126" s="38"/>
      <c r="CXT126" s="38"/>
      <c r="CXU126" s="38"/>
      <c r="CXV126" s="38"/>
      <c r="CXW126" s="38"/>
      <c r="CXX126" s="38"/>
      <c r="CXY126" s="38"/>
      <c r="CXZ126" s="38"/>
      <c r="CYA126" s="38"/>
      <c r="CYB126" s="38"/>
      <c r="CYC126" s="38"/>
      <c r="CYD126" s="38"/>
      <c r="CYE126" s="38"/>
      <c r="CYF126" s="38"/>
      <c r="CYG126" s="38"/>
      <c r="CYH126" s="38"/>
      <c r="CYI126" s="38"/>
      <c r="CYJ126" s="38"/>
      <c r="CYK126" s="38"/>
      <c r="CYL126" s="38"/>
      <c r="CYM126" s="38"/>
      <c r="CYN126" s="38"/>
      <c r="CYO126" s="38"/>
      <c r="CYP126" s="38"/>
      <c r="CYQ126" s="38"/>
      <c r="CYR126" s="38"/>
      <c r="CYS126" s="38"/>
      <c r="CYT126" s="38"/>
      <c r="CYU126" s="38"/>
      <c r="CYV126" s="38"/>
      <c r="CYW126" s="38"/>
      <c r="CYX126" s="38"/>
      <c r="CYY126" s="38"/>
      <c r="CYZ126" s="38"/>
      <c r="CZA126" s="38"/>
      <c r="CZB126" s="38"/>
      <c r="CZC126" s="38"/>
      <c r="CZD126" s="38"/>
      <c r="CZE126" s="38"/>
      <c r="CZF126" s="38"/>
      <c r="CZG126" s="38"/>
      <c r="CZH126" s="38"/>
      <c r="CZI126" s="38"/>
      <c r="CZJ126" s="38"/>
      <c r="CZK126" s="38"/>
      <c r="CZL126" s="38"/>
      <c r="CZM126" s="38"/>
      <c r="CZN126" s="38"/>
      <c r="CZO126" s="38"/>
      <c r="CZP126" s="38"/>
      <c r="CZQ126" s="38"/>
      <c r="CZR126" s="38"/>
      <c r="CZS126" s="38"/>
      <c r="CZT126" s="38"/>
      <c r="CZU126" s="38"/>
      <c r="CZV126" s="38"/>
      <c r="CZW126" s="38"/>
      <c r="CZX126" s="38"/>
      <c r="CZY126" s="38"/>
      <c r="CZZ126" s="38"/>
      <c r="DAA126" s="38"/>
      <c r="DAB126" s="38"/>
      <c r="DAC126" s="38"/>
      <c r="DAD126" s="38"/>
      <c r="DAE126" s="38"/>
      <c r="DAF126" s="38"/>
      <c r="DAG126" s="38"/>
      <c r="DAH126" s="38"/>
      <c r="DAI126" s="38"/>
      <c r="DAJ126" s="38"/>
      <c r="DAK126" s="38"/>
      <c r="DAL126" s="38"/>
      <c r="DAM126" s="38"/>
      <c r="DAN126" s="38"/>
      <c r="DAO126" s="38"/>
      <c r="DAP126" s="38"/>
      <c r="DAQ126" s="38"/>
      <c r="DAR126" s="38"/>
      <c r="DAS126" s="38"/>
      <c r="DAT126" s="38"/>
      <c r="DAU126" s="38"/>
      <c r="DAV126" s="38"/>
      <c r="DAW126" s="38"/>
      <c r="DAX126" s="38"/>
      <c r="DAY126" s="38"/>
      <c r="DAZ126" s="38"/>
      <c r="DBA126" s="38"/>
      <c r="DBB126" s="38"/>
      <c r="DBC126" s="38"/>
      <c r="DBD126" s="38"/>
      <c r="DBE126" s="38"/>
      <c r="DBF126" s="38"/>
      <c r="DBG126" s="38"/>
      <c r="DBH126" s="38"/>
      <c r="DBI126" s="38"/>
      <c r="DBJ126" s="38"/>
      <c r="DBK126" s="38"/>
      <c r="DBL126" s="38"/>
      <c r="DBM126" s="38"/>
      <c r="DBN126" s="38"/>
      <c r="DBO126" s="38"/>
      <c r="DBP126" s="38"/>
      <c r="DBQ126" s="38"/>
      <c r="DBR126" s="38"/>
      <c r="DBS126" s="38"/>
      <c r="DBT126" s="38"/>
      <c r="DBU126" s="38"/>
      <c r="DBV126" s="38"/>
      <c r="DBW126" s="38"/>
      <c r="DBX126" s="38"/>
      <c r="DBY126" s="38"/>
      <c r="DBZ126" s="38"/>
      <c r="DCA126" s="38"/>
      <c r="DCB126" s="38"/>
      <c r="DCC126" s="38"/>
      <c r="DCD126" s="38"/>
      <c r="DCE126" s="38"/>
      <c r="DCF126" s="38"/>
      <c r="DCG126" s="38"/>
      <c r="DCH126" s="38"/>
      <c r="DCI126" s="38"/>
      <c r="DCJ126" s="38"/>
      <c r="DCK126" s="38"/>
      <c r="DCL126" s="38"/>
      <c r="DCM126" s="38"/>
      <c r="DCN126" s="38"/>
      <c r="DCO126" s="38"/>
      <c r="DCP126" s="38"/>
      <c r="DCQ126" s="38"/>
      <c r="DCR126" s="38"/>
      <c r="DCS126" s="38"/>
      <c r="DCT126" s="38"/>
      <c r="DCU126" s="38"/>
      <c r="DCV126" s="38"/>
      <c r="DCW126" s="38"/>
      <c r="DCX126" s="38"/>
      <c r="DCY126" s="38"/>
      <c r="DCZ126" s="38"/>
      <c r="DDA126" s="38"/>
      <c r="DDB126" s="38"/>
      <c r="DDC126" s="38"/>
      <c r="DDD126" s="38"/>
      <c r="DDE126" s="38"/>
      <c r="DDF126" s="38"/>
      <c r="DDG126" s="38"/>
      <c r="DDH126" s="38"/>
      <c r="DDI126" s="38"/>
      <c r="DDJ126" s="38"/>
      <c r="DDK126" s="38"/>
      <c r="DDL126" s="38"/>
      <c r="DDM126" s="38"/>
      <c r="DDN126" s="38"/>
      <c r="DDO126" s="38"/>
      <c r="DDP126" s="38"/>
      <c r="DDQ126" s="38"/>
      <c r="DDR126" s="38"/>
      <c r="DDS126" s="38"/>
      <c r="DDT126" s="38"/>
      <c r="DDU126" s="38"/>
      <c r="DDV126" s="38"/>
      <c r="DDW126" s="38"/>
      <c r="DDX126" s="38"/>
      <c r="DDY126" s="38"/>
      <c r="DDZ126" s="38"/>
      <c r="DEA126" s="38"/>
      <c r="DEB126" s="38"/>
      <c r="DEC126" s="38"/>
      <c r="DED126" s="38"/>
      <c r="DEE126" s="38"/>
      <c r="DEF126" s="38"/>
      <c r="DEG126" s="38"/>
      <c r="DEH126" s="38"/>
      <c r="DEI126" s="38"/>
      <c r="DEJ126" s="38"/>
      <c r="DEK126" s="38"/>
      <c r="DEL126" s="38"/>
      <c r="DEM126" s="38"/>
      <c r="DEN126" s="38"/>
      <c r="DEO126" s="38"/>
      <c r="DEP126" s="38"/>
      <c r="DEQ126" s="38"/>
      <c r="DER126" s="38"/>
      <c r="DES126" s="38"/>
      <c r="DET126" s="38"/>
      <c r="DEU126" s="38"/>
      <c r="DEV126" s="38"/>
      <c r="DEW126" s="38"/>
      <c r="DEX126" s="38"/>
      <c r="DEY126" s="38"/>
      <c r="DEZ126" s="38"/>
      <c r="DFA126" s="38"/>
      <c r="DFB126" s="38"/>
      <c r="DFC126" s="38"/>
      <c r="DFD126" s="38"/>
      <c r="DFE126" s="38"/>
      <c r="DFF126" s="38"/>
      <c r="DFG126" s="38"/>
      <c r="DFH126" s="38"/>
      <c r="DFI126" s="38"/>
      <c r="DFJ126" s="38"/>
      <c r="DFK126" s="38"/>
      <c r="DFL126" s="38"/>
      <c r="DFM126" s="38"/>
      <c r="DFN126" s="38"/>
      <c r="DFO126" s="38"/>
      <c r="DFP126" s="38"/>
      <c r="DFQ126" s="38"/>
      <c r="DFR126" s="38"/>
      <c r="DFS126" s="38"/>
      <c r="DFT126" s="38"/>
      <c r="DFU126" s="38"/>
      <c r="DFV126" s="38"/>
      <c r="DFW126" s="38"/>
      <c r="DFX126" s="38"/>
      <c r="DFY126" s="38"/>
      <c r="DFZ126" s="38"/>
      <c r="DGA126" s="38"/>
      <c r="DGB126" s="38"/>
      <c r="DGC126" s="38"/>
      <c r="DGD126" s="38"/>
      <c r="DGE126" s="38"/>
      <c r="DGF126" s="38"/>
      <c r="DGG126" s="38"/>
      <c r="DGH126" s="38"/>
      <c r="DGI126" s="38"/>
      <c r="DGJ126" s="38"/>
      <c r="DGK126" s="38"/>
      <c r="DGL126" s="38"/>
      <c r="DGM126" s="38"/>
      <c r="DGN126" s="38"/>
      <c r="DGO126" s="38"/>
      <c r="DGP126" s="38"/>
      <c r="DGQ126" s="38"/>
      <c r="DGR126" s="38"/>
      <c r="DGS126" s="38"/>
      <c r="DGT126" s="38"/>
      <c r="DGU126" s="38"/>
      <c r="DGV126" s="38"/>
      <c r="DGW126" s="38"/>
      <c r="DGX126" s="38"/>
      <c r="DGY126" s="38"/>
      <c r="DGZ126" s="38"/>
      <c r="DHA126" s="38"/>
      <c r="DHB126" s="38"/>
      <c r="DHC126" s="38"/>
      <c r="DHD126" s="38"/>
      <c r="DHE126" s="38"/>
      <c r="DHF126" s="38"/>
      <c r="DHG126" s="38"/>
      <c r="DHH126" s="38"/>
      <c r="DHI126" s="38"/>
      <c r="DHJ126" s="38"/>
      <c r="DHK126" s="38"/>
      <c r="DHL126" s="38"/>
      <c r="DHM126" s="38"/>
      <c r="DHN126" s="38"/>
      <c r="DHO126" s="38"/>
      <c r="DHP126" s="38"/>
      <c r="DHQ126" s="38"/>
      <c r="DHR126" s="38"/>
      <c r="DHS126" s="38"/>
      <c r="DHT126" s="38"/>
      <c r="DHU126" s="38"/>
      <c r="DHV126" s="38"/>
      <c r="DHW126" s="38"/>
      <c r="DHX126" s="38"/>
      <c r="DHY126" s="38"/>
      <c r="DHZ126" s="38"/>
      <c r="DIA126" s="38"/>
      <c r="DIB126" s="38"/>
      <c r="DIC126" s="38"/>
      <c r="DID126" s="38"/>
      <c r="DIE126" s="38"/>
      <c r="DIF126" s="38"/>
      <c r="DIG126" s="38"/>
      <c r="DIH126" s="38"/>
      <c r="DII126" s="38"/>
      <c r="DIJ126" s="38"/>
      <c r="DIK126" s="38"/>
      <c r="DIL126" s="38"/>
      <c r="DIM126" s="38"/>
      <c r="DIN126" s="38"/>
      <c r="DIO126" s="38"/>
      <c r="DIP126" s="38"/>
      <c r="DIQ126" s="38"/>
      <c r="DIR126" s="38"/>
      <c r="DIS126" s="38"/>
      <c r="DIT126" s="38"/>
      <c r="DIU126" s="38"/>
      <c r="DIV126" s="38"/>
      <c r="DIW126" s="38"/>
      <c r="DIX126" s="38"/>
      <c r="DIY126" s="38"/>
      <c r="DIZ126" s="38"/>
      <c r="DJA126" s="38"/>
      <c r="DJB126" s="38"/>
      <c r="DJC126" s="38"/>
      <c r="DJD126" s="38"/>
      <c r="DJE126" s="38"/>
      <c r="DJF126" s="38"/>
      <c r="DJG126" s="38"/>
      <c r="DJH126" s="38"/>
      <c r="DJI126" s="38"/>
      <c r="DJJ126" s="38"/>
      <c r="DJK126" s="38"/>
      <c r="DJL126" s="38"/>
      <c r="DJM126" s="38"/>
      <c r="DJN126" s="38"/>
      <c r="DJO126" s="38"/>
      <c r="DJP126" s="38"/>
      <c r="DJQ126" s="38"/>
      <c r="DJR126" s="38"/>
      <c r="DJS126" s="38"/>
      <c r="DJT126" s="38"/>
      <c r="DJU126" s="38"/>
      <c r="DJV126" s="38"/>
      <c r="DJW126" s="38"/>
      <c r="DJX126" s="38"/>
      <c r="DJY126" s="38"/>
      <c r="DJZ126" s="38"/>
      <c r="DKA126" s="38"/>
      <c r="DKB126" s="38"/>
      <c r="DKC126" s="38"/>
      <c r="DKD126" s="38"/>
      <c r="DKE126" s="38"/>
      <c r="DKF126" s="38"/>
      <c r="DKG126" s="38"/>
      <c r="DKH126" s="38"/>
      <c r="DKI126" s="38"/>
      <c r="DKJ126" s="38"/>
      <c r="DKK126" s="38"/>
      <c r="DKL126" s="38"/>
      <c r="DKM126" s="38"/>
      <c r="DKN126" s="38"/>
      <c r="DKO126" s="38"/>
      <c r="DKP126" s="38"/>
      <c r="DKQ126" s="38"/>
      <c r="DKR126" s="38"/>
      <c r="DKS126" s="38"/>
      <c r="DKT126" s="38"/>
      <c r="DKU126" s="38"/>
      <c r="DKV126" s="38"/>
      <c r="DKW126" s="38"/>
      <c r="DKX126" s="38"/>
      <c r="DKY126" s="38"/>
      <c r="DKZ126" s="38"/>
      <c r="DLA126" s="38"/>
      <c r="DLB126" s="38"/>
      <c r="DLC126" s="38"/>
      <c r="DLD126" s="38"/>
      <c r="DLE126" s="38"/>
      <c r="DLF126" s="38"/>
      <c r="DLG126" s="38"/>
      <c r="DLH126" s="38"/>
      <c r="DLI126" s="38"/>
      <c r="DLJ126" s="38"/>
      <c r="DLK126" s="38"/>
      <c r="DLL126" s="38"/>
      <c r="DLM126" s="38"/>
      <c r="DLN126" s="38"/>
      <c r="DLO126" s="38"/>
      <c r="DLP126" s="38"/>
      <c r="DLQ126" s="38"/>
      <c r="DLR126" s="38"/>
      <c r="DLS126" s="38"/>
      <c r="DLT126" s="38"/>
      <c r="DLU126" s="38"/>
      <c r="DLV126" s="38"/>
      <c r="DLW126" s="38"/>
      <c r="DLX126" s="38"/>
      <c r="DLY126" s="38"/>
      <c r="DLZ126" s="38"/>
      <c r="DMA126" s="38"/>
      <c r="DMB126" s="38"/>
      <c r="DMC126" s="38"/>
      <c r="DMD126" s="38"/>
      <c r="DME126" s="38"/>
      <c r="DMF126" s="38"/>
      <c r="DMG126" s="38"/>
      <c r="DMH126" s="38"/>
      <c r="DMI126" s="38"/>
      <c r="DMJ126" s="38"/>
      <c r="DMK126" s="38"/>
      <c r="DML126" s="38"/>
      <c r="DMM126" s="38"/>
      <c r="DMN126" s="38"/>
      <c r="DMO126" s="38"/>
      <c r="DMP126" s="38"/>
      <c r="DMQ126" s="38"/>
      <c r="DMR126" s="38"/>
      <c r="DMS126" s="38"/>
      <c r="DMT126" s="38"/>
      <c r="DMU126" s="38"/>
      <c r="DMV126" s="38"/>
      <c r="DMW126" s="38"/>
      <c r="DMX126" s="38"/>
      <c r="DMY126" s="38"/>
      <c r="DMZ126" s="38"/>
      <c r="DNA126" s="38"/>
      <c r="DNB126" s="38"/>
      <c r="DNC126" s="38"/>
      <c r="DND126" s="38"/>
      <c r="DNE126" s="38"/>
      <c r="DNF126" s="38"/>
      <c r="DNG126" s="38"/>
      <c r="DNH126" s="38"/>
      <c r="DNI126" s="38"/>
      <c r="DNJ126" s="38"/>
      <c r="DNK126" s="38"/>
      <c r="DNL126" s="38"/>
      <c r="DNM126" s="38"/>
      <c r="DNN126" s="38"/>
      <c r="DNO126" s="38"/>
      <c r="DNP126" s="38"/>
      <c r="DNQ126" s="38"/>
      <c r="DNR126" s="38"/>
      <c r="DNS126" s="38"/>
      <c r="DNT126" s="38"/>
      <c r="DNU126" s="38"/>
      <c r="DNV126" s="38"/>
      <c r="DNW126" s="38"/>
      <c r="DNX126" s="38"/>
      <c r="DNY126" s="38"/>
      <c r="DNZ126" s="38"/>
      <c r="DOA126" s="38"/>
      <c r="DOB126" s="38"/>
      <c r="DOC126" s="38"/>
      <c r="DOD126" s="38"/>
      <c r="DOE126" s="38"/>
      <c r="DOF126" s="38"/>
      <c r="DOG126" s="38"/>
      <c r="DOH126" s="38"/>
      <c r="DOI126" s="38"/>
      <c r="DOJ126" s="38"/>
      <c r="DOK126" s="38"/>
      <c r="DOL126" s="38"/>
      <c r="DOM126" s="38"/>
      <c r="DON126" s="38"/>
      <c r="DOO126" s="38"/>
      <c r="DOP126" s="38"/>
      <c r="DOQ126" s="38"/>
      <c r="DOR126" s="38"/>
      <c r="DOS126" s="38"/>
      <c r="DOT126" s="38"/>
      <c r="DOU126" s="38"/>
      <c r="DOV126" s="38"/>
      <c r="DOW126" s="38"/>
      <c r="DOX126" s="38"/>
      <c r="DOY126" s="38"/>
      <c r="DOZ126" s="38"/>
      <c r="DPA126" s="38"/>
      <c r="DPB126" s="38"/>
      <c r="DPC126" s="38"/>
      <c r="DPD126" s="38"/>
      <c r="DPE126" s="38"/>
      <c r="DPF126" s="38"/>
      <c r="DPG126" s="38"/>
      <c r="DPH126" s="38"/>
      <c r="DPI126" s="38"/>
      <c r="DPJ126" s="38"/>
      <c r="DPK126" s="38"/>
      <c r="DPL126" s="38"/>
      <c r="DPM126" s="38"/>
      <c r="DPN126" s="38"/>
      <c r="DPO126" s="38"/>
      <c r="DPP126" s="38"/>
      <c r="DPQ126" s="38"/>
      <c r="DPR126" s="38"/>
      <c r="DPS126" s="38"/>
      <c r="DPT126" s="38"/>
      <c r="DPU126" s="38"/>
      <c r="DPV126" s="38"/>
      <c r="DPW126" s="38"/>
      <c r="DPX126" s="38"/>
      <c r="DPY126" s="38"/>
      <c r="DPZ126" s="38"/>
      <c r="DQA126" s="38"/>
      <c r="DQB126" s="38"/>
      <c r="DQC126" s="38"/>
      <c r="DQD126" s="38"/>
      <c r="DQE126" s="38"/>
      <c r="DQF126" s="38"/>
      <c r="DQG126" s="38"/>
      <c r="DQH126" s="38"/>
      <c r="DQI126" s="38"/>
      <c r="DQJ126" s="38"/>
      <c r="DQK126" s="38"/>
      <c r="DQL126" s="38"/>
      <c r="DQM126" s="38"/>
      <c r="DQN126" s="38"/>
      <c r="DQO126" s="38"/>
      <c r="DQP126" s="38"/>
      <c r="DQQ126" s="38"/>
      <c r="DQR126" s="38"/>
      <c r="DQS126" s="38"/>
      <c r="DQT126" s="38"/>
      <c r="DQU126" s="38"/>
      <c r="DQV126" s="38"/>
      <c r="DQW126" s="38"/>
      <c r="DQX126" s="38"/>
      <c r="DQY126" s="38"/>
      <c r="DQZ126" s="38"/>
      <c r="DRA126" s="38"/>
      <c r="DRB126" s="38"/>
      <c r="DRC126" s="38"/>
      <c r="DRD126" s="38"/>
      <c r="DRE126" s="38"/>
      <c r="DRF126" s="38"/>
      <c r="DRG126" s="38"/>
      <c r="DRH126" s="38"/>
      <c r="DRI126" s="38"/>
      <c r="DRJ126" s="38"/>
      <c r="DRK126" s="38"/>
      <c r="DRL126" s="38"/>
      <c r="DRM126" s="38"/>
      <c r="DRN126" s="38"/>
      <c r="DRO126" s="38"/>
      <c r="DRP126" s="38"/>
      <c r="DRQ126" s="38"/>
      <c r="DRR126" s="38"/>
      <c r="DRS126" s="38"/>
      <c r="DRT126" s="38"/>
      <c r="DRU126" s="38"/>
      <c r="DRV126" s="38"/>
      <c r="DRW126" s="38"/>
      <c r="DRX126" s="38"/>
      <c r="DRY126" s="38"/>
      <c r="DRZ126" s="38"/>
      <c r="DSA126" s="38"/>
      <c r="DSB126" s="38"/>
      <c r="DSC126" s="38"/>
      <c r="DSD126" s="38"/>
      <c r="DSE126" s="38"/>
      <c r="DSF126" s="38"/>
      <c r="DSG126" s="38"/>
      <c r="DSH126" s="38"/>
      <c r="DSI126" s="38"/>
      <c r="DSJ126" s="38"/>
      <c r="DSK126" s="38"/>
      <c r="DSL126" s="38"/>
      <c r="DSM126" s="38"/>
      <c r="DSN126" s="38"/>
      <c r="DSO126" s="38"/>
      <c r="DSP126" s="38"/>
      <c r="DSQ126" s="38"/>
      <c r="DSR126" s="38"/>
      <c r="DSS126" s="38"/>
      <c r="DST126" s="38"/>
      <c r="DSU126" s="38"/>
      <c r="DSV126" s="38"/>
      <c r="DSW126" s="38"/>
      <c r="DSX126" s="38"/>
      <c r="DSY126" s="38"/>
      <c r="DSZ126" s="38"/>
      <c r="DTA126" s="38"/>
      <c r="DTB126" s="38"/>
      <c r="DTC126" s="38"/>
      <c r="DTD126" s="38"/>
      <c r="DTE126" s="38"/>
      <c r="DTF126" s="38"/>
      <c r="DTG126" s="38"/>
      <c r="DTH126" s="38"/>
      <c r="DTI126" s="38"/>
      <c r="DTJ126" s="38"/>
      <c r="DTK126" s="38"/>
      <c r="DTL126" s="38"/>
      <c r="DTM126" s="38"/>
      <c r="DTN126" s="38"/>
      <c r="DTO126" s="38"/>
      <c r="DTP126" s="38"/>
      <c r="DTQ126" s="38"/>
      <c r="DTR126" s="38"/>
      <c r="DTS126" s="38"/>
      <c r="DTT126" s="38"/>
      <c r="DTU126" s="38"/>
      <c r="DTV126" s="38"/>
      <c r="DTW126" s="38"/>
      <c r="DTX126" s="38"/>
      <c r="DTY126" s="38"/>
      <c r="DTZ126" s="38"/>
      <c r="DUA126" s="38"/>
      <c r="DUB126" s="38"/>
      <c r="DUC126" s="38"/>
      <c r="DUD126" s="38"/>
      <c r="DUE126" s="38"/>
      <c r="DUF126" s="38"/>
      <c r="DUG126" s="38"/>
      <c r="DUH126" s="38"/>
      <c r="DUI126" s="38"/>
      <c r="DUJ126" s="38"/>
      <c r="DUK126" s="38"/>
      <c r="DUL126" s="38"/>
      <c r="DUM126" s="38"/>
      <c r="DUN126" s="38"/>
      <c r="DUO126" s="38"/>
      <c r="DUP126" s="38"/>
      <c r="DUQ126" s="38"/>
      <c r="DUR126" s="38"/>
      <c r="DUS126" s="38"/>
      <c r="DUT126" s="38"/>
      <c r="DUU126" s="38"/>
      <c r="DUV126" s="38"/>
      <c r="DUW126" s="38"/>
      <c r="DUX126" s="38"/>
      <c r="DUY126" s="38"/>
      <c r="DUZ126" s="38"/>
      <c r="DVA126" s="38"/>
      <c r="DVB126" s="38"/>
      <c r="DVC126" s="38"/>
      <c r="DVD126" s="38"/>
      <c r="DVE126" s="38"/>
      <c r="DVF126" s="38"/>
      <c r="DVG126" s="38"/>
      <c r="DVH126" s="38"/>
      <c r="DVI126" s="38"/>
      <c r="DVJ126" s="38"/>
      <c r="DVK126" s="38"/>
      <c r="DVL126" s="38"/>
      <c r="DVM126" s="38"/>
      <c r="DVN126" s="38"/>
      <c r="DVO126" s="38"/>
      <c r="DVP126" s="38"/>
      <c r="DVQ126" s="38"/>
      <c r="DVR126" s="38"/>
      <c r="DVS126" s="38"/>
      <c r="DVT126" s="38"/>
      <c r="DVU126" s="38"/>
      <c r="DVV126" s="38"/>
      <c r="DVW126" s="38"/>
      <c r="DVX126" s="38"/>
      <c r="DVY126" s="38"/>
      <c r="DVZ126" s="38"/>
      <c r="DWA126" s="38"/>
      <c r="DWB126" s="38"/>
      <c r="DWC126" s="38"/>
      <c r="DWD126" s="38"/>
      <c r="DWE126" s="38"/>
      <c r="DWF126" s="38"/>
      <c r="DWG126" s="38"/>
      <c r="DWH126" s="38"/>
      <c r="DWI126" s="38"/>
      <c r="DWJ126" s="38"/>
      <c r="DWK126" s="38"/>
      <c r="DWL126" s="38"/>
      <c r="DWM126" s="38"/>
      <c r="DWN126" s="38"/>
      <c r="DWO126" s="38"/>
      <c r="DWP126" s="38"/>
      <c r="DWQ126" s="38"/>
      <c r="DWR126" s="38"/>
      <c r="DWS126" s="38"/>
      <c r="DWT126" s="38"/>
      <c r="DWU126" s="38"/>
      <c r="DWV126" s="38"/>
      <c r="DWW126" s="38"/>
      <c r="DWX126" s="38"/>
      <c r="DWY126" s="38"/>
      <c r="DWZ126" s="38"/>
      <c r="DXA126" s="38"/>
      <c r="DXB126" s="38"/>
      <c r="DXC126" s="38"/>
      <c r="DXD126" s="38"/>
      <c r="DXE126" s="38"/>
      <c r="DXF126" s="38"/>
      <c r="DXG126" s="38"/>
      <c r="DXH126" s="38"/>
      <c r="DXI126" s="38"/>
      <c r="DXJ126" s="38"/>
      <c r="DXK126" s="38"/>
      <c r="DXL126" s="38"/>
      <c r="DXM126" s="38"/>
      <c r="DXN126" s="38"/>
      <c r="DXO126" s="38"/>
      <c r="DXP126" s="38"/>
      <c r="DXQ126" s="38"/>
      <c r="DXR126" s="38"/>
      <c r="DXS126" s="38"/>
      <c r="DXT126" s="38"/>
      <c r="DXU126" s="38"/>
      <c r="DXV126" s="38"/>
      <c r="DXW126" s="38"/>
      <c r="DXX126" s="38"/>
      <c r="DXY126" s="38"/>
      <c r="DXZ126" s="38"/>
      <c r="DYA126" s="38"/>
      <c r="DYB126" s="38"/>
      <c r="DYC126" s="38"/>
      <c r="DYD126" s="38"/>
      <c r="DYE126" s="38"/>
      <c r="DYF126" s="38"/>
      <c r="DYG126" s="38"/>
      <c r="DYH126" s="38"/>
      <c r="DYI126" s="38"/>
      <c r="DYJ126" s="38"/>
      <c r="DYK126" s="38"/>
      <c r="DYL126" s="38"/>
      <c r="DYM126" s="38"/>
      <c r="DYN126" s="38"/>
      <c r="DYO126" s="38"/>
      <c r="DYP126" s="38"/>
      <c r="DYQ126" s="38"/>
      <c r="DYR126" s="38"/>
      <c r="DYS126" s="38"/>
      <c r="DYT126" s="38"/>
      <c r="DYU126" s="38"/>
      <c r="DYV126" s="38"/>
      <c r="DYW126" s="38"/>
      <c r="DYX126" s="38"/>
      <c r="DYY126" s="38"/>
      <c r="DYZ126" s="38"/>
      <c r="DZA126" s="38"/>
      <c r="DZB126" s="38"/>
      <c r="DZC126" s="38"/>
      <c r="DZD126" s="38"/>
      <c r="DZE126" s="38"/>
      <c r="DZF126" s="38"/>
      <c r="DZG126" s="38"/>
      <c r="DZH126" s="38"/>
      <c r="DZI126" s="38"/>
      <c r="DZJ126" s="38"/>
      <c r="DZK126" s="38"/>
      <c r="DZL126" s="38"/>
      <c r="DZM126" s="38"/>
      <c r="DZN126" s="38"/>
      <c r="DZO126" s="38"/>
      <c r="DZP126" s="38"/>
      <c r="DZQ126" s="38"/>
      <c r="DZR126" s="38"/>
      <c r="DZS126" s="38"/>
      <c r="DZT126" s="38"/>
      <c r="DZU126" s="38"/>
      <c r="DZV126" s="38"/>
      <c r="DZW126" s="38"/>
      <c r="DZX126" s="38"/>
      <c r="DZY126" s="38"/>
      <c r="DZZ126" s="38"/>
      <c r="EAA126" s="38"/>
      <c r="EAB126" s="38"/>
      <c r="EAC126" s="38"/>
      <c r="EAD126" s="38"/>
      <c r="EAE126" s="38"/>
      <c r="EAF126" s="38"/>
      <c r="EAG126" s="38"/>
      <c r="EAH126" s="38"/>
      <c r="EAI126" s="38"/>
      <c r="EAJ126" s="38"/>
      <c r="EAK126" s="38"/>
      <c r="EAL126" s="38"/>
      <c r="EAM126" s="38"/>
      <c r="EAN126" s="38"/>
      <c r="EAO126" s="38"/>
      <c r="EAP126" s="38"/>
      <c r="EAQ126" s="38"/>
      <c r="EAR126" s="38"/>
      <c r="EAS126" s="38"/>
      <c r="EAT126" s="38"/>
      <c r="EAU126" s="38"/>
      <c r="EAV126" s="38"/>
      <c r="EAW126" s="38"/>
      <c r="EAX126" s="38"/>
      <c r="EAY126" s="38"/>
      <c r="EAZ126" s="38"/>
      <c r="EBA126" s="38"/>
      <c r="EBB126" s="38"/>
      <c r="EBC126" s="38"/>
      <c r="EBD126" s="38"/>
      <c r="EBE126" s="38"/>
      <c r="EBF126" s="38"/>
      <c r="EBG126" s="38"/>
      <c r="EBH126" s="38"/>
      <c r="EBI126" s="38"/>
      <c r="EBJ126" s="38"/>
      <c r="EBK126" s="38"/>
      <c r="EBL126" s="38"/>
      <c r="EBM126" s="38"/>
      <c r="EBN126" s="38"/>
      <c r="EBO126" s="38"/>
      <c r="EBP126" s="38"/>
      <c r="EBQ126" s="38"/>
      <c r="EBR126" s="38"/>
      <c r="EBS126" s="38"/>
      <c r="EBT126" s="38"/>
      <c r="EBU126" s="38"/>
      <c r="EBV126" s="38"/>
      <c r="EBW126" s="38"/>
      <c r="EBX126" s="38"/>
      <c r="EBY126" s="38"/>
      <c r="EBZ126" s="38"/>
      <c r="ECA126" s="38"/>
      <c r="ECB126" s="38"/>
      <c r="ECC126" s="38"/>
      <c r="ECD126" s="38"/>
      <c r="ECE126" s="38"/>
      <c r="ECF126" s="38"/>
      <c r="ECG126" s="38"/>
      <c r="ECH126" s="38"/>
      <c r="ECI126" s="38"/>
      <c r="ECJ126" s="38"/>
      <c r="ECK126" s="38"/>
      <c r="ECL126" s="38"/>
      <c r="ECM126" s="38"/>
      <c r="ECN126" s="38"/>
      <c r="ECO126" s="38"/>
      <c r="ECP126" s="38"/>
      <c r="ECQ126" s="38"/>
      <c r="ECR126" s="38"/>
      <c r="ECS126" s="38"/>
      <c r="ECT126" s="38"/>
      <c r="ECU126" s="38"/>
      <c r="ECV126" s="38"/>
      <c r="ECW126" s="38"/>
      <c r="ECX126" s="38"/>
      <c r="ECY126" s="38"/>
      <c r="ECZ126" s="38"/>
      <c r="EDA126" s="38"/>
      <c r="EDB126" s="38"/>
      <c r="EDC126" s="38"/>
      <c r="EDD126" s="38"/>
      <c r="EDE126" s="38"/>
      <c r="EDF126" s="38"/>
      <c r="EDG126" s="38"/>
      <c r="EDH126" s="38"/>
      <c r="EDI126" s="38"/>
      <c r="EDJ126" s="38"/>
      <c r="EDK126" s="38"/>
      <c r="EDL126" s="38"/>
      <c r="EDM126" s="38"/>
      <c r="EDN126" s="38"/>
      <c r="EDO126" s="38"/>
      <c r="EDP126" s="38"/>
      <c r="EDQ126" s="38"/>
      <c r="EDR126" s="38"/>
      <c r="EDS126" s="38"/>
      <c r="EDT126" s="38"/>
      <c r="EDU126" s="38"/>
      <c r="EDV126" s="38"/>
      <c r="EDW126" s="38"/>
      <c r="EDX126" s="38"/>
      <c r="EDY126" s="38"/>
      <c r="EDZ126" s="38"/>
      <c r="EEA126" s="38"/>
      <c r="EEB126" s="38"/>
      <c r="EEC126" s="38"/>
      <c r="EED126" s="38"/>
      <c r="EEE126" s="38"/>
      <c r="EEF126" s="38"/>
      <c r="EEG126" s="38"/>
      <c r="EEH126" s="38"/>
      <c r="EEI126" s="38"/>
      <c r="EEJ126" s="38"/>
      <c r="EEK126" s="38"/>
      <c r="EEL126" s="38"/>
      <c r="EEM126" s="38"/>
      <c r="EEN126" s="38"/>
      <c r="EEO126" s="38"/>
      <c r="EEP126" s="38"/>
      <c r="EEQ126" s="38"/>
      <c r="EER126" s="38"/>
      <c r="EES126" s="38"/>
      <c r="EET126" s="38"/>
      <c r="EEU126" s="38"/>
      <c r="EEV126" s="38"/>
      <c r="EEW126" s="38"/>
      <c r="EEX126" s="38"/>
      <c r="EEY126" s="38"/>
      <c r="EEZ126" s="38"/>
      <c r="EFA126" s="38"/>
      <c r="EFB126" s="38"/>
      <c r="EFC126" s="38"/>
      <c r="EFD126" s="38"/>
      <c r="EFE126" s="38"/>
      <c r="EFF126" s="38"/>
      <c r="EFG126" s="38"/>
      <c r="EFH126" s="38"/>
      <c r="EFI126" s="38"/>
      <c r="EFJ126" s="38"/>
      <c r="EFK126" s="38"/>
      <c r="EFL126" s="38"/>
      <c r="EFM126" s="38"/>
      <c r="EFN126" s="38"/>
      <c r="EFO126" s="38"/>
      <c r="EFP126" s="38"/>
      <c r="EFQ126" s="38"/>
      <c r="EFR126" s="38"/>
      <c r="EFS126" s="38"/>
      <c r="EFT126" s="38"/>
      <c r="EFU126" s="38"/>
      <c r="EFV126" s="38"/>
      <c r="EFW126" s="38"/>
      <c r="EFX126" s="38"/>
      <c r="EFY126" s="38"/>
      <c r="EFZ126" s="38"/>
      <c r="EGA126" s="38"/>
      <c r="EGB126" s="38"/>
      <c r="EGC126" s="38"/>
      <c r="EGD126" s="38"/>
      <c r="EGE126" s="38"/>
      <c r="EGF126" s="38"/>
      <c r="EGG126" s="38"/>
      <c r="EGH126" s="38"/>
      <c r="EGI126" s="38"/>
      <c r="EGJ126" s="38"/>
      <c r="EGK126" s="38"/>
      <c r="EGL126" s="38"/>
      <c r="EGM126" s="38"/>
      <c r="EGN126" s="38"/>
      <c r="EGO126" s="38"/>
      <c r="EGP126" s="38"/>
      <c r="EGQ126" s="38"/>
      <c r="EGR126" s="38"/>
      <c r="EGS126" s="38"/>
      <c r="EGT126" s="38"/>
      <c r="EGU126" s="38"/>
      <c r="EGV126" s="38"/>
      <c r="EGW126" s="38"/>
      <c r="EGX126" s="38"/>
      <c r="EGY126" s="38"/>
      <c r="EGZ126" s="38"/>
      <c r="EHA126" s="38"/>
      <c r="EHB126" s="38"/>
      <c r="EHC126" s="38"/>
      <c r="EHD126" s="38"/>
      <c r="EHE126" s="38"/>
      <c r="EHF126" s="38"/>
      <c r="EHG126" s="38"/>
      <c r="EHH126" s="38"/>
      <c r="EHI126" s="38"/>
      <c r="EHJ126" s="38"/>
      <c r="EHK126" s="38"/>
      <c r="EHL126" s="38"/>
      <c r="EHM126" s="38"/>
      <c r="EHN126" s="38"/>
      <c r="EHO126" s="38"/>
      <c r="EHP126" s="38"/>
      <c r="EHQ126" s="38"/>
      <c r="EHR126" s="38"/>
      <c r="EHS126" s="38"/>
      <c r="EHT126" s="38"/>
      <c r="EHU126" s="38"/>
      <c r="EHV126" s="38"/>
      <c r="EHW126" s="38"/>
      <c r="EHX126" s="38"/>
      <c r="EHY126" s="38"/>
      <c r="EHZ126" s="38"/>
      <c r="EIA126" s="38"/>
      <c r="EIB126" s="38"/>
      <c r="EIC126" s="38"/>
      <c r="EID126" s="38"/>
      <c r="EIE126" s="38"/>
      <c r="EIF126" s="38"/>
      <c r="EIG126" s="38"/>
      <c r="EIH126" s="38"/>
      <c r="EII126" s="38"/>
      <c r="EIJ126" s="38"/>
      <c r="EIK126" s="38"/>
      <c r="EIL126" s="38"/>
      <c r="EIM126" s="38"/>
      <c r="EIN126" s="38"/>
      <c r="EIO126" s="38"/>
      <c r="EIP126" s="38"/>
      <c r="EIQ126" s="38"/>
      <c r="EIR126" s="38"/>
      <c r="EIS126" s="38"/>
      <c r="EIT126" s="38"/>
      <c r="EIU126" s="38"/>
      <c r="EIV126" s="38"/>
      <c r="EIW126" s="38"/>
      <c r="EIX126" s="38"/>
      <c r="EIY126" s="38"/>
      <c r="EIZ126" s="38"/>
      <c r="EJA126" s="38"/>
      <c r="EJB126" s="38"/>
      <c r="EJC126" s="38"/>
      <c r="EJD126" s="38"/>
      <c r="EJE126" s="38"/>
      <c r="EJF126" s="38"/>
      <c r="EJG126" s="38"/>
      <c r="EJH126" s="38"/>
      <c r="EJI126" s="38"/>
      <c r="EJJ126" s="38"/>
      <c r="EJK126" s="38"/>
      <c r="EJL126" s="38"/>
      <c r="EJM126" s="38"/>
      <c r="EJN126" s="38"/>
      <c r="EJO126" s="38"/>
      <c r="EJP126" s="38"/>
      <c r="EJQ126" s="38"/>
      <c r="EJR126" s="38"/>
      <c r="EJS126" s="38"/>
      <c r="EJT126" s="38"/>
      <c r="EJU126" s="38"/>
      <c r="EJV126" s="38"/>
      <c r="EJW126" s="38"/>
      <c r="EJX126" s="38"/>
      <c r="EJY126" s="38"/>
      <c r="EJZ126" s="38"/>
      <c r="EKA126" s="38"/>
      <c r="EKB126" s="38"/>
      <c r="EKC126" s="38"/>
      <c r="EKD126" s="38"/>
      <c r="EKE126" s="38"/>
      <c r="EKF126" s="38"/>
      <c r="EKG126" s="38"/>
      <c r="EKH126" s="38"/>
      <c r="EKI126" s="38"/>
      <c r="EKJ126" s="38"/>
      <c r="EKK126" s="38"/>
      <c r="EKL126" s="38"/>
      <c r="EKM126" s="38"/>
      <c r="EKN126" s="38"/>
      <c r="EKO126" s="38"/>
      <c r="EKP126" s="38"/>
      <c r="EKQ126" s="38"/>
      <c r="EKR126" s="38"/>
      <c r="EKS126" s="38"/>
      <c r="EKT126" s="38"/>
      <c r="EKU126" s="38"/>
      <c r="EKV126" s="38"/>
      <c r="EKW126" s="38"/>
      <c r="EKX126" s="38"/>
      <c r="EKY126" s="38"/>
      <c r="EKZ126" s="38"/>
      <c r="ELA126" s="38"/>
      <c r="ELB126" s="38"/>
      <c r="ELC126" s="38"/>
      <c r="ELD126" s="38"/>
      <c r="ELE126" s="38"/>
      <c r="ELF126" s="38"/>
      <c r="ELG126" s="38"/>
      <c r="ELH126" s="38"/>
      <c r="ELI126" s="38"/>
      <c r="ELJ126" s="38"/>
      <c r="ELK126" s="38"/>
      <c r="ELL126" s="38"/>
      <c r="ELM126" s="38"/>
      <c r="ELN126" s="38"/>
      <c r="ELO126" s="38"/>
      <c r="ELP126" s="38"/>
      <c r="ELQ126" s="38"/>
      <c r="ELR126" s="38"/>
      <c r="ELS126" s="38"/>
      <c r="ELT126" s="38"/>
      <c r="ELU126" s="38"/>
      <c r="ELV126" s="38"/>
      <c r="ELW126" s="38"/>
      <c r="ELX126" s="38"/>
      <c r="ELY126" s="38"/>
      <c r="ELZ126" s="38"/>
      <c r="EMA126" s="38"/>
      <c r="EMB126" s="38"/>
      <c r="EMC126" s="38"/>
      <c r="EMD126" s="38"/>
      <c r="EME126" s="38"/>
      <c r="EMF126" s="38"/>
      <c r="EMG126" s="38"/>
      <c r="EMH126" s="38"/>
      <c r="EMI126" s="38"/>
      <c r="EMJ126" s="38"/>
      <c r="EMK126" s="38"/>
      <c r="EML126" s="38"/>
      <c r="EMM126" s="38"/>
      <c r="EMN126" s="38"/>
      <c r="EMO126" s="38"/>
      <c r="EMP126" s="38"/>
      <c r="EMQ126" s="38"/>
      <c r="EMR126" s="38"/>
      <c r="EMS126" s="38"/>
      <c r="EMT126" s="38"/>
      <c r="EMU126" s="38"/>
      <c r="EMV126" s="38"/>
      <c r="EMW126" s="38"/>
      <c r="EMX126" s="38"/>
      <c r="EMY126" s="38"/>
      <c r="EMZ126" s="38"/>
      <c r="ENA126" s="38"/>
      <c r="ENB126" s="38"/>
      <c r="ENC126" s="38"/>
      <c r="END126" s="38"/>
      <c r="ENE126" s="38"/>
      <c r="ENF126" s="38"/>
      <c r="ENG126" s="38"/>
      <c r="ENH126" s="38"/>
      <c r="ENI126" s="38"/>
      <c r="ENJ126" s="38"/>
      <c r="ENK126" s="38"/>
      <c r="ENL126" s="38"/>
      <c r="ENM126" s="38"/>
      <c r="ENN126" s="38"/>
      <c r="ENO126" s="38"/>
      <c r="ENP126" s="38"/>
      <c r="ENQ126" s="38"/>
      <c r="ENR126" s="38"/>
      <c r="ENS126" s="38"/>
      <c r="ENT126" s="38"/>
      <c r="ENU126" s="38"/>
      <c r="ENV126" s="38"/>
      <c r="ENW126" s="38"/>
      <c r="ENX126" s="38"/>
      <c r="ENY126" s="38"/>
      <c r="ENZ126" s="38"/>
      <c r="EOA126" s="38"/>
      <c r="EOB126" s="38"/>
      <c r="EOC126" s="38"/>
      <c r="EOD126" s="38"/>
      <c r="EOE126" s="38"/>
      <c r="EOF126" s="38"/>
      <c r="EOG126" s="38"/>
      <c r="EOH126" s="38"/>
      <c r="EOI126" s="38"/>
      <c r="EOJ126" s="38"/>
      <c r="EOK126" s="38"/>
      <c r="EOL126" s="38"/>
      <c r="EOM126" s="38"/>
      <c r="EON126" s="38"/>
      <c r="EOO126" s="38"/>
      <c r="EOP126" s="38"/>
      <c r="EOQ126" s="38"/>
      <c r="EOR126" s="38"/>
      <c r="EOS126" s="38"/>
      <c r="EOT126" s="38"/>
      <c r="EOU126" s="38"/>
      <c r="EOV126" s="38"/>
      <c r="EOW126" s="38"/>
      <c r="EOX126" s="38"/>
      <c r="EOY126" s="38"/>
      <c r="EOZ126" s="38"/>
      <c r="EPA126" s="38"/>
      <c r="EPB126" s="38"/>
      <c r="EPC126" s="38"/>
      <c r="EPD126" s="38"/>
      <c r="EPE126" s="38"/>
      <c r="EPF126" s="38"/>
      <c r="EPG126" s="38"/>
      <c r="EPH126" s="38"/>
      <c r="EPI126" s="38"/>
      <c r="EPJ126" s="38"/>
      <c r="EPK126" s="38"/>
      <c r="EPL126" s="38"/>
      <c r="EPM126" s="38"/>
      <c r="EPN126" s="38"/>
      <c r="EPO126" s="38"/>
      <c r="EPP126" s="38"/>
      <c r="EPQ126" s="38"/>
      <c r="EPR126" s="38"/>
      <c r="EPS126" s="38"/>
      <c r="EPT126" s="38"/>
      <c r="EPU126" s="38"/>
      <c r="EPV126" s="38"/>
      <c r="EPW126" s="38"/>
      <c r="EPX126" s="38"/>
      <c r="EPY126" s="38"/>
      <c r="EPZ126" s="38"/>
      <c r="EQA126" s="38"/>
      <c r="EQB126" s="38"/>
      <c r="EQC126" s="38"/>
      <c r="EQD126" s="38"/>
      <c r="EQE126" s="38"/>
      <c r="EQF126" s="38"/>
      <c r="EQG126" s="38"/>
      <c r="EQH126" s="38"/>
      <c r="EQI126" s="38"/>
      <c r="EQJ126" s="38"/>
      <c r="EQK126" s="38"/>
      <c r="EQL126" s="38"/>
      <c r="EQM126" s="38"/>
      <c r="EQN126" s="38"/>
      <c r="EQO126" s="38"/>
      <c r="EQP126" s="38"/>
      <c r="EQQ126" s="38"/>
      <c r="EQR126" s="38"/>
      <c r="EQS126" s="38"/>
      <c r="EQT126" s="38"/>
      <c r="EQU126" s="38"/>
      <c r="EQV126" s="38"/>
      <c r="EQW126" s="38"/>
      <c r="EQX126" s="38"/>
      <c r="EQY126" s="38"/>
      <c r="EQZ126" s="38"/>
      <c r="ERA126" s="38"/>
      <c r="ERB126" s="38"/>
      <c r="ERC126" s="38"/>
      <c r="ERD126" s="38"/>
      <c r="ERE126" s="38"/>
      <c r="ERF126" s="38"/>
      <c r="ERG126" s="38"/>
      <c r="ERH126" s="38"/>
      <c r="ERI126" s="38"/>
      <c r="ERJ126" s="38"/>
      <c r="ERK126" s="38"/>
      <c r="ERL126" s="38"/>
      <c r="ERM126" s="38"/>
      <c r="ERN126" s="38"/>
      <c r="ERO126" s="38"/>
      <c r="ERP126" s="38"/>
      <c r="ERQ126" s="38"/>
      <c r="ERR126" s="38"/>
      <c r="ERS126" s="38"/>
      <c r="ERT126" s="38"/>
      <c r="ERU126" s="38"/>
      <c r="ERV126" s="38"/>
      <c r="ERW126" s="38"/>
      <c r="ERX126" s="38"/>
      <c r="ERY126" s="38"/>
      <c r="ERZ126" s="38"/>
      <c r="ESA126" s="38"/>
      <c r="ESB126" s="38"/>
      <c r="ESC126" s="38"/>
      <c r="ESD126" s="38"/>
      <c r="ESE126" s="38"/>
      <c r="ESF126" s="38"/>
      <c r="ESG126" s="38"/>
      <c r="ESH126" s="38"/>
      <c r="ESI126" s="38"/>
      <c r="ESJ126" s="38"/>
      <c r="ESK126" s="38"/>
      <c r="ESL126" s="38"/>
      <c r="ESM126" s="38"/>
      <c r="ESN126" s="38"/>
      <c r="ESO126" s="38"/>
      <c r="ESP126" s="38"/>
      <c r="ESQ126" s="38"/>
      <c r="ESR126" s="38"/>
      <c r="ESS126" s="38"/>
      <c r="EST126" s="38"/>
      <c r="ESU126" s="38"/>
      <c r="ESV126" s="38"/>
      <c r="ESW126" s="38"/>
      <c r="ESX126" s="38"/>
      <c r="ESY126" s="38"/>
      <c r="ESZ126" s="38"/>
      <c r="ETA126" s="38"/>
      <c r="ETB126" s="38"/>
      <c r="ETC126" s="38"/>
      <c r="ETD126" s="38"/>
      <c r="ETE126" s="38"/>
      <c r="ETF126" s="38"/>
      <c r="ETG126" s="38"/>
      <c r="ETH126" s="38"/>
      <c r="ETI126" s="38"/>
      <c r="ETJ126" s="38"/>
      <c r="ETK126" s="38"/>
      <c r="ETL126" s="38"/>
      <c r="ETM126" s="38"/>
      <c r="ETN126" s="38"/>
      <c r="ETO126" s="38"/>
      <c r="ETP126" s="38"/>
      <c r="ETQ126" s="38"/>
      <c r="ETR126" s="38"/>
      <c r="ETS126" s="38"/>
      <c r="ETT126" s="38"/>
      <c r="ETU126" s="38"/>
      <c r="ETV126" s="38"/>
      <c r="ETW126" s="38"/>
      <c r="ETX126" s="38"/>
      <c r="ETY126" s="38"/>
      <c r="ETZ126" s="38"/>
      <c r="EUA126" s="38"/>
      <c r="EUB126" s="38"/>
      <c r="EUC126" s="38"/>
      <c r="EUD126" s="38"/>
      <c r="EUE126" s="38"/>
      <c r="EUF126" s="38"/>
      <c r="EUG126" s="38"/>
      <c r="EUH126" s="38"/>
      <c r="EUI126" s="38"/>
      <c r="EUJ126" s="38"/>
      <c r="EUK126" s="38"/>
      <c r="EUL126" s="38"/>
      <c r="EUM126" s="38"/>
      <c r="EUN126" s="38"/>
      <c r="EUO126" s="38"/>
      <c r="EUP126" s="38"/>
      <c r="EUQ126" s="38"/>
      <c r="EUR126" s="38"/>
      <c r="EUS126" s="38"/>
      <c r="EUT126" s="38"/>
      <c r="EUU126" s="38"/>
      <c r="EUV126" s="38"/>
      <c r="EUW126" s="38"/>
      <c r="EUX126" s="38"/>
      <c r="EUY126" s="38"/>
      <c r="EUZ126" s="38"/>
      <c r="EVA126" s="38"/>
      <c r="EVB126" s="38"/>
      <c r="EVC126" s="38"/>
      <c r="EVD126" s="38"/>
      <c r="EVE126" s="38"/>
      <c r="EVF126" s="38"/>
      <c r="EVG126" s="38"/>
      <c r="EVH126" s="38"/>
      <c r="EVI126" s="38"/>
      <c r="EVJ126" s="38"/>
      <c r="EVK126" s="38"/>
      <c r="EVL126" s="38"/>
      <c r="EVM126" s="38"/>
      <c r="EVN126" s="38"/>
      <c r="EVO126" s="38"/>
      <c r="EVP126" s="38"/>
      <c r="EVQ126" s="38"/>
      <c r="EVR126" s="38"/>
      <c r="EVS126" s="38"/>
      <c r="EVT126" s="38"/>
      <c r="EVU126" s="38"/>
      <c r="EVV126" s="38"/>
      <c r="EVW126" s="38"/>
      <c r="EVX126" s="38"/>
      <c r="EVY126" s="38"/>
      <c r="EVZ126" s="38"/>
      <c r="EWA126" s="38"/>
      <c r="EWB126" s="38"/>
      <c r="EWC126" s="38"/>
      <c r="EWD126" s="38"/>
      <c r="EWE126" s="38"/>
      <c r="EWF126" s="38"/>
      <c r="EWG126" s="38"/>
      <c r="EWH126" s="38"/>
      <c r="EWI126" s="38"/>
      <c r="EWJ126" s="38"/>
      <c r="EWK126" s="38"/>
      <c r="EWL126" s="38"/>
      <c r="EWM126" s="38"/>
      <c r="EWN126" s="38"/>
      <c r="EWO126" s="38"/>
      <c r="EWP126" s="38"/>
      <c r="EWQ126" s="38"/>
      <c r="EWR126" s="38"/>
      <c r="EWS126" s="38"/>
      <c r="EWT126" s="38"/>
      <c r="EWU126" s="38"/>
      <c r="EWV126" s="38"/>
      <c r="EWW126" s="38"/>
      <c r="EWX126" s="38"/>
      <c r="EWY126" s="38"/>
      <c r="EWZ126" s="38"/>
      <c r="EXA126" s="38"/>
      <c r="EXB126" s="38"/>
      <c r="EXC126" s="38"/>
      <c r="EXD126" s="38"/>
      <c r="EXE126" s="38"/>
      <c r="EXF126" s="38"/>
      <c r="EXG126" s="38"/>
      <c r="EXH126" s="38"/>
      <c r="EXI126" s="38"/>
      <c r="EXJ126" s="38"/>
      <c r="EXK126" s="38"/>
      <c r="EXL126" s="38"/>
      <c r="EXM126" s="38"/>
      <c r="EXN126" s="38"/>
      <c r="EXO126" s="38"/>
      <c r="EXP126" s="38"/>
      <c r="EXQ126" s="38"/>
      <c r="EXR126" s="38"/>
      <c r="EXS126" s="38"/>
      <c r="EXT126" s="38"/>
      <c r="EXU126" s="38"/>
      <c r="EXV126" s="38"/>
      <c r="EXW126" s="38"/>
      <c r="EXX126" s="38"/>
      <c r="EXY126" s="38"/>
      <c r="EXZ126" s="38"/>
      <c r="EYA126" s="38"/>
      <c r="EYB126" s="38"/>
      <c r="EYC126" s="38"/>
      <c r="EYD126" s="38"/>
      <c r="EYE126" s="38"/>
      <c r="EYF126" s="38"/>
      <c r="EYG126" s="38"/>
      <c r="EYH126" s="38"/>
      <c r="EYI126" s="38"/>
      <c r="EYJ126" s="38"/>
      <c r="EYK126" s="38"/>
      <c r="EYL126" s="38"/>
      <c r="EYM126" s="38"/>
      <c r="EYN126" s="38"/>
      <c r="EYO126" s="38"/>
      <c r="EYP126" s="38"/>
      <c r="EYQ126" s="38"/>
      <c r="EYR126" s="38"/>
      <c r="EYS126" s="38"/>
      <c r="EYT126" s="38"/>
      <c r="EYU126" s="38"/>
      <c r="EYV126" s="38"/>
      <c r="EYW126" s="38"/>
      <c r="EYX126" s="38"/>
      <c r="EYY126" s="38"/>
      <c r="EYZ126" s="38"/>
      <c r="EZA126" s="38"/>
      <c r="EZB126" s="38"/>
      <c r="EZC126" s="38"/>
      <c r="EZD126" s="38"/>
      <c r="EZE126" s="38"/>
      <c r="EZF126" s="38"/>
      <c r="EZG126" s="38"/>
      <c r="EZH126" s="38"/>
      <c r="EZI126" s="38"/>
      <c r="EZJ126" s="38"/>
      <c r="EZK126" s="38"/>
      <c r="EZL126" s="38"/>
      <c r="EZM126" s="38"/>
      <c r="EZN126" s="38"/>
      <c r="EZO126" s="38"/>
      <c r="EZP126" s="38"/>
      <c r="EZQ126" s="38"/>
      <c r="EZR126" s="38"/>
      <c r="EZS126" s="38"/>
      <c r="EZT126" s="38"/>
      <c r="EZU126" s="38"/>
      <c r="EZV126" s="38"/>
      <c r="EZW126" s="38"/>
      <c r="EZX126" s="38"/>
      <c r="EZY126" s="38"/>
      <c r="EZZ126" s="38"/>
      <c r="FAA126" s="38"/>
      <c r="FAB126" s="38"/>
      <c r="FAC126" s="38"/>
      <c r="FAD126" s="38"/>
      <c r="FAE126" s="38"/>
      <c r="FAF126" s="38"/>
      <c r="FAG126" s="38"/>
      <c r="FAH126" s="38"/>
      <c r="FAI126" s="38"/>
      <c r="FAJ126" s="38"/>
      <c r="FAK126" s="38"/>
      <c r="FAL126" s="38"/>
      <c r="FAM126" s="38"/>
      <c r="FAN126" s="38"/>
      <c r="FAO126" s="38"/>
      <c r="FAP126" s="38"/>
      <c r="FAQ126" s="38"/>
      <c r="FAR126" s="38"/>
      <c r="FAS126" s="38"/>
      <c r="FAT126" s="38"/>
      <c r="FAU126" s="38"/>
      <c r="FAV126" s="38"/>
      <c r="FAW126" s="38"/>
      <c r="FAX126" s="38"/>
      <c r="FAY126" s="38"/>
      <c r="FAZ126" s="38"/>
      <c r="FBA126" s="38"/>
      <c r="FBB126" s="38"/>
      <c r="FBC126" s="38"/>
      <c r="FBD126" s="38"/>
      <c r="FBE126" s="38"/>
      <c r="FBF126" s="38"/>
      <c r="FBG126" s="38"/>
      <c r="FBH126" s="38"/>
      <c r="FBI126" s="38"/>
      <c r="FBJ126" s="38"/>
      <c r="FBK126" s="38"/>
      <c r="FBL126" s="38"/>
      <c r="FBM126" s="38"/>
      <c r="FBN126" s="38"/>
      <c r="FBO126" s="38"/>
      <c r="FBP126" s="38"/>
      <c r="FBQ126" s="38"/>
      <c r="FBR126" s="38"/>
      <c r="FBS126" s="38"/>
      <c r="FBT126" s="38"/>
      <c r="FBU126" s="38"/>
      <c r="FBV126" s="38"/>
      <c r="FBW126" s="38"/>
      <c r="FBX126" s="38"/>
      <c r="FBY126" s="38"/>
      <c r="FBZ126" s="38"/>
      <c r="FCA126" s="38"/>
      <c r="FCB126" s="38"/>
      <c r="FCC126" s="38"/>
      <c r="FCD126" s="38"/>
      <c r="FCE126" s="38"/>
      <c r="FCF126" s="38"/>
      <c r="FCG126" s="38"/>
      <c r="FCH126" s="38"/>
      <c r="FCI126" s="38"/>
      <c r="FCJ126" s="38"/>
      <c r="FCK126" s="38"/>
      <c r="FCL126" s="38"/>
      <c r="FCM126" s="38"/>
      <c r="FCN126" s="38"/>
      <c r="FCO126" s="38"/>
      <c r="FCP126" s="38"/>
      <c r="FCQ126" s="38"/>
      <c r="FCR126" s="38"/>
      <c r="FCS126" s="38"/>
      <c r="FCT126" s="38"/>
      <c r="FCU126" s="38"/>
      <c r="FCV126" s="38"/>
      <c r="FCW126" s="38"/>
      <c r="FCX126" s="38"/>
      <c r="FCY126" s="38"/>
      <c r="FCZ126" s="38"/>
      <c r="FDA126" s="38"/>
      <c r="FDB126" s="38"/>
      <c r="FDC126" s="38"/>
      <c r="FDD126" s="38"/>
      <c r="FDE126" s="38"/>
      <c r="FDF126" s="38"/>
      <c r="FDG126" s="38"/>
      <c r="FDH126" s="38"/>
      <c r="FDI126" s="38"/>
      <c r="FDJ126" s="38"/>
      <c r="FDK126" s="38"/>
      <c r="FDL126" s="38"/>
      <c r="FDM126" s="38"/>
      <c r="FDN126" s="38"/>
      <c r="FDO126" s="38"/>
      <c r="FDP126" s="38"/>
      <c r="FDQ126" s="38"/>
      <c r="FDR126" s="38"/>
      <c r="FDS126" s="38"/>
      <c r="FDT126" s="38"/>
      <c r="FDU126" s="38"/>
      <c r="FDV126" s="38"/>
      <c r="FDW126" s="38"/>
      <c r="FDX126" s="38"/>
      <c r="FDY126" s="38"/>
      <c r="FDZ126" s="38"/>
      <c r="FEA126" s="38"/>
      <c r="FEB126" s="38"/>
      <c r="FEC126" s="38"/>
      <c r="FED126" s="38"/>
      <c r="FEE126" s="38"/>
      <c r="FEF126" s="38"/>
      <c r="FEG126" s="38"/>
      <c r="FEH126" s="38"/>
      <c r="FEI126" s="38"/>
      <c r="FEJ126" s="38"/>
      <c r="FEK126" s="38"/>
      <c r="FEL126" s="38"/>
      <c r="FEM126" s="38"/>
      <c r="FEN126" s="38"/>
      <c r="FEO126" s="38"/>
      <c r="FEP126" s="38"/>
      <c r="FEQ126" s="38"/>
      <c r="FER126" s="38"/>
      <c r="FES126" s="38"/>
      <c r="FET126" s="38"/>
      <c r="FEU126" s="38"/>
      <c r="FEV126" s="38"/>
      <c r="FEW126" s="38"/>
      <c r="FEX126" s="38"/>
      <c r="FEY126" s="38"/>
      <c r="FEZ126" s="38"/>
      <c r="FFA126" s="38"/>
      <c r="FFB126" s="38"/>
      <c r="FFC126" s="38"/>
      <c r="FFD126" s="38"/>
      <c r="FFE126" s="38"/>
      <c r="FFF126" s="38"/>
      <c r="FFG126" s="38"/>
      <c r="FFH126" s="38"/>
      <c r="FFI126" s="38"/>
      <c r="FFJ126" s="38"/>
      <c r="FFK126" s="38"/>
      <c r="FFL126" s="38"/>
      <c r="FFM126" s="38"/>
      <c r="FFN126" s="38"/>
      <c r="FFO126" s="38"/>
      <c r="FFP126" s="38"/>
      <c r="FFQ126" s="38"/>
      <c r="FFR126" s="38"/>
      <c r="FFS126" s="38"/>
      <c r="FFT126" s="38"/>
      <c r="FFU126" s="38"/>
      <c r="FFV126" s="38"/>
      <c r="FFW126" s="38"/>
      <c r="FFX126" s="38"/>
      <c r="FFY126" s="38"/>
      <c r="FFZ126" s="38"/>
      <c r="FGA126" s="38"/>
      <c r="FGB126" s="38"/>
      <c r="FGC126" s="38"/>
      <c r="FGD126" s="38"/>
      <c r="FGE126" s="38"/>
      <c r="FGF126" s="38"/>
      <c r="FGG126" s="38"/>
      <c r="FGH126" s="38"/>
      <c r="FGI126" s="38"/>
      <c r="FGJ126" s="38"/>
      <c r="FGK126" s="38"/>
      <c r="FGL126" s="38"/>
      <c r="FGM126" s="38"/>
      <c r="FGN126" s="38"/>
      <c r="FGO126" s="38"/>
      <c r="FGP126" s="38"/>
      <c r="FGQ126" s="38"/>
      <c r="FGR126" s="38"/>
      <c r="FGS126" s="38"/>
      <c r="FGT126" s="38"/>
      <c r="FGU126" s="38"/>
      <c r="FGV126" s="38"/>
      <c r="FGW126" s="38"/>
      <c r="FGX126" s="38"/>
      <c r="FGY126" s="38"/>
      <c r="FGZ126" s="38"/>
      <c r="FHA126" s="38"/>
      <c r="FHB126" s="38"/>
      <c r="FHC126" s="38"/>
      <c r="FHD126" s="38"/>
      <c r="FHE126" s="38"/>
      <c r="FHF126" s="38"/>
      <c r="FHG126" s="38"/>
      <c r="FHH126" s="38"/>
      <c r="FHI126" s="38"/>
      <c r="FHJ126" s="38"/>
      <c r="FHK126" s="38"/>
      <c r="FHL126" s="38"/>
      <c r="FHM126" s="38"/>
      <c r="FHN126" s="38"/>
      <c r="FHO126" s="38"/>
      <c r="FHP126" s="38"/>
      <c r="FHQ126" s="38"/>
      <c r="FHR126" s="38"/>
      <c r="FHS126" s="38"/>
      <c r="FHT126" s="38"/>
      <c r="FHU126" s="38"/>
      <c r="FHV126" s="38"/>
      <c r="FHW126" s="38"/>
      <c r="FHX126" s="38"/>
      <c r="FHY126" s="38"/>
      <c r="FHZ126" s="38"/>
      <c r="FIA126" s="38"/>
      <c r="FIB126" s="38"/>
      <c r="FIC126" s="38"/>
      <c r="FID126" s="38"/>
      <c r="FIE126" s="38"/>
      <c r="FIF126" s="38"/>
      <c r="FIG126" s="38"/>
      <c r="FIH126" s="38"/>
      <c r="FII126" s="38"/>
      <c r="FIJ126" s="38"/>
      <c r="FIK126" s="38"/>
      <c r="FIL126" s="38"/>
      <c r="FIM126" s="38"/>
      <c r="FIN126" s="38"/>
      <c r="FIO126" s="38"/>
      <c r="FIP126" s="38"/>
      <c r="FIQ126" s="38"/>
      <c r="FIR126" s="38"/>
      <c r="FIS126" s="38"/>
      <c r="FIT126" s="38"/>
      <c r="FIU126" s="38"/>
      <c r="FIV126" s="38"/>
      <c r="FIW126" s="38"/>
      <c r="FIX126" s="38"/>
      <c r="FIY126" s="38"/>
      <c r="FIZ126" s="38"/>
      <c r="FJA126" s="38"/>
      <c r="FJB126" s="38"/>
      <c r="FJC126" s="38"/>
      <c r="FJD126" s="38"/>
      <c r="FJE126" s="38"/>
      <c r="FJF126" s="38"/>
      <c r="FJG126" s="38"/>
      <c r="FJH126" s="38"/>
      <c r="FJI126" s="38"/>
      <c r="FJJ126" s="38"/>
      <c r="FJK126" s="38"/>
      <c r="FJL126" s="38"/>
      <c r="FJM126" s="38"/>
      <c r="FJN126" s="38"/>
      <c r="FJO126" s="38"/>
      <c r="FJP126" s="38"/>
      <c r="FJQ126" s="38"/>
      <c r="FJR126" s="38"/>
      <c r="FJS126" s="38"/>
      <c r="FJT126" s="38"/>
      <c r="FJU126" s="38"/>
      <c r="FJV126" s="38"/>
      <c r="FJW126" s="38"/>
      <c r="FJX126" s="38"/>
      <c r="FJY126" s="38"/>
      <c r="FJZ126" s="38"/>
      <c r="FKA126" s="38"/>
      <c r="FKB126" s="38"/>
      <c r="FKC126" s="38"/>
      <c r="FKD126" s="38"/>
      <c r="FKE126" s="38"/>
      <c r="FKF126" s="38"/>
      <c r="FKG126" s="38"/>
      <c r="FKH126" s="38"/>
      <c r="FKI126" s="38"/>
      <c r="FKJ126" s="38"/>
      <c r="FKK126" s="38"/>
      <c r="FKL126" s="38"/>
      <c r="FKM126" s="38"/>
      <c r="FKN126" s="38"/>
      <c r="FKO126" s="38"/>
      <c r="FKP126" s="38"/>
      <c r="FKQ126" s="38"/>
      <c r="FKR126" s="38"/>
      <c r="FKS126" s="38"/>
      <c r="FKT126" s="38"/>
      <c r="FKU126" s="38"/>
      <c r="FKV126" s="38"/>
      <c r="FKW126" s="38"/>
      <c r="FKX126" s="38"/>
      <c r="FKY126" s="38"/>
      <c r="FKZ126" s="38"/>
      <c r="FLA126" s="38"/>
      <c r="FLB126" s="38"/>
      <c r="FLC126" s="38"/>
      <c r="FLD126" s="38"/>
      <c r="FLE126" s="38"/>
      <c r="FLF126" s="38"/>
      <c r="FLG126" s="38"/>
      <c r="FLH126" s="38"/>
      <c r="FLI126" s="38"/>
      <c r="FLJ126" s="38"/>
      <c r="FLK126" s="38"/>
      <c r="FLL126" s="38"/>
      <c r="FLM126" s="38"/>
      <c r="FLN126" s="38"/>
      <c r="FLO126" s="38"/>
      <c r="FLP126" s="38"/>
      <c r="FLQ126" s="38"/>
      <c r="FLR126" s="38"/>
      <c r="FLS126" s="38"/>
      <c r="FLT126" s="38"/>
      <c r="FLU126" s="38"/>
      <c r="FLV126" s="38"/>
      <c r="FLW126" s="38"/>
      <c r="FLX126" s="38"/>
      <c r="FLY126" s="38"/>
      <c r="FLZ126" s="38"/>
      <c r="FMA126" s="38"/>
      <c r="FMB126" s="38"/>
      <c r="FMC126" s="38"/>
      <c r="FMD126" s="38"/>
      <c r="FME126" s="38"/>
      <c r="FMF126" s="38"/>
      <c r="FMG126" s="38"/>
      <c r="FMH126" s="38"/>
      <c r="FMI126" s="38"/>
      <c r="FMJ126" s="38"/>
      <c r="FMK126" s="38"/>
      <c r="FML126" s="38"/>
      <c r="FMM126" s="38"/>
      <c r="FMN126" s="38"/>
      <c r="FMO126" s="38"/>
      <c r="FMP126" s="38"/>
      <c r="FMQ126" s="38"/>
      <c r="FMR126" s="38"/>
      <c r="FMS126" s="38"/>
      <c r="FMT126" s="38"/>
      <c r="FMU126" s="38"/>
      <c r="FMV126" s="38"/>
      <c r="FMW126" s="38"/>
      <c r="FMX126" s="38"/>
      <c r="FMY126" s="38"/>
      <c r="FMZ126" s="38"/>
      <c r="FNA126" s="38"/>
      <c r="FNB126" s="38"/>
      <c r="FNC126" s="38"/>
      <c r="FND126" s="38"/>
      <c r="FNE126" s="38"/>
      <c r="FNF126" s="38"/>
      <c r="FNG126" s="38"/>
      <c r="FNH126" s="38"/>
      <c r="FNI126" s="38"/>
      <c r="FNJ126" s="38"/>
      <c r="FNK126" s="38"/>
      <c r="FNL126" s="38"/>
      <c r="FNM126" s="38"/>
      <c r="FNN126" s="38"/>
      <c r="FNO126" s="38"/>
      <c r="FNP126" s="38"/>
      <c r="FNQ126" s="38"/>
      <c r="FNR126" s="38"/>
      <c r="FNS126" s="38"/>
      <c r="FNT126" s="38"/>
      <c r="FNU126" s="38"/>
      <c r="FNV126" s="38"/>
      <c r="FNW126" s="38"/>
      <c r="FNX126" s="38"/>
      <c r="FNY126" s="38"/>
      <c r="FNZ126" s="38"/>
      <c r="FOA126" s="38"/>
      <c r="FOB126" s="38"/>
      <c r="FOC126" s="38"/>
      <c r="FOD126" s="38"/>
      <c r="FOE126" s="38"/>
      <c r="FOF126" s="38"/>
      <c r="FOG126" s="38"/>
      <c r="FOH126" s="38"/>
      <c r="FOI126" s="38"/>
      <c r="FOJ126" s="38"/>
      <c r="FOK126" s="38"/>
      <c r="FOL126" s="38"/>
      <c r="FOM126" s="38"/>
      <c r="FON126" s="38"/>
      <c r="FOO126" s="38"/>
      <c r="FOP126" s="38"/>
      <c r="FOQ126" s="38"/>
      <c r="FOR126" s="38"/>
      <c r="FOS126" s="38"/>
      <c r="FOT126" s="38"/>
      <c r="FOU126" s="38"/>
      <c r="FOV126" s="38"/>
      <c r="FOW126" s="38"/>
      <c r="FOX126" s="38"/>
      <c r="FOY126" s="38"/>
      <c r="FOZ126" s="38"/>
      <c r="FPA126" s="38"/>
      <c r="FPB126" s="38"/>
      <c r="FPC126" s="38"/>
      <c r="FPD126" s="38"/>
      <c r="FPE126" s="38"/>
      <c r="FPF126" s="38"/>
      <c r="FPG126" s="38"/>
      <c r="FPH126" s="38"/>
      <c r="FPI126" s="38"/>
      <c r="FPJ126" s="38"/>
      <c r="FPK126" s="38"/>
      <c r="FPL126" s="38"/>
      <c r="FPM126" s="38"/>
      <c r="FPN126" s="38"/>
      <c r="FPO126" s="38"/>
      <c r="FPP126" s="38"/>
      <c r="FPQ126" s="38"/>
      <c r="FPR126" s="38"/>
      <c r="FPS126" s="38"/>
      <c r="FPT126" s="38"/>
      <c r="FPU126" s="38"/>
      <c r="FPV126" s="38"/>
      <c r="FPW126" s="38"/>
      <c r="FPX126" s="38"/>
      <c r="FPY126" s="38"/>
      <c r="FPZ126" s="38"/>
      <c r="FQA126" s="38"/>
      <c r="FQB126" s="38"/>
      <c r="FQC126" s="38"/>
      <c r="FQD126" s="38"/>
      <c r="FQE126" s="38"/>
      <c r="FQF126" s="38"/>
      <c r="FQG126" s="38"/>
      <c r="FQH126" s="38"/>
      <c r="FQI126" s="38"/>
      <c r="FQJ126" s="38"/>
      <c r="FQK126" s="38"/>
      <c r="FQL126" s="38"/>
      <c r="FQM126" s="38"/>
      <c r="FQN126" s="38"/>
      <c r="FQO126" s="38"/>
      <c r="FQP126" s="38"/>
      <c r="FQQ126" s="38"/>
      <c r="FQR126" s="38"/>
      <c r="FQS126" s="38"/>
      <c r="FQT126" s="38"/>
      <c r="FQU126" s="38"/>
      <c r="FQV126" s="38"/>
      <c r="FQW126" s="38"/>
      <c r="FQX126" s="38"/>
      <c r="FQY126" s="38"/>
      <c r="FQZ126" s="38"/>
      <c r="FRA126" s="38"/>
      <c r="FRB126" s="38"/>
      <c r="FRC126" s="38"/>
      <c r="FRD126" s="38"/>
      <c r="FRE126" s="38"/>
      <c r="FRF126" s="38"/>
      <c r="FRG126" s="38"/>
      <c r="FRH126" s="38"/>
      <c r="FRI126" s="38"/>
      <c r="FRJ126" s="38"/>
      <c r="FRK126" s="38"/>
      <c r="FRL126" s="38"/>
      <c r="FRM126" s="38"/>
      <c r="FRN126" s="38"/>
      <c r="FRO126" s="38"/>
      <c r="FRP126" s="38"/>
      <c r="FRQ126" s="38"/>
      <c r="FRR126" s="38"/>
      <c r="FRS126" s="38"/>
      <c r="FRT126" s="38"/>
      <c r="FRU126" s="38"/>
      <c r="FRV126" s="38"/>
      <c r="FRW126" s="38"/>
      <c r="FRX126" s="38"/>
      <c r="FRY126" s="38"/>
      <c r="FRZ126" s="38"/>
      <c r="FSA126" s="38"/>
      <c r="FSB126" s="38"/>
      <c r="FSC126" s="38"/>
      <c r="FSD126" s="38"/>
      <c r="FSE126" s="38"/>
      <c r="FSF126" s="38"/>
      <c r="FSG126" s="38"/>
      <c r="FSH126" s="38"/>
      <c r="FSI126" s="38"/>
      <c r="FSJ126" s="38"/>
      <c r="FSK126" s="38"/>
      <c r="FSL126" s="38"/>
      <c r="FSM126" s="38"/>
      <c r="FSN126" s="38"/>
      <c r="FSO126" s="38"/>
      <c r="FSP126" s="38"/>
      <c r="FSQ126" s="38"/>
      <c r="FSR126" s="38"/>
      <c r="FSS126" s="38"/>
      <c r="FST126" s="38"/>
      <c r="FSU126" s="38"/>
      <c r="FSV126" s="38"/>
      <c r="FSW126" s="38"/>
      <c r="FSX126" s="38"/>
      <c r="FSY126" s="38"/>
      <c r="FSZ126" s="38"/>
      <c r="FTA126" s="38"/>
      <c r="FTB126" s="38"/>
      <c r="FTC126" s="38"/>
      <c r="FTD126" s="38"/>
      <c r="FTE126" s="38"/>
      <c r="FTF126" s="38"/>
      <c r="FTG126" s="38"/>
      <c r="FTH126" s="38"/>
      <c r="FTI126" s="38"/>
      <c r="FTJ126" s="38"/>
      <c r="FTK126" s="38"/>
      <c r="FTL126" s="38"/>
      <c r="FTM126" s="38"/>
      <c r="FTN126" s="38"/>
      <c r="FTO126" s="38"/>
      <c r="FTP126" s="38"/>
      <c r="FTQ126" s="38"/>
      <c r="FTR126" s="38"/>
      <c r="FTS126" s="38"/>
      <c r="FTT126" s="38"/>
      <c r="FTU126" s="38"/>
      <c r="FTV126" s="38"/>
      <c r="FTW126" s="38"/>
      <c r="FTX126" s="38"/>
      <c r="FTY126" s="38"/>
      <c r="FTZ126" s="38"/>
      <c r="FUA126" s="38"/>
      <c r="FUB126" s="38"/>
      <c r="FUC126" s="38"/>
      <c r="FUD126" s="38"/>
      <c r="FUE126" s="38"/>
      <c r="FUF126" s="38"/>
      <c r="FUG126" s="38"/>
      <c r="FUH126" s="38"/>
      <c r="FUI126" s="38"/>
      <c r="FUJ126" s="38"/>
      <c r="FUK126" s="38"/>
      <c r="FUL126" s="38"/>
      <c r="FUM126" s="38"/>
      <c r="FUN126" s="38"/>
      <c r="FUO126" s="38"/>
      <c r="FUP126" s="38"/>
      <c r="FUQ126" s="38"/>
      <c r="FUR126" s="38"/>
      <c r="FUS126" s="38"/>
      <c r="FUT126" s="38"/>
      <c r="FUU126" s="38"/>
      <c r="FUV126" s="38"/>
      <c r="FUW126" s="38"/>
      <c r="FUX126" s="38"/>
      <c r="FUY126" s="38"/>
      <c r="FUZ126" s="38"/>
      <c r="FVA126" s="38"/>
      <c r="FVB126" s="38"/>
      <c r="FVC126" s="38"/>
      <c r="FVD126" s="38"/>
      <c r="FVE126" s="38"/>
      <c r="FVF126" s="38"/>
      <c r="FVG126" s="38"/>
      <c r="FVH126" s="38"/>
      <c r="FVI126" s="38"/>
      <c r="FVJ126" s="38"/>
      <c r="FVK126" s="38"/>
      <c r="FVL126" s="38"/>
      <c r="FVM126" s="38"/>
      <c r="FVN126" s="38"/>
      <c r="FVO126" s="38"/>
      <c r="FVP126" s="38"/>
      <c r="FVQ126" s="38"/>
      <c r="FVR126" s="38"/>
      <c r="FVS126" s="38"/>
      <c r="FVT126" s="38"/>
      <c r="FVU126" s="38"/>
      <c r="FVV126" s="38"/>
      <c r="FVW126" s="38"/>
      <c r="FVX126" s="38"/>
      <c r="FVY126" s="38"/>
      <c r="FVZ126" s="38"/>
      <c r="FWA126" s="38"/>
      <c r="FWB126" s="38"/>
      <c r="FWC126" s="38"/>
      <c r="FWD126" s="38"/>
      <c r="FWE126" s="38"/>
      <c r="FWF126" s="38"/>
      <c r="FWG126" s="38"/>
      <c r="FWH126" s="38"/>
      <c r="FWI126" s="38"/>
      <c r="FWJ126" s="38"/>
      <c r="FWK126" s="38"/>
      <c r="FWL126" s="38"/>
      <c r="FWM126" s="38"/>
      <c r="FWN126" s="38"/>
      <c r="FWO126" s="38"/>
      <c r="FWP126" s="38"/>
      <c r="FWQ126" s="38"/>
      <c r="FWR126" s="38"/>
      <c r="FWS126" s="38"/>
      <c r="FWT126" s="38"/>
      <c r="FWU126" s="38"/>
      <c r="FWV126" s="38"/>
      <c r="FWW126" s="38"/>
      <c r="FWX126" s="38"/>
      <c r="FWY126" s="38"/>
      <c r="FWZ126" s="38"/>
      <c r="FXA126" s="38"/>
      <c r="FXB126" s="38"/>
      <c r="FXC126" s="38"/>
      <c r="FXD126" s="38"/>
      <c r="FXE126" s="38"/>
      <c r="FXF126" s="38"/>
      <c r="FXG126" s="38"/>
      <c r="FXH126" s="38"/>
      <c r="FXI126" s="38"/>
      <c r="FXJ126" s="38"/>
      <c r="FXK126" s="38"/>
      <c r="FXL126" s="38"/>
      <c r="FXM126" s="38"/>
      <c r="FXN126" s="38"/>
      <c r="FXO126" s="38"/>
      <c r="FXP126" s="38"/>
      <c r="FXQ126" s="38"/>
      <c r="FXR126" s="38"/>
      <c r="FXS126" s="38"/>
      <c r="FXT126" s="38"/>
      <c r="FXU126" s="38"/>
      <c r="FXV126" s="38"/>
      <c r="FXW126" s="38"/>
      <c r="FXX126" s="38"/>
      <c r="FXY126" s="38"/>
      <c r="FXZ126" s="38"/>
      <c r="FYA126" s="38"/>
      <c r="FYB126" s="38"/>
      <c r="FYC126" s="38"/>
      <c r="FYD126" s="38"/>
      <c r="FYE126" s="38"/>
      <c r="FYF126" s="38"/>
      <c r="FYG126" s="38"/>
      <c r="FYH126" s="38"/>
      <c r="FYI126" s="38"/>
      <c r="FYJ126" s="38"/>
      <c r="FYK126" s="38"/>
      <c r="FYL126" s="38"/>
      <c r="FYM126" s="38"/>
      <c r="FYN126" s="38"/>
      <c r="FYO126" s="38"/>
      <c r="FYP126" s="38"/>
      <c r="FYQ126" s="38"/>
      <c r="FYR126" s="38"/>
      <c r="FYS126" s="38"/>
      <c r="FYT126" s="38"/>
      <c r="FYU126" s="38"/>
      <c r="FYV126" s="38"/>
      <c r="FYW126" s="38"/>
      <c r="FYX126" s="38"/>
      <c r="FYY126" s="38"/>
      <c r="FYZ126" s="38"/>
      <c r="FZA126" s="38"/>
      <c r="FZB126" s="38"/>
      <c r="FZC126" s="38"/>
      <c r="FZD126" s="38"/>
      <c r="FZE126" s="38"/>
      <c r="FZF126" s="38"/>
      <c r="FZG126" s="38"/>
      <c r="FZH126" s="38"/>
      <c r="FZI126" s="38"/>
      <c r="FZJ126" s="38"/>
      <c r="FZK126" s="38"/>
      <c r="FZL126" s="38"/>
      <c r="FZM126" s="38"/>
      <c r="FZN126" s="38"/>
      <c r="FZO126" s="38"/>
      <c r="FZP126" s="38"/>
      <c r="FZQ126" s="38"/>
      <c r="FZR126" s="38"/>
      <c r="FZS126" s="38"/>
      <c r="FZT126" s="38"/>
      <c r="FZU126" s="38"/>
      <c r="FZV126" s="38"/>
      <c r="FZW126" s="38"/>
      <c r="FZX126" s="38"/>
      <c r="FZY126" s="38"/>
      <c r="FZZ126" s="38"/>
      <c r="GAA126" s="38"/>
      <c r="GAB126" s="38"/>
      <c r="GAC126" s="38"/>
      <c r="GAD126" s="38"/>
      <c r="GAE126" s="38"/>
      <c r="GAF126" s="38"/>
      <c r="GAG126" s="38"/>
      <c r="GAH126" s="38"/>
      <c r="GAI126" s="38"/>
      <c r="GAJ126" s="38"/>
      <c r="GAK126" s="38"/>
      <c r="GAL126" s="38"/>
      <c r="GAM126" s="38"/>
      <c r="GAN126" s="38"/>
      <c r="GAO126" s="38"/>
      <c r="GAP126" s="38"/>
      <c r="GAQ126" s="38"/>
      <c r="GAR126" s="38"/>
      <c r="GAS126" s="38"/>
      <c r="GAT126" s="38"/>
      <c r="GAU126" s="38"/>
      <c r="GAV126" s="38"/>
      <c r="GAW126" s="38"/>
      <c r="GAX126" s="38"/>
      <c r="GAY126" s="38"/>
      <c r="GAZ126" s="38"/>
      <c r="GBA126" s="38"/>
      <c r="GBB126" s="38"/>
      <c r="GBC126" s="38"/>
      <c r="GBD126" s="38"/>
      <c r="GBE126" s="38"/>
      <c r="GBF126" s="38"/>
      <c r="GBG126" s="38"/>
      <c r="GBH126" s="38"/>
      <c r="GBI126" s="38"/>
      <c r="GBJ126" s="38"/>
      <c r="GBK126" s="38"/>
      <c r="GBL126" s="38"/>
      <c r="GBM126" s="38"/>
      <c r="GBN126" s="38"/>
      <c r="GBO126" s="38"/>
      <c r="GBP126" s="38"/>
      <c r="GBQ126" s="38"/>
      <c r="GBR126" s="38"/>
      <c r="GBS126" s="38"/>
      <c r="GBT126" s="38"/>
      <c r="GBU126" s="38"/>
      <c r="GBV126" s="38"/>
      <c r="GBW126" s="38"/>
      <c r="GBX126" s="38"/>
      <c r="GBY126" s="38"/>
      <c r="GBZ126" s="38"/>
      <c r="GCA126" s="38"/>
      <c r="GCB126" s="38"/>
      <c r="GCC126" s="38"/>
      <c r="GCD126" s="38"/>
      <c r="GCE126" s="38"/>
      <c r="GCF126" s="38"/>
      <c r="GCG126" s="38"/>
      <c r="GCH126" s="38"/>
      <c r="GCI126" s="38"/>
      <c r="GCJ126" s="38"/>
      <c r="GCK126" s="38"/>
      <c r="GCL126" s="38"/>
      <c r="GCM126" s="38"/>
      <c r="GCN126" s="38"/>
      <c r="GCO126" s="38"/>
      <c r="GCP126" s="38"/>
      <c r="GCQ126" s="38"/>
      <c r="GCR126" s="38"/>
      <c r="GCS126" s="38"/>
      <c r="GCT126" s="38"/>
      <c r="GCU126" s="38"/>
      <c r="GCV126" s="38"/>
      <c r="GCW126" s="38"/>
      <c r="GCX126" s="38"/>
      <c r="GCY126" s="38"/>
      <c r="GCZ126" s="38"/>
      <c r="GDA126" s="38"/>
      <c r="GDB126" s="38"/>
      <c r="GDC126" s="38"/>
      <c r="GDD126" s="38"/>
      <c r="GDE126" s="38"/>
      <c r="GDF126" s="38"/>
      <c r="GDG126" s="38"/>
      <c r="GDH126" s="38"/>
      <c r="GDI126" s="38"/>
      <c r="GDJ126" s="38"/>
      <c r="GDK126" s="38"/>
      <c r="GDL126" s="38"/>
      <c r="GDM126" s="38"/>
      <c r="GDN126" s="38"/>
      <c r="GDO126" s="38"/>
      <c r="GDP126" s="38"/>
      <c r="GDQ126" s="38"/>
      <c r="GDR126" s="38"/>
      <c r="GDS126" s="38"/>
      <c r="GDT126" s="38"/>
      <c r="GDU126" s="38"/>
      <c r="GDV126" s="38"/>
      <c r="GDW126" s="38"/>
      <c r="GDX126" s="38"/>
      <c r="GDY126" s="38"/>
      <c r="GDZ126" s="38"/>
      <c r="GEA126" s="38"/>
      <c r="GEB126" s="38"/>
      <c r="GEC126" s="38"/>
      <c r="GED126" s="38"/>
      <c r="GEE126" s="38"/>
      <c r="GEF126" s="38"/>
      <c r="GEG126" s="38"/>
      <c r="GEH126" s="38"/>
      <c r="GEI126" s="38"/>
      <c r="GEJ126" s="38"/>
      <c r="GEK126" s="38"/>
      <c r="GEL126" s="38"/>
      <c r="GEM126" s="38"/>
      <c r="GEN126" s="38"/>
      <c r="GEO126" s="38"/>
      <c r="GEP126" s="38"/>
      <c r="GEQ126" s="38"/>
      <c r="GER126" s="38"/>
      <c r="GES126" s="38"/>
      <c r="GET126" s="38"/>
      <c r="GEU126" s="38"/>
      <c r="GEV126" s="38"/>
      <c r="GEW126" s="38"/>
      <c r="GEX126" s="38"/>
      <c r="GEY126" s="38"/>
      <c r="GEZ126" s="38"/>
      <c r="GFA126" s="38"/>
      <c r="GFB126" s="38"/>
      <c r="GFC126" s="38"/>
      <c r="GFD126" s="38"/>
      <c r="GFE126" s="38"/>
      <c r="GFF126" s="38"/>
      <c r="GFG126" s="38"/>
      <c r="GFH126" s="38"/>
      <c r="GFI126" s="38"/>
      <c r="GFJ126" s="38"/>
      <c r="GFK126" s="38"/>
      <c r="GFL126" s="38"/>
      <c r="GFM126" s="38"/>
      <c r="GFN126" s="38"/>
      <c r="GFO126" s="38"/>
      <c r="GFP126" s="38"/>
      <c r="GFQ126" s="38"/>
      <c r="GFR126" s="38"/>
      <c r="GFS126" s="38"/>
      <c r="GFT126" s="38"/>
      <c r="GFU126" s="38"/>
      <c r="GFV126" s="38"/>
      <c r="GFW126" s="38"/>
      <c r="GFX126" s="38"/>
      <c r="GFY126" s="38"/>
      <c r="GFZ126" s="38"/>
      <c r="GGA126" s="38"/>
      <c r="GGB126" s="38"/>
      <c r="GGC126" s="38"/>
      <c r="GGD126" s="38"/>
      <c r="GGE126" s="38"/>
      <c r="GGF126" s="38"/>
      <c r="GGG126" s="38"/>
      <c r="GGH126" s="38"/>
      <c r="GGI126" s="38"/>
      <c r="GGJ126" s="38"/>
      <c r="GGK126" s="38"/>
      <c r="GGL126" s="38"/>
      <c r="GGM126" s="38"/>
      <c r="GGN126" s="38"/>
      <c r="GGO126" s="38"/>
      <c r="GGP126" s="38"/>
      <c r="GGQ126" s="38"/>
      <c r="GGR126" s="38"/>
      <c r="GGS126" s="38"/>
      <c r="GGT126" s="38"/>
      <c r="GGU126" s="38"/>
      <c r="GGV126" s="38"/>
      <c r="GGW126" s="38"/>
      <c r="GGX126" s="38"/>
      <c r="GGY126" s="38"/>
      <c r="GGZ126" s="38"/>
      <c r="GHA126" s="38"/>
      <c r="GHB126" s="38"/>
      <c r="GHC126" s="38"/>
      <c r="GHD126" s="38"/>
      <c r="GHE126" s="38"/>
      <c r="GHF126" s="38"/>
      <c r="GHG126" s="38"/>
      <c r="GHH126" s="38"/>
      <c r="GHI126" s="38"/>
      <c r="GHJ126" s="38"/>
      <c r="GHK126" s="38"/>
      <c r="GHL126" s="38"/>
      <c r="GHM126" s="38"/>
      <c r="GHN126" s="38"/>
      <c r="GHO126" s="38"/>
      <c r="GHP126" s="38"/>
      <c r="GHQ126" s="38"/>
      <c r="GHR126" s="38"/>
      <c r="GHS126" s="38"/>
      <c r="GHT126" s="38"/>
      <c r="GHU126" s="38"/>
      <c r="GHV126" s="38"/>
      <c r="GHW126" s="38"/>
      <c r="GHX126" s="38"/>
      <c r="GHY126" s="38"/>
      <c r="GHZ126" s="38"/>
      <c r="GIA126" s="38"/>
      <c r="GIB126" s="38"/>
      <c r="GIC126" s="38"/>
      <c r="GID126" s="38"/>
      <c r="GIE126" s="38"/>
      <c r="GIF126" s="38"/>
      <c r="GIG126" s="38"/>
      <c r="GIH126" s="38"/>
      <c r="GII126" s="38"/>
      <c r="GIJ126" s="38"/>
      <c r="GIK126" s="38"/>
      <c r="GIL126" s="38"/>
      <c r="GIM126" s="38"/>
      <c r="GIN126" s="38"/>
      <c r="GIO126" s="38"/>
      <c r="GIP126" s="38"/>
      <c r="GIQ126" s="38"/>
      <c r="GIR126" s="38"/>
      <c r="GIS126" s="38"/>
      <c r="GIT126" s="38"/>
      <c r="GIU126" s="38"/>
      <c r="GIV126" s="38"/>
      <c r="GIW126" s="38"/>
      <c r="GIX126" s="38"/>
      <c r="GIY126" s="38"/>
      <c r="GIZ126" s="38"/>
      <c r="GJA126" s="38"/>
      <c r="GJB126" s="38"/>
      <c r="GJC126" s="38"/>
      <c r="GJD126" s="38"/>
      <c r="GJE126" s="38"/>
      <c r="GJF126" s="38"/>
      <c r="GJG126" s="38"/>
      <c r="GJH126" s="38"/>
      <c r="GJI126" s="38"/>
      <c r="GJJ126" s="38"/>
      <c r="GJK126" s="38"/>
      <c r="GJL126" s="38"/>
      <c r="GJM126" s="38"/>
      <c r="GJN126" s="38"/>
      <c r="GJO126" s="38"/>
      <c r="GJP126" s="38"/>
      <c r="GJQ126" s="38"/>
      <c r="GJR126" s="38"/>
      <c r="GJS126" s="38"/>
      <c r="GJT126" s="38"/>
      <c r="GJU126" s="38"/>
      <c r="GJV126" s="38"/>
      <c r="GJW126" s="38"/>
      <c r="GJX126" s="38"/>
      <c r="GJY126" s="38"/>
      <c r="GJZ126" s="38"/>
      <c r="GKA126" s="38"/>
      <c r="GKB126" s="38"/>
      <c r="GKC126" s="38"/>
      <c r="GKD126" s="38"/>
      <c r="GKE126" s="38"/>
      <c r="GKF126" s="38"/>
      <c r="GKG126" s="38"/>
      <c r="GKH126" s="38"/>
      <c r="GKI126" s="38"/>
      <c r="GKJ126" s="38"/>
      <c r="GKK126" s="38"/>
      <c r="GKL126" s="38"/>
      <c r="GKM126" s="38"/>
      <c r="GKN126" s="38"/>
      <c r="GKO126" s="38"/>
      <c r="GKP126" s="38"/>
      <c r="GKQ126" s="38"/>
      <c r="GKR126" s="38"/>
      <c r="GKS126" s="38"/>
      <c r="GKT126" s="38"/>
      <c r="GKU126" s="38"/>
      <c r="GKV126" s="38"/>
      <c r="GKW126" s="38"/>
      <c r="GKX126" s="38"/>
      <c r="GKY126" s="38"/>
      <c r="GKZ126" s="38"/>
      <c r="GLA126" s="38"/>
      <c r="GLB126" s="38"/>
      <c r="GLC126" s="38"/>
      <c r="GLD126" s="38"/>
      <c r="GLE126" s="38"/>
      <c r="GLF126" s="38"/>
      <c r="GLG126" s="38"/>
      <c r="GLH126" s="38"/>
      <c r="GLI126" s="38"/>
      <c r="GLJ126" s="38"/>
      <c r="GLK126" s="38"/>
      <c r="GLL126" s="38"/>
      <c r="GLM126" s="38"/>
      <c r="GLN126" s="38"/>
      <c r="GLO126" s="38"/>
      <c r="GLP126" s="38"/>
      <c r="GLQ126" s="38"/>
      <c r="GLR126" s="38"/>
      <c r="GLS126" s="38"/>
      <c r="GLT126" s="38"/>
      <c r="GLU126" s="38"/>
      <c r="GLV126" s="38"/>
      <c r="GLW126" s="38"/>
      <c r="GLX126" s="38"/>
      <c r="GLY126" s="38"/>
      <c r="GLZ126" s="38"/>
      <c r="GMA126" s="38"/>
      <c r="GMB126" s="38"/>
      <c r="GMC126" s="38"/>
      <c r="GMD126" s="38"/>
      <c r="GME126" s="38"/>
      <c r="GMF126" s="38"/>
      <c r="GMG126" s="38"/>
      <c r="GMH126" s="38"/>
      <c r="GMI126" s="38"/>
      <c r="GMJ126" s="38"/>
      <c r="GMK126" s="38"/>
      <c r="GML126" s="38"/>
      <c r="GMM126" s="38"/>
      <c r="GMN126" s="38"/>
      <c r="GMO126" s="38"/>
      <c r="GMP126" s="38"/>
      <c r="GMQ126" s="38"/>
      <c r="GMR126" s="38"/>
      <c r="GMS126" s="38"/>
      <c r="GMT126" s="38"/>
      <c r="GMU126" s="38"/>
      <c r="GMV126" s="38"/>
      <c r="GMW126" s="38"/>
      <c r="GMX126" s="38"/>
      <c r="GMY126" s="38"/>
      <c r="GMZ126" s="38"/>
      <c r="GNA126" s="38"/>
      <c r="GNB126" s="38"/>
      <c r="GNC126" s="38"/>
      <c r="GND126" s="38"/>
      <c r="GNE126" s="38"/>
      <c r="GNF126" s="38"/>
      <c r="GNG126" s="38"/>
      <c r="GNH126" s="38"/>
      <c r="GNI126" s="38"/>
      <c r="GNJ126" s="38"/>
      <c r="GNK126" s="38"/>
      <c r="GNL126" s="38"/>
      <c r="GNM126" s="38"/>
      <c r="GNN126" s="38"/>
      <c r="GNO126" s="38"/>
      <c r="GNP126" s="38"/>
      <c r="GNQ126" s="38"/>
      <c r="GNR126" s="38"/>
      <c r="GNS126" s="38"/>
      <c r="GNT126" s="38"/>
      <c r="GNU126" s="38"/>
      <c r="GNV126" s="38"/>
      <c r="GNW126" s="38"/>
      <c r="GNX126" s="38"/>
      <c r="GNY126" s="38"/>
      <c r="GNZ126" s="38"/>
      <c r="GOA126" s="38"/>
      <c r="GOB126" s="38"/>
      <c r="GOC126" s="38"/>
      <c r="GOD126" s="38"/>
      <c r="GOE126" s="38"/>
      <c r="GOF126" s="38"/>
      <c r="GOG126" s="38"/>
      <c r="GOH126" s="38"/>
      <c r="GOI126" s="38"/>
      <c r="GOJ126" s="38"/>
      <c r="GOK126" s="38"/>
      <c r="GOL126" s="38"/>
      <c r="GOM126" s="38"/>
      <c r="GON126" s="38"/>
      <c r="GOO126" s="38"/>
      <c r="GOP126" s="38"/>
      <c r="GOQ126" s="38"/>
      <c r="GOR126" s="38"/>
      <c r="GOS126" s="38"/>
      <c r="GOT126" s="38"/>
      <c r="GOU126" s="38"/>
      <c r="GOV126" s="38"/>
      <c r="GOW126" s="38"/>
      <c r="GOX126" s="38"/>
      <c r="GOY126" s="38"/>
      <c r="GOZ126" s="38"/>
      <c r="GPA126" s="38"/>
      <c r="GPB126" s="38"/>
      <c r="GPC126" s="38"/>
      <c r="GPD126" s="38"/>
      <c r="GPE126" s="38"/>
      <c r="GPF126" s="38"/>
      <c r="GPG126" s="38"/>
      <c r="GPH126" s="38"/>
      <c r="GPI126" s="38"/>
      <c r="GPJ126" s="38"/>
      <c r="GPK126" s="38"/>
      <c r="GPL126" s="38"/>
      <c r="GPM126" s="38"/>
      <c r="GPN126" s="38"/>
      <c r="GPO126" s="38"/>
      <c r="GPP126" s="38"/>
      <c r="GPQ126" s="38"/>
      <c r="GPR126" s="38"/>
      <c r="GPS126" s="38"/>
      <c r="GPT126" s="38"/>
      <c r="GPU126" s="38"/>
      <c r="GPV126" s="38"/>
      <c r="GPW126" s="38"/>
      <c r="GPX126" s="38"/>
      <c r="GPY126" s="38"/>
      <c r="GPZ126" s="38"/>
      <c r="GQA126" s="38"/>
      <c r="GQB126" s="38"/>
      <c r="GQC126" s="38"/>
      <c r="GQD126" s="38"/>
      <c r="GQE126" s="38"/>
      <c r="GQF126" s="38"/>
      <c r="GQG126" s="38"/>
      <c r="GQH126" s="38"/>
      <c r="GQI126" s="38"/>
      <c r="GQJ126" s="38"/>
      <c r="GQK126" s="38"/>
      <c r="GQL126" s="38"/>
      <c r="GQM126" s="38"/>
      <c r="GQN126" s="38"/>
      <c r="GQO126" s="38"/>
      <c r="GQP126" s="38"/>
      <c r="GQQ126" s="38"/>
      <c r="GQR126" s="38"/>
      <c r="GQS126" s="38"/>
      <c r="GQT126" s="38"/>
      <c r="GQU126" s="38"/>
      <c r="GQV126" s="38"/>
      <c r="GQW126" s="38"/>
      <c r="GQX126" s="38"/>
      <c r="GQY126" s="38"/>
      <c r="GQZ126" s="38"/>
      <c r="GRA126" s="38"/>
      <c r="GRB126" s="38"/>
      <c r="GRC126" s="38"/>
      <c r="GRD126" s="38"/>
      <c r="GRE126" s="38"/>
      <c r="GRF126" s="38"/>
      <c r="GRG126" s="38"/>
      <c r="GRH126" s="38"/>
      <c r="GRI126" s="38"/>
      <c r="GRJ126" s="38"/>
      <c r="GRK126" s="38"/>
      <c r="GRL126" s="38"/>
      <c r="GRM126" s="38"/>
      <c r="GRN126" s="38"/>
      <c r="GRO126" s="38"/>
      <c r="GRP126" s="38"/>
      <c r="GRQ126" s="38"/>
      <c r="GRR126" s="38"/>
      <c r="GRS126" s="38"/>
      <c r="GRT126" s="38"/>
      <c r="GRU126" s="38"/>
      <c r="GRV126" s="38"/>
      <c r="GRW126" s="38"/>
      <c r="GRX126" s="38"/>
      <c r="GRY126" s="38"/>
      <c r="GRZ126" s="38"/>
      <c r="GSA126" s="38"/>
      <c r="GSB126" s="38"/>
      <c r="GSC126" s="38"/>
      <c r="GSD126" s="38"/>
      <c r="GSE126" s="38"/>
      <c r="GSF126" s="38"/>
      <c r="GSG126" s="38"/>
      <c r="GSH126" s="38"/>
      <c r="GSI126" s="38"/>
      <c r="GSJ126" s="38"/>
      <c r="GSK126" s="38"/>
      <c r="GSL126" s="38"/>
      <c r="GSM126" s="38"/>
      <c r="GSN126" s="38"/>
      <c r="GSO126" s="38"/>
      <c r="GSP126" s="38"/>
      <c r="GSQ126" s="38"/>
      <c r="GSR126" s="38"/>
      <c r="GSS126" s="38"/>
      <c r="GST126" s="38"/>
      <c r="GSU126" s="38"/>
      <c r="GSV126" s="38"/>
      <c r="GSW126" s="38"/>
      <c r="GSX126" s="38"/>
      <c r="GSY126" s="38"/>
      <c r="GSZ126" s="38"/>
      <c r="GTA126" s="38"/>
      <c r="GTB126" s="38"/>
      <c r="GTC126" s="38"/>
      <c r="GTD126" s="38"/>
      <c r="GTE126" s="38"/>
      <c r="GTF126" s="38"/>
      <c r="GTG126" s="38"/>
      <c r="GTH126" s="38"/>
      <c r="GTI126" s="38"/>
      <c r="GTJ126" s="38"/>
      <c r="GTK126" s="38"/>
      <c r="GTL126" s="38"/>
      <c r="GTM126" s="38"/>
      <c r="GTN126" s="38"/>
      <c r="GTO126" s="38"/>
      <c r="GTP126" s="38"/>
      <c r="GTQ126" s="38"/>
      <c r="GTR126" s="38"/>
      <c r="GTS126" s="38"/>
      <c r="GTT126" s="38"/>
      <c r="GTU126" s="38"/>
      <c r="GTV126" s="38"/>
      <c r="GTW126" s="38"/>
      <c r="GTX126" s="38"/>
      <c r="GTY126" s="38"/>
      <c r="GTZ126" s="38"/>
      <c r="GUA126" s="38"/>
      <c r="GUB126" s="38"/>
      <c r="GUC126" s="38"/>
      <c r="GUD126" s="38"/>
      <c r="GUE126" s="38"/>
      <c r="GUF126" s="38"/>
      <c r="GUG126" s="38"/>
      <c r="GUH126" s="38"/>
      <c r="GUI126" s="38"/>
      <c r="GUJ126" s="38"/>
      <c r="GUK126" s="38"/>
      <c r="GUL126" s="38"/>
      <c r="GUM126" s="38"/>
      <c r="GUN126" s="38"/>
      <c r="GUO126" s="38"/>
      <c r="GUP126" s="38"/>
      <c r="GUQ126" s="38"/>
      <c r="GUR126" s="38"/>
      <c r="GUS126" s="38"/>
      <c r="GUT126" s="38"/>
      <c r="GUU126" s="38"/>
      <c r="GUV126" s="38"/>
      <c r="GUW126" s="38"/>
      <c r="GUX126" s="38"/>
      <c r="GUY126" s="38"/>
      <c r="GUZ126" s="38"/>
      <c r="GVA126" s="38"/>
      <c r="GVB126" s="38"/>
      <c r="GVC126" s="38"/>
      <c r="GVD126" s="38"/>
      <c r="GVE126" s="38"/>
      <c r="GVF126" s="38"/>
      <c r="GVG126" s="38"/>
      <c r="GVH126" s="38"/>
      <c r="GVI126" s="38"/>
      <c r="GVJ126" s="38"/>
      <c r="GVK126" s="38"/>
      <c r="GVL126" s="38"/>
      <c r="GVM126" s="38"/>
      <c r="GVN126" s="38"/>
      <c r="GVO126" s="38"/>
      <c r="GVP126" s="38"/>
      <c r="GVQ126" s="38"/>
      <c r="GVR126" s="38"/>
      <c r="GVS126" s="38"/>
      <c r="GVT126" s="38"/>
      <c r="GVU126" s="38"/>
      <c r="GVV126" s="38"/>
      <c r="GVW126" s="38"/>
      <c r="GVX126" s="38"/>
      <c r="GVY126" s="38"/>
      <c r="GVZ126" s="38"/>
      <c r="GWA126" s="38"/>
      <c r="GWB126" s="38"/>
      <c r="GWC126" s="38"/>
      <c r="GWD126" s="38"/>
      <c r="GWE126" s="38"/>
      <c r="GWF126" s="38"/>
      <c r="GWG126" s="38"/>
      <c r="GWH126" s="38"/>
      <c r="GWI126" s="38"/>
      <c r="GWJ126" s="38"/>
      <c r="GWK126" s="38"/>
      <c r="GWL126" s="38"/>
      <c r="GWM126" s="38"/>
      <c r="GWN126" s="38"/>
      <c r="GWO126" s="38"/>
      <c r="GWP126" s="38"/>
      <c r="GWQ126" s="38"/>
      <c r="GWR126" s="38"/>
      <c r="GWS126" s="38"/>
      <c r="GWT126" s="38"/>
      <c r="GWU126" s="38"/>
      <c r="GWV126" s="38"/>
      <c r="GWW126" s="38"/>
      <c r="GWX126" s="38"/>
      <c r="GWY126" s="38"/>
      <c r="GWZ126" s="38"/>
      <c r="GXA126" s="38"/>
      <c r="GXB126" s="38"/>
      <c r="GXC126" s="38"/>
      <c r="GXD126" s="38"/>
      <c r="GXE126" s="38"/>
      <c r="GXF126" s="38"/>
      <c r="GXG126" s="38"/>
      <c r="GXH126" s="38"/>
      <c r="GXI126" s="38"/>
      <c r="GXJ126" s="38"/>
      <c r="GXK126" s="38"/>
      <c r="GXL126" s="38"/>
      <c r="GXM126" s="38"/>
      <c r="GXN126" s="38"/>
      <c r="GXO126" s="38"/>
      <c r="GXP126" s="38"/>
      <c r="GXQ126" s="38"/>
      <c r="GXR126" s="38"/>
      <c r="GXS126" s="38"/>
      <c r="GXT126" s="38"/>
      <c r="GXU126" s="38"/>
      <c r="GXV126" s="38"/>
      <c r="GXW126" s="38"/>
      <c r="GXX126" s="38"/>
      <c r="GXY126" s="38"/>
      <c r="GXZ126" s="38"/>
      <c r="GYA126" s="38"/>
      <c r="GYB126" s="38"/>
      <c r="GYC126" s="38"/>
      <c r="GYD126" s="38"/>
      <c r="GYE126" s="38"/>
      <c r="GYF126" s="38"/>
      <c r="GYG126" s="38"/>
      <c r="GYH126" s="38"/>
      <c r="GYI126" s="38"/>
      <c r="GYJ126" s="38"/>
      <c r="GYK126" s="38"/>
      <c r="GYL126" s="38"/>
      <c r="GYM126" s="38"/>
      <c r="GYN126" s="38"/>
      <c r="GYO126" s="38"/>
      <c r="GYP126" s="38"/>
      <c r="GYQ126" s="38"/>
      <c r="GYR126" s="38"/>
      <c r="GYS126" s="38"/>
      <c r="GYT126" s="38"/>
      <c r="GYU126" s="38"/>
      <c r="GYV126" s="38"/>
      <c r="GYW126" s="38"/>
      <c r="GYX126" s="38"/>
      <c r="GYY126" s="38"/>
      <c r="GYZ126" s="38"/>
      <c r="GZA126" s="38"/>
      <c r="GZB126" s="38"/>
      <c r="GZC126" s="38"/>
      <c r="GZD126" s="38"/>
      <c r="GZE126" s="38"/>
      <c r="GZF126" s="38"/>
      <c r="GZG126" s="38"/>
      <c r="GZH126" s="38"/>
      <c r="GZI126" s="38"/>
      <c r="GZJ126" s="38"/>
      <c r="GZK126" s="38"/>
      <c r="GZL126" s="38"/>
      <c r="GZM126" s="38"/>
      <c r="GZN126" s="38"/>
      <c r="GZO126" s="38"/>
      <c r="GZP126" s="38"/>
      <c r="GZQ126" s="38"/>
      <c r="GZR126" s="38"/>
      <c r="GZS126" s="38"/>
      <c r="GZT126" s="38"/>
      <c r="GZU126" s="38"/>
      <c r="GZV126" s="38"/>
      <c r="GZW126" s="38"/>
      <c r="GZX126" s="38"/>
      <c r="GZY126" s="38"/>
      <c r="GZZ126" s="38"/>
      <c r="HAA126" s="38"/>
      <c r="HAB126" s="38"/>
      <c r="HAC126" s="38"/>
      <c r="HAD126" s="38"/>
      <c r="HAE126" s="38"/>
      <c r="HAF126" s="38"/>
      <c r="HAG126" s="38"/>
      <c r="HAH126" s="38"/>
      <c r="HAI126" s="38"/>
      <c r="HAJ126" s="38"/>
      <c r="HAK126" s="38"/>
      <c r="HAL126" s="38"/>
      <c r="HAM126" s="38"/>
      <c r="HAN126" s="38"/>
      <c r="HAO126" s="38"/>
      <c r="HAP126" s="38"/>
      <c r="HAQ126" s="38"/>
      <c r="HAR126" s="38"/>
      <c r="HAS126" s="38"/>
      <c r="HAT126" s="38"/>
      <c r="HAU126" s="38"/>
      <c r="HAV126" s="38"/>
      <c r="HAW126" s="38"/>
      <c r="HAX126" s="38"/>
      <c r="HAY126" s="38"/>
      <c r="HAZ126" s="38"/>
      <c r="HBA126" s="38"/>
      <c r="HBB126" s="38"/>
      <c r="HBC126" s="38"/>
      <c r="HBD126" s="38"/>
      <c r="HBE126" s="38"/>
      <c r="HBF126" s="38"/>
      <c r="HBG126" s="38"/>
      <c r="HBH126" s="38"/>
      <c r="HBI126" s="38"/>
      <c r="HBJ126" s="38"/>
      <c r="HBK126" s="38"/>
      <c r="HBL126" s="38"/>
      <c r="HBM126" s="38"/>
      <c r="HBN126" s="38"/>
      <c r="HBO126" s="38"/>
      <c r="HBP126" s="38"/>
      <c r="HBQ126" s="38"/>
      <c r="HBR126" s="38"/>
      <c r="HBS126" s="38"/>
      <c r="HBT126" s="38"/>
      <c r="HBU126" s="38"/>
      <c r="HBV126" s="38"/>
      <c r="HBW126" s="38"/>
      <c r="HBX126" s="38"/>
      <c r="HBY126" s="38"/>
      <c r="HBZ126" s="38"/>
      <c r="HCA126" s="38"/>
      <c r="HCB126" s="38"/>
      <c r="HCC126" s="38"/>
      <c r="HCD126" s="38"/>
      <c r="HCE126" s="38"/>
      <c r="HCF126" s="38"/>
      <c r="HCG126" s="38"/>
      <c r="HCH126" s="38"/>
      <c r="HCI126" s="38"/>
      <c r="HCJ126" s="38"/>
      <c r="HCK126" s="38"/>
      <c r="HCL126" s="38"/>
      <c r="HCM126" s="38"/>
      <c r="HCN126" s="38"/>
      <c r="HCO126" s="38"/>
      <c r="HCP126" s="38"/>
      <c r="HCQ126" s="38"/>
      <c r="HCR126" s="38"/>
      <c r="HCS126" s="38"/>
      <c r="HCT126" s="38"/>
      <c r="HCU126" s="38"/>
      <c r="HCV126" s="38"/>
      <c r="HCW126" s="38"/>
      <c r="HCX126" s="38"/>
      <c r="HCY126" s="38"/>
      <c r="HCZ126" s="38"/>
      <c r="HDA126" s="38"/>
      <c r="HDB126" s="38"/>
      <c r="HDC126" s="38"/>
      <c r="HDD126" s="38"/>
      <c r="HDE126" s="38"/>
      <c r="HDF126" s="38"/>
      <c r="HDG126" s="38"/>
      <c r="HDH126" s="38"/>
      <c r="HDI126" s="38"/>
      <c r="HDJ126" s="38"/>
      <c r="HDK126" s="38"/>
      <c r="HDL126" s="38"/>
      <c r="HDM126" s="38"/>
      <c r="HDN126" s="38"/>
      <c r="HDO126" s="38"/>
      <c r="HDP126" s="38"/>
      <c r="HDQ126" s="38"/>
      <c r="HDR126" s="38"/>
      <c r="HDS126" s="38"/>
      <c r="HDT126" s="38"/>
      <c r="HDU126" s="38"/>
      <c r="HDV126" s="38"/>
      <c r="HDW126" s="38"/>
      <c r="HDX126" s="38"/>
      <c r="HDY126" s="38"/>
      <c r="HDZ126" s="38"/>
      <c r="HEA126" s="38"/>
      <c r="HEB126" s="38"/>
      <c r="HEC126" s="38"/>
      <c r="HED126" s="38"/>
      <c r="HEE126" s="38"/>
      <c r="HEF126" s="38"/>
      <c r="HEG126" s="38"/>
      <c r="HEH126" s="38"/>
      <c r="HEI126" s="38"/>
      <c r="HEJ126" s="38"/>
      <c r="HEK126" s="38"/>
      <c r="HEL126" s="38"/>
      <c r="HEM126" s="38"/>
      <c r="HEN126" s="38"/>
      <c r="HEO126" s="38"/>
      <c r="HEP126" s="38"/>
      <c r="HEQ126" s="38"/>
      <c r="HER126" s="38"/>
      <c r="HES126" s="38"/>
      <c r="HET126" s="38"/>
      <c r="HEU126" s="38"/>
      <c r="HEV126" s="38"/>
      <c r="HEW126" s="38"/>
      <c r="HEX126" s="38"/>
      <c r="HEY126" s="38"/>
      <c r="HEZ126" s="38"/>
      <c r="HFA126" s="38"/>
      <c r="HFB126" s="38"/>
      <c r="HFC126" s="38"/>
      <c r="HFD126" s="38"/>
      <c r="HFE126" s="38"/>
      <c r="HFF126" s="38"/>
      <c r="HFG126" s="38"/>
      <c r="HFH126" s="38"/>
      <c r="HFI126" s="38"/>
      <c r="HFJ126" s="38"/>
      <c r="HFK126" s="38"/>
      <c r="HFL126" s="38"/>
      <c r="HFM126" s="38"/>
      <c r="HFN126" s="38"/>
      <c r="HFO126" s="38"/>
      <c r="HFP126" s="38"/>
      <c r="HFQ126" s="38"/>
      <c r="HFR126" s="38"/>
      <c r="HFS126" s="38"/>
      <c r="HFT126" s="38"/>
      <c r="HFU126" s="38"/>
      <c r="HFV126" s="38"/>
      <c r="HFW126" s="38"/>
      <c r="HFX126" s="38"/>
      <c r="HFY126" s="38"/>
      <c r="HFZ126" s="38"/>
      <c r="HGA126" s="38"/>
      <c r="HGB126" s="38"/>
      <c r="HGC126" s="38"/>
      <c r="HGD126" s="38"/>
      <c r="HGE126" s="38"/>
      <c r="HGF126" s="38"/>
      <c r="HGG126" s="38"/>
      <c r="HGH126" s="38"/>
      <c r="HGI126" s="38"/>
      <c r="HGJ126" s="38"/>
      <c r="HGK126" s="38"/>
      <c r="HGL126" s="38"/>
      <c r="HGM126" s="38"/>
      <c r="HGN126" s="38"/>
      <c r="HGO126" s="38"/>
      <c r="HGP126" s="38"/>
      <c r="HGQ126" s="38"/>
      <c r="HGR126" s="38"/>
      <c r="HGS126" s="38"/>
      <c r="HGT126" s="38"/>
      <c r="HGU126" s="38"/>
      <c r="HGV126" s="38"/>
      <c r="HGW126" s="38"/>
      <c r="HGX126" s="38"/>
      <c r="HGY126" s="38"/>
      <c r="HGZ126" s="38"/>
      <c r="HHA126" s="38"/>
      <c r="HHB126" s="38"/>
      <c r="HHC126" s="38"/>
      <c r="HHD126" s="38"/>
      <c r="HHE126" s="38"/>
      <c r="HHF126" s="38"/>
      <c r="HHG126" s="38"/>
      <c r="HHH126" s="38"/>
      <c r="HHI126" s="38"/>
      <c r="HHJ126" s="38"/>
      <c r="HHK126" s="38"/>
      <c r="HHL126" s="38"/>
      <c r="HHM126" s="38"/>
      <c r="HHN126" s="38"/>
      <c r="HHO126" s="38"/>
      <c r="HHP126" s="38"/>
      <c r="HHQ126" s="38"/>
      <c r="HHR126" s="38"/>
      <c r="HHS126" s="38"/>
      <c r="HHT126" s="38"/>
      <c r="HHU126" s="38"/>
      <c r="HHV126" s="38"/>
      <c r="HHW126" s="38"/>
      <c r="HHX126" s="38"/>
      <c r="HHY126" s="38"/>
      <c r="HHZ126" s="38"/>
      <c r="HIA126" s="38"/>
      <c r="HIB126" s="38"/>
      <c r="HIC126" s="38"/>
      <c r="HID126" s="38"/>
      <c r="HIE126" s="38"/>
      <c r="HIF126" s="38"/>
      <c r="HIG126" s="38"/>
      <c r="HIH126" s="38"/>
      <c r="HII126" s="38"/>
      <c r="HIJ126" s="38"/>
      <c r="HIK126" s="38"/>
      <c r="HIL126" s="38"/>
      <c r="HIM126" s="38"/>
      <c r="HIN126" s="38"/>
      <c r="HIO126" s="38"/>
      <c r="HIP126" s="38"/>
      <c r="HIQ126" s="38"/>
      <c r="HIR126" s="38"/>
      <c r="HIS126" s="38"/>
      <c r="HIT126" s="38"/>
      <c r="HIU126" s="38"/>
      <c r="HIV126" s="38"/>
      <c r="HIW126" s="38"/>
      <c r="HIX126" s="38"/>
      <c r="HIY126" s="38"/>
      <c r="HIZ126" s="38"/>
      <c r="HJA126" s="38"/>
      <c r="HJB126" s="38"/>
      <c r="HJC126" s="38"/>
      <c r="HJD126" s="38"/>
      <c r="HJE126" s="38"/>
      <c r="HJF126" s="38"/>
      <c r="HJG126" s="38"/>
      <c r="HJH126" s="38"/>
      <c r="HJI126" s="38"/>
      <c r="HJJ126" s="38"/>
      <c r="HJK126" s="38"/>
      <c r="HJL126" s="38"/>
      <c r="HJM126" s="38"/>
      <c r="HJN126" s="38"/>
      <c r="HJO126" s="38"/>
      <c r="HJP126" s="38"/>
      <c r="HJQ126" s="38"/>
      <c r="HJR126" s="38"/>
      <c r="HJS126" s="38"/>
      <c r="HJT126" s="38"/>
      <c r="HJU126" s="38"/>
      <c r="HJV126" s="38"/>
      <c r="HJW126" s="38"/>
      <c r="HJX126" s="38"/>
      <c r="HJY126" s="38"/>
      <c r="HJZ126" s="38"/>
      <c r="HKA126" s="38"/>
      <c r="HKB126" s="38"/>
      <c r="HKC126" s="38"/>
      <c r="HKD126" s="38"/>
      <c r="HKE126" s="38"/>
      <c r="HKF126" s="38"/>
      <c r="HKG126" s="38"/>
      <c r="HKH126" s="38"/>
      <c r="HKI126" s="38"/>
      <c r="HKJ126" s="38"/>
      <c r="HKK126" s="38"/>
      <c r="HKL126" s="38"/>
      <c r="HKM126" s="38"/>
      <c r="HKN126" s="38"/>
      <c r="HKO126" s="38"/>
      <c r="HKP126" s="38"/>
      <c r="HKQ126" s="38"/>
      <c r="HKR126" s="38"/>
      <c r="HKS126" s="38"/>
      <c r="HKT126" s="38"/>
      <c r="HKU126" s="38"/>
      <c r="HKV126" s="38"/>
      <c r="HKW126" s="38"/>
      <c r="HKX126" s="38"/>
      <c r="HKY126" s="38"/>
      <c r="HKZ126" s="38"/>
      <c r="HLA126" s="38"/>
      <c r="HLB126" s="38"/>
      <c r="HLC126" s="38"/>
      <c r="HLD126" s="38"/>
      <c r="HLE126" s="38"/>
      <c r="HLF126" s="38"/>
      <c r="HLG126" s="38"/>
      <c r="HLH126" s="38"/>
      <c r="HLI126" s="38"/>
      <c r="HLJ126" s="38"/>
      <c r="HLK126" s="38"/>
      <c r="HLL126" s="38"/>
      <c r="HLM126" s="38"/>
      <c r="HLN126" s="38"/>
      <c r="HLO126" s="38"/>
      <c r="HLP126" s="38"/>
      <c r="HLQ126" s="38"/>
      <c r="HLR126" s="38"/>
      <c r="HLS126" s="38"/>
      <c r="HLT126" s="38"/>
      <c r="HLU126" s="38"/>
      <c r="HLV126" s="38"/>
      <c r="HLW126" s="38"/>
      <c r="HLX126" s="38"/>
      <c r="HLY126" s="38"/>
      <c r="HLZ126" s="38"/>
      <c r="HMA126" s="38"/>
      <c r="HMB126" s="38"/>
      <c r="HMC126" s="38"/>
      <c r="HMD126" s="38"/>
      <c r="HME126" s="38"/>
      <c r="HMF126" s="38"/>
      <c r="HMG126" s="38"/>
      <c r="HMH126" s="38"/>
      <c r="HMI126" s="38"/>
      <c r="HMJ126" s="38"/>
      <c r="HMK126" s="38"/>
      <c r="HML126" s="38"/>
      <c r="HMM126" s="38"/>
      <c r="HMN126" s="38"/>
      <c r="HMO126" s="38"/>
      <c r="HMP126" s="38"/>
      <c r="HMQ126" s="38"/>
      <c r="HMR126" s="38"/>
      <c r="HMS126" s="38"/>
      <c r="HMT126" s="38"/>
      <c r="HMU126" s="38"/>
      <c r="HMV126" s="38"/>
      <c r="HMW126" s="38"/>
      <c r="HMX126" s="38"/>
      <c r="HMY126" s="38"/>
      <c r="HMZ126" s="38"/>
      <c r="HNA126" s="38"/>
      <c r="HNB126" s="38"/>
      <c r="HNC126" s="38"/>
      <c r="HND126" s="38"/>
      <c r="HNE126" s="38"/>
      <c r="HNF126" s="38"/>
      <c r="HNG126" s="38"/>
      <c r="HNH126" s="38"/>
      <c r="HNI126" s="38"/>
      <c r="HNJ126" s="38"/>
      <c r="HNK126" s="38"/>
      <c r="HNL126" s="38"/>
      <c r="HNM126" s="38"/>
      <c r="HNN126" s="38"/>
      <c r="HNO126" s="38"/>
      <c r="HNP126" s="38"/>
      <c r="HNQ126" s="38"/>
      <c r="HNR126" s="38"/>
      <c r="HNS126" s="38"/>
      <c r="HNT126" s="38"/>
      <c r="HNU126" s="38"/>
      <c r="HNV126" s="38"/>
      <c r="HNW126" s="38"/>
      <c r="HNX126" s="38"/>
      <c r="HNY126" s="38"/>
      <c r="HNZ126" s="38"/>
      <c r="HOA126" s="38"/>
      <c r="HOB126" s="38"/>
      <c r="HOC126" s="38"/>
      <c r="HOD126" s="38"/>
      <c r="HOE126" s="38"/>
      <c r="HOF126" s="38"/>
      <c r="HOG126" s="38"/>
      <c r="HOH126" s="38"/>
      <c r="HOI126" s="38"/>
      <c r="HOJ126" s="38"/>
      <c r="HOK126" s="38"/>
      <c r="HOL126" s="38"/>
      <c r="HOM126" s="38"/>
      <c r="HON126" s="38"/>
      <c r="HOO126" s="38"/>
      <c r="HOP126" s="38"/>
      <c r="HOQ126" s="38"/>
      <c r="HOR126" s="38"/>
      <c r="HOS126" s="38"/>
      <c r="HOT126" s="38"/>
      <c r="HOU126" s="38"/>
      <c r="HOV126" s="38"/>
      <c r="HOW126" s="38"/>
      <c r="HOX126" s="38"/>
      <c r="HOY126" s="38"/>
      <c r="HOZ126" s="38"/>
      <c r="HPA126" s="38"/>
      <c r="HPB126" s="38"/>
      <c r="HPC126" s="38"/>
      <c r="HPD126" s="38"/>
      <c r="HPE126" s="38"/>
      <c r="HPF126" s="38"/>
      <c r="HPG126" s="38"/>
      <c r="HPH126" s="38"/>
      <c r="HPI126" s="38"/>
      <c r="HPJ126" s="38"/>
      <c r="HPK126" s="38"/>
      <c r="HPL126" s="38"/>
      <c r="HPM126" s="38"/>
      <c r="HPN126" s="38"/>
      <c r="HPO126" s="38"/>
      <c r="HPP126" s="38"/>
      <c r="HPQ126" s="38"/>
      <c r="HPR126" s="38"/>
      <c r="HPS126" s="38"/>
      <c r="HPT126" s="38"/>
      <c r="HPU126" s="38"/>
      <c r="HPV126" s="38"/>
      <c r="HPW126" s="38"/>
      <c r="HPX126" s="38"/>
      <c r="HPY126" s="38"/>
      <c r="HPZ126" s="38"/>
      <c r="HQA126" s="38"/>
      <c r="HQB126" s="38"/>
      <c r="HQC126" s="38"/>
      <c r="HQD126" s="38"/>
      <c r="HQE126" s="38"/>
      <c r="HQF126" s="38"/>
      <c r="HQG126" s="38"/>
      <c r="HQH126" s="38"/>
      <c r="HQI126" s="38"/>
      <c r="HQJ126" s="38"/>
      <c r="HQK126" s="38"/>
      <c r="HQL126" s="38"/>
      <c r="HQM126" s="38"/>
      <c r="HQN126" s="38"/>
      <c r="HQO126" s="38"/>
      <c r="HQP126" s="38"/>
      <c r="HQQ126" s="38"/>
      <c r="HQR126" s="38"/>
      <c r="HQS126" s="38"/>
      <c r="HQT126" s="38"/>
      <c r="HQU126" s="38"/>
      <c r="HQV126" s="38"/>
      <c r="HQW126" s="38"/>
      <c r="HQX126" s="38"/>
      <c r="HQY126" s="38"/>
      <c r="HQZ126" s="38"/>
      <c r="HRA126" s="38"/>
      <c r="HRB126" s="38"/>
      <c r="HRC126" s="38"/>
      <c r="HRD126" s="38"/>
      <c r="HRE126" s="38"/>
      <c r="HRF126" s="38"/>
      <c r="HRG126" s="38"/>
      <c r="HRH126" s="38"/>
      <c r="HRI126" s="38"/>
      <c r="HRJ126" s="38"/>
      <c r="HRK126" s="38"/>
      <c r="HRL126" s="38"/>
      <c r="HRM126" s="38"/>
      <c r="HRN126" s="38"/>
      <c r="HRO126" s="38"/>
      <c r="HRP126" s="38"/>
      <c r="HRQ126" s="38"/>
      <c r="HRR126" s="38"/>
      <c r="HRS126" s="38"/>
      <c r="HRT126" s="38"/>
      <c r="HRU126" s="38"/>
      <c r="HRV126" s="38"/>
      <c r="HRW126" s="38"/>
      <c r="HRX126" s="38"/>
      <c r="HRY126" s="38"/>
      <c r="HRZ126" s="38"/>
      <c r="HSA126" s="38"/>
      <c r="HSB126" s="38"/>
      <c r="HSC126" s="38"/>
      <c r="HSD126" s="38"/>
      <c r="HSE126" s="38"/>
      <c r="HSF126" s="38"/>
      <c r="HSG126" s="38"/>
      <c r="HSH126" s="38"/>
      <c r="HSI126" s="38"/>
      <c r="HSJ126" s="38"/>
      <c r="HSK126" s="38"/>
      <c r="HSL126" s="38"/>
      <c r="HSM126" s="38"/>
      <c r="HSN126" s="38"/>
      <c r="HSO126" s="38"/>
      <c r="HSP126" s="38"/>
      <c r="HSQ126" s="38"/>
      <c r="HSR126" s="38"/>
      <c r="HSS126" s="38"/>
      <c r="HST126" s="38"/>
      <c r="HSU126" s="38"/>
      <c r="HSV126" s="38"/>
      <c r="HSW126" s="38"/>
      <c r="HSX126" s="38"/>
      <c r="HSY126" s="38"/>
      <c r="HSZ126" s="38"/>
      <c r="HTA126" s="38"/>
      <c r="HTB126" s="38"/>
      <c r="HTC126" s="38"/>
      <c r="HTD126" s="38"/>
      <c r="HTE126" s="38"/>
      <c r="HTF126" s="38"/>
      <c r="HTG126" s="38"/>
      <c r="HTH126" s="38"/>
      <c r="HTI126" s="38"/>
      <c r="HTJ126" s="38"/>
      <c r="HTK126" s="38"/>
      <c r="HTL126" s="38"/>
      <c r="HTM126" s="38"/>
      <c r="HTN126" s="38"/>
      <c r="HTO126" s="38"/>
      <c r="HTP126" s="38"/>
      <c r="HTQ126" s="38"/>
      <c r="HTR126" s="38"/>
      <c r="HTS126" s="38"/>
      <c r="HTT126" s="38"/>
      <c r="HTU126" s="38"/>
      <c r="HTV126" s="38"/>
      <c r="HTW126" s="38"/>
      <c r="HTX126" s="38"/>
      <c r="HTY126" s="38"/>
      <c r="HTZ126" s="38"/>
      <c r="HUA126" s="38"/>
      <c r="HUB126" s="38"/>
      <c r="HUC126" s="38"/>
      <c r="HUD126" s="38"/>
      <c r="HUE126" s="38"/>
      <c r="HUF126" s="38"/>
      <c r="HUG126" s="38"/>
      <c r="HUH126" s="38"/>
      <c r="HUI126" s="38"/>
      <c r="HUJ126" s="38"/>
      <c r="HUK126" s="38"/>
      <c r="HUL126" s="38"/>
      <c r="HUM126" s="38"/>
      <c r="HUN126" s="38"/>
      <c r="HUO126" s="38"/>
      <c r="HUP126" s="38"/>
      <c r="HUQ126" s="38"/>
      <c r="HUR126" s="38"/>
      <c r="HUS126" s="38"/>
      <c r="HUT126" s="38"/>
      <c r="HUU126" s="38"/>
      <c r="HUV126" s="38"/>
      <c r="HUW126" s="38"/>
      <c r="HUX126" s="38"/>
      <c r="HUY126" s="38"/>
      <c r="HUZ126" s="38"/>
      <c r="HVA126" s="38"/>
      <c r="HVB126" s="38"/>
      <c r="HVC126" s="38"/>
      <c r="HVD126" s="38"/>
      <c r="HVE126" s="38"/>
      <c r="HVF126" s="38"/>
      <c r="HVG126" s="38"/>
      <c r="HVH126" s="38"/>
      <c r="HVI126" s="38"/>
      <c r="HVJ126" s="38"/>
      <c r="HVK126" s="38"/>
      <c r="HVL126" s="38"/>
      <c r="HVM126" s="38"/>
      <c r="HVN126" s="38"/>
      <c r="HVO126" s="38"/>
      <c r="HVP126" s="38"/>
      <c r="HVQ126" s="38"/>
      <c r="HVR126" s="38"/>
      <c r="HVS126" s="38"/>
      <c r="HVT126" s="38"/>
      <c r="HVU126" s="38"/>
      <c r="HVV126" s="38"/>
      <c r="HVW126" s="38"/>
      <c r="HVX126" s="38"/>
      <c r="HVY126" s="38"/>
      <c r="HVZ126" s="38"/>
      <c r="HWA126" s="38"/>
      <c r="HWB126" s="38"/>
      <c r="HWC126" s="38"/>
      <c r="HWD126" s="38"/>
      <c r="HWE126" s="38"/>
      <c r="HWF126" s="38"/>
      <c r="HWG126" s="38"/>
      <c r="HWH126" s="38"/>
      <c r="HWI126" s="38"/>
      <c r="HWJ126" s="38"/>
      <c r="HWK126" s="38"/>
      <c r="HWL126" s="38"/>
      <c r="HWM126" s="38"/>
      <c r="HWN126" s="38"/>
      <c r="HWO126" s="38"/>
      <c r="HWP126" s="38"/>
      <c r="HWQ126" s="38"/>
      <c r="HWR126" s="38"/>
      <c r="HWS126" s="38"/>
      <c r="HWT126" s="38"/>
      <c r="HWU126" s="38"/>
      <c r="HWV126" s="38"/>
      <c r="HWW126" s="38"/>
      <c r="HWX126" s="38"/>
      <c r="HWY126" s="38"/>
      <c r="HWZ126" s="38"/>
      <c r="HXA126" s="38"/>
      <c r="HXB126" s="38"/>
      <c r="HXC126" s="38"/>
      <c r="HXD126" s="38"/>
      <c r="HXE126" s="38"/>
      <c r="HXF126" s="38"/>
      <c r="HXG126" s="38"/>
      <c r="HXH126" s="38"/>
      <c r="HXI126" s="38"/>
      <c r="HXJ126" s="38"/>
      <c r="HXK126" s="38"/>
      <c r="HXL126" s="38"/>
      <c r="HXM126" s="38"/>
      <c r="HXN126" s="38"/>
      <c r="HXO126" s="38"/>
      <c r="HXP126" s="38"/>
      <c r="HXQ126" s="38"/>
      <c r="HXR126" s="38"/>
      <c r="HXS126" s="38"/>
      <c r="HXT126" s="38"/>
      <c r="HXU126" s="38"/>
      <c r="HXV126" s="38"/>
      <c r="HXW126" s="38"/>
      <c r="HXX126" s="38"/>
      <c r="HXY126" s="38"/>
      <c r="HXZ126" s="38"/>
      <c r="HYA126" s="38"/>
      <c r="HYB126" s="38"/>
      <c r="HYC126" s="38"/>
      <c r="HYD126" s="38"/>
      <c r="HYE126" s="38"/>
      <c r="HYF126" s="38"/>
      <c r="HYG126" s="38"/>
      <c r="HYH126" s="38"/>
      <c r="HYI126" s="38"/>
      <c r="HYJ126" s="38"/>
      <c r="HYK126" s="38"/>
      <c r="HYL126" s="38"/>
      <c r="HYM126" s="38"/>
      <c r="HYN126" s="38"/>
      <c r="HYO126" s="38"/>
      <c r="HYP126" s="38"/>
      <c r="HYQ126" s="38"/>
      <c r="HYR126" s="38"/>
      <c r="HYS126" s="38"/>
      <c r="HYT126" s="38"/>
      <c r="HYU126" s="38"/>
      <c r="HYV126" s="38"/>
      <c r="HYW126" s="38"/>
      <c r="HYX126" s="38"/>
      <c r="HYY126" s="38"/>
      <c r="HYZ126" s="38"/>
      <c r="HZA126" s="38"/>
      <c r="HZB126" s="38"/>
      <c r="HZC126" s="38"/>
      <c r="HZD126" s="38"/>
      <c r="HZE126" s="38"/>
      <c r="HZF126" s="38"/>
      <c r="HZG126" s="38"/>
      <c r="HZH126" s="38"/>
      <c r="HZI126" s="38"/>
      <c r="HZJ126" s="38"/>
      <c r="HZK126" s="38"/>
      <c r="HZL126" s="38"/>
      <c r="HZM126" s="38"/>
      <c r="HZN126" s="38"/>
      <c r="HZO126" s="38"/>
      <c r="HZP126" s="38"/>
      <c r="HZQ126" s="38"/>
      <c r="HZR126" s="38"/>
      <c r="HZS126" s="38"/>
      <c r="HZT126" s="38"/>
      <c r="HZU126" s="38"/>
      <c r="HZV126" s="38"/>
      <c r="HZW126" s="38"/>
      <c r="HZX126" s="38"/>
      <c r="HZY126" s="38"/>
      <c r="HZZ126" s="38"/>
      <c r="IAA126" s="38"/>
      <c r="IAB126" s="38"/>
      <c r="IAC126" s="38"/>
      <c r="IAD126" s="38"/>
      <c r="IAE126" s="38"/>
      <c r="IAF126" s="38"/>
      <c r="IAG126" s="38"/>
      <c r="IAH126" s="38"/>
      <c r="IAI126" s="38"/>
      <c r="IAJ126" s="38"/>
      <c r="IAK126" s="38"/>
      <c r="IAL126" s="38"/>
      <c r="IAM126" s="38"/>
      <c r="IAN126" s="38"/>
      <c r="IAO126" s="38"/>
      <c r="IAP126" s="38"/>
      <c r="IAQ126" s="38"/>
      <c r="IAR126" s="38"/>
      <c r="IAS126" s="38"/>
      <c r="IAT126" s="38"/>
      <c r="IAU126" s="38"/>
      <c r="IAV126" s="38"/>
      <c r="IAW126" s="38"/>
      <c r="IAX126" s="38"/>
      <c r="IAY126" s="38"/>
      <c r="IAZ126" s="38"/>
      <c r="IBA126" s="38"/>
      <c r="IBB126" s="38"/>
      <c r="IBC126" s="38"/>
      <c r="IBD126" s="38"/>
      <c r="IBE126" s="38"/>
      <c r="IBF126" s="38"/>
      <c r="IBG126" s="38"/>
      <c r="IBH126" s="38"/>
      <c r="IBI126" s="38"/>
      <c r="IBJ126" s="38"/>
      <c r="IBK126" s="38"/>
      <c r="IBL126" s="38"/>
      <c r="IBM126" s="38"/>
      <c r="IBN126" s="38"/>
      <c r="IBO126" s="38"/>
      <c r="IBP126" s="38"/>
      <c r="IBQ126" s="38"/>
      <c r="IBR126" s="38"/>
      <c r="IBS126" s="38"/>
      <c r="IBT126" s="38"/>
      <c r="IBU126" s="38"/>
      <c r="IBV126" s="38"/>
      <c r="IBW126" s="38"/>
      <c r="IBX126" s="38"/>
      <c r="IBY126" s="38"/>
      <c r="IBZ126" s="38"/>
      <c r="ICA126" s="38"/>
      <c r="ICB126" s="38"/>
      <c r="ICC126" s="38"/>
      <c r="ICD126" s="38"/>
      <c r="ICE126" s="38"/>
      <c r="ICF126" s="38"/>
      <c r="ICG126" s="38"/>
      <c r="ICH126" s="38"/>
      <c r="ICI126" s="38"/>
      <c r="ICJ126" s="38"/>
      <c r="ICK126" s="38"/>
      <c r="ICL126" s="38"/>
      <c r="ICM126" s="38"/>
      <c r="ICN126" s="38"/>
      <c r="ICO126" s="38"/>
      <c r="ICP126" s="38"/>
      <c r="ICQ126" s="38"/>
      <c r="ICR126" s="38"/>
      <c r="ICS126" s="38"/>
      <c r="ICT126" s="38"/>
      <c r="ICU126" s="38"/>
      <c r="ICV126" s="38"/>
      <c r="ICW126" s="38"/>
      <c r="ICX126" s="38"/>
      <c r="ICY126" s="38"/>
      <c r="ICZ126" s="38"/>
      <c r="IDA126" s="38"/>
      <c r="IDB126" s="38"/>
      <c r="IDC126" s="38"/>
      <c r="IDD126" s="38"/>
      <c r="IDE126" s="38"/>
      <c r="IDF126" s="38"/>
      <c r="IDG126" s="38"/>
      <c r="IDH126" s="38"/>
      <c r="IDI126" s="38"/>
      <c r="IDJ126" s="38"/>
      <c r="IDK126" s="38"/>
      <c r="IDL126" s="38"/>
      <c r="IDM126" s="38"/>
      <c r="IDN126" s="38"/>
      <c r="IDO126" s="38"/>
      <c r="IDP126" s="38"/>
      <c r="IDQ126" s="38"/>
      <c r="IDR126" s="38"/>
      <c r="IDS126" s="38"/>
      <c r="IDT126" s="38"/>
      <c r="IDU126" s="38"/>
      <c r="IDV126" s="38"/>
      <c r="IDW126" s="38"/>
      <c r="IDX126" s="38"/>
      <c r="IDY126" s="38"/>
      <c r="IDZ126" s="38"/>
      <c r="IEA126" s="38"/>
      <c r="IEB126" s="38"/>
      <c r="IEC126" s="38"/>
      <c r="IED126" s="38"/>
      <c r="IEE126" s="38"/>
      <c r="IEF126" s="38"/>
      <c r="IEG126" s="38"/>
      <c r="IEH126" s="38"/>
      <c r="IEI126" s="38"/>
      <c r="IEJ126" s="38"/>
      <c r="IEK126" s="38"/>
      <c r="IEL126" s="38"/>
      <c r="IEM126" s="38"/>
      <c r="IEN126" s="38"/>
      <c r="IEO126" s="38"/>
      <c r="IEP126" s="38"/>
      <c r="IEQ126" s="38"/>
      <c r="IER126" s="38"/>
      <c r="IES126" s="38"/>
      <c r="IET126" s="38"/>
      <c r="IEU126" s="38"/>
      <c r="IEV126" s="38"/>
      <c r="IEW126" s="38"/>
      <c r="IEX126" s="38"/>
      <c r="IEY126" s="38"/>
      <c r="IEZ126" s="38"/>
      <c r="IFA126" s="38"/>
      <c r="IFB126" s="38"/>
      <c r="IFC126" s="38"/>
      <c r="IFD126" s="38"/>
      <c r="IFE126" s="38"/>
      <c r="IFF126" s="38"/>
      <c r="IFG126" s="38"/>
      <c r="IFH126" s="38"/>
      <c r="IFI126" s="38"/>
      <c r="IFJ126" s="38"/>
      <c r="IFK126" s="38"/>
      <c r="IFL126" s="38"/>
      <c r="IFM126" s="38"/>
      <c r="IFN126" s="38"/>
      <c r="IFO126" s="38"/>
      <c r="IFP126" s="38"/>
      <c r="IFQ126" s="38"/>
      <c r="IFR126" s="38"/>
      <c r="IFS126" s="38"/>
      <c r="IFT126" s="38"/>
      <c r="IFU126" s="38"/>
      <c r="IFV126" s="38"/>
      <c r="IFW126" s="38"/>
      <c r="IFX126" s="38"/>
      <c r="IFY126" s="38"/>
      <c r="IFZ126" s="38"/>
      <c r="IGA126" s="38"/>
      <c r="IGB126" s="38"/>
      <c r="IGC126" s="38"/>
      <c r="IGD126" s="38"/>
      <c r="IGE126" s="38"/>
      <c r="IGF126" s="38"/>
      <c r="IGG126" s="38"/>
      <c r="IGH126" s="38"/>
      <c r="IGI126" s="38"/>
      <c r="IGJ126" s="38"/>
      <c r="IGK126" s="38"/>
      <c r="IGL126" s="38"/>
      <c r="IGM126" s="38"/>
      <c r="IGN126" s="38"/>
      <c r="IGO126" s="38"/>
      <c r="IGP126" s="38"/>
      <c r="IGQ126" s="38"/>
      <c r="IGR126" s="38"/>
      <c r="IGS126" s="38"/>
      <c r="IGT126" s="38"/>
      <c r="IGU126" s="38"/>
      <c r="IGV126" s="38"/>
      <c r="IGW126" s="38"/>
      <c r="IGX126" s="38"/>
      <c r="IGY126" s="38"/>
      <c r="IGZ126" s="38"/>
      <c r="IHA126" s="38"/>
      <c r="IHB126" s="38"/>
      <c r="IHC126" s="38"/>
      <c r="IHD126" s="38"/>
      <c r="IHE126" s="38"/>
      <c r="IHF126" s="38"/>
      <c r="IHG126" s="38"/>
      <c r="IHH126" s="38"/>
      <c r="IHI126" s="38"/>
      <c r="IHJ126" s="38"/>
      <c r="IHK126" s="38"/>
      <c r="IHL126" s="38"/>
      <c r="IHM126" s="38"/>
      <c r="IHN126" s="38"/>
      <c r="IHO126" s="38"/>
      <c r="IHP126" s="38"/>
      <c r="IHQ126" s="38"/>
      <c r="IHR126" s="38"/>
      <c r="IHS126" s="38"/>
      <c r="IHT126" s="38"/>
      <c r="IHU126" s="38"/>
      <c r="IHV126" s="38"/>
      <c r="IHW126" s="38"/>
      <c r="IHX126" s="38"/>
      <c r="IHY126" s="38"/>
      <c r="IHZ126" s="38"/>
      <c r="IIA126" s="38"/>
      <c r="IIB126" s="38"/>
      <c r="IIC126" s="38"/>
      <c r="IID126" s="38"/>
      <c r="IIE126" s="38"/>
      <c r="IIF126" s="38"/>
      <c r="IIG126" s="38"/>
      <c r="IIH126" s="38"/>
      <c r="III126" s="38"/>
      <c r="IIJ126" s="38"/>
      <c r="IIK126" s="38"/>
      <c r="IIL126" s="38"/>
      <c r="IIM126" s="38"/>
      <c r="IIN126" s="38"/>
      <c r="IIO126" s="38"/>
      <c r="IIP126" s="38"/>
      <c r="IIQ126" s="38"/>
      <c r="IIR126" s="38"/>
      <c r="IIS126" s="38"/>
      <c r="IIT126" s="38"/>
      <c r="IIU126" s="38"/>
      <c r="IIV126" s="38"/>
      <c r="IIW126" s="38"/>
      <c r="IIX126" s="38"/>
      <c r="IIY126" s="38"/>
      <c r="IIZ126" s="38"/>
      <c r="IJA126" s="38"/>
      <c r="IJB126" s="38"/>
      <c r="IJC126" s="38"/>
      <c r="IJD126" s="38"/>
      <c r="IJE126" s="38"/>
      <c r="IJF126" s="38"/>
      <c r="IJG126" s="38"/>
      <c r="IJH126" s="38"/>
      <c r="IJI126" s="38"/>
      <c r="IJJ126" s="38"/>
      <c r="IJK126" s="38"/>
      <c r="IJL126" s="38"/>
      <c r="IJM126" s="38"/>
      <c r="IJN126" s="38"/>
      <c r="IJO126" s="38"/>
      <c r="IJP126" s="38"/>
      <c r="IJQ126" s="38"/>
      <c r="IJR126" s="38"/>
      <c r="IJS126" s="38"/>
      <c r="IJT126" s="38"/>
      <c r="IJU126" s="38"/>
      <c r="IJV126" s="38"/>
      <c r="IJW126" s="38"/>
      <c r="IJX126" s="38"/>
      <c r="IJY126" s="38"/>
      <c r="IJZ126" s="38"/>
      <c r="IKA126" s="38"/>
      <c r="IKB126" s="38"/>
      <c r="IKC126" s="38"/>
      <c r="IKD126" s="38"/>
      <c r="IKE126" s="38"/>
      <c r="IKF126" s="38"/>
      <c r="IKG126" s="38"/>
      <c r="IKH126" s="38"/>
      <c r="IKI126" s="38"/>
      <c r="IKJ126" s="38"/>
      <c r="IKK126" s="38"/>
      <c r="IKL126" s="38"/>
      <c r="IKM126" s="38"/>
      <c r="IKN126" s="38"/>
      <c r="IKO126" s="38"/>
      <c r="IKP126" s="38"/>
      <c r="IKQ126" s="38"/>
      <c r="IKR126" s="38"/>
      <c r="IKS126" s="38"/>
      <c r="IKT126" s="38"/>
      <c r="IKU126" s="38"/>
      <c r="IKV126" s="38"/>
      <c r="IKW126" s="38"/>
      <c r="IKX126" s="38"/>
      <c r="IKY126" s="38"/>
      <c r="IKZ126" s="38"/>
      <c r="ILA126" s="38"/>
      <c r="ILB126" s="38"/>
      <c r="ILC126" s="38"/>
      <c r="ILD126" s="38"/>
      <c r="ILE126" s="38"/>
      <c r="ILF126" s="38"/>
      <c r="ILG126" s="38"/>
      <c r="ILH126" s="38"/>
      <c r="ILI126" s="38"/>
      <c r="ILJ126" s="38"/>
      <c r="ILK126" s="38"/>
      <c r="ILL126" s="38"/>
      <c r="ILM126" s="38"/>
      <c r="ILN126" s="38"/>
      <c r="ILO126" s="38"/>
      <c r="ILP126" s="38"/>
      <c r="ILQ126" s="38"/>
      <c r="ILR126" s="38"/>
      <c r="ILS126" s="38"/>
      <c r="ILT126" s="38"/>
      <c r="ILU126" s="38"/>
      <c r="ILV126" s="38"/>
      <c r="ILW126" s="38"/>
      <c r="ILX126" s="38"/>
      <c r="ILY126" s="38"/>
      <c r="ILZ126" s="38"/>
      <c r="IMA126" s="38"/>
      <c r="IMB126" s="38"/>
      <c r="IMC126" s="38"/>
      <c r="IMD126" s="38"/>
      <c r="IME126" s="38"/>
      <c r="IMF126" s="38"/>
      <c r="IMG126" s="38"/>
      <c r="IMH126" s="38"/>
      <c r="IMI126" s="38"/>
      <c r="IMJ126" s="38"/>
      <c r="IMK126" s="38"/>
      <c r="IML126" s="38"/>
      <c r="IMM126" s="38"/>
      <c r="IMN126" s="38"/>
      <c r="IMO126" s="38"/>
      <c r="IMP126" s="38"/>
      <c r="IMQ126" s="38"/>
      <c r="IMR126" s="38"/>
      <c r="IMS126" s="38"/>
      <c r="IMT126" s="38"/>
      <c r="IMU126" s="38"/>
      <c r="IMV126" s="38"/>
      <c r="IMW126" s="38"/>
      <c r="IMX126" s="38"/>
      <c r="IMY126" s="38"/>
      <c r="IMZ126" s="38"/>
      <c r="INA126" s="38"/>
      <c r="INB126" s="38"/>
      <c r="INC126" s="38"/>
      <c r="IND126" s="38"/>
      <c r="INE126" s="38"/>
      <c r="INF126" s="38"/>
      <c r="ING126" s="38"/>
      <c r="INH126" s="38"/>
      <c r="INI126" s="38"/>
      <c r="INJ126" s="38"/>
      <c r="INK126" s="38"/>
      <c r="INL126" s="38"/>
      <c r="INM126" s="38"/>
      <c r="INN126" s="38"/>
      <c r="INO126" s="38"/>
      <c r="INP126" s="38"/>
      <c r="INQ126" s="38"/>
      <c r="INR126" s="38"/>
      <c r="INS126" s="38"/>
      <c r="INT126" s="38"/>
      <c r="INU126" s="38"/>
      <c r="INV126" s="38"/>
      <c r="INW126" s="38"/>
      <c r="INX126" s="38"/>
      <c r="INY126" s="38"/>
      <c r="INZ126" s="38"/>
      <c r="IOA126" s="38"/>
      <c r="IOB126" s="38"/>
      <c r="IOC126" s="38"/>
      <c r="IOD126" s="38"/>
      <c r="IOE126" s="38"/>
      <c r="IOF126" s="38"/>
      <c r="IOG126" s="38"/>
      <c r="IOH126" s="38"/>
      <c r="IOI126" s="38"/>
      <c r="IOJ126" s="38"/>
      <c r="IOK126" s="38"/>
      <c r="IOL126" s="38"/>
      <c r="IOM126" s="38"/>
      <c r="ION126" s="38"/>
      <c r="IOO126" s="38"/>
      <c r="IOP126" s="38"/>
      <c r="IOQ126" s="38"/>
      <c r="IOR126" s="38"/>
      <c r="IOS126" s="38"/>
      <c r="IOT126" s="38"/>
      <c r="IOU126" s="38"/>
      <c r="IOV126" s="38"/>
      <c r="IOW126" s="38"/>
      <c r="IOX126" s="38"/>
      <c r="IOY126" s="38"/>
      <c r="IOZ126" s="38"/>
      <c r="IPA126" s="38"/>
      <c r="IPB126" s="38"/>
      <c r="IPC126" s="38"/>
      <c r="IPD126" s="38"/>
      <c r="IPE126" s="38"/>
      <c r="IPF126" s="38"/>
      <c r="IPG126" s="38"/>
      <c r="IPH126" s="38"/>
      <c r="IPI126" s="38"/>
      <c r="IPJ126" s="38"/>
      <c r="IPK126" s="38"/>
      <c r="IPL126" s="38"/>
      <c r="IPM126" s="38"/>
      <c r="IPN126" s="38"/>
      <c r="IPO126" s="38"/>
      <c r="IPP126" s="38"/>
      <c r="IPQ126" s="38"/>
      <c r="IPR126" s="38"/>
      <c r="IPS126" s="38"/>
      <c r="IPT126" s="38"/>
      <c r="IPU126" s="38"/>
      <c r="IPV126" s="38"/>
      <c r="IPW126" s="38"/>
      <c r="IPX126" s="38"/>
      <c r="IPY126" s="38"/>
      <c r="IPZ126" s="38"/>
      <c r="IQA126" s="38"/>
      <c r="IQB126" s="38"/>
      <c r="IQC126" s="38"/>
      <c r="IQD126" s="38"/>
      <c r="IQE126" s="38"/>
      <c r="IQF126" s="38"/>
      <c r="IQG126" s="38"/>
      <c r="IQH126" s="38"/>
      <c r="IQI126" s="38"/>
      <c r="IQJ126" s="38"/>
      <c r="IQK126" s="38"/>
      <c r="IQL126" s="38"/>
      <c r="IQM126" s="38"/>
      <c r="IQN126" s="38"/>
      <c r="IQO126" s="38"/>
      <c r="IQP126" s="38"/>
      <c r="IQQ126" s="38"/>
      <c r="IQR126" s="38"/>
      <c r="IQS126" s="38"/>
      <c r="IQT126" s="38"/>
      <c r="IQU126" s="38"/>
      <c r="IQV126" s="38"/>
      <c r="IQW126" s="38"/>
      <c r="IQX126" s="38"/>
      <c r="IQY126" s="38"/>
      <c r="IQZ126" s="38"/>
      <c r="IRA126" s="38"/>
      <c r="IRB126" s="38"/>
      <c r="IRC126" s="38"/>
      <c r="IRD126" s="38"/>
      <c r="IRE126" s="38"/>
      <c r="IRF126" s="38"/>
      <c r="IRG126" s="38"/>
      <c r="IRH126" s="38"/>
      <c r="IRI126" s="38"/>
      <c r="IRJ126" s="38"/>
      <c r="IRK126" s="38"/>
      <c r="IRL126" s="38"/>
      <c r="IRM126" s="38"/>
      <c r="IRN126" s="38"/>
      <c r="IRO126" s="38"/>
      <c r="IRP126" s="38"/>
      <c r="IRQ126" s="38"/>
      <c r="IRR126" s="38"/>
      <c r="IRS126" s="38"/>
      <c r="IRT126" s="38"/>
      <c r="IRU126" s="38"/>
      <c r="IRV126" s="38"/>
      <c r="IRW126" s="38"/>
      <c r="IRX126" s="38"/>
      <c r="IRY126" s="38"/>
      <c r="IRZ126" s="38"/>
      <c r="ISA126" s="38"/>
      <c r="ISB126" s="38"/>
      <c r="ISC126" s="38"/>
      <c r="ISD126" s="38"/>
      <c r="ISE126" s="38"/>
      <c r="ISF126" s="38"/>
      <c r="ISG126" s="38"/>
      <c r="ISH126" s="38"/>
      <c r="ISI126" s="38"/>
      <c r="ISJ126" s="38"/>
      <c r="ISK126" s="38"/>
      <c r="ISL126" s="38"/>
      <c r="ISM126" s="38"/>
      <c r="ISN126" s="38"/>
      <c r="ISO126" s="38"/>
      <c r="ISP126" s="38"/>
      <c r="ISQ126" s="38"/>
      <c r="ISR126" s="38"/>
      <c r="ISS126" s="38"/>
      <c r="IST126" s="38"/>
      <c r="ISU126" s="38"/>
      <c r="ISV126" s="38"/>
      <c r="ISW126" s="38"/>
      <c r="ISX126" s="38"/>
      <c r="ISY126" s="38"/>
      <c r="ISZ126" s="38"/>
      <c r="ITA126" s="38"/>
      <c r="ITB126" s="38"/>
      <c r="ITC126" s="38"/>
      <c r="ITD126" s="38"/>
      <c r="ITE126" s="38"/>
      <c r="ITF126" s="38"/>
      <c r="ITG126" s="38"/>
      <c r="ITH126" s="38"/>
      <c r="ITI126" s="38"/>
      <c r="ITJ126" s="38"/>
      <c r="ITK126" s="38"/>
      <c r="ITL126" s="38"/>
      <c r="ITM126" s="38"/>
      <c r="ITN126" s="38"/>
      <c r="ITO126" s="38"/>
      <c r="ITP126" s="38"/>
      <c r="ITQ126" s="38"/>
      <c r="ITR126" s="38"/>
      <c r="ITS126" s="38"/>
      <c r="ITT126" s="38"/>
      <c r="ITU126" s="38"/>
      <c r="ITV126" s="38"/>
      <c r="ITW126" s="38"/>
      <c r="ITX126" s="38"/>
      <c r="ITY126" s="38"/>
      <c r="ITZ126" s="38"/>
      <c r="IUA126" s="38"/>
      <c r="IUB126" s="38"/>
      <c r="IUC126" s="38"/>
      <c r="IUD126" s="38"/>
      <c r="IUE126" s="38"/>
      <c r="IUF126" s="38"/>
      <c r="IUG126" s="38"/>
      <c r="IUH126" s="38"/>
      <c r="IUI126" s="38"/>
      <c r="IUJ126" s="38"/>
      <c r="IUK126" s="38"/>
      <c r="IUL126" s="38"/>
      <c r="IUM126" s="38"/>
      <c r="IUN126" s="38"/>
      <c r="IUO126" s="38"/>
      <c r="IUP126" s="38"/>
      <c r="IUQ126" s="38"/>
      <c r="IUR126" s="38"/>
      <c r="IUS126" s="38"/>
      <c r="IUT126" s="38"/>
      <c r="IUU126" s="38"/>
      <c r="IUV126" s="38"/>
      <c r="IUW126" s="38"/>
      <c r="IUX126" s="38"/>
      <c r="IUY126" s="38"/>
      <c r="IUZ126" s="38"/>
      <c r="IVA126" s="38"/>
      <c r="IVB126" s="38"/>
      <c r="IVC126" s="38"/>
      <c r="IVD126" s="38"/>
      <c r="IVE126" s="38"/>
      <c r="IVF126" s="38"/>
      <c r="IVG126" s="38"/>
      <c r="IVH126" s="38"/>
      <c r="IVI126" s="38"/>
      <c r="IVJ126" s="38"/>
      <c r="IVK126" s="38"/>
      <c r="IVL126" s="38"/>
      <c r="IVM126" s="38"/>
      <c r="IVN126" s="38"/>
      <c r="IVO126" s="38"/>
      <c r="IVP126" s="38"/>
      <c r="IVQ126" s="38"/>
      <c r="IVR126" s="38"/>
      <c r="IVS126" s="38"/>
      <c r="IVT126" s="38"/>
      <c r="IVU126" s="38"/>
      <c r="IVV126" s="38"/>
      <c r="IVW126" s="38"/>
      <c r="IVX126" s="38"/>
      <c r="IVY126" s="38"/>
      <c r="IVZ126" s="38"/>
      <c r="IWA126" s="38"/>
      <c r="IWB126" s="38"/>
      <c r="IWC126" s="38"/>
      <c r="IWD126" s="38"/>
      <c r="IWE126" s="38"/>
      <c r="IWF126" s="38"/>
      <c r="IWG126" s="38"/>
      <c r="IWH126" s="38"/>
      <c r="IWI126" s="38"/>
      <c r="IWJ126" s="38"/>
      <c r="IWK126" s="38"/>
      <c r="IWL126" s="38"/>
      <c r="IWM126" s="38"/>
      <c r="IWN126" s="38"/>
      <c r="IWO126" s="38"/>
      <c r="IWP126" s="38"/>
      <c r="IWQ126" s="38"/>
      <c r="IWR126" s="38"/>
      <c r="IWS126" s="38"/>
      <c r="IWT126" s="38"/>
      <c r="IWU126" s="38"/>
      <c r="IWV126" s="38"/>
      <c r="IWW126" s="38"/>
      <c r="IWX126" s="38"/>
      <c r="IWY126" s="38"/>
      <c r="IWZ126" s="38"/>
      <c r="IXA126" s="38"/>
      <c r="IXB126" s="38"/>
      <c r="IXC126" s="38"/>
      <c r="IXD126" s="38"/>
      <c r="IXE126" s="38"/>
      <c r="IXF126" s="38"/>
      <c r="IXG126" s="38"/>
      <c r="IXH126" s="38"/>
      <c r="IXI126" s="38"/>
      <c r="IXJ126" s="38"/>
      <c r="IXK126" s="38"/>
      <c r="IXL126" s="38"/>
      <c r="IXM126" s="38"/>
      <c r="IXN126" s="38"/>
      <c r="IXO126" s="38"/>
      <c r="IXP126" s="38"/>
      <c r="IXQ126" s="38"/>
      <c r="IXR126" s="38"/>
      <c r="IXS126" s="38"/>
      <c r="IXT126" s="38"/>
      <c r="IXU126" s="38"/>
      <c r="IXV126" s="38"/>
      <c r="IXW126" s="38"/>
      <c r="IXX126" s="38"/>
      <c r="IXY126" s="38"/>
      <c r="IXZ126" s="38"/>
      <c r="IYA126" s="38"/>
      <c r="IYB126" s="38"/>
      <c r="IYC126" s="38"/>
      <c r="IYD126" s="38"/>
      <c r="IYE126" s="38"/>
      <c r="IYF126" s="38"/>
      <c r="IYG126" s="38"/>
      <c r="IYH126" s="38"/>
      <c r="IYI126" s="38"/>
      <c r="IYJ126" s="38"/>
      <c r="IYK126" s="38"/>
      <c r="IYL126" s="38"/>
      <c r="IYM126" s="38"/>
      <c r="IYN126" s="38"/>
      <c r="IYO126" s="38"/>
      <c r="IYP126" s="38"/>
      <c r="IYQ126" s="38"/>
      <c r="IYR126" s="38"/>
      <c r="IYS126" s="38"/>
      <c r="IYT126" s="38"/>
      <c r="IYU126" s="38"/>
      <c r="IYV126" s="38"/>
      <c r="IYW126" s="38"/>
      <c r="IYX126" s="38"/>
      <c r="IYY126" s="38"/>
      <c r="IYZ126" s="38"/>
      <c r="IZA126" s="38"/>
      <c r="IZB126" s="38"/>
      <c r="IZC126" s="38"/>
      <c r="IZD126" s="38"/>
      <c r="IZE126" s="38"/>
      <c r="IZF126" s="38"/>
      <c r="IZG126" s="38"/>
      <c r="IZH126" s="38"/>
      <c r="IZI126" s="38"/>
      <c r="IZJ126" s="38"/>
      <c r="IZK126" s="38"/>
      <c r="IZL126" s="38"/>
      <c r="IZM126" s="38"/>
      <c r="IZN126" s="38"/>
      <c r="IZO126" s="38"/>
      <c r="IZP126" s="38"/>
      <c r="IZQ126" s="38"/>
      <c r="IZR126" s="38"/>
      <c r="IZS126" s="38"/>
      <c r="IZT126" s="38"/>
      <c r="IZU126" s="38"/>
      <c r="IZV126" s="38"/>
      <c r="IZW126" s="38"/>
      <c r="IZX126" s="38"/>
      <c r="IZY126" s="38"/>
      <c r="IZZ126" s="38"/>
      <c r="JAA126" s="38"/>
      <c r="JAB126" s="38"/>
      <c r="JAC126" s="38"/>
      <c r="JAD126" s="38"/>
      <c r="JAE126" s="38"/>
      <c r="JAF126" s="38"/>
      <c r="JAG126" s="38"/>
      <c r="JAH126" s="38"/>
      <c r="JAI126" s="38"/>
      <c r="JAJ126" s="38"/>
      <c r="JAK126" s="38"/>
      <c r="JAL126" s="38"/>
      <c r="JAM126" s="38"/>
      <c r="JAN126" s="38"/>
      <c r="JAO126" s="38"/>
      <c r="JAP126" s="38"/>
      <c r="JAQ126" s="38"/>
      <c r="JAR126" s="38"/>
      <c r="JAS126" s="38"/>
      <c r="JAT126" s="38"/>
      <c r="JAU126" s="38"/>
      <c r="JAV126" s="38"/>
      <c r="JAW126" s="38"/>
      <c r="JAX126" s="38"/>
      <c r="JAY126" s="38"/>
      <c r="JAZ126" s="38"/>
      <c r="JBA126" s="38"/>
      <c r="JBB126" s="38"/>
      <c r="JBC126" s="38"/>
      <c r="JBD126" s="38"/>
      <c r="JBE126" s="38"/>
      <c r="JBF126" s="38"/>
      <c r="JBG126" s="38"/>
      <c r="JBH126" s="38"/>
      <c r="JBI126" s="38"/>
      <c r="JBJ126" s="38"/>
      <c r="JBK126" s="38"/>
      <c r="JBL126" s="38"/>
      <c r="JBM126" s="38"/>
      <c r="JBN126" s="38"/>
      <c r="JBO126" s="38"/>
      <c r="JBP126" s="38"/>
      <c r="JBQ126" s="38"/>
      <c r="JBR126" s="38"/>
      <c r="JBS126" s="38"/>
      <c r="JBT126" s="38"/>
      <c r="JBU126" s="38"/>
      <c r="JBV126" s="38"/>
      <c r="JBW126" s="38"/>
      <c r="JBX126" s="38"/>
      <c r="JBY126" s="38"/>
      <c r="JBZ126" s="38"/>
      <c r="JCA126" s="38"/>
      <c r="JCB126" s="38"/>
      <c r="JCC126" s="38"/>
      <c r="JCD126" s="38"/>
      <c r="JCE126" s="38"/>
      <c r="JCF126" s="38"/>
      <c r="JCG126" s="38"/>
      <c r="JCH126" s="38"/>
      <c r="JCI126" s="38"/>
      <c r="JCJ126" s="38"/>
      <c r="JCK126" s="38"/>
      <c r="JCL126" s="38"/>
      <c r="JCM126" s="38"/>
      <c r="JCN126" s="38"/>
      <c r="JCO126" s="38"/>
      <c r="JCP126" s="38"/>
      <c r="JCQ126" s="38"/>
      <c r="JCR126" s="38"/>
      <c r="JCS126" s="38"/>
      <c r="JCT126" s="38"/>
      <c r="JCU126" s="38"/>
      <c r="JCV126" s="38"/>
      <c r="JCW126" s="38"/>
      <c r="JCX126" s="38"/>
      <c r="JCY126" s="38"/>
      <c r="JCZ126" s="38"/>
      <c r="JDA126" s="38"/>
      <c r="JDB126" s="38"/>
      <c r="JDC126" s="38"/>
      <c r="JDD126" s="38"/>
      <c r="JDE126" s="38"/>
      <c r="JDF126" s="38"/>
      <c r="JDG126" s="38"/>
      <c r="JDH126" s="38"/>
      <c r="JDI126" s="38"/>
      <c r="JDJ126" s="38"/>
      <c r="JDK126" s="38"/>
      <c r="JDL126" s="38"/>
      <c r="JDM126" s="38"/>
      <c r="JDN126" s="38"/>
      <c r="JDO126" s="38"/>
      <c r="JDP126" s="38"/>
      <c r="JDQ126" s="38"/>
      <c r="JDR126" s="38"/>
      <c r="JDS126" s="38"/>
      <c r="JDT126" s="38"/>
      <c r="JDU126" s="38"/>
      <c r="JDV126" s="38"/>
      <c r="JDW126" s="38"/>
      <c r="JDX126" s="38"/>
      <c r="JDY126" s="38"/>
      <c r="JDZ126" s="38"/>
      <c r="JEA126" s="38"/>
      <c r="JEB126" s="38"/>
      <c r="JEC126" s="38"/>
      <c r="JED126" s="38"/>
      <c r="JEE126" s="38"/>
      <c r="JEF126" s="38"/>
      <c r="JEG126" s="38"/>
      <c r="JEH126" s="38"/>
      <c r="JEI126" s="38"/>
      <c r="JEJ126" s="38"/>
      <c r="JEK126" s="38"/>
      <c r="JEL126" s="38"/>
      <c r="JEM126" s="38"/>
      <c r="JEN126" s="38"/>
      <c r="JEO126" s="38"/>
      <c r="JEP126" s="38"/>
      <c r="JEQ126" s="38"/>
      <c r="JER126" s="38"/>
      <c r="JES126" s="38"/>
      <c r="JET126" s="38"/>
      <c r="JEU126" s="38"/>
      <c r="JEV126" s="38"/>
      <c r="JEW126" s="38"/>
      <c r="JEX126" s="38"/>
      <c r="JEY126" s="38"/>
      <c r="JEZ126" s="38"/>
      <c r="JFA126" s="38"/>
      <c r="JFB126" s="38"/>
      <c r="JFC126" s="38"/>
      <c r="JFD126" s="38"/>
      <c r="JFE126" s="38"/>
      <c r="JFF126" s="38"/>
      <c r="JFG126" s="38"/>
      <c r="JFH126" s="38"/>
      <c r="JFI126" s="38"/>
      <c r="JFJ126" s="38"/>
      <c r="JFK126" s="38"/>
      <c r="JFL126" s="38"/>
      <c r="JFM126" s="38"/>
      <c r="JFN126" s="38"/>
      <c r="JFO126" s="38"/>
      <c r="JFP126" s="38"/>
      <c r="JFQ126" s="38"/>
      <c r="JFR126" s="38"/>
      <c r="JFS126" s="38"/>
      <c r="JFT126" s="38"/>
      <c r="JFU126" s="38"/>
      <c r="JFV126" s="38"/>
      <c r="JFW126" s="38"/>
      <c r="JFX126" s="38"/>
      <c r="JFY126" s="38"/>
      <c r="JFZ126" s="38"/>
      <c r="JGA126" s="38"/>
      <c r="JGB126" s="38"/>
      <c r="JGC126" s="38"/>
      <c r="JGD126" s="38"/>
      <c r="JGE126" s="38"/>
      <c r="JGF126" s="38"/>
      <c r="JGG126" s="38"/>
      <c r="JGH126" s="38"/>
      <c r="JGI126" s="38"/>
      <c r="JGJ126" s="38"/>
      <c r="JGK126" s="38"/>
      <c r="JGL126" s="38"/>
      <c r="JGM126" s="38"/>
      <c r="JGN126" s="38"/>
      <c r="JGO126" s="38"/>
      <c r="JGP126" s="38"/>
      <c r="JGQ126" s="38"/>
      <c r="JGR126" s="38"/>
      <c r="JGS126" s="38"/>
      <c r="JGT126" s="38"/>
      <c r="JGU126" s="38"/>
      <c r="JGV126" s="38"/>
      <c r="JGW126" s="38"/>
      <c r="JGX126" s="38"/>
      <c r="JGY126" s="38"/>
      <c r="JGZ126" s="38"/>
      <c r="JHA126" s="38"/>
      <c r="JHB126" s="38"/>
      <c r="JHC126" s="38"/>
      <c r="JHD126" s="38"/>
      <c r="JHE126" s="38"/>
      <c r="JHF126" s="38"/>
      <c r="JHG126" s="38"/>
      <c r="JHH126" s="38"/>
      <c r="JHI126" s="38"/>
      <c r="JHJ126" s="38"/>
      <c r="JHK126" s="38"/>
      <c r="JHL126" s="38"/>
      <c r="JHM126" s="38"/>
      <c r="JHN126" s="38"/>
      <c r="JHO126" s="38"/>
      <c r="JHP126" s="38"/>
      <c r="JHQ126" s="38"/>
      <c r="JHR126" s="38"/>
      <c r="JHS126" s="38"/>
      <c r="JHT126" s="38"/>
      <c r="JHU126" s="38"/>
      <c r="JHV126" s="38"/>
      <c r="JHW126" s="38"/>
      <c r="JHX126" s="38"/>
      <c r="JHY126" s="38"/>
      <c r="JHZ126" s="38"/>
      <c r="JIA126" s="38"/>
      <c r="JIB126" s="38"/>
      <c r="JIC126" s="38"/>
      <c r="JID126" s="38"/>
      <c r="JIE126" s="38"/>
      <c r="JIF126" s="38"/>
      <c r="JIG126" s="38"/>
      <c r="JIH126" s="38"/>
      <c r="JII126" s="38"/>
      <c r="JIJ126" s="38"/>
      <c r="JIK126" s="38"/>
      <c r="JIL126" s="38"/>
      <c r="JIM126" s="38"/>
      <c r="JIN126" s="38"/>
      <c r="JIO126" s="38"/>
      <c r="JIP126" s="38"/>
      <c r="JIQ126" s="38"/>
      <c r="JIR126" s="38"/>
      <c r="JIS126" s="38"/>
      <c r="JIT126" s="38"/>
      <c r="JIU126" s="38"/>
      <c r="JIV126" s="38"/>
      <c r="JIW126" s="38"/>
      <c r="JIX126" s="38"/>
      <c r="JIY126" s="38"/>
      <c r="JIZ126" s="38"/>
      <c r="JJA126" s="38"/>
      <c r="JJB126" s="38"/>
      <c r="JJC126" s="38"/>
      <c r="JJD126" s="38"/>
      <c r="JJE126" s="38"/>
      <c r="JJF126" s="38"/>
      <c r="JJG126" s="38"/>
      <c r="JJH126" s="38"/>
      <c r="JJI126" s="38"/>
      <c r="JJJ126" s="38"/>
      <c r="JJK126" s="38"/>
      <c r="JJL126" s="38"/>
      <c r="JJM126" s="38"/>
      <c r="JJN126" s="38"/>
      <c r="JJO126" s="38"/>
      <c r="JJP126" s="38"/>
      <c r="JJQ126" s="38"/>
      <c r="JJR126" s="38"/>
      <c r="JJS126" s="38"/>
      <c r="JJT126" s="38"/>
      <c r="JJU126" s="38"/>
      <c r="JJV126" s="38"/>
      <c r="JJW126" s="38"/>
      <c r="JJX126" s="38"/>
      <c r="JJY126" s="38"/>
      <c r="JJZ126" s="38"/>
      <c r="JKA126" s="38"/>
      <c r="JKB126" s="38"/>
      <c r="JKC126" s="38"/>
      <c r="JKD126" s="38"/>
      <c r="JKE126" s="38"/>
      <c r="JKF126" s="38"/>
      <c r="JKG126" s="38"/>
      <c r="JKH126" s="38"/>
      <c r="JKI126" s="38"/>
      <c r="JKJ126" s="38"/>
      <c r="JKK126" s="38"/>
      <c r="JKL126" s="38"/>
      <c r="JKM126" s="38"/>
      <c r="JKN126" s="38"/>
      <c r="JKO126" s="38"/>
      <c r="JKP126" s="38"/>
      <c r="JKQ126" s="38"/>
      <c r="JKR126" s="38"/>
      <c r="JKS126" s="38"/>
      <c r="JKT126" s="38"/>
      <c r="JKU126" s="38"/>
      <c r="JKV126" s="38"/>
      <c r="JKW126" s="38"/>
      <c r="JKX126" s="38"/>
      <c r="JKY126" s="38"/>
      <c r="JKZ126" s="38"/>
      <c r="JLA126" s="38"/>
      <c r="JLB126" s="38"/>
      <c r="JLC126" s="38"/>
      <c r="JLD126" s="38"/>
      <c r="JLE126" s="38"/>
      <c r="JLF126" s="38"/>
      <c r="JLG126" s="38"/>
      <c r="JLH126" s="38"/>
      <c r="JLI126" s="38"/>
      <c r="JLJ126" s="38"/>
      <c r="JLK126" s="38"/>
      <c r="JLL126" s="38"/>
      <c r="JLM126" s="38"/>
      <c r="JLN126" s="38"/>
      <c r="JLO126" s="38"/>
      <c r="JLP126" s="38"/>
      <c r="JLQ126" s="38"/>
      <c r="JLR126" s="38"/>
      <c r="JLS126" s="38"/>
      <c r="JLT126" s="38"/>
      <c r="JLU126" s="38"/>
      <c r="JLV126" s="38"/>
      <c r="JLW126" s="38"/>
      <c r="JLX126" s="38"/>
      <c r="JLY126" s="38"/>
      <c r="JLZ126" s="38"/>
      <c r="JMA126" s="38"/>
      <c r="JMB126" s="38"/>
      <c r="JMC126" s="38"/>
      <c r="JMD126" s="38"/>
      <c r="JME126" s="38"/>
      <c r="JMF126" s="38"/>
      <c r="JMG126" s="38"/>
      <c r="JMH126" s="38"/>
      <c r="JMI126" s="38"/>
      <c r="JMJ126" s="38"/>
      <c r="JMK126" s="38"/>
      <c r="JML126" s="38"/>
      <c r="JMM126" s="38"/>
      <c r="JMN126" s="38"/>
      <c r="JMO126" s="38"/>
      <c r="JMP126" s="38"/>
      <c r="JMQ126" s="38"/>
      <c r="JMR126" s="38"/>
      <c r="JMS126" s="38"/>
      <c r="JMT126" s="38"/>
      <c r="JMU126" s="38"/>
      <c r="JMV126" s="38"/>
      <c r="JMW126" s="38"/>
      <c r="JMX126" s="38"/>
      <c r="JMY126" s="38"/>
      <c r="JMZ126" s="38"/>
      <c r="JNA126" s="38"/>
      <c r="JNB126" s="38"/>
      <c r="JNC126" s="38"/>
      <c r="JND126" s="38"/>
      <c r="JNE126" s="38"/>
      <c r="JNF126" s="38"/>
      <c r="JNG126" s="38"/>
      <c r="JNH126" s="38"/>
      <c r="JNI126" s="38"/>
      <c r="JNJ126" s="38"/>
      <c r="JNK126" s="38"/>
      <c r="JNL126" s="38"/>
      <c r="JNM126" s="38"/>
      <c r="JNN126" s="38"/>
      <c r="JNO126" s="38"/>
      <c r="JNP126" s="38"/>
      <c r="JNQ126" s="38"/>
      <c r="JNR126" s="38"/>
      <c r="JNS126" s="38"/>
      <c r="JNT126" s="38"/>
      <c r="JNU126" s="38"/>
      <c r="JNV126" s="38"/>
      <c r="JNW126" s="38"/>
      <c r="JNX126" s="38"/>
      <c r="JNY126" s="38"/>
      <c r="JNZ126" s="38"/>
      <c r="JOA126" s="38"/>
      <c r="JOB126" s="38"/>
      <c r="JOC126" s="38"/>
      <c r="JOD126" s="38"/>
      <c r="JOE126" s="38"/>
      <c r="JOF126" s="38"/>
      <c r="JOG126" s="38"/>
      <c r="JOH126" s="38"/>
      <c r="JOI126" s="38"/>
      <c r="JOJ126" s="38"/>
      <c r="JOK126" s="38"/>
      <c r="JOL126" s="38"/>
      <c r="JOM126" s="38"/>
      <c r="JON126" s="38"/>
      <c r="JOO126" s="38"/>
      <c r="JOP126" s="38"/>
      <c r="JOQ126" s="38"/>
      <c r="JOR126" s="38"/>
      <c r="JOS126" s="38"/>
      <c r="JOT126" s="38"/>
      <c r="JOU126" s="38"/>
      <c r="JOV126" s="38"/>
      <c r="JOW126" s="38"/>
      <c r="JOX126" s="38"/>
      <c r="JOY126" s="38"/>
      <c r="JOZ126" s="38"/>
      <c r="JPA126" s="38"/>
      <c r="JPB126" s="38"/>
      <c r="JPC126" s="38"/>
      <c r="JPD126" s="38"/>
      <c r="JPE126" s="38"/>
      <c r="JPF126" s="38"/>
      <c r="JPG126" s="38"/>
      <c r="JPH126" s="38"/>
      <c r="JPI126" s="38"/>
      <c r="JPJ126" s="38"/>
      <c r="JPK126" s="38"/>
      <c r="JPL126" s="38"/>
      <c r="JPM126" s="38"/>
      <c r="JPN126" s="38"/>
      <c r="JPO126" s="38"/>
      <c r="JPP126" s="38"/>
      <c r="JPQ126" s="38"/>
      <c r="JPR126" s="38"/>
      <c r="JPS126" s="38"/>
      <c r="JPT126" s="38"/>
      <c r="JPU126" s="38"/>
      <c r="JPV126" s="38"/>
      <c r="JPW126" s="38"/>
      <c r="JPX126" s="38"/>
      <c r="JPY126" s="38"/>
      <c r="JPZ126" s="38"/>
      <c r="JQA126" s="38"/>
      <c r="JQB126" s="38"/>
      <c r="JQC126" s="38"/>
      <c r="JQD126" s="38"/>
      <c r="JQE126" s="38"/>
      <c r="JQF126" s="38"/>
      <c r="JQG126" s="38"/>
      <c r="JQH126" s="38"/>
      <c r="JQI126" s="38"/>
      <c r="JQJ126" s="38"/>
      <c r="JQK126" s="38"/>
      <c r="JQL126" s="38"/>
      <c r="JQM126" s="38"/>
      <c r="JQN126" s="38"/>
      <c r="JQO126" s="38"/>
      <c r="JQP126" s="38"/>
      <c r="JQQ126" s="38"/>
      <c r="JQR126" s="38"/>
      <c r="JQS126" s="38"/>
      <c r="JQT126" s="38"/>
      <c r="JQU126" s="38"/>
      <c r="JQV126" s="38"/>
      <c r="JQW126" s="38"/>
      <c r="JQX126" s="38"/>
      <c r="JQY126" s="38"/>
      <c r="JQZ126" s="38"/>
      <c r="JRA126" s="38"/>
      <c r="JRB126" s="38"/>
      <c r="JRC126" s="38"/>
      <c r="JRD126" s="38"/>
      <c r="JRE126" s="38"/>
      <c r="JRF126" s="38"/>
      <c r="JRG126" s="38"/>
      <c r="JRH126" s="38"/>
      <c r="JRI126" s="38"/>
      <c r="JRJ126" s="38"/>
      <c r="JRK126" s="38"/>
      <c r="JRL126" s="38"/>
      <c r="JRM126" s="38"/>
      <c r="JRN126" s="38"/>
      <c r="JRO126" s="38"/>
      <c r="JRP126" s="38"/>
      <c r="JRQ126" s="38"/>
      <c r="JRR126" s="38"/>
      <c r="JRS126" s="38"/>
      <c r="JRT126" s="38"/>
      <c r="JRU126" s="38"/>
      <c r="JRV126" s="38"/>
      <c r="JRW126" s="38"/>
      <c r="JRX126" s="38"/>
      <c r="JRY126" s="38"/>
      <c r="JRZ126" s="38"/>
      <c r="JSA126" s="38"/>
      <c r="JSB126" s="38"/>
      <c r="JSC126" s="38"/>
      <c r="JSD126" s="38"/>
      <c r="JSE126" s="38"/>
      <c r="JSF126" s="38"/>
      <c r="JSG126" s="38"/>
      <c r="JSH126" s="38"/>
      <c r="JSI126" s="38"/>
      <c r="JSJ126" s="38"/>
      <c r="JSK126" s="38"/>
      <c r="JSL126" s="38"/>
      <c r="JSM126" s="38"/>
      <c r="JSN126" s="38"/>
      <c r="JSO126" s="38"/>
      <c r="JSP126" s="38"/>
      <c r="JSQ126" s="38"/>
      <c r="JSR126" s="38"/>
      <c r="JSS126" s="38"/>
      <c r="JST126" s="38"/>
      <c r="JSU126" s="38"/>
      <c r="JSV126" s="38"/>
      <c r="JSW126" s="38"/>
      <c r="JSX126" s="38"/>
      <c r="JSY126" s="38"/>
      <c r="JSZ126" s="38"/>
      <c r="JTA126" s="38"/>
      <c r="JTB126" s="38"/>
      <c r="JTC126" s="38"/>
      <c r="JTD126" s="38"/>
      <c r="JTE126" s="38"/>
      <c r="JTF126" s="38"/>
      <c r="JTG126" s="38"/>
      <c r="JTH126" s="38"/>
      <c r="JTI126" s="38"/>
      <c r="JTJ126" s="38"/>
      <c r="JTK126" s="38"/>
      <c r="JTL126" s="38"/>
      <c r="JTM126" s="38"/>
      <c r="JTN126" s="38"/>
      <c r="JTO126" s="38"/>
      <c r="JTP126" s="38"/>
      <c r="JTQ126" s="38"/>
      <c r="JTR126" s="38"/>
      <c r="JTS126" s="38"/>
      <c r="JTT126" s="38"/>
      <c r="JTU126" s="38"/>
      <c r="JTV126" s="38"/>
      <c r="JTW126" s="38"/>
      <c r="JTX126" s="38"/>
      <c r="JTY126" s="38"/>
      <c r="JTZ126" s="38"/>
      <c r="JUA126" s="38"/>
      <c r="JUB126" s="38"/>
      <c r="JUC126" s="38"/>
      <c r="JUD126" s="38"/>
      <c r="JUE126" s="38"/>
      <c r="JUF126" s="38"/>
      <c r="JUG126" s="38"/>
      <c r="JUH126" s="38"/>
      <c r="JUI126" s="38"/>
      <c r="JUJ126" s="38"/>
      <c r="JUK126" s="38"/>
      <c r="JUL126" s="38"/>
      <c r="JUM126" s="38"/>
      <c r="JUN126" s="38"/>
      <c r="JUO126" s="38"/>
      <c r="JUP126" s="38"/>
      <c r="JUQ126" s="38"/>
      <c r="JUR126" s="38"/>
      <c r="JUS126" s="38"/>
      <c r="JUT126" s="38"/>
      <c r="JUU126" s="38"/>
      <c r="JUV126" s="38"/>
      <c r="JUW126" s="38"/>
      <c r="JUX126" s="38"/>
      <c r="JUY126" s="38"/>
      <c r="JUZ126" s="38"/>
      <c r="JVA126" s="38"/>
      <c r="JVB126" s="38"/>
      <c r="JVC126" s="38"/>
      <c r="JVD126" s="38"/>
      <c r="JVE126" s="38"/>
      <c r="JVF126" s="38"/>
      <c r="JVG126" s="38"/>
      <c r="JVH126" s="38"/>
      <c r="JVI126" s="38"/>
      <c r="JVJ126" s="38"/>
      <c r="JVK126" s="38"/>
      <c r="JVL126" s="38"/>
      <c r="JVM126" s="38"/>
      <c r="JVN126" s="38"/>
      <c r="JVO126" s="38"/>
      <c r="JVP126" s="38"/>
      <c r="JVQ126" s="38"/>
      <c r="JVR126" s="38"/>
      <c r="JVS126" s="38"/>
      <c r="JVT126" s="38"/>
      <c r="JVU126" s="38"/>
      <c r="JVV126" s="38"/>
      <c r="JVW126" s="38"/>
      <c r="JVX126" s="38"/>
      <c r="JVY126" s="38"/>
      <c r="JVZ126" s="38"/>
      <c r="JWA126" s="38"/>
      <c r="JWB126" s="38"/>
      <c r="JWC126" s="38"/>
      <c r="JWD126" s="38"/>
      <c r="JWE126" s="38"/>
      <c r="JWF126" s="38"/>
      <c r="JWG126" s="38"/>
      <c r="JWH126" s="38"/>
      <c r="JWI126" s="38"/>
      <c r="JWJ126" s="38"/>
      <c r="JWK126" s="38"/>
      <c r="JWL126" s="38"/>
      <c r="JWM126" s="38"/>
      <c r="JWN126" s="38"/>
      <c r="JWO126" s="38"/>
      <c r="JWP126" s="38"/>
      <c r="JWQ126" s="38"/>
      <c r="JWR126" s="38"/>
      <c r="JWS126" s="38"/>
      <c r="JWT126" s="38"/>
      <c r="JWU126" s="38"/>
      <c r="JWV126" s="38"/>
      <c r="JWW126" s="38"/>
      <c r="JWX126" s="38"/>
      <c r="JWY126" s="38"/>
      <c r="JWZ126" s="38"/>
      <c r="JXA126" s="38"/>
      <c r="JXB126" s="38"/>
      <c r="JXC126" s="38"/>
      <c r="JXD126" s="38"/>
      <c r="JXE126" s="38"/>
      <c r="JXF126" s="38"/>
      <c r="JXG126" s="38"/>
      <c r="JXH126" s="38"/>
      <c r="JXI126" s="38"/>
      <c r="JXJ126" s="38"/>
      <c r="JXK126" s="38"/>
      <c r="JXL126" s="38"/>
      <c r="JXM126" s="38"/>
      <c r="JXN126" s="38"/>
      <c r="JXO126" s="38"/>
      <c r="JXP126" s="38"/>
      <c r="JXQ126" s="38"/>
      <c r="JXR126" s="38"/>
      <c r="JXS126" s="38"/>
      <c r="JXT126" s="38"/>
      <c r="JXU126" s="38"/>
      <c r="JXV126" s="38"/>
      <c r="JXW126" s="38"/>
      <c r="JXX126" s="38"/>
      <c r="JXY126" s="38"/>
      <c r="JXZ126" s="38"/>
      <c r="JYA126" s="38"/>
      <c r="JYB126" s="38"/>
      <c r="JYC126" s="38"/>
      <c r="JYD126" s="38"/>
      <c r="JYE126" s="38"/>
      <c r="JYF126" s="38"/>
      <c r="JYG126" s="38"/>
      <c r="JYH126" s="38"/>
      <c r="JYI126" s="38"/>
      <c r="JYJ126" s="38"/>
      <c r="JYK126" s="38"/>
      <c r="JYL126" s="38"/>
      <c r="JYM126" s="38"/>
      <c r="JYN126" s="38"/>
      <c r="JYO126" s="38"/>
      <c r="JYP126" s="38"/>
      <c r="JYQ126" s="38"/>
      <c r="JYR126" s="38"/>
      <c r="JYS126" s="38"/>
      <c r="JYT126" s="38"/>
      <c r="JYU126" s="38"/>
      <c r="JYV126" s="38"/>
      <c r="JYW126" s="38"/>
      <c r="JYX126" s="38"/>
      <c r="JYY126" s="38"/>
      <c r="JYZ126" s="38"/>
      <c r="JZA126" s="38"/>
      <c r="JZB126" s="38"/>
      <c r="JZC126" s="38"/>
      <c r="JZD126" s="38"/>
      <c r="JZE126" s="38"/>
      <c r="JZF126" s="38"/>
      <c r="JZG126" s="38"/>
      <c r="JZH126" s="38"/>
      <c r="JZI126" s="38"/>
      <c r="JZJ126" s="38"/>
      <c r="JZK126" s="38"/>
      <c r="JZL126" s="38"/>
      <c r="JZM126" s="38"/>
      <c r="JZN126" s="38"/>
      <c r="JZO126" s="38"/>
      <c r="JZP126" s="38"/>
      <c r="JZQ126" s="38"/>
      <c r="JZR126" s="38"/>
      <c r="JZS126" s="38"/>
      <c r="JZT126" s="38"/>
      <c r="JZU126" s="38"/>
      <c r="JZV126" s="38"/>
      <c r="JZW126" s="38"/>
      <c r="JZX126" s="38"/>
      <c r="JZY126" s="38"/>
      <c r="JZZ126" s="38"/>
      <c r="KAA126" s="38"/>
      <c r="KAB126" s="38"/>
      <c r="KAC126" s="38"/>
      <c r="KAD126" s="38"/>
      <c r="KAE126" s="38"/>
      <c r="KAF126" s="38"/>
      <c r="KAG126" s="38"/>
      <c r="KAH126" s="38"/>
      <c r="KAI126" s="38"/>
      <c r="KAJ126" s="38"/>
      <c r="KAK126" s="38"/>
      <c r="KAL126" s="38"/>
      <c r="KAM126" s="38"/>
      <c r="KAN126" s="38"/>
      <c r="KAO126" s="38"/>
      <c r="KAP126" s="38"/>
      <c r="KAQ126" s="38"/>
      <c r="KAR126" s="38"/>
      <c r="KAS126" s="38"/>
      <c r="KAT126" s="38"/>
      <c r="KAU126" s="38"/>
      <c r="KAV126" s="38"/>
      <c r="KAW126" s="38"/>
      <c r="KAX126" s="38"/>
      <c r="KAY126" s="38"/>
      <c r="KAZ126" s="38"/>
      <c r="KBA126" s="38"/>
      <c r="KBB126" s="38"/>
      <c r="KBC126" s="38"/>
      <c r="KBD126" s="38"/>
      <c r="KBE126" s="38"/>
      <c r="KBF126" s="38"/>
      <c r="KBG126" s="38"/>
      <c r="KBH126" s="38"/>
      <c r="KBI126" s="38"/>
      <c r="KBJ126" s="38"/>
      <c r="KBK126" s="38"/>
      <c r="KBL126" s="38"/>
      <c r="KBM126" s="38"/>
      <c r="KBN126" s="38"/>
      <c r="KBO126" s="38"/>
      <c r="KBP126" s="38"/>
      <c r="KBQ126" s="38"/>
      <c r="KBR126" s="38"/>
      <c r="KBS126" s="38"/>
      <c r="KBT126" s="38"/>
      <c r="KBU126" s="38"/>
      <c r="KBV126" s="38"/>
      <c r="KBW126" s="38"/>
      <c r="KBX126" s="38"/>
      <c r="KBY126" s="38"/>
      <c r="KBZ126" s="38"/>
      <c r="KCA126" s="38"/>
      <c r="KCB126" s="38"/>
      <c r="KCC126" s="38"/>
      <c r="KCD126" s="38"/>
      <c r="KCE126" s="38"/>
      <c r="KCF126" s="38"/>
      <c r="KCG126" s="38"/>
      <c r="KCH126" s="38"/>
      <c r="KCI126" s="38"/>
      <c r="KCJ126" s="38"/>
      <c r="KCK126" s="38"/>
      <c r="KCL126" s="38"/>
      <c r="KCM126" s="38"/>
      <c r="KCN126" s="38"/>
      <c r="KCO126" s="38"/>
      <c r="KCP126" s="38"/>
      <c r="KCQ126" s="38"/>
      <c r="KCR126" s="38"/>
      <c r="KCS126" s="38"/>
      <c r="KCT126" s="38"/>
      <c r="KCU126" s="38"/>
      <c r="KCV126" s="38"/>
      <c r="KCW126" s="38"/>
      <c r="KCX126" s="38"/>
      <c r="KCY126" s="38"/>
      <c r="KCZ126" s="38"/>
      <c r="KDA126" s="38"/>
      <c r="KDB126" s="38"/>
      <c r="KDC126" s="38"/>
      <c r="KDD126" s="38"/>
      <c r="KDE126" s="38"/>
      <c r="KDF126" s="38"/>
      <c r="KDG126" s="38"/>
      <c r="KDH126" s="38"/>
      <c r="KDI126" s="38"/>
      <c r="KDJ126" s="38"/>
      <c r="KDK126" s="38"/>
      <c r="KDL126" s="38"/>
      <c r="KDM126" s="38"/>
      <c r="KDN126" s="38"/>
      <c r="KDO126" s="38"/>
      <c r="KDP126" s="38"/>
      <c r="KDQ126" s="38"/>
      <c r="KDR126" s="38"/>
      <c r="KDS126" s="38"/>
      <c r="KDT126" s="38"/>
      <c r="KDU126" s="38"/>
      <c r="KDV126" s="38"/>
      <c r="KDW126" s="38"/>
      <c r="KDX126" s="38"/>
      <c r="KDY126" s="38"/>
      <c r="KDZ126" s="38"/>
      <c r="KEA126" s="38"/>
      <c r="KEB126" s="38"/>
      <c r="KEC126" s="38"/>
      <c r="KED126" s="38"/>
      <c r="KEE126" s="38"/>
      <c r="KEF126" s="38"/>
      <c r="KEG126" s="38"/>
      <c r="KEH126" s="38"/>
      <c r="KEI126" s="38"/>
      <c r="KEJ126" s="38"/>
      <c r="KEK126" s="38"/>
      <c r="KEL126" s="38"/>
      <c r="KEM126" s="38"/>
      <c r="KEN126" s="38"/>
      <c r="KEO126" s="38"/>
      <c r="KEP126" s="38"/>
      <c r="KEQ126" s="38"/>
      <c r="KER126" s="38"/>
      <c r="KES126" s="38"/>
      <c r="KET126" s="38"/>
      <c r="KEU126" s="38"/>
      <c r="KEV126" s="38"/>
      <c r="KEW126" s="38"/>
      <c r="KEX126" s="38"/>
      <c r="KEY126" s="38"/>
      <c r="KEZ126" s="38"/>
      <c r="KFA126" s="38"/>
      <c r="KFB126" s="38"/>
      <c r="KFC126" s="38"/>
      <c r="KFD126" s="38"/>
      <c r="KFE126" s="38"/>
      <c r="KFF126" s="38"/>
      <c r="KFG126" s="38"/>
      <c r="KFH126" s="38"/>
      <c r="KFI126" s="38"/>
      <c r="KFJ126" s="38"/>
      <c r="KFK126" s="38"/>
      <c r="KFL126" s="38"/>
      <c r="KFM126" s="38"/>
      <c r="KFN126" s="38"/>
      <c r="KFO126" s="38"/>
      <c r="KFP126" s="38"/>
      <c r="KFQ126" s="38"/>
      <c r="KFR126" s="38"/>
      <c r="KFS126" s="38"/>
      <c r="KFT126" s="38"/>
      <c r="KFU126" s="38"/>
      <c r="KFV126" s="38"/>
      <c r="KFW126" s="38"/>
      <c r="KFX126" s="38"/>
      <c r="KFY126" s="38"/>
      <c r="KFZ126" s="38"/>
      <c r="KGA126" s="38"/>
      <c r="KGB126" s="38"/>
      <c r="KGC126" s="38"/>
      <c r="KGD126" s="38"/>
      <c r="KGE126" s="38"/>
      <c r="KGF126" s="38"/>
      <c r="KGG126" s="38"/>
      <c r="KGH126" s="38"/>
      <c r="KGI126" s="38"/>
      <c r="KGJ126" s="38"/>
      <c r="KGK126" s="38"/>
      <c r="KGL126" s="38"/>
      <c r="KGM126" s="38"/>
      <c r="KGN126" s="38"/>
      <c r="KGO126" s="38"/>
      <c r="KGP126" s="38"/>
      <c r="KGQ126" s="38"/>
      <c r="KGR126" s="38"/>
      <c r="KGS126" s="38"/>
      <c r="KGT126" s="38"/>
      <c r="KGU126" s="38"/>
      <c r="KGV126" s="38"/>
      <c r="KGW126" s="38"/>
      <c r="KGX126" s="38"/>
      <c r="KGY126" s="38"/>
      <c r="KGZ126" s="38"/>
      <c r="KHA126" s="38"/>
      <c r="KHB126" s="38"/>
      <c r="KHC126" s="38"/>
      <c r="KHD126" s="38"/>
      <c r="KHE126" s="38"/>
      <c r="KHF126" s="38"/>
      <c r="KHG126" s="38"/>
      <c r="KHH126" s="38"/>
      <c r="KHI126" s="38"/>
      <c r="KHJ126" s="38"/>
      <c r="KHK126" s="38"/>
      <c r="KHL126" s="38"/>
      <c r="KHM126" s="38"/>
      <c r="KHN126" s="38"/>
      <c r="KHO126" s="38"/>
      <c r="KHP126" s="38"/>
      <c r="KHQ126" s="38"/>
      <c r="KHR126" s="38"/>
      <c r="KHS126" s="38"/>
      <c r="KHT126" s="38"/>
      <c r="KHU126" s="38"/>
      <c r="KHV126" s="38"/>
      <c r="KHW126" s="38"/>
      <c r="KHX126" s="38"/>
      <c r="KHY126" s="38"/>
      <c r="KHZ126" s="38"/>
      <c r="KIA126" s="38"/>
      <c r="KIB126" s="38"/>
      <c r="KIC126" s="38"/>
      <c r="KID126" s="38"/>
      <c r="KIE126" s="38"/>
      <c r="KIF126" s="38"/>
      <c r="KIG126" s="38"/>
      <c r="KIH126" s="38"/>
      <c r="KII126" s="38"/>
      <c r="KIJ126" s="38"/>
      <c r="KIK126" s="38"/>
      <c r="KIL126" s="38"/>
      <c r="KIM126" s="38"/>
      <c r="KIN126" s="38"/>
      <c r="KIO126" s="38"/>
      <c r="KIP126" s="38"/>
      <c r="KIQ126" s="38"/>
      <c r="KIR126" s="38"/>
      <c r="KIS126" s="38"/>
      <c r="KIT126" s="38"/>
      <c r="KIU126" s="38"/>
      <c r="KIV126" s="38"/>
      <c r="KIW126" s="38"/>
      <c r="KIX126" s="38"/>
      <c r="KIY126" s="38"/>
      <c r="KIZ126" s="38"/>
      <c r="KJA126" s="38"/>
      <c r="KJB126" s="38"/>
      <c r="KJC126" s="38"/>
      <c r="KJD126" s="38"/>
      <c r="KJE126" s="38"/>
      <c r="KJF126" s="38"/>
      <c r="KJG126" s="38"/>
      <c r="KJH126" s="38"/>
      <c r="KJI126" s="38"/>
      <c r="KJJ126" s="38"/>
      <c r="KJK126" s="38"/>
      <c r="KJL126" s="38"/>
      <c r="KJM126" s="38"/>
      <c r="KJN126" s="38"/>
      <c r="KJO126" s="38"/>
      <c r="KJP126" s="38"/>
      <c r="KJQ126" s="38"/>
      <c r="KJR126" s="38"/>
      <c r="KJS126" s="38"/>
      <c r="KJT126" s="38"/>
      <c r="KJU126" s="38"/>
      <c r="KJV126" s="38"/>
      <c r="KJW126" s="38"/>
      <c r="KJX126" s="38"/>
      <c r="KJY126" s="38"/>
      <c r="KJZ126" s="38"/>
      <c r="KKA126" s="38"/>
      <c r="KKB126" s="38"/>
      <c r="KKC126" s="38"/>
      <c r="KKD126" s="38"/>
      <c r="KKE126" s="38"/>
      <c r="KKF126" s="38"/>
      <c r="KKG126" s="38"/>
      <c r="KKH126" s="38"/>
      <c r="KKI126" s="38"/>
      <c r="KKJ126" s="38"/>
      <c r="KKK126" s="38"/>
      <c r="KKL126" s="38"/>
      <c r="KKM126" s="38"/>
      <c r="KKN126" s="38"/>
      <c r="KKO126" s="38"/>
      <c r="KKP126" s="38"/>
      <c r="KKQ126" s="38"/>
      <c r="KKR126" s="38"/>
      <c r="KKS126" s="38"/>
      <c r="KKT126" s="38"/>
      <c r="KKU126" s="38"/>
      <c r="KKV126" s="38"/>
      <c r="KKW126" s="38"/>
      <c r="KKX126" s="38"/>
      <c r="KKY126" s="38"/>
      <c r="KKZ126" s="38"/>
      <c r="KLA126" s="38"/>
      <c r="KLB126" s="38"/>
      <c r="KLC126" s="38"/>
      <c r="KLD126" s="38"/>
      <c r="KLE126" s="38"/>
      <c r="KLF126" s="38"/>
      <c r="KLG126" s="38"/>
      <c r="KLH126" s="38"/>
      <c r="KLI126" s="38"/>
      <c r="KLJ126" s="38"/>
      <c r="KLK126" s="38"/>
      <c r="KLL126" s="38"/>
      <c r="KLM126" s="38"/>
      <c r="KLN126" s="38"/>
      <c r="KLO126" s="38"/>
      <c r="KLP126" s="38"/>
      <c r="KLQ126" s="38"/>
      <c r="KLR126" s="38"/>
      <c r="KLS126" s="38"/>
      <c r="KLT126" s="38"/>
      <c r="KLU126" s="38"/>
      <c r="KLV126" s="38"/>
      <c r="KLW126" s="38"/>
      <c r="KLX126" s="38"/>
      <c r="KLY126" s="38"/>
      <c r="KLZ126" s="38"/>
      <c r="KMA126" s="38"/>
      <c r="KMB126" s="38"/>
      <c r="KMC126" s="38"/>
      <c r="KMD126" s="38"/>
      <c r="KME126" s="38"/>
      <c r="KMF126" s="38"/>
      <c r="KMG126" s="38"/>
      <c r="KMH126" s="38"/>
      <c r="KMI126" s="38"/>
      <c r="KMJ126" s="38"/>
      <c r="KMK126" s="38"/>
      <c r="KML126" s="38"/>
      <c r="KMM126" s="38"/>
      <c r="KMN126" s="38"/>
      <c r="KMO126" s="38"/>
      <c r="KMP126" s="38"/>
      <c r="KMQ126" s="38"/>
      <c r="KMR126" s="38"/>
      <c r="KMS126" s="38"/>
      <c r="KMT126" s="38"/>
      <c r="KMU126" s="38"/>
      <c r="KMV126" s="38"/>
      <c r="KMW126" s="38"/>
      <c r="KMX126" s="38"/>
      <c r="KMY126" s="38"/>
      <c r="KMZ126" s="38"/>
      <c r="KNA126" s="38"/>
      <c r="KNB126" s="38"/>
      <c r="KNC126" s="38"/>
      <c r="KND126" s="38"/>
      <c r="KNE126" s="38"/>
      <c r="KNF126" s="38"/>
      <c r="KNG126" s="38"/>
      <c r="KNH126" s="38"/>
      <c r="KNI126" s="38"/>
      <c r="KNJ126" s="38"/>
      <c r="KNK126" s="38"/>
      <c r="KNL126" s="38"/>
      <c r="KNM126" s="38"/>
      <c r="KNN126" s="38"/>
      <c r="KNO126" s="38"/>
      <c r="KNP126" s="38"/>
      <c r="KNQ126" s="38"/>
      <c r="KNR126" s="38"/>
      <c r="KNS126" s="38"/>
      <c r="KNT126" s="38"/>
      <c r="KNU126" s="38"/>
      <c r="KNV126" s="38"/>
      <c r="KNW126" s="38"/>
      <c r="KNX126" s="38"/>
      <c r="KNY126" s="38"/>
      <c r="KNZ126" s="38"/>
      <c r="KOA126" s="38"/>
      <c r="KOB126" s="38"/>
      <c r="KOC126" s="38"/>
      <c r="KOD126" s="38"/>
      <c r="KOE126" s="38"/>
      <c r="KOF126" s="38"/>
      <c r="KOG126" s="38"/>
      <c r="KOH126" s="38"/>
      <c r="KOI126" s="38"/>
      <c r="KOJ126" s="38"/>
      <c r="KOK126" s="38"/>
      <c r="KOL126" s="38"/>
      <c r="KOM126" s="38"/>
      <c r="KON126" s="38"/>
      <c r="KOO126" s="38"/>
      <c r="KOP126" s="38"/>
      <c r="KOQ126" s="38"/>
      <c r="KOR126" s="38"/>
      <c r="KOS126" s="38"/>
      <c r="KOT126" s="38"/>
      <c r="KOU126" s="38"/>
      <c r="KOV126" s="38"/>
      <c r="KOW126" s="38"/>
      <c r="KOX126" s="38"/>
      <c r="KOY126" s="38"/>
      <c r="KOZ126" s="38"/>
      <c r="KPA126" s="38"/>
      <c r="KPB126" s="38"/>
      <c r="KPC126" s="38"/>
      <c r="KPD126" s="38"/>
      <c r="KPE126" s="38"/>
      <c r="KPF126" s="38"/>
      <c r="KPG126" s="38"/>
      <c r="KPH126" s="38"/>
      <c r="KPI126" s="38"/>
      <c r="KPJ126" s="38"/>
      <c r="KPK126" s="38"/>
      <c r="KPL126" s="38"/>
      <c r="KPM126" s="38"/>
      <c r="KPN126" s="38"/>
      <c r="KPO126" s="38"/>
      <c r="KPP126" s="38"/>
      <c r="KPQ126" s="38"/>
      <c r="KPR126" s="38"/>
      <c r="KPS126" s="38"/>
      <c r="KPT126" s="38"/>
      <c r="KPU126" s="38"/>
      <c r="KPV126" s="38"/>
      <c r="KPW126" s="38"/>
      <c r="KPX126" s="38"/>
      <c r="KPY126" s="38"/>
      <c r="KPZ126" s="38"/>
      <c r="KQA126" s="38"/>
      <c r="KQB126" s="38"/>
      <c r="KQC126" s="38"/>
      <c r="KQD126" s="38"/>
      <c r="KQE126" s="38"/>
      <c r="KQF126" s="38"/>
      <c r="KQG126" s="38"/>
      <c r="KQH126" s="38"/>
      <c r="KQI126" s="38"/>
      <c r="KQJ126" s="38"/>
      <c r="KQK126" s="38"/>
      <c r="KQL126" s="38"/>
      <c r="KQM126" s="38"/>
      <c r="KQN126" s="38"/>
      <c r="KQO126" s="38"/>
      <c r="KQP126" s="38"/>
      <c r="KQQ126" s="38"/>
      <c r="KQR126" s="38"/>
      <c r="KQS126" s="38"/>
      <c r="KQT126" s="38"/>
      <c r="KQU126" s="38"/>
      <c r="KQV126" s="38"/>
      <c r="KQW126" s="38"/>
      <c r="KQX126" s="38"/>
      <c r="KQY126" s="38"/>
      <c r="KQZ126" s="38"/>
      <c r="KRA126" s="38"/>
      <c r="KRB126" s="38"/>
      <c r="KRC126" s="38"/>
      <c r="KRD126" s="38"/>
      <c r="KRE126" s="38"/>
      <c r="KRF126" s="38"/>
      <c r="KRG126" s="38"/>
      <c r="KRH126" s="38"/>
      <c r="KRI126" s="38"/>
      <c r="KRJ126" s="38"/>
      <c r="KRK126" s="38"/>
      <c r="KRL126" s="38"/>
      <c r="KRM126" s="38"/>
      <c r="KRN126" s="38"/>
      <c r="KRO126" s="38"/>
      <c r="KRP126" s="38"/>
      <c r="KRQ126" s="38"/>
      <c r="KRR126" s="38"/>
      <c r="KRS126" s="38"/>
      <c r="KRT126" s="38"/>
      <c r="KRU126" s="38"/>
      <c r="KRV126" s="38"/>
      <c r="KRW126" s="38"/>
      <c r="KRX126" s="38"/>
      <c r="KRY126" s="38"/>
      <c r="KRZ126" s="38"/>
      <c r="KSA126" s="38"/>
      <c r="KSB126" s="38"/>
      <c r="KSC126" s="38"/>
      <c r="KSD126" s="38"/>
      <c r="KSE126" s="38"/>
      <c r="KSF126" s="38"/>
      <c r="KSG126" s="38"/>
      <c r="KSH126" s="38"/>
      <c r="KSI126" s="38"/>
      <c r="KSJ126" s="38"/>
      <c r="KSK126" s="38"/>
      <c r="KSL126" s="38"/>
      <c r="KSM126" s="38"/>
      <c r="KSN126" s="38"/>
      <c r="KSO126" s="38"/>
      <c r="KSP126" s="38"/>
      <c r="KSQ126" s="38"/>
      <c r="KSR126" s="38"/>
      <c r="KSS126" s="38"/>
      <c r="KST126" s="38"/>
      <c r="KSU126" s="38"/>
      <c r="KSV126" s="38"/>
      <c r="KSW126" s="38"/>
      <c r="KSX126" s="38"/>
      <c r="KSY126" s="38"/>
      <c r="KSZ126" s="38"/>
      <c r="KTA126" s="38"/>
      <c r="KTB126" s="38"/>
      <c r="KTC126" s="38"/>
      <c r="KTD126" s="38"/>
      <c r="KTE126" s="38"/>
      <c r="KTF126" s="38"/>
      <c r="KTG126" s="38"/>
      <c r="KTH126" s="38"/>
      <c r="KTI126" s="38"/>
      <c r="KTJ126" s="38"/>
      <c r="KTK126" s="38"/>
      <c r="KTL126" s="38"/>
      <c r="KTM126" s="38"/>
      <c r="KTN126" s="38"/>
      <c r="KTO126" s="38"/>
      <c r="KTP126" s="38"/>
      <c r="KTQ126" s="38"/>
      <c r="KTR126" s="38"/>
      <c r="KTS126" s="38"/>
      <c r="KTT126" s="38"/>
      <c r="KTU126" s="38"/>
      <c r="KTV126" s="38"/>
      <c r="KTW126" s="38"/>
      <c r="KTX126" s="38"/>
      <c r="KTY126" s="38"/>
      <c r="KTZ126" s="38"/>
      <c r="KUA126" s="38"/>
      <c r="KUB126" s="38"/>
      <c r="KUC126" s="38"/>
      <c r="KUD126" s="38"/>
      <c r="KUE126" s="38"/>
      <c r="KUF126" s="38"/>
      <c r="KUG126" s="38"/>
      <c r="KUH126" s="38"/>
      <c r="KUI126" s="38"/>
      <c r="KUJ126" s="38"/>
      <c r="KUK126" s="38"/>
      <c r="KUL126" s="38"/>
      <c r="KUM126" s="38"/>
      <c r="KUN126" s="38"/>
      <c r="KUO126" s="38"/>
      <c r="KUP126" s="38"/>
      <c r="KUQ126" s="38"/>
      <c r="KUR126" s="38"/>
      <c r="KUS126" s="38"/>
      <c r="KUT126" s="38"/>
      <c r="KUU126" s="38"/>
      <c r="KUV126" s="38"/>
      <c r="KUW126" s="38"/>
      <c r="KUX126" s="38"/>
      <c r="KUY126" s="38"/>
      <c r="KUZ126" s="38"/>
      <c r="KVA126" s="38"/>
      <c r="KVB126" s="38"/>
      <c r="KVC126" s="38"/>
      <c r="KVD126" s="38"/>
      <c r="KVE126" s="38"/>
      <c r="KVF126" s="38"/>
      <c r="KVG126" s="38"/>
      <c r="KVH126" s="38"/>
      <c r="KVI126" s="38"/>
      <c r="KVJ126" s="38"/>
      <c r="KVK126" s="38"/>
      <c r="KVL126" s="38"/>
      <c r="KVM126" s="38"/>
      <c r="KVN126" s="38"/>
      <c r="KVO126" s="38"/>
      <c r="KVP126" s="38"/>
      <c r="KVQ126" s="38"/>
      <c r="KVR126" s="38"/>
      <c r="KVS126" s="38"/>
      <c r="KVT126" s="38"/>
      <c r="KVU126" s="38"/>
      <c r="KVV126" s="38"/>
      <c r="KVW126" s="38"/>
      <c r="KVX126" s="38"/>
      <c r="KVY126" s="38"/>
      <c r="KVZ126" s="38"/>
      <c r="KWA126" s="38"/>
      <c r="KWB126" s="38"/>
      <c r="KWC126" s="38"/>
      <c r="KWD126" s="38"/>
      <c r="KWE126" s="38"/>
      <c r="KWF126" s="38"/>
      <c r="KWG126" s="38"/>
      <c r="KWH126" s="38"/>
      <c r="KWI126" s="38"/>
      <c r="KWJ126" s="38"/>
      <c r="KWK126" s="38"/>
      <c r="KWL126" s="38"/>
      <c r="KWM126" s="38"/>
      <c r="KWN126" s="38"/>
      <c r="KWO126" s="38"/>
      <c r="KWP126" s="38"/>
      <c r="KWQ126" s="38"/>
      <c r="KWR126" s="38"/>
      <c r="KWS126" s="38"/>
      <c r="KWT126" s="38"/>
      <c r="KWU126" s="38"/>
      <c r="KWV126" s="38"/>
      <c r="KWW126" s="38"/>
      <c r="KWX126" s="38"/>
      <c r="KWY126" s="38"/>
      <c r="KWZ126" s="38"/>
      <c r="KXA126" s="38"/>
      <c r="KXB126" s="38"/>
      <c r="KXC126" s="38"/>
      <c r="KXD126" s="38"/>
      <c r="KXE126" s="38"/>
      <c r="KXF126" s="38"/>
      <c r="KXG126" s="38"/>
      <c r="KXH126" s="38"/>
      <c r="KXI126" s="38"/>
      <c r="KXJ126" s="38"/>
      <c r="KXK126" s="38"/>
      <c r="KXL126" s="38"/>
      <c r="KXM126" s="38"/>
      <c r="KXN126" s="38"/>
      <c r="KXO126" s="38"/>
      <c r="KXP126" s="38"/>
      <c r="KXQ126" s="38"/>
      <c r="KXR126" s="38"/>
      <c r="KXS126" s="38"/>
      <c r="KXT126" s="38"/>
      <c r="KXU126" s="38"/>
      <c r="KXV126" s="38"/>
      <c r="KXW126" s="38"/>
      <c r="KXX126" s="38"/>
      <c r="KXY126" s="38"/>
      <c r="KXZ126" s="38"/>
      <c r="KYA126" s="38"/>
      <c r="KYB126" s="38"/>
      <c r="KYC126" s="38"/>
      <c r="KYD126" s="38"/>
      <c r="KYE126" s="38"/>
      <c r="KYF126" s="38"/>
      <c r="KYG126" s="38"/>
      <c r="KYH126" s="38"/>
      <c r="KYI126" s="38"/>
      <c r="KYJ126" s="38"/>
      <c r="KYK126" s="38"/>
      <c r="KYL126" s="38"/>
      <c r="KYM126" s="38"/>
      <c r="KYN126" s="38"/>
      <c r="KYO126" s="38"/>
      <c r="KYP126" s="38"/>
      <c r="KYQ126" s="38"/>
      <c r="KYR126" s="38"/>
      <c r="KYS126" s="38"/>
      <c r="KYT126" s="38"/>
      <c r="KYU126" s="38"/>
      <c r="KYV126" s="38"/>
      <c r="KYW126" s="38"/>
      <c r="KYX126" s="38"/>
      <c r="KYY126" s="38"/>
      <c r="KYZ126" s="38"/>
      <c r="KZA126" s="38"/>
      <c r="KZB126" s="38"/>
      <c r="KZC126" s="38"/>
      <c r="KZD126" s="38"/>
      <c r="KZE126" s="38"/>
      <c r="KZF126" s="38"/>
      <c r="KZG126" s="38"/>
      <c r="KZH126" s="38"/>
      <c r="KZI126" s="38"/>
      <c r="KZJ126" s="38"/>
      <c r="KZK126" s="38"/>
      <c r="KZL126" s="38"/>
      <c r="KZM126" s="38"/>
      <c r="KZN126" s="38"/>
      <c r="KZO126" s="38"/>
      <c r="KZP126" s="38"/>
      <c r="KZQ126" s="38"/>
      <c r="KZR126" s="38"/>
      <c r="KZS126" s="38"/>
      <c r="KZT126" s="38"/>
      <c r="KZU126" s="38"/>
      <c r="KZV126" s="38"/>
      <c r="KZW126" s="38"/>
      <c r="KZX126" s="38"/>
      <c r="KZY126" s="38"/>
      <c r="KZZ126" s="38"/>
      <c r="LAA126" s="38"/>
      <c r="LAB126" s="38"/>
      <c r="LAC126" s="38"/>
      <c r="LAD126" s="38"/>
      <c r="LAE126" s="38"/>
      <c r="LAF126" s="38"/>
      <c r="LAG126" s="38"/>
      <c r="LAH126" s="38"/>
      <c r="LAI126" s="38"/>
      <c r="LAJ126" s="38"/>
      <c r="LAK126" s="38"/>
      <c r="LAL126" s="38"/>
      <c r="LAM126" s="38"/>
      <c r="LAN126" s="38"/>
      <c r="LAO126" s="38"/>
      <c r="LAP126" s="38"/>
      <c r="LAQ126" s="38"/>
      <c r="LAR126" s="38"/>
      <c r="LAS126" s="38"/>
      <c r="LAT126" s="38"/>
      <c r="LAU126" s="38"/>
      <c r="LAV126" s="38"/>
      <c r="LAW126" s="38"/>
      <c r="LAX126" s="38"/>
      <c r="LAY126" s="38"/>
      <c r="LAZ126" s="38"/>
      <c r="LBA126" s="38"/>
      <c r="LBB126" s="38"/>
      <c r="LBC126" s="38"/>
      <c r="LBD126" s="38"/>
      <c r="LBE126" s="38"/>
      <c r="LBF126" s="38"/>
      <c r="LBG126" s="38"/>
      <c r="LBH126" s="38"/>
      <c r="LBI126" s="38"/>
      <c r="LBJ126" s="38"/>
      <c r="LBK126" s="38"/>
      <c r="LBL126" s="38"/>
      <c r="LBM126" s="38"/>
      <c r="LBN126" s="38"/>
      <c r="LBO126" s="38"/>
      <c r="LBP126" s="38"/>
      <c r="LBQ126" s="38"/>
      <c r="LBR126" s="38"/>
      <c r="LBS126" s="38"/>
      <c r="LBT126" s="38"/>
      <c r="LBU126" s="38"/>
      <c r="LBV126" s="38"/>
      <c r="LBW126" s="38"/>
      <c r="LBX126" s="38"/>
      <c r="LBY126" s="38"/>
      <c r="LBZ126" s="38"/>
      <c r="LCA126" s="38"/>
      <c r="LCB126" s="38"/>
      <c r="LCC126" s="38"/>
      <c r="LCD126" s="38"/>
      <c r="LCE126" s="38"/>
      <c r="LCF126" s="38"/>
      <c r="LCG126" s="38"/>
      <c r="LCH126" s="38"/>
      <c r="LCI126" s="38"/>
      <c r="LCJ126" s="38"/>
      <c r="LCK126" s="38"/>
      <c r="LCL126" s="38"/>
      <c r="LCM126" s="38"/>
      <c r="LCN126" s="38"/>
      <c r="LCO126" s="38"/>
      <c r="LCP126" s="38"/>
      <c r="LCQ126" s="38"/>
      <c r="LCR126" s="38"/>
      <c r="LCS126" s="38"/>
      <c r="LCT126" s="38"/>
      <c r="LCU126" s="38"/>
      <c r="LCV126" s="38"/>
      <c r="LCW126" s="38"/>
      <c r="LCX126" s="38"/>
      <c r="LCY126" s="38"/>
      <c r="LCZ126" s="38"/>
      <c r="LDA126" s="38"/>
      <c r="LDB126" s="38"/>
      <c r="LDC126" s="38"/>
      <c r="LDD126" s="38"/>
      <c r="LDE126" s="38"/>
      <c r="LDF126" s="38"/>
      <c r="LDG126" s="38"/>
      <c r="LDH126" s="38"/>
      <c r="LDI126" s="38"/>
      <c r="LDJ126" s="38"/>
      <c r="LDK126" s="38"/>
      <c r="LDL126" s="38"/>
      <c r="LDM126" s="38"/>
      <c r="LDN126" s="38"/>
      <c r="LDO126" s="38"/>
      <c r="LDP126" s="38"/>
      <c r="LDQ126" s="38"/>
      <c r="LDR126" s="38"/>
      <c r="LDS126" s="38"/>
      <c r="LDT126" s="38"/>
      <c r="LDU126" s="38"/>
      <c r="LDV126" s="38"/>
      <c r="LDW126" s="38"/>
      <c r="LDX126" s="38"/>
      <c r="LDY126" s="38"/>
      <c r="LDZ126" s="38"/>
      <c r="LEA126" s="38"/>
      <c r="LEB126" s="38"/>
      <c r="LEC126" s="38"/>
      <c r="LED126" s="38"/>
      <c r="LEE126" s="38"/>
      <c r="LEF126" s="38"/>
      <c r="LEG126" s="38"/>
      <c r="LEH126" s="38"/>
      <c r="LEI126" s="38"/>
      <c r="LEJ126" s="38"/>
      <c r="LEK126" s="38"/>
      <c r="LEL126" s="38"/>
      <c r="LEM126" s="38"/>
      <c r="LEN126" s="38"/>
      <c r="LEO126" s="38"/>
      <c r="LEP126" s="38"/>
      <c r="LEQ126" s="38"/>
      <c r="LER126" s="38"/>
      <c r="LES126" s="38"/>
      <c r="LET126" s="38"/>
      <c r="LEU126" s="38"/>
      <c r="LEV126" s="38"/>
      <c r="LEW126" s="38"/>
      <c r="LEX126" s="38"/>
      <c r="LEY126" s="38"/>
      <c r="LEZ126" s="38"/>
      <c r="LFA126" s="38"/>
      <c r="LFB126" s="38"/>
      <c r="LFC126" s="38"/>
      <c r="LFD126" s="38"/>
      <c r="LFE126" s="38"/>
      <c r="LFF126" s="38"/>
      <c r="LFG126" s="38"/>
      <c r="LFH126" s="38"/>
      <c r="LFI126" s="38"/>
      <c r="LFJ126" s="38"/>
      <c r="LFK126" s="38"/>
      <c r="LFL126" s="38"/>
      <c r="LFM126" s="38"/>
      <c r="LFN126" s="38"/>
      <c r="LFO126" s="38"/>
      <c r="LFP126" s="38"/>
      <c r="LFQ126" s="38"/>
      <c r="LFR126" s="38"/>
      <c r="LFS126" s="38"/>
      <c r="LFT126" s="38"/>
      <c r="LFU126" s="38"/>
      <c r="LFV126" s="38"/>
      <c r="LFW126" s="38"/>
      <c r="LFX126" s="38"/>
      <c r="LFY126" s="38"/>
      <c r="LFZ126" s="38"/>
      <c r="LGA126" s="38"/>
      <c r="LGB126" s="38"/>
      <c r="LGC126" s="38"/>
      <c r="LGD126" s="38"/>
      <c r="LGE126" s="38"/>
      <c r="LGF126" s="38"/>
      <c r="LGG126" s="38"/>
      <c r="LGH126" s="38"/>
      <c r="LGI126" s="38"/>
      <c r="LGJ126" s="38"/>
      <c r="LGK126" s="38"/>
      <c r="LGL126" s="38"/>
      <c r="LGM126" s="38"/>
      <c r="LGN126" s="38"/>
      <c r="LGO126" s="38"/>
      <c r="LGP126" s="38"/>
      <c r="LGQ126" s="38"/>
      <c r="LGR126" s="38"/>
      <c r="LGS126" s="38"/>
      <c r="LGT126" s="38"/>
      <c r="LGU126" s="38"/>
      <c r="LGV126" s="38"/>
      <c r="LGW126" s="38"/>
      <c r="LGX126" s="38"/>
      <c r="LGY126" s="38"/>
      <c r="LGZ126" s="38"/>
      <c r="LHA126" s="38"/>
      <c r="LHB126" s="38"/>
      <c r="LHC126" s="38"/>
      <c r="LHD126" s="38"/>
      <c r="LHE126" s="38"/>
      <c r="LHF126" s="38"/>
      <c r="LHG126" s="38"/>
      <c r="LHH126" s="38"/>
      <c r="LHI126" s="38"/>
      <c r="LHJ126" s="38"/>
      <c r="LHK126" s="38"/>
      <c r="LHL126" s="38"/>
      <c r="LHM126" s="38"/>
      <c r="LHN126" s="38"/>
      <c r="LHO126" s="38"/>
      <c r="LHP126" s="38"/>
      <c r="LHQ126" s="38"/>
      <c r="LHR126" s="38"/>
      <c r="LHS126" s="38"/>
      <c r="LHT126" s="38"/>
      <c r="LHU126" s="38"/>
      <c r="LHV126" s="38"/>
      <c r="LHW126" s="38"/>
      <c r="LHX126" s="38"/>
      <c r="LHY126" s="38"/>
      <c r="LHZ126" s="38"/>
      <c r="LIA126" s="38"/>
      <c r="LIB126" s="38"/>
      <c r="LIC126" s="38"/>
      <c r="LID126" s="38"/>
      <c r="LIE126" s="38"/>
      <c r="LIF126" s="38"/>
      <c r="LIG126" s="38"/>
      <c r="LIH126" s="38"/>
      <c r="LII126" s="38"/>
      <c r="LIJ126" s="38"/>
      <c r="LIK126" s="38"/>
      <c r="LIL126" s="38"/>
      <c r="LIM126" s="38"/>
      <c r="LIN126" s="38"/>
      <c r="LIO126" s="38"/>
      <c r="LIP126" s="38"/>
      <c r="LIQ126" s="38"/>
      <c r="LIR126" s="38"/>
      <c r="LIS126" s="38"/>
      <c r="LIT126" s="38"/>
      <c r="LIU126" s="38"/>
      <c r="LIV126" s="38"/>
      <c r="LIW126" s="38"/>
      <c r="LIX126" s="38"/>
      <c r="LIY126" s="38"/>
      <c r="LIZ126" s="38"/>
      <c r="LJA126" s="38"/>
      <c r="LJB126" s="38"/>
      <c r="LJC126" s="38"/>
      <c r="LJD126" s="38"/>
      <c r="LJE126" s="38"/>
      <c r="LJF126" s="38"/>
      <c r="LJG126" s="38"/>
      <c r="LJH126" s="38"/>
      <c r="LJI126" s="38"/>
      <c r="LJJ126" s="38"/>
      <c r="LJK126" s="38"/>
      <c r="LJL126" s="38"/>
      <c r="LJM126" s="38"/>
      <c r="LJN126" s="38"/>
      <c r="LJO126" s="38"/>
      <c r="LJP126" s="38"/>
      <c r="LJQ126" s="38"/>
      <c r="LJR126" s="38"/>
      <c r="LJS126" s="38"/>
      <c r="LJT126" s="38"/>
      <c r="LJU126" s="38"/>
      <c r="LJV126" s="38"/>
      <c r="LJW126" s="38"/>
      <c r="LJX126" s="38"/>
      <c r="LJY126" s="38"/>
      <c r="LJZ126" s="38"/>
      <c r="LKA126" s="38"/>
      <c r="LKB126" s="38"/>
      <c r="LKC126" s="38"/>
      <c r="LKD126" s="38"/>
      <c r="LKE126" s="38"/>
      <c r="LKF126" s="38"/>
      <c r="LKG126" s="38"/>
      <c r="LKH126" s="38"/>
      <c r="LKI126" s="38"/>
      <c r="LKJ126" s="38"/>
      <c r="LKK126" s="38"/>
      <c r="LKL126" s="38"/>
      <c r="LKM126" s="38"/>
      <c r="LKN126" s="38"/>
      <c r="LKO126" s="38"/>
      <c r="LKP126" s="38"/>
      <c r="LKQ126" s="38"/>
      <c r="LKR126" s="38"/>
      <c r="LKS126" s="38"/>
      <c r="LKT126" s="38"/>
      <c r="LKU126" s="38"/>
      <c r="LKV126" s="38"/>
      <c r="LKW126" s="38"/>
      <c r="LKX126" s="38"/>
      <c r="LKY126" s="38"/>
      <c r="LKZ126" s="38"/>
      <c r="LLA126" s="38"/>
      <c r="LLB126" s="38"/>
      <c r="LLC126" s="38"/>
      <c r="LLD126" s="38"/>
      <c r="LLE126" s="38"/>
      <c r="LLF126" s="38"/>
      <c r="LLG126" s="38"/>
      <c r="LLH126" s="38"/>
      <c r="LLI126" s="38"/>
      <c r="LLJ126" s="38"/>
      <c r="LLK126" s="38"/>
      <c r="LLL126" s="38"/>
      <c r="LLM126" s="38"/>
      <c r="LLN126" s="38"/>
      <c r="LLO126" s="38"/>
      <c r="LLP126" s="38"/>
      <c r="LLQ126" s="38"/>
      <c r="LLR126" s="38"/>
      <c r="LLS126" s="38"/>
      <c r="LLT126" s="38"/>
      <c r="LLU126" s="38"/>
      <c r="LLV126" s="38"/>
      <c r="LLW126" s="38"/>
      <c r="LLX126" s="38"/>
      <c r="LLY126" s="38"/>
      <c r="LLZ126" s="38"/>
      <c r="LMA126" s="38"/>
      <c r="LMB126" s="38"/>
      <c r="LMC126" s="38"/>
      <c r="LMD126" s="38"/>
      <c r="LME126" s="38"/>
      <c r="LMF126" s="38"/>
      <c r="LMG126" s="38"/>
      <c r="LMH126" s="38"/>
      <c r="LMI126" s="38"/>
      <c r="LMJ126" s="38"/>
      <c r="LMK126" s="38"/>
      <c r="LML126" s="38"/>
      <c r="LMM126" s="38"/>
      <c r="LMN126" s="38"/>
      <c r="LMO126" s="38"/>
      <c r="LMP126" s="38"/>
      <c r="LMQ126" s="38"/>
      <c r="LMR126" s="38"/>
      <c r="LMS126" s="38"/>
      <c r="LMT126" s="38"/>
      <c r="LMU126" s="38"/>
      <c r="LMV126" s="38"/>
      <c r="LMW126" s="38"/>
      <c r="LMX126" s="38"/>
      <c r="LMY126" s="38"/>
      <c r="LMZ126" s="38"/>
      <c r="LNA126" s="38"/>
      <c r="LNB126" s="38"/>
      <c r="LNC126" s="38"/>
      <c r="LND126" s="38"/>
      <c r="LNE126" s="38"/>
      <c r="LNF126" s="38"/>
      <c r="LNG126" s="38"/>
      <c r="LNH126" s="38"/>
      <c r="LNI126" s="38"/>
      <c r="LNJ126" s="38"/>
      <c r="LNK126" s="38"/>
      <c r="LNL126" s="38"/>
      <c r="LNM126" s="38"/>
      <c r="LNN126" s="38"/>
      <c r="LNO126" s="38"/>
      <c r="LNP126" s="38"/>
      <c r="LNQ126" s="38"/>
      <c r="LNR126" s="38"/>
      <c r="LNS126" s="38"/>
      <c r="LNT126" s="38"/>
      <c r="LNU126" s="38"/>
      <c r="LNV126" s="38"/>
      <c r="LNW126" s="38"/>
      <c r="LNX126" s="38"/>
      <c r="LNY126" s="38"/>
      <c r="LNZ126" s="38"/>
      <c r="LOA126" s="38"/>
      <c r="LOB126" s="38"/>
      <c r="LOC126" s="38"/>
      <c r="LOD126" s="38"/>
      <c r="LOE126" s="38"/>
      <c r="LOF126" s="38"/>
      <c r="LOG126" s="38"/>
      <c r="LOH126" s="38"/>
      <c r="LOI126" s="38"/>
      <c r="LOJ126" s="38"/>
      <c r="LOK126" s="38"/>
      <c r="LOL126" s="38"/>
      <c r="LOM126" s="38"/>
      <c r="LON126" s="38"/>
      <c r="LOO126" s="38"/>
      <c r="LOP126" s="38"/>
      <c r="LOQ126" s="38"/>
      <c r="LOR126" s="38"/>
      <c r="LOS126" s="38"/>
      <c r="LOT126" s="38"/>
      <c r="LOU126" s="38"/>
      <c r="LOV126" s="38"/>
      <c r="LOW126" s="38"/>
      <c r="LOX126" s="38"/>
      <c r="LOY126" s="38"/>
      <c r="LOZ126" s="38"/>
      <c r="LPA126" s="38"/>
      <c r="LPB126" s="38"/>
      <c r="LPC126" s="38"/>
      <c r="LPD126" s="38"/>
      <c r="LPE126" s="38"/>
      <c r="LPF126" s="38"/>
      <c r="LPG126" s="38"/>
      <c r="LPH126" s="38"/>
      <c r="LPI126" s="38"/>
      <c r="LPJ126" s="38"/>
      <c r="LPK126" s="38"/>
      <c r="LPL126" s="38"/>
      <c r="LPM126" s="38"/>
      <c r="LPN126" s="38"/>
      <c r="LPO126" s="38"/>
      <c r="LPP126" s="38"/>
      <c r="LPQ126" s="38"/>
      <c r="LPR126" s="38"/>
      <c r="LPS126" s="38"/>
      <c r="LPT126" s="38"/>
      <c r="LPU126" s="38"/>
      <c r="LPV126" s="38"/>
      <c r="LPW126" s="38"/>
      <c r="LPX126" s="38"/>
      <c r="LPY126" s="38"/>
      <c r="LPZ126" s="38"/>
      <c r="LQA126" s="38"/>
      <c r="LQB126" s="38"/>
      <c r="LQC126" s="38"/>
      <c r="LQD126" s="38"/>
      <c r="LQE126" s="38"/>
      <c r="LQF126" s="38"/>
      <c r="LQG126" s="38"/>
      <c r="LQH126" s="38"/>
      <c r="LQI126" s="38"/>
      <c r="LQJ126" s="38"/>
      <c r="LQK126" s="38"/>
      <c r="LQL126" s="38"/>
      <c r="LQM126" s="38"/>
      <c r="LQN126" s="38"/>
      <c r="LQO126" s="38"/>
      <c r="LQP126" s="38"/>
      <c r="LQQ126" s="38"/>
      <c r="LQR126" s="38"/>
      <c r="LQS126" s="38"/>
      <c r="LQT126" s="38"/>
      <c r="LQU126" s="38"/>
      <c r="LQV126" s="38"/>
      <c r="LQW126" s="38"/>
      <c r="LQX126" s="38"/>
      <c r="LQY126" s="38"/>
      <c r="LQZ126" s="38"/>
      <c r="LRA126" s="38"/>
      <c r="LRB126" s="38"/>
      <c r="LRC126" s="38"/>
      <c r="LRD126" s="38"/>
      <c r="LRE126" s="38"/>
      <c r="LRF126" s="38"/>
      <c r="LRG126" s="38"/>
      <c r="LRH126" s="38"/>
      <c r="LRI126" s="38"/>
      <c r="LRJ126" s="38"/>
      <c r="LRK126" s="38"/>
      <c r="LRL126" s="38"/>
      <c r="LRM126" s="38"/>
      <c r="LRN126" s="38"/>
      <c r="LRO126" s="38"/>
      <c r="LRP126" s="38"/>
      <c r="LRQ126" s="38"/>
      <c r="LRR126" s="38"/>
      <c r="LRS126" s="38"/>
      <c r="LRT126" s="38"/>
      <c r="LRU126" s="38"/>
      <c r="LRV126" s="38"/>
      <c r="LRW126" s="38"/>
      <c r="LRX126" s="38"/>
      <c r="LRY126" s="38"/>
      <c r="LRZ126" s="38"/>
      <c r="LSA126" s="38"/>
      <c r="LSB126" s="38"/>
      <c r="LSC126" s="38"/>
      <c r="LSD126" s="38"/>
      <c r="LSE126" s="38"/>
      <c r="LSF126" s="38"/>
      <c r="LSG126" s="38"/>
      <c r="LSH126" s="38"/>
      <c r="LSI126" s="38"/>
      <c r="LSJ126" s="38"/>
      <c r="LSK126" s="38"/>
      <c r="LSL126" s="38"/>
      <c r="LSM126" s="38"/>
      <c r="LSN126" s="38"/>
      <c r="LSO126" s="38"/>
      <c r="LSP126" s="38"/>
      <c r="LSQ126" s="38"/>
      <c r="LSR126" s="38"/>
      <c r="LSS126" s="38"/>
      <c r="LST126" s="38"/>
      <c r="LSU126" s="38"/>
      <c r="LSV126" s="38"/>
      <c r="LSW126" s="38"/>
      <c r="LSX126" s="38"/>
      <c r="LSY126" s="38"/>
      <c r="LSZ126" s="38"/>
      <c r="LTA126" s="38"/>
      <c r="LTB126" s="38"/>
      <c r="LTC126" s="38"/>
      <c r="LTD126" s="38"/>
      <c r="LTE126" s="38"/>
      <c r="LTF126" s="38"/>
      <c r="LTG126" s="38"/>
      <c r="LTH126" s="38"/>
      <c r="LTI126" s="38"/>
      <c r="LTJ126" s="38"/>
      <c r="LTK126" s="38"/>
      <c r="LTL126" s="38"/>
      <c r="LTM126" s="38"/>
      <c r="LTN126" s="38"/>
      <c r="LTO126" s="38"/>
      <c r="LTP126" s="38"/>
      <c r="LTQ126" s="38"/>
      <c r="LTR126" s="38"/>
      <c r="LTS126" s="38"/>
      <c r="LTT126" s="38"/>
      <c r="LTU126" s="38"/>
      <c r="LTV126" s="38"/>
      <c r="LTW126" s="38"/>
      <c r="LTX126" s="38"/>
      <c r="LTY126" s="38"/>
      <c r="LTZ126" s="38"/>
      <c r="LUA126" s="38"/>
      <c r="LUB126" s="38"/>
      <c r="LUC126" s="38"/>
      <c r="LUD126" s="38"/>
      <c r="LUE126" s="38"/>
      <c r="LUF126" s="38"/>
      <c r="LUG126" s="38"/>
      <c r="LUH126" s="38"/>
      <c r="LUI126" s="38"/>
      <c r="LUJ126" s="38"/>
      <c r="LUK126" s="38"/>
      <c r="LUL126" s="38"/>
      <c r="LUM126" s="38"/>
      <c r="LUN126" s="38"/>
      <c r="LUO126" s="38"/>
      <c r="LUP126" s="38"/>
      <c r="LUQ126" s="38"/>
      <c r="LUR126" s="38"/>
      <c r="LUS126" s="38"/>
      <c r="LUT126" s="38"/>
      <c r="LUU126" s="38"/>
      <c r="LUV126" s="38"/>
      <c r="LUW126" s="38"/>
      <c r="LUX126" s="38"/>
      <c r="LUY126" s="38"/>
      <c r="LUZ126" s="38"/>
      <c r="LVA126" s="38"/>
      <c r="LVB126" s="38"/>
      <c r="LVC126" s="38"/>
      <c r="LVD126" s="38"/>
      <c r="LVE126" s="38"/>
      <c r="LVF126" s="38"/>
      <c r="LVG126" s="38"/>
      <c r="LVH126" s="38"/>
      <c r="LVI126" s="38"/>
      <c r="LVJ126" s="38"/>
      <c r="LVK126" s="38"/>
      <c r="LVL126" s="38"/>
      <c r="LVM126" s="38"/>
      <c r="LVN126" s="38"/>
      <c r="LVO126" s="38"/>
      <c r="LVP126" s="38"/>
      <c r="LVQ126" s="38"/>
      <c r="LVR126" s="38"/>
      <c r="LVS126" s="38"/>
      <c r="LVT126" s="38"/>
      <c r="LVU126" s="38"/>
      <c r="LVV126" s="38"/>
      <c r="LVW126" s="38"/>
      <c r="LVX126" s="38"/>
      <c r="LVY126" s="38"/>
      <c r="LVZ126" s="38"/>
      <c r="LWA126" s="38"/>
      <c r="LWB126" s="38"/>
      <c r="LWC126" s="38"/>
      <c r="LWD126" s="38"/>
      <c r="LWE126" s="38"/>
      <c r="LWF126" s="38"/>
      <c r="LWG126" s="38"/>
      <c r="LWH126" s="38"/>
      <c r="LWI126" s="38"/>
      <c r="LWJ126" s="38"/>
      <c r="LWK126" s="38"/>
      <c r="LWL126" s="38"/>
      <c r="LWM126" s="38"/>
      <c r="LWN126" s="38"/>
      <c r="LWO126" s="38"/>
      <c r="LWP126" s="38"/>
      <c r="LWQ126" s="38"/>
      <c r="LWR126" s="38"/>
      <c r="LWS126" s="38"/>
      <c r="LWT126" s="38"/>
      <c r="LWU126" s="38"/>
      <c r="LWV126" s="38"/>
      <c r="LWW126" s="38"/>
      <c r="LWX126" s="38"/>
      <c r="LWY126" s="38"/>
      <c r="LWZ126" s="38"/>
      <c r="LXA126" s="38"/>
      <c r="LXB126" s="38"/>
      <c r="LXC126" s="38"/>
      <c r="LXD126" s="38"/>
      <c r="LXE126" s="38"/>
      <c r="LXF126" s="38"/>
      <c r="LXG126" s="38"/>
      <c r="LXH126" s="38"/>
      <c r="LXI126" s="38"/>
      <c r="LXJ126" s="38"/>
      <c r="LXK126" s="38"/>
      <c r="LXL126" s="38"/>
      <c r="LXM126" s="38"/>
      <c r="LXN126" s="38"/>
      <c r="LXO126" s="38"/>
      <c r="LXP126" s="38"/>
      <c r="LXQ126" s="38"/>
      <c r="LXR126" s="38"/>
      <c r="LXS126" s="38"/>
      <c r="LXT126" s="38"/>
      <c r="LXU126" s="38"/>
      <c r="LXV126" s="38"/>
      <c r="LXW126" s="38"/>
      <c r="LXX126" s="38"/>
      <c r="LXY126" s="38"/>
      <c r="LXZ126" s="38"/>
      <c r="LYA126" s="38"/>
      <c r="LYB126" s="38"/>
      <c r="LYC126" s="38"/>
      <c r="LYD126" s="38"/>
      <c r="LYE126" s="38"/>
      <c r="LYF126" s="38"/>
      <c r="LYG126" s="38"/>
      <c r="LYH126" s="38"/>
      <c r="LYI126" s="38"/>
      <c r="LYJ126" s="38"/>
      <c r="LYK126" s="38"/>
      <c r="LYL126" s="38"/>
      <c r="LYM126" s="38"/>
      <c r="LYN126" s="38"/>
      <c r="LYO126" s="38"/>
      <c r="LYP126" s="38"/>
      <c r="LYQ126" s="38"/>
      <c r="LYR126" s="38"/>
      <c r="LYS126" s="38"/>
      <c r="LYT126" s="38"/>
      <c r="LYU126" s="38"/>
      <c r="LYV126" s="38"/>
      <c r="LYW126" s="38"/>
      <c r="LYX126" s="38"/>
      <c r="LYY126" s="38"/>
      <c r="LYZ126" s="38"/>
      <c r="LZA126" s="38"/>
      <c r="LZB126" s="38"/>
      <c r="LZC126" s="38"/>
      <c r="LZD126" s="38"/>
      <c r="LZE126" s="38"/>
      <c r="LZF126" s="38"/>
      <c r="LZG126" s="38"/>
      <c r="LZH126" s="38"/>
      <c r="LZI126" s="38"/>
      <c r="LZJ126" s="38"/>
      <c r="LZK126" s="38"/>
      <c r="LZL126" s="38"/>
      <c r="LZM126" s="38"/>
      <c r="LZN126" s="38"/>
      <c r="LZO126" s="38"/>
      <c r="LZP126" s="38"/>
      <c r="LZQ126" s="38"/>
      <c r="LZR126" s="38"/>
      <c r="LZS126" s="38"/>
      <c r="LZT126" s="38"/>
      <c r="LZU126" s="38"/>
      <c r="LZV126" s="38"/>
      <c r="LZW126" s="38"/>
      <c r="LZX126" s="38"/>
      <c r="LZY126" s="38"/>
      <c r="LZZ126" s="38"/>
      <c r="MAA126" s="38"/>
      <c r="MAB126" s="38"/>
      <c r="MAC126" s="38"/>
      <c r="MAD126" s="38"/>
      <c r="MAE126" s="38"/>
      <c r="MAF126" s="38"/>
      <c r="MAG126" s="38"/>
      <c r="MAH126" s="38"/>
      <c r="MAI126" s="38"/>
      <c r="MAJ126" s="38"/>
      <c r="MAK126" s="38"/>
      <c r="MAL126" s="38"/>
      <c r="MAM126" s="38"/>
      <c r="MAN126" s="38"/>
      <c r="MAO126" s="38"/>
      <c r="MAP126" s="38"/>
      <c r="MAQ126" s="38"/>
      <c r="MAR126" s="38"/>
      <c r="MAS126" s="38"/>
      <c r="MAT126" s="38"/>
      <c r="MAU126" s="38"/>
      <c r="MAV126" s="38"/>
      <c r="MAW126" s="38"/>
      <c r="MAX126" s="38"/>
      <c r="MAY126" s="38"/>
      <c r="MAZ126" s="38"/>
      <c r="MBA126" s="38"/>
      <c r="MBB126" s="38"/>
      <c r="MBC126" s="38"/>
      <c r="MBD126" s="38"/>
      <c r="MBE126" s="38"/>
      <c r="MBF126" s="38"/>
      <c r="MBG126" s="38"/>
      <c r="MBH126" s="38"/>
      <c r="MBI126" s="38"/>
      <c r="MBJ126" s="38"/>
      <c r="MBK126" s="38"/>
      <c r="MBL126" s="38"/>
      <c r="MBM126" s="38"/>
      <c r="MBN126" s="38"/>
      <c r="MBO126" s="38"/>
      <c r="MBP126" s="38"/>
      <c r="MBQ126" s="38"/>
      <c r="MBR126" s="38"/>
      <c r="MBS126" s="38"/>
      <c r="MBT126" s="38"/>
      <c r="MBU126" s="38"/>
      <c r="MBV126" s="38"/>
      <c r="MBW126" s="38"/>
      <c r="MBX126" s="38"/>
      <c r="MBY126" s="38"/>
      <c r="MBZ126" s="38"/>
      <c r="MCA126" s="38"/>
      <c r="MCB126" s="38"/>
      <c r="MCC126" s="38"/>
      <c r="MCD126" s="38"/>
      <c r="MCE126" s="38"/>
      <c r="MCF126" s="38"/>
      <c r="MCG126" s="38"/>
      <c r="MCH126" s="38"/>
      <c r="MCI126" s="38"/>
      <c r="MCJ126" s="38"/>
      <c r="MCK126" s="38"/>
      <c r="MCL126" s="38"/>
      <c r="MCM126" s="38"/>
      <c r="MCN126" s="38"/>
      <c r="MCO126" s="38"/>
      <c r="MCP126" s="38"/>
      <c r="MCQ126" s="38"/>
      <c r="MCR126" s="38"/>
      <c r="MCS126" s="38"/>
      <c r="MCT126" s="38"/>
      <c r="MCU126" s="38"/>
      <c r="MCV126" s="38"/>
      <c r="MCW126" s="38"/>
      <c r="MCX126" s="38"/>
      <c r="MCY126" s="38"/>
      <c r="MCZ126" s="38"/>
      <c r="MDA126" s="38"/>
      <c r="MDB126" s="38"/>
      <c r="MDC126" s="38"/>
      <c r="MDD126" s="38"/>
      <c r="MDE126" s="38"/>
      <c r="MDF126" s="38"/>
      <c r="MDG126" s="38"/>
      <c r="MDH126" s="38"/>
      <c r="MDI126" s="38"/>
      <c r="MDJ126" s="38"/>
      <c r="MDK126" s="38"/>
      <c r="MDL126" s="38"/>
      <c r="MDM126" s="38"/>
      <c r="MDN126" s="38"/>
      <c r="MDO126" s="38"/>
      <c r="MDP126" s="38"/>
      <c r="MDQ126" s="38"/>
      <c r="MDR126" s="38"/>
      <c r="MDS126" s="38"/>
      <c r="MDT126" s="38"/>
      <c r="MDU126" s="38"/>
      <c r="MDV126" s="38"/>
      <c r="MDW126" s="38"/>
      <c r="MDX126" s="38"/>
      <c r="MDY126" s="38"/>
      <c r="MDZ126" s="38"/>
      <c r="MEA126" s="38"/>
      <c r="MEB126" s="38"/>
      <c r="MEC126" s="38"/>
      <c r="MED126" s="38"/>
      <c r="MEE126" s="38"/>
      <c r="MEF126" s="38"/>
      <c r="MEG126" s="38"/>
      <c r="MEH126" s="38"/>
      <c r="MEI126" s="38"/>
      <c r="MEJ126" s="38"/>
      <c r="MEK126" s="38"/>
      <c r="MEL126" s="38"/>
      <c r="MEM126" s="38"/>
      <c r="MEN126" s="38"/>
      <c r="MEO126" s="38"/>
      <c r="MEP126" s="38"/>
      <c r="MEQ126" s="38"/>
      <c r="MER126" s="38"/>
      <c r="MES126" s="38"/>
      <c r="MET126" s="38"/>
      <c r="MEU126" s="38"/>
      <c r="MEV126" s="38"/>
      <c r="MEW126" s="38"/>
      <c r="MEX126" s="38"/>
      <c r="MEY126" s="38"/>
      <c r="MEZ126" s="38"/>
      <c r="MFA126" s="38"/>
      <c r="MFB126" s="38"/>
      <c r="MFC126" s="38"/>
      <c r="MFD126" s="38"/>
      <c r="MFE126" s="38"/>
      <c r="MFF126" s="38"/>
      <c r="MFG126" s="38"/>
      <c r="MFH126" s="38"/>
      <c r="MFI126" s="38"/>
      <c r="MFJ126" s="38"/>
      <c r="MFK126" s="38"/>
      <c r="MFL126" s="38"/>
      <c r="MFM126" s="38"/>
      <c r="MFN126" s="38"/>
      <c r="MFO126" s="38"/>
      <c r="MFP126" s="38"/>
      <c r="MFQ126" s="38"/>
      <c r="MFR126" s="38"/>
      <c r="MFS126" s="38"/>
      <c r="MFT126" s="38"/>
      <c r="MFU126" s="38"/>
      <c r="MFV126" s="38"/>
      <c r="MFW126" s="38"/>
      <c r="MFX126" s="38"/>
      <c r="MFY126" s="38"/>
      <c r="MFZ126" s="38"/>
      <c r="MGA126" s="38"/>
      <c r="MGB126" s="38"/>
      <c r="MGC126" s="38"/>
      <c r="MGD126" s="38"/>
      <c r="MGE126" s="38"/>
      <c r="MGF126" s="38"/>
      <c r="MGG126" s="38"/>
      <c r="MGH126" s="38"/>
      <c r="MGI126" s="38"/>
      <c r="MGJ126" s="38"/>
      <c r="MGK126" s="38"/>
      <c r="MGL126" s="38"/>
      <c r="MGM126" s="38"/>
      <c r="MGN126" s="38"/>
      <c r="MGO126" s="38"/>
      <c r="MGP126" s="38"/>
      <c r="MGQ126" s="38"/>
      <c r="MGR126" s="38"/>
      <c r="MGS126" s="38"/>
      <c r="MGT126" s="38"/>
      <c r="MGU126" s="38"/>
      <c r="MGV126" s="38"/>
      <c r="MGW126" s="38"/>
      <c r="MGX126" s="38"/>
      <c r="MGY126" s="38"/>
      <c r="MGZ126" s="38"/>
      <c r="MHA126" s="38"/>
      <c r="MHB126" s="38"/>
      <c r="MHC126" s="38"/>
      <c r="MHD126" s="38"/>
      <c r="MHE126" s="38"/>
      <c r="MHF126" s="38"/>
      <c r="MHG126" s="38"/>
      <c r="MHH126" s="38"/>
      <c r="MHI126" s="38"/>
      <c r="MHJ126" s="38"/>
      <c r="MHK126" s="38"/>
      <c r="MHL126" s="38"/>
      <c r="MHM126" s="38"/>
      <c r="MHN126" s="38"/>
      <c r="MHO126" s="38"/>
      <c r="MHP126" s="38"/>
      <c r="MHQ126" s="38"/>
      <c r="MHR126" s="38"/>
      <c r="MHS126" s="38"/>
      <c r="MHT126" s="38"/>
      <c r="MHU126" s="38"/>
      <c r="MHV126" s="38"/>
      <c r="MHW126" s="38"/>
      <c r="MHX126" s="38"/>
      <c r="MHY126" s="38"/>
      <c r="MHZ126" s="38"/>
      <c r="MIA126" s="38"/>
      <c r="MIB126" s="38"/>
      <c r="MIC126" s="38"/>
      <c r="MID126" s="38"/>
      <c r="MIE126" s="38"/>
      <c r="MIF126" s="38"/>
      <c r="MIG126" s="38"/>
      <c r="MIH126" s="38"/>
      <c r="MII126" s="38"/>
      <c r="MIJ126" s="38"/>
      <c r="MIK126" s="38"/>
      <c r="MIL126" s="38"/>
      <c r="MIM126" s="38"/>
      <c r="MIN126" s="38"/>
      <c r="MIO126" s="38"/>
      <c r="MIP126" s="38"/>
      <c r="MIQ126" s="38"/>
      <c r="MIR126" s="38"/>
      <c r="MIS126" s="38"/>
      <c r="MIT126" s="38"/>
      <c r="MIU126" s="38"/>
      <c r="MIV126" s="38"/>
      <c r="MIW126" s="38"/>
      <c r="MIX126" s="38"/>
      <c r="MIY126" s="38"/>
      <c r="MIZ126" s="38"/>
      <c r="MJA126" s="38"/>
      <c r="MJB126" s="38"/>
      <c r="MJC126" s="38"/>
      <c r="MJD126" s="38"/>
      <c r="MJE126" s="38"/>
      <c r="MJF126" s="38"/>
      <c r="MJG126" s="38"/>
      <c r="MJH126" s="38"/>
      <c r="MJI126" s="38"/>
      <c r="MJJ126" s="38"/>
      <c r="MJK126" s="38"/>
      <c r="MJL126" s="38"/>
      <c r="MJM126" s="38"/>
      <c r="MJN126" s="38"/>
      <c r="MJO126" s="38"/>
      <c r="MJP126" s="38"/>
      <c r="MJQ126" s="38"/>
      <c r="MJR126" s="38"/>
      <c r="MJS126" s="38"/>
      <c r="MJT126" s="38"/>
      <c r="MJU126" s="38"/>
      <c r="MJV126" s="38"/>
      <c r="MJW126" s="38"/>
      <c r="MJX126" s="38"/>
      <c r="MJY126" s="38"/>
      <c r="MJZ126" s="38"/>
      <c r="MKA126" s="38"/>
      <c r="MKB126" s="38"/>
      <c r="MKC126" s="38"/>
      <c r="MKD126" s="38"/>
      <c r="MKE126" s="38"/>
      <c r="MKF126" s="38"/>
      <c r="MKG126" s="38"/>
      <c r="MKH126" s="38"/>
      <c r="MKI126" s="38"/>
      <c r="MKJ126" s="38"/>
      <c r="MKK126" s="38"/>
      <c r="MKL126" s="38"/>
      <c r="MKM126" s="38"/>
      <c r="MKN126" s="38"/>
      <c r="MKO126" s="38"/>
      <c r="MKP126" s="38"/>
      <c r="MKQ126" s="38"/>
      <c r="MKR126" s="38"/>
      <c r="MKS126" s="38"/>
      <c r="MKT126" s="38"/>
      <c r="MKU126" s="38"/>
      <c r="MKV126" s="38"/>
      <c r="MKW126" s="38"/>
      <c r="MKX126" s="38"/>
      <c r="MKY126" s="38"/>
      <c r="MKZ126" s="38"/>
      <c r="MLA126" s="38"/>
      <c r="MLB126" s="38"/>
      <c r="MLC126" s="38"/>
      <c r="MLD126" s="38"/>
      <c r="MLE126" s="38"/>
      <c r="MLF126" s="38"/>
      <c r="MLG126" s="38"/>
      <c r="MLH126" s="38"/>
      <c r="MLI126" s="38"/>
      <c r="MLJ126" s="38"/>
      <c r="MLK126" s="38"/>
      <c r="MLL126" s="38"/>
      <c r="MLM126" s="38"/>
      <c r="MLN126" s="38"/>
      <c r="MLO126" s="38"/>
      <c r="MLP126" s="38"/>
      <c r="MLQ126" s="38"/>
      <c r="MLR126" s="38"/>
      <c r="MLS126" s="38"/>
      <c r="MLT126" s="38"/>
      <c r="MLU126" s="38"/>
      <c r="MLV126" s="38"/>
      <c r="MLW126" s="38"/>
      <c r="MLX126" s="38"/>
      <c r="MLY126" s="38"/>
      <c r="MLZ126" s="38"/>
      <c r="MMA126" s="38"/>
      <c r="MMB126" s="38"/>
      <c r="MMC126" s="38"/>
      <c r="MMD126" s="38"/>
      <c r="MME126" s="38"/>
      <c r="MMF126" s="38"/>
      <c r="MMG126" s="38"/>
      <c r="MMH126" s="38"/>
      <c r="MMI126" s="38"/>
      <c r="MMJ126" s="38"/>
      <c r="MMK126" s="38"/>
      <c r="MML126" s="38"/>
      <c r="MMM126" s="38"/>
      <c r="MMN126" s="38"/>
      <c r="MMO126" s="38"/>
      <c r="MMP126" s="38"/>
      <c r="MMQ126" s="38"/>
      <c r="MMR126" s="38"/>
      <c r="MMS126" s="38"/>
      <c r="MMT126" s="38"/>
      <c r="MMU126" s="38"/>
      <c r="MMV126" s="38"/>
      <c r="MMW126" s="38"/>
      <c r="MMX126" s="38"/>
      <c r="MMY126" s="38"/>
      <c r="MMZ126" s="38"/>
      <c r="MNA126" s="38"/>
      <c r="MNB126" s="38"/>
      <c r="MNC126" s="38"/>
      <c r="MND126" s="38"/>
      <c r="MNE126" s="38"/>
      <c r="MNF126" s="38"/>
      <c r="MNG126" s="38"/>
      <c r="MNH126" s="38"/>
      <c r="MNI126" s="38"/>
      <c r="MNJ126" s="38"/>
      <c r="MNK126" s="38"/>
      <c r="MNL126" s="38"/>
      <c r="MNM126" s="38"/>
      <c r="MNN126" s="38"/>
      <c r="MNO126" s="38"/>
      <c r="MNP126" s="38"/>
      <c r="MNQ126" s="38"/>
      <c r="MNR126" s="38"/>
      <c r="MNS126" s="38"/>
      <c r="MNT126" s="38"/>
      <c r="MNU126" s="38"/>
      <c r="MNV126" s="38"/>
      <c r="MNW126" s="38"/>
      <c r="MNX126" s="38"/>
      <c r="MNY126" s="38"/>
      <c r="MNZ126" s="38"/>
      <c r="MOA126" s="38"/>
      <c r="MOB126" s="38"/>
      <c r="MOC126" s="38"/>
      <c r="MOD126" s="38"/>
      <c r="MOE126" s="38"/>
      <c r="MOF126" s="38"/>
      <c r="MOG126" s="38"/>
      <c r="MOH126" s="38"/>
      <c r="MOI126" s="38"/>
      <c r="MOJ126" s="38"/>
      <c r="MOK126" s="38"/>
      <c r="MOL126" s="38"/>
      <c r="MOM126" s="38"/>
      <c r="MON126" s="38"/>
      <c r="MOO126" s="38"/>
      <c r="MOP126" s="38"/>
      <c r="MOQ126" s="38"/>
      <c r="MOR126" s="38"/>
      <c r="MOS126" s="38"/>
      <c r="MOT126" s="38"/>
      <c r="MOU126" s="38"/>
      <c r="MOV126" s="38"/>
      <c r="MOW126" s="38"/>
      <c r="MOX126" s="38"/>
      <c r="MOY126" s="38"/>
      <c r="MOZ126" s="38"/>
      <c r="MPA126" s="38"/>
      <c r="MPB126" s="38"/>
      <c r="MPC126" s="38"/>
      <c r="MPD126" s="38"/>
      <c r="MPE126" s="38"/>
      <c r="MPF126" s="38"/>
      <c r="MPG126" s="38"/>
      <c r="MPH126" s="38"/>
      <c r="MPI126" s="38"/>
      <c r="MPJ126" s="38"/>
      <c r="MPK126" s="38"/>
      <c r="MPL126" s="38"/>
      <c r="MPM126" s="38"/>
      <c r="MPN126" s="38"/>
      <c r="MPO126" s="38"/>
      <c r="MPP126" s="38"/>
      <c r="MPQ126" s="38"/>
      <c r="MPR126" s="38"/>
      <c r="MPS126" s="38"/>
      <c r="MPT126" s="38"/>
      <c r="MPU126" s="38"/>
      <c r="MPV126" s="38"/>
      <c r="MPW126" s="38"/>
      <c r="MPX126" s="38"/>
      <c r="MPY126" s="38"/>
      <c r="MPZ126" s="38"/>
      <c r="MQA126" s="38"/>
      <c r="MQB126" s="38"/>
      <c r="MQC126" s="38"/>
      <c r="MQD126" s="38"/>
      <c r="MQE126" s="38"/>
      <c r="MQF126" s="38"/>
      <c r="MQG126" s="38"/>
      <c r="MQH126" s="38"/>
      <c r="MQI126" s="38"/>
      <c r="MQJ126" s="38"/>
      <c r="MQK126" s="38"/>
      <c r="MQL126" s="38"/>
      <c r="MQM126" s="38"/>
      <c r="MQN126" s="38"/>
      <c r="MQO126" s="38"/>
      <c r="MQP126" s="38"/>
      <c r="MQQ126" s="38"/>
      <c r="MQR126" s="38"/>
      <c r="MQS126" s="38"/>
      <c r="MQT126" s="38"/>
      <c r="MQU126" s="38"/>
      <c r="MQV126" s="38"/>
      <c r="MQW126" s="38"/>
      <c r="MQX126" s="38"/>
      <c r="MQY126" s="38"/>
      <c r="MQZ126" s="38"/>
      <c r="MRA126" s="38"/>
      <c r="MRB126" s="38"/>
      <c r="MRC126" s="38"/>
      <c r="MRD126" s="38"/>
      <c r="MRE126" s="38"/>
      <c r="MRF126" s="38"/>
      <c r="MRG126" s="38"/>
      <c r="MRH126" s="38"/>
      <c r="MRI126" s="38"/>
      <c r="MRJ126" s="38"/>
      <c r="MRK126" s="38"/>
      <c r="MRL126" s="38"/>
      <c r="MRM126" s="38"/>
      <c r="MRN126" s="38"/>
      <c r="MRO126" s="38"/>
      <c r="MRP126" s="38"/>
      <c r="MRQ126" s="38"/>
      <c r="MRR126" s="38"/>
      <c r="MRS126" s="38"/>
      <c r="MRT126" s="38"/>
      <c r="MRU126" s="38"/>
      <c r="MRV126" s="38"/>
      <c r="MRW126" s="38"/>
      <c r="MRX126" s="38"/>
      <c r="MRY126" s="38"/>
      <c r="MRZ126" s="38"/>
      <c r="MSA126" s="38"/>
      <c r="MSB126" s="38"/>
      <c r="MSC126" s="38"/>
      <c r="MSD126" s="38"/>
      <c r="MSE126" s="38"/>
      <c r="MSF126" s="38"/>
      <c r="MSG126" s="38"/>
      <c r="MSH126" s="38"/>
      <c r="MSI126" s="38"/>
      <c r="MSJ126" s="38"/>
      <c r="MSK126" s="38"/>
      <c r="MSL126" s="38"/>
      <c r="MSM126" s="38"/>
      <c r="MSN126" s="38"/>
      <c r="MSO126" s="38"/>
      <c r="MSP126" s="38"/>
      <c r="MSQ126" s="38"/>
      <c r="MSR126" s="38"/>
      <c r="MSS126" s="38"/>
      <c r="MST126" s="38"/>
      <c r="MSU126" s="38"/>
      <c r="MSV126" s="38"/>
      <c r="MSW126" s="38"/>
      <c r="MSX126" s="38"/>
      <c r="MSY126" s="38"/>
      <c r="MSZ126" s="38"/>
      <c r="MTA126" s="38"/>
      <c r="MTB126" s="38"/>
      <c r="MTC126" s="38"/>
      <c r="MTD126" s="38"/>
      <c r="MTE126" s="38"/>
      <c r="MTF126" s="38"/>
      <c r="MTG126" s="38"/>
      <c r="MTH126" s="38"/>
      <c r="MTI126" s="38"/>
      <c r="MTJ126" s="38"/>
      <c r="MTK126" s="38"/>
      <c r="MTL126" s="38"/>
      <c r="MTM126" s="38"/>
      <c r="MTN126" s="38"/>
      <c r="MTO126" s="38"/>
      <c r="MTP126" s="38"/>
      <c r="MTQ126" s="38"/>
      <c r="MTR126" s="38"/>
      <c r="MTS126" s="38"/>
      <c r="MTT126" s="38"/>
      <c r="MTU126" s="38"/>
      <c r="MTV126" s="38"/>
      <c r="MTW126" s="38"/>
      <c r="MTX126" s="38"/>
      <c r="MTY126" s="38"/>
      <c r="MTZ126" s="38"/>
      <c r="MUA126" s="38"/>
      <c r="MUB126" s="38"/>
      <c r="MUC126" s="38"/>
      <c r="MUD126" s="38"/>
      <c r="MUE126" s="38"/>
      <c r="MUF126" s="38"/>
      <c r="MUG126" s="38"/>
      <c r="MUH126" s="38"/>
      <c r="MUI126" s="38"/>
      <c r="MUJ126" s="38"/>
      <c r="MUK126" s="38"/>
      <c r="MUL126" s="38"/>
      <c r="MUM126" s="38"/>
      <c r="MUN126" s="38"/>
      <c r="MUO126" s="38"/>
      <c r="MUP126" s="38"/>
      <c r="MUQ126" s="38"/>
      <c r="MUR126" s="38"/>
      <c r="MUS126" s="38"/>
      <c r="MUT126" s="38"/>
      <c r="MUU126" s="38"/>
      <c r="MUV126" s="38"/>
      <c r="MUW126" s="38"/>
      <c r="MUX126" s="38"/>
      <c r="MUY126" s="38"/>
      <c r="MUZ126" s="38"/>
      <c r="MVA126" s="38"/>
      <c r="MVB126" s="38"/>
      <c r="MVC126" s="38"/>
      <c r="MVD126" s="38"/>
      <c r="MVE126" s="38"/>
      <c r="MVF126" s="38"/>
      <c r="MVG126" s="38"/>
      <c r="MVH126" s="38"/>
      <c r="MVI126" s="38"/>
      <c r="MVJ126" s="38"/>
      <c r="MVK126" s="38"/>
      <c r="MVL126" s="38"/>
      <c r="MVM126" s="38"/>
      <c r="MVN126" s="38"/>
      <c r="MVO126" s="38"/>
      <c r="MVP126" s="38"/>
      <c r="MVQ126" s="38"/>
      <c r="MVR126" s="38"/>
      <c r="MVS126" s="38"/>
      <c r="MVT126" s="38"/>
      <c r="MVU126" s="38"/>
      <c r="MVV126" s="38"/>
      <c r="MVW126" s="38"/>
      <c r="MVX126" s="38"/>
      <c r="MVY126" s="38"/>
      <c r="MVZ126" s="38"/>
      <c r="MWA126" s="38"/>
      <c r="MWB126" s="38"/>
      <c r="MWC126" s="38"/>
      <c r="MWD126" s="38"/>
      <c r="MWE126" s="38"/>
      <c r="MWF126" s="38"/>
      <c r="MWG126" s="38"/>
      <c r="MWH126" s="38"/>
      <c r="MWI126" s="38"/>
      <c r="MWJ126" s="38"/>
      <c r="MWK126" s="38"/>
      <c r="MWL126" s="38"/>
      <c r="MWM126" s="38"/>
      <c r="MWN126" s="38"/>
      <c r="MWO126" s="38"/>
      <c r="MWP126" s="38"/>
      <c r="MWQ126" s="38"/>
      <c r="MWR126" s="38"/>
      <c r="MWS126" s="38"/>
      <c r="MWT126" s="38"/>
      <c r="MWU126" s="38"/>
      <c r="MWV126" s="38"/>
      <c r="MWW126" s="38"/>
      <c r="MWX126" s="38"/>
      <c r="MWY126" s="38"/>
      <c r="MWZ126" s="38"/>
      <c r="MXA126" s="38"/>
      <c r="MXB126" s="38"/>
      <c r="MXC126" s="38"/>
      <c r="MXD126" s="38"/>
      <c r="MXE126" s="38"/>
      <c r="MXF126" s="38"/>
      <c r="MXG126" s="38"/>
      <c r="MXH126" s="38"/>
      <c r="MXI126" s="38"/>
      <c r="MXJ126" s="38"/>
      <c r="MXK126" s="38"/>
      <c r="MXL126" s="38"/>
      <c r="MXM126" s="38"/>
      <c r="MXN126" s="38"/>
      <c r="MXO126" s="38"/>
      <c r="MXP126" s="38"/>
      <c r="MXQ126" s="38"/>
      <c r="MXR126" s="38"/>
      <c r="MXS126" s="38"/>
      <c r="MXT126" s="38"/>
      <c r="MXU126" s="38"/>
      <c r="MXV126" s="38"/>
      <c r="MXW126" s="38"/>
      <c r="MXX126" s="38"/>
      <c r="MXY126" s="38"/>
      <c r="MXZ126" s="38"/>
      <c r="MYA126" s="38"/>
      <c r="MYB126" s="38"/>
      <c r="MYC126" s="38"/>
      <c r="MYD126" s="38"/>
      <c r="MYE126" s="38"/>
      <c r="MYF126" s="38"/>
      <c r="MYG126" s="38"/>
      <c r="MYH126" s="38"/>
      <c r="MYI126" s="38"/>
      <c r="MYJ126" s="38"/>
      <c r="MYK126" s="38"/>
      <c r="MYL126" s="38"/>
      <c r="MYM126" s="38"/>
      <c r="MYN126" s="38"/>
      <c r="MYO126" s="38"/>
      <c r="MYP126" s="38"/>
      <c r="MYQ126" s="38"/>
      <c r="MYR126" s="38"/>
      <c r="MYS126" s="38"/>
      <c r="MYT126" s="38"/>
      <c r="MYU126" s="38"/>
      <c r="MYV126" s="38"/>
      <c r="MYW126" s="38"/>
      <c r="MYX126" s="38"/>
      <c r="MYY126" s="38"/>
      <c r="MYZ126" s="38"/>
      <c r="MZA126" s="38"/>
      <c r="MZB126" s="38"/>
      <c r="MZC126" s="38"/>
      <c r="MZD126" s="38"/>
      <c r="MZE126" s="38"/>
      <c r="MZF126" s="38"/>
      <c r="MZG126" s="38"/>
      <c r="MZH126" s="38"/>
      <c r="MZI126" s="38"/>
      <c r="MZJ126" s="38"/>
      <c r="MZK126" s="38"/>
      <c r="MZL126" s="38"/>
      <c r="MZM126" s="38"/>
      <c r="MZN126" s="38"/>
      <c r="MZO126" s="38"/>
      <c r="MZP126" s="38"/>
      <c r="MZQ126" s="38"/>
      <c r="MZR126" s="38"/>
      <c r="MZS126" s="38"/>
      <c r="MZT126" s="38"/>
      <c r="MZU126" s="38"/>
      <c r="MZV126" s="38"/>
      <c r="MZW126" s="38"/>
      <c r="MZX126" s="38"/>
      <c r="MZY126" s="38"/>
      <c r="MZZ126" s="38"/>
      <c r="NAA126" s="38"/>
      <c r="NAB126" s="38"/>
      <c r="NAC126" s="38"/>
      <c r="NAD126" s="38"/>
      <c r="NAE126" s="38"/>
      <c r="NAF126" s="38"/>
      <c r="NAG126" s="38"/>
      <c r="NAH126" s="38"/>
      <c r="NAI126" s="38"/>
      <c r="NAJ126" s="38"/>
      <c r="NAK126" s="38"/>
      <c r="NAL126" s="38"/>
      <c r="NAM126" s="38"/>
      <c r="NAN126" s="38"/>
      <c r="NAO126" s="38"/>
      <c r="NAP126" s="38"/>
      <c r="NAQ126" s="38"/>
      <c r="NAR126" s="38"/>
      <c r="NAS126" s="38"/>
      <c r="NAT126" s="38"/>
      <c r="NAU126" s="38"/>
      <c r="NAV126" s="38"/>
      <c r="NAW126" s="38"/>
      <c r="NAX126" s="38"/>
      <c r="NAY126" s="38"/>
      <c r="NAZ126" s="38"/>
      <c r="NBA126" s="38"/>
      <c r="NBB126" s="38"/>
      <c r="NBC126" s="38"/>
      <c r="NBD126" s="38"/>
      <c r="NBE126" s="38"/>
      <c r="NBF126" s="38"/>
      <c r="NBG126" s="38"/>
      <c r="NBH126" s="38"/>
      <c r="NBI126" s="38"/>
      <c r="NBJ126" s="38"/>
      <c r="NBK126" s="38"/>
      <c r="NBL126" s="38"/>
      <c r="NBM126" s="38"/>
      <c r="NBN126" s="38"/>
      <c r="NBO126" s="38"/>
      <c r="NBP126" s="38"/>
      <c r="NBQ126" s="38"/>
      <c r="NBR126" s="38"/>
      <c r="NBS126" s="38"/>
      <c r="NBT126" s="38"/>
      <c r="NBU126" s="38"/>
      <c r="NBV126" s="38"/>
      <c r="NBW126" s="38"/>
      <c r="NBX126" s="38"/>
      <c r="NBY126" s="38"/>
      <c r="NBZ126" s="38"/>
      <c r="NCA126" s="38"/>
      <c r="NCB126" s="38"/>
      <c r="NCC126" s="38"/>
      <c r="NCD126" s="38"/>
      <c r="NCE126" s="38"/>
      <c r="NCF126" s="38"/>
      <c r="NCG126" s="38"/>
      <c r="NCH126" s="38"/>
      <c r="NCI126" s="38"/>
      <c r="NCJ126" s="38"/>
      <c r="NCK126" s="38"/>
      <c r="NCL126" s="38"/>
      <c r="NCM126" s="38"/>
      <c r="NCN126" s="38"/>
      <c r="NCO126" s="38"/>
      <c r="NCP126" s="38"/>
      <c r="NCQ126" s="38"/>
      <c r="NCR126" s="38"/>
      <c r="NCS126" s="38"/>
      <c r="NCT126" s="38"/>
      <c r="NCU126" s="38"/>
      <c r="NCV126" s="38"/>
      <c r="NCW126" s="38"/>
      <c r="NCX126" s="38"/>
      <c r="NCY126" s="38"/>
      <c r="NCZ126" s="38"/>
      <c r="NDA126" s="38"/>
      <c r="NDB126" s="38"/>
      <c r="NDC126" s="38"/>
      <c r="NDD126" s="38"/>
      <c r="NDE126" s="38"/>
      <c r="NDF126" s="38"/>
      <c r="NDG126" s="38"/>
      <c r="NDH126" s="38"/>
      <c r="NDI126" s="38"/>
      <c r="NDJ126" s="38"/>
      <c r="NDK126" s="38"/>
      <c r="NDL126" s="38"/>
      <c r="NDM126" s="38"/>
      <c r="NDN126" s="38"/>
      <c r="NDO126" s="38"/>
      <c r="NDP126" s="38"/>
      <c r="NDQ126" s="38"/>
      <c r="NDR126" s="38"/>
      <c r="NDS126" s="38"/>
      <c r="NDT126" s="38"/>
      <c r="NDU126" s="38"/>
      <c r="NDV126" s="38"/>
      <c r="NDW126" s="38"/>
      <c r="NDX126" s="38"/>
      <c r="NDY126" s="38"/>
      <c r="NDZ126" s="38"/>
      <c r="NEA126" s="38"/>
      <c r="NEB126" s="38"/>
      <c r="NEC126" s="38"/>
      <c r="NED126" s="38"/>
      <c r="NEE126" s="38"/>
      <c r="NEF126" s="38"/>
      <c r="NEG126" s="38"/>
      <c r="NEH126" s="38"/>
      <c r="NEI126" s="38"/>
      <c r="NEJ126" s="38"/>
      <c r="NEK126" s="38"/>
      <c r="NEL126" s="38"/>
      <c r="NEM126" s="38"/>
      <c r="NEN126" s="38"/>
      <c r="NEO126" s="38"/>
      <c r="NEP126" s="38"/>
      <c r="NEQ126" s="38"/>
      <c r="NER126" s="38"/>
      <c r="NES126" s="38"/>
      <c r="NET126" s="38"/>
      <c r="NEU126" s="38"/>
      <c r="NEV126" s="38"/>
      <c r="NEW126" s="38"/>
      <c r="NEX126" s="38"/>
      <c r="NEY126" s="38"/>
      <c r="NEZ126" s="38"/>
      <c r="NFA126" s="38"/>
      <c r="NFB126" s="38"/>
      <c r="NFC126" s="38"/>
      <c r="NFD126" s="38"/>
      <c r="NFE126" s="38"/>
      <c r="NFF126" s="38"/>
      <c r="NFG126" s="38"/>
      <c r="NFH126" s="38"/>
      <c r="NFI126" s="38"/>
      <c r="NFJ126" s="38"/>
      <c r="NFK126" s="38"/>
      <c r="NFL126" s="38"/>
      <c r="NFM126" s="38"/>
      <c r="NFN126" s="38"/>
      <c r="NFO126" s="38"/>
      <c r="NFP126" s="38"/>
      <c r="NFQ126" s="38"/>
      <c r="NFR126" s="38"/>
      <c r="NFS126" s="38"/>
      <c r="NFT126" s="38"/>
      <c r="NFU126" s="38"/>
      <c r="NFV126" s="38"/>
      <c r="NFW126" s="38"/>
      <c r="NFX126" s="38"/>
      <c r="NFY126" s="38"/>
      <c r="NFZ126" s="38"/>
      <c r="NGA126" s="38"/>
      <c r="NGB126" s="38"/>
      <c r="NGC126" s="38"/>
      <c r="NGD126" s="38"/>
      <c r="NGE126" s="38"/>
      <c r="NGF126" s="38"/>
      <c r="NGG126" s="38"/>
      <c r="NGH126" s="38"/>
      <c r="NGI126" s="38"/>
      <c r="NGJ126" s="38"/>
      <c r="NGK126" s="38"/>
      <c r="NGL126" s="38"/>
      <c r="NGM126" s="38"/>
      <c r="NGN126" s="38"/>
      <c r="NGO126" s="38"/>
      <c r="NGP126" s="38"/>
      <c r="NGQ126" s="38"/>
      <c r="NGR126" s="38"/>
      <c r="NGS126" s="38"/>
      <c r="NGT126" s="38"/>
      <c r="NGU126" s="38"/>
      <c r="NGV126" s="38"/>
      <c r="NGW126" s="38"/>
      <c r="NGX126" s="38"/>
      <c r="NGY126" s="38"/>
      <c r="NGZ126" s="38"/>
      <c r="NHA126" s="38"/>
      <c r="NHB126" s="38"/>
      <c r="NHC126" s="38"/>
      <c r="NHD126" s="38"/>
      <c r="NHE126" s="38"/>
      <c r="NHF126" s="38"/>
      <c r="NHG126" s="38"/>
      <c r="NHH126" s="38"/>
      <c r="NHI126" s="38"/>
      <c r="NHJ126" s="38"/>
      <c r="NHK126" s="38"/>
      <c r="NHL126" s="38"/>
      <c r="NHM126" s="38"/>
      <c r="NHN126" s="38"/>
      <c r="NHO126" s="38"/>
      <c r="NHP126" s="38"/>
      <c r="NHQ126" s="38"/>
      <c r="NHR126" s="38"/>
      <c r="NHS126" s="38"/>
      <c r="NHT126" s="38"/>
      <c r="NHU126" s="38"/>
      <c r="NHV126" s="38"/>
      <c r="NHW126" s="38"/>
      <c r="NHX126" s="38"/>
      <c r="NHY126" s="38"/>
      <c r="NHZ126" s="38"/>
      <c r="NIA126" s="38"/>
      <c r="NIB126" s="38"/>
      <c r="NIC126" s="38"/>
      <c r="NID126" s="38"/>
      <c r="NIE126" s="38"/>
      <c r="NIF126" s="38"/>
      <c r="NIG126" s="38"/>
      <c r="NIH126" s="38"/>
      <c r="NII126" s="38"/>
      <c r="NIJ126" s="38"/>
      <c r="NIK126" s="38"/>
      <c r="NIL126" s="38"/>
      <c r="NIM126" s="38"/>
      <c r="NIN126" s="38"/>
      <c r="NIO126" s="38"/>
      <c r="NIP126" s="38"/>
      <c r="NIQ126" s="38"/>
      <c r="NIR126" s="38"/>
      <c r="NIS126" s="38"/>
      <c r="NIT126" s="38"/>
      <c r="NIU126" s="38"/>
      <c r="NIV126" s="38"/>
      <c r="NIW126" s="38"/>
      <c r="NIX126" s="38"/>
      <c r="NIY126" s="38"/>
      <c r="NIZ126" s="38"/>
      <c r="NJA126" s="38"/>
      <c r="NJB126" s="38"/>
      <c r="NJC126" s="38"/>
      <c r="NJD126" s="38"/>
      <c r="NJE126" s="38"/>
      <c r="NJF126" s="38"/>
      <c r="NJG126" s="38"/>
      <c r="NJH126" s="38"/>
      <c r="NJI126" s="38"/>
      <c r="NJJ126" s="38"/>
      <c r="NJK126" s="38"/>
      <c r="NJL126" s="38"/>
      <c r="NJM126" s="38"/>
      <c r="NJN126" s="38"/>
      <c r="NJO126" s="38"/>
      <c r="NJP126" s="38"/>
      <c r="NJQ126" s="38"/>
      <c r="NJR126" s="38"/>
      <c r="NJS126" s="38"/>
      <c r="NJT126" s="38"/>
      <c r="NJU126" s="38"/>
      <c r="NJV126" s="38"/>
      <c r="NJW126" s="38"/>
      <c r="NJX126" s="38"/>
      <c r="NJY126" s="38"/>
      <c r="NJZ126" s="38"/>
      <c r="NKA126" s="38"/>
      <c r="NKB126" s="38"/>
      <c r="NKC126" s="38"/>
      <c r="NKD126" s="38"/>
      <c r="NKE126" s="38"/>
      <c r="NKF126" s="38"/>
      <c r="NKG126" s="38"/>
      <c r="NKH126" s="38"/>
      <c r="NKI126" s="38"/>
      <c r="NKJ126" s="38"/>
      <c r="NKK126" s="38"/>
      <c r="NKL126" s="38"/>
      <c r="NKM126" s="38"/>
      <c r="NKN126" s="38"/>
      <c r="NKO126" s="38"/>
      <c r="NKP126" s="38"/>
      <c r="NKQ126" s="38"/>
      <c r="NKR126" s="38"/>
      <c r="NKS126" s="38"/>
      <c r="NKT126" s="38"/>
      <c r="NKU126" s="38"/>
      <c r="NKV126" s="38"/>
      <c r="NKW126" s="38"/>
      <c r="NKX126" s="38"/>
      <c r="NKY126" s="38"/>
      <c r="NKZ126" s="38"/>
      <c r="NLA126" s="38"/>
      <c r="NLB126" s="38"/>
      <c r="NLC126" s="38"/>
      <c r="NLD126" s="38"/>
      <c r="NLE126" s="38"/>
      <c r="NLF126" s="38"/>
      <c r="NLG126" s="38"/>
      <c r="NLH126" s="38"/>
      <c r="NLI126" s="38"/>
      <c r="NLJ126" s="38"/>
      <c r="NLK126" s="38"/>
      <c r="NLL126" s="38"/>
      <c r="NLM126" s="38"/>
      <c r="NLN126" s="38"/>
      <c r="NLO126" s="38"/>
      <c r="NLP126" s="38"/>
      <c r="NLQ126" s="38"/>
      <c r="NLR126" s="38"/>
      <c r="NLS126" s="38"/>
      <c r="NLT126" s="38"/>
      <c r="NLU126" s="38"/>
      <c r="NLV126" s="38"/>
      <c r="NLW126" s="38"/>
      <c r="NLX126" s="38"/>
      <c r="NLY126" s="38"/>
      <c r="NLZ126" s="38"/>
      <c r="NMA126" s="38"/>
      <c r="NMB126" s="38"/>
      <c r="NMC126" s="38"/>
      <c r="NMD126" s="38"/>
      <c r="NME126" s="38"/>
      <c r="NMF126" s="38"/>
      <c r="NMG126" s="38"/>
      <c r="NMH126" s="38"/>
      <c r="NMI126" s="38"/>
      <c r="NMJ126" s="38"/>
      <c r="NMK126" s="38"/>
      <c r="NML126" s="38"/>
      <c r="NMM126" s="38"/>
      <c r="NMN126" s="38"/>
      <c r="NMO126" s="38"/>
      <c r="NMP126" s="38"/>
      <c r="NMQ126" s="38"/>
      <c r="NMR126" s="38"/>
      <c r="NMS126" s="38"/>
      <c r="NMT126" s="38"/>
      <c r="NMU126" s="38"/>
      <c r="NMV126" s="38"/>
      <c r="NMW126" s="38"/>
      <c r="NMX126" s="38"/>
      <c r="NMY126" s="38"/>
      <c r="NMZ126" s="38"/>
      <c r="NNA126" s="38"/>
      <c r="NNB126" s="38"/>
      <c r="NNC126" s="38"/>
      <c r="NND126" s="38"/>
      <c r="NNE126" s="38"/>
      <c r="NNF126" s="38"/>
      <c r="NNG126" s="38"/>
      <c r="NNH126" s="38"/>
      <c r="NNI126" s="38"/>
      <c r="NNJ126" s="38"/>
      <c r="NNK126" s="38"/>
      <c r="NNL126" s="38"/>
      <c r="NNM126" s="38"/>
      <c r="NNN126" s="38"/>
      <c r="NNO126" s="38"/>
      <c r="NNP126" s="38"/>
      <c r="NNQ126" s="38"/>
      <c r="NNR126" s="38"/>
      <c r="NNS126" s="38"/>
      <c r="NNT126" s="38"/>
      <c r="NNU126" s="38"/>
      <c r="NNV126" s="38"/>
      <c r="NNW126" s="38"/>
      <c r="NNX126" s="38"/>
      <c r="NNY126" s="38"/>
      <c r="NNZ126" s="38"/>
      <c r="NOA126" s="38"/>
      <c r="NOB126" s="38"/>
      <c r="NOC126" s="38"/>
      <c r="NOD126" s="38"/>
      <c r="NOE126" s="38"/>
      <c r="NOF126" s="38"/>
      <c r="NOG126" s="38"/>
      <c r="NOH126" s="38"/>
      <c r="NOI126" s="38"/>
      <c r="NOJ126" s="38"/>
      <c r="NOK126" s="38"/>
      <c r="NOL126" s="38"/>
      <c r="NOM126" s="38"/>
      <c r="NON126" s="38"/>
      <c r="NOO126" s="38"/>
      <c r="NOP126" s="38"/>
      <c r="NOQ126" s="38"/>
      <c r="NOR126" s="38"/>
      <c r="NOS126" s="38"/>
      <c r="NOT126" s="38"/>
      <c r="NOU126" s="38"/>
      <c r="NOV126" s="38"/>
      <c r="NOW126" s="38"/>
      <c r="NOX126" s="38"/>
      <c r="NOY126" s="38"/>
      <c r="NOZ126" s="38"/>
      <c r="NPA126" s="38"/>
      <c r="NPB126" s="38"/>
      <c r="NPC126" s="38"/>
      <c r="NPD126" s="38"/>
      <c r="NPE126" s="38"/>
      <c r="NPF126" s="38"/>
      <c r="NPG126" s="38"/>
      <c r="NPH126" s="38"/>
      <c r="NPI126" s="38"/>
      <c r="NPJ126" s="38"/>
      <c r="NPK126" s="38"/>
      <c r="NPL126" s="38"/>
      <c r="NPM126" s="38"/>
      <c r="NPN126" s="38"/>
      <c r="NPO126" s="38"/>
      <c r="NPP126" s="38"/>
      <c r="NPQ126" s="38"/>
      <c r="NPR126" s="38"/>
      <c r="NPS126" s="38"/>
      <c r="NPT126" s="38"/>
      <c r="NPU126" s="38"/>
      <c r="NPV126" s="38"/>
      <c r="NPW126" s="38"/>
      <c r="NPX126" s="38"/>
      <c r="NPY126" s="38"/>
      <c r="NPZ126" s="38"/>
      <c r="NQA126" s="38"/>
      <c r="NQB126" s="38"/>
      <c r="NQC126" s="38"/>
      <c r="NQD126" s="38"/>
      <c r="NQE126" s="38"/>
      <c r="NQF126" s="38"/>
      <c r="NQG126" s="38"/>
      <c r="NQH126" s="38"/>
      <c r="NQI126" s="38"/>
      <c r="NQJ126" s="38"/>
      <c r="NQK126" s="38"/>
      <c r="NQL126" s="38"/>
      <c r="NQM126" s="38"/>
      <c r="NQN126" s="38"/>
      <c r="NQO126" s="38"/>
      <c r="NQP126" s="38"/>
      <c r="NQQ126" s="38"/>
      <c r="NQR126" s="38"/>
      <c r="NQS126" s="38"/>
      <c r="NQT126" s="38"/>
      <c r="NQU126" s="38"/>
      <c r="NQV126" s="38"/>
      <c r="NQW126" s="38"/>
      <c r="NQX126" s="38"/>
      <c r="NQY126" s="38"/>
      <c r="NQZ126" s="38"/>
      <c r="NRA126" s="38"/>
      <c r="NRB126" s="38"/>
      <c r="NRC126" s="38"/>
      <c r="NRD126" s="38"/>
      <c r="NRE126" s="38"/>
      <c r="NRF126" s="38"/>
      <c r="NRG126" s="38"/>
      <c r="NRH126" s="38"/>
      <c r="NRI126" s="38"/>
      <c r="NRJ126" s="38"/>
      <c r="NRK126" s="38"/>
      <c r="NRL126" s="38"/>
      <c r="NRM126" s="38"/>
      <c r="NRN126" s="38"/>
      <c r="NRO126" s="38"/>
      <c r="NRP126" s="38"/>
      <c r="NRQ126" s="38"/>
      <c r="NRR126" s="38"/>
      <c r="NRS126" s="38"/>
      <c r="NRT126" s="38"/>
      <c r="NRU126" s="38"/>
      <c r="NRV126" s="38"/>
      <c r="NRW126" s="38"/>
      <c r="NRX126" s="38"/>
      <c r="NRY126" s="38"/>
      <c r="NRZ126" s="38"/>
      <c r="NSA126" s="38"/>
      <c r="NSB126" s="38"/>
      <c r="NSC126" s="38"/>
      <c r="NSD126" s="38"/>
      <c r="NSE126" s="38"/>
      <c r="NSF126" s="38"/>
      <c r="NSG126" s="38"/>
      <c r="NSH126" s="38"/>
      <c r="NSI126" s="38"/>
      <c r="NSJ126" s="38"/>
      <c r="NSK126" s="38"/>
      <c r="NSL126" s="38"/>
      <c r="NSM126" s="38"/>
      <c r="NSN126" s="38"/>
      <c r="NSO126" s="38"/>
      <c r="NSP126" s="38"/>
      <c r="NSQ126" s="38"/>
      <c r="NSR126" s="38"/>
      <c r="NSS126" s="38"/>
      <c r="NST126" s="38"/>
      <c r="NSU126" s="38"/>
      <c r="NSV126" s="38"/>
      <c r="NSW126" s="38"/>
      <c r="NSX126" s="38"/>
      <c r="NSY126" s="38"/>
      <c r="NSZ126" s="38"/>
      <c r="NTA126" s="38"/>
      <c r="NTB126" s="38"/>
      <c r="NTC126" s="38"/>
      <c r="NTD126" s="38"/>
      <c r="NTE126" s="38"/>
      <c r="NTF126" s="38"/>
      <c r="NTG126" s="38"/>
      <c r="NTH126" s="38"/>
      <c r="NTI126" s="38"/>
      <c r="NTJ126" s="38"/>
      <c r="NTK126" s="38"/>
      <c r="NTL126" s="38"/>
      <c r="NTM126" s="38"/>
      <c r="NTN126" s="38"/>
      <c r="NTO126" s="38"/>
      <c r="NTP126" s="38"/>
      <c r="NTQ126" s="38"/>
      <c r="NTR126" s="38"/>
      <c r="NTS126" s="38"/>
      <c r="NTT126" s="38"/>
      <c r="NTU126" s="38"/>
      <c r="NTV126" s="38"/>
      <c r="NTW126" s="38"/>
      <c r="NTX126" s="38"/>
      <c r="NTY126" s="38"/>
      <c r="NTZ126" s="38"/>
      <c r="NUA126" s="38"/>
      <c r="NUB126" s="38"/>
      <c r="NUC126" s="38"/>
      <c r="NUD126" s="38"/>
      <c r="NUE126" s="38"/>
      <c r="NUF126" s="38"/>
      <c r="NUG126" s="38"/>
      <c r="NUH126" s="38"/>
      <c r="NUI126" s="38"/>
      <c r="NUJ126" s="38"/>
      <c r="NUK126" s="38"/>
      <c r="NUL126" s="38"/>
      <c r="NUM126" s="38"/>
      <c r="NUN126" s="38"/>
      <c r="NUO126" s="38"/>
      <c r="NUP126" s="38"/>
      <c r="NUQ126" s="38"/>
      <c r="NUR126" s="38"/>
      <c r="NUS126" s="38"/>
      <c r="NUT126" s="38"/>
      <c r="NUU126" s="38"/>
      <c r="NUV126" s="38"/>
      <c r="NUW126" s="38"/>
      <c r="NUX126" s="38"/>
      <c r="NUY126" s="38"/>
      <c r="NUZ126" s="38"/>
      <c r="NVA126" s="38"/>
      <c r="NVB126" s="38"/>
      <c r="NVC126" s="38"/>
      <c r="NVD126" s="38"/>
      <c r="NVE126" s="38"/>
      <c r="NVF126" s="38"/>
      <c r="NVG126" s="38"/>
      <c r="NVH126" s="38"/>
      <c r="NVI126" s="38"/>
      <c r="NVJ126" s="38"/>
      <c r="NVK126" s="38"/>
      <c r="NVL126" s="38"/>
      <c r="NVM126" s="38"/>
      <c r="NVN126" s="38"/>
      <c r="NVO126" s="38"/>
      <c r="NVP126" s="38"/>
      <c r="NVQ126" s="38"/>
      <c r="NVR126" s="38"/>
      <c r="NVS126" s="38"/>
      <c r="NVT126" s="38"/>
      <c r="NVU126" s="38"/>
      <c r="NVV126" s="38"/>
      <c r="NVW126" s="38"/>
      <c r="NVX126" s="38"/>
      <c r="NVY126" s="38"/>
      <c r="NVZ126" s="38"/>
      <c r="NWA126" s="38"/>
      <c r="NWB126" s="38"/>
      <c r="NWC126" s="38"/>
      <c r="NWD126" s="38"/>
      <c r="NWE126" s="38"/>
      <c r="NWF126" s="38"/>
      <c r="NWG126" s="38"/>
      <c r="NWH126" s="38"/>
      <c r="NWI126" s="38"/>
      <c r="NWJ126" s="38"/>
      <c r="NWK126" s="38"/>
      <c r="NWL126" s="38"/>
      <c r="NWM126" s="38"/>
      <c r="NWN126" s="38"/>
      <c r="NWO126" s="38"/>
      <c r="NWP126" s="38"/>
      <c r="NWQ126" s="38"/>
      <c r="NWR126" s="38"/>
      <c r="NWS126" s="38"/>
      <c r="NWT126" s="38"/>
      <c r="NWU126" s="38"/>
      <c r="NWV126" s="38"/>
      <c r="NWW126" s="38"/>
      <c r="NWX126" s="38"/>
      <c r="NWY126" s="38"/>
      <c r="NWZ126" s="38"/>
      <c r="NXA126" s="38"/>
      <c r="NXB126" s="38"/>
      <c r="NXC126" s="38"/>
      <c r="NXD126" s="38"/>
      <c r="NXE126" s="38"/>
      <c r="NXF126" s="38"/>
      <c r="NXG126" s="38"/>
      <c r="NXH126" s="38"/>
      <c r="NXI126" s="38"/>
      <c r="NXJ126" s="38"/>
      <c r="NXK126" s="38"/>
      <c r="NXL126" s="38"/>
      <c r="NXM126" s="38"/>
      <c r="NXN126" s="38"/>
      <c r="NXO126" s="38"/>
      <c r="NXP126" s="38"/>
      <c r="NXQ126" s="38"/>
      <c r="NXR126" s="38"/>
      <c r="NXS126" s="38"/>
      <c r="NXT126" s="38"/>
      <c r="NXU126" s="38"/>
      <c r="NXV126" s="38"/>
      <c r="NXW126" s="38"/>
      <c r="NXX126" s="38"/>
      <c r="NXY126" s="38"/>
      <c r="NXZ126" s="38"/>
      <c r="NYA126" s="38"/>
      <c r="NYB126" s="38"/>
      <c r="NYC126" s="38"/>
      <c r="NYD126" s="38"/>
      <c r="NYE126" s="38"/>
      <c r="NYF126" s="38"/>
      <c r="NYG126" s="38"/>
      <c r="NYH126" s="38"/>
      <c r="NYI126" s="38"/>
      <c r="NYJ126" s="38"/>
      <c r="NYK126" s="38"/>
      <c r="NYL126" s="38"/>
      <c r="NYM126" s="38"/>
      <c r="NYN126" s="38"/>
      <c r="NYO126" s="38"/>
      <c r="NYP126" s="38"/>
      <c r="NYQ126" s="38"/>
      <c r="NYR126" s="38"/>
      <c r="NYS126" s="38"/>
      <c r="NYT126" s="38"/>
      <c r="NYU126" s="38"/>
      <c r="NYV126" s="38"/>
      <c r="NYW126" s="38"/>
      <c r="NYX126" s="38"/>
      <c r="NYY126" s="38"/>
      <c r="NYZ126" s="38"/>
      <c r="NZA126" s="38"/>
      <c r="NZB126" s="38"/>
      <c r="NZC126" s="38"/>
      <c r="NZD126" s="38"/>
      <c r="NZE126" s="38"/>
      <c r="NZF126" s="38"/>
      <c r="NZG126" s="38"/>
      <c r="NZH126" s="38"/>
      <c r="NZI126" s="38"/>
      <c r="NZJ126" s="38"/>
      <c r="NZK126" s="38"/>
      <c r="NZL126" s="38"/>
      <c r="NZM126" s="38"/>
      <c r="NZN126" s="38"/>
      <c r="NZO126" s="38"/>
      <c r="NZP126" s="38"/>
      <c r="NZQ126" s="38"/>
      <c r="NZR126" s="38"/>
      <c r="NZS126" s="38"/>
      <c r="NZT126" s="38"/>
      <c r="NZU126" s="38"/>
      <c r="NZV126" s="38"/>
      <c r="NZW126" s="38"/>
      <c r="NZX126" s="38"/>
      <c r="NZY126" s="38"/>
      <c r="NZZ126" s="38"/>
      <c r="OAA126" s="38"/>
      <c r="OAB126" s="38"/>
      <c r="OAC126" s="38"/>
      <c r="OAD126" s="38"/>
      <c r="OAE126" s="38"/>
      <c r="OAF126" s="38"/>
      <c r="OAG126" s="38"/>
      <c r="OAH126" s="38"/>
      <c r="OAI126" s="38"/>
      <c r="OAJ126" s="38"/>
      <c r="OAK126" s="38"/>
      <c r="OAL126" s="38"/>
      <c r="OAM126" s="38"/>
      <c r="OAN126" s="38"/>
      <c r="OAO126" s="38"/>
      <c r="OAP126" s="38"/>
      <c r="OAQ126" s="38"/>
      <c r="OAR126" s="38"/>
      <c r="OAS126" s="38"/>
      <c r="OAT126" s="38"/>
      <c r="OAU126" s="38"/>
      <c r="OAV126" s="38"/>
      <c r="OAW126" s="38"/>
      <c r="OAX126" s="38"/>
      <c r="OAY126" s="38"/>
      <c r="OAZ126" s="38"/>
      <c r="OBA126" s="38"/>
      <c r="OBB126" s="38"/>
      <c r="OBC126" s="38"/>
      <c r="OBD126" s="38"/>
      <c r="OBE126" s="38"/>
      <c r="OBF126" s="38"/>
      <c r="OBG126" s="38"/>
      <c r="OBH126" s="38"/>
      <c r="OBI126" s="38"/>
      <c r="OBJ126" s="38"/>
      <c r="OBK126" s="38"/>
      <c r="OBL126" s="38"/>
      <c r="OBM126" s="38"/>
      <c r="OBN126" s="38"/>
      <c r="OBO126" s="38"/>
      <c r="OBP126" s="38"/>
      <c r="OBQ126" s="38"/>
      <c r="OBR126" s="38"/>
      <c r="OBS126" s="38"/>
      <c r="OBT126" s="38"/>
      <c r="OBU126" s="38"/>
      <c r="OBV126" s="38"/>
      <c r="OBW126" s="38"/>
      <c r="OBX126" s="38"/>
      <c r="OBY126" s="38"/>
      <c r="OBZ126" s="38"/>
      <c r="OCA126" s="38"/>
      <c r="OCB126" s="38"/>
      <c r="OCC126" s="38"/>
      <c r="OCD126" s="38"/>
      <c r="OCE126" s="38"/>
      <c r="OCF126" s="38"/>
      <c r="OCG126" s="38"/>
      <c r="OCH126" s="38"/>
      <c r="OCI126" s="38"/>
      <c r="OCJ126" s="38"/>
      <c r="OCK126" s="38"/>
      <c r="OCL126" s="38"/>
      <c r="OCM126" s="38"/>
      <c r="OCN126" s="38"/>
      <c r="OCO126" s="38"/>
      <c r="OCP126" s="38"/>
      <c r="OCQ126" s="38"/>
      <c r="OCR126" s="38"/>
      <c r="OCS126" s="38"/>
      <c r="OCT126" s="38"/>
      <c r="OCU126" s="38"/>
      <c r="OCV126" s="38"/>
      <c r="OCW126" s="38"/>
      <c r="OCX126" s="38"/>
      <c r="OCY126" s="38"/>
      <c r="OCZ126" s="38"/>
      <c r="ODA126" s="38"/>
      <c r="ODB126" s="38"/>
      <c r="ODC126" s="38"/>
      <c r="ODD126" s="38"/>
      <c r="ODE126" s="38"/>
      <c r="ODF126" s="38"/>
      <c r="ODG126" s="38"/>
      <c r="ODH126" s="38"/>
      <c r="ODI126" s="38"/>
      <c r="ODJ126" s="38"/>
      <c r="ODK126" s="38"/>
      <c r="ODL126" s="38"/>
      <c r="ODM126" s="38"/>
      <c r="ODN126" s="38"/>
      <c r="ODO126" s="38"/>
      <c r="ODP126" s="38"/>
      <c r="ODQ126" s="38"/>
      <c r="ODR126" s="38"/>
      <c r="ODS126" s="38"/>
      <c r="ODT126" s="38"/>
      <c r="ODU126" s="38"/>
      <c r="ODV126" s="38"/>
      <c r="ODW126" s="38"/>
      <c r="ODX126" s="38"/>
      <c r="ODY126" s="38"/>
      <c r="ODZ126" s="38"/>
      <c r="OEA126" s="38"/>
      <c r="OEB126" s="38"/>
      <c r="OEC126" s="38"/>
      <c r="OED126" s="38"/>
      <c r="OEE126" s="38"/>
      <c r="OEF126" s="38"/>
      <c r="OEG126" s="38"/>
      <c r="OEH126" s="38"/>
      <c r="OEI126" s="38"/>
      <c r="OEJ126" s="38"/>
      <c r="OEK126" s="38"/>
      <c r="OEL126" s="38"/>
      <c r="OEM126" s="38"/>
      <c r="OEN126" s="38"/>
      <c r="OEO126" s="38"/>
      <c r="OEP126" s="38"/>
      <c r="OEQ126" s="38"/>
      <c r="OER126" s="38"/>
      <c r="OES126" s="38"/>
      <c r="OET126" s="38"/>
      <c r="OEU126" s="38"/>
      <c r="OEV126" s="38"/>
      <c r="OEW126" s="38"/>
      <c r="OEX126" s="38"/>
      <c r="OEY126" s="38"/>
      <c r="OEZ126" s="38"/>
      <c r="OFA126" s="38"/>
      <c r="OFB126" s="38"/>
      <c r="OFC126" s="38"/>
      <c r="OFD126" s="38"/>
      <c r="OFE126" s="38"/>
      <c r="OFF126" s="38"/>
      <c r="OFG126" s="38"/>
      <c r="OFH126" s="38"/>
      <c r="OFI126" s="38"/>
      <c r="OFJ126" s="38"/>
      <c r="OFK126" s="38"/>
      <c r="OFL126" s="38"/>
      <c r="OFM126" s="38"/>
      <c r="OFN126" s="38"/>
      <c r="OFO126" s="38"/>
      <c r="OFP126" s="38"/>
      <c r="OFQ126" s="38"/>
      <c r="OFR126" s="38"/>
      <c r="OFS126" s="38"/>
      <c r="OFT126" s="38"/>
      <c r="OFU126" s="38"/>
      <c r="OFV126" s="38"/>
      <c r="OFW126" s="38"/>
      <c r="OFX126" s="38"/>
      <c r="OFY126" s="38"/>
      <c r="OFZ126" s="38"/>
      <c r="OGA126" s="38"/>
      <c r="OGB126" s="38"/>
      <c r="OGC126" s="38"/>
      <c r="OGD126" s="38"/>
      <c r="OGE126" s="38"/>
      <c r="OGF126" s="38"/>
      <c r="OGG126" s="38"/>
      <c r="OGH126" s="38"/>
      <c r="OGI126" s="38"/>
      <c r="OGJ126" s="38"/>
      <c r="OGK126" s="38"/>
      <c r="OGL126" s="38"/>
      <c r="OGM126" s="38"/>
      <c r="OGN126" s="38"/>
      <c r="OGO126" s="38"/>
      <c r="OGP126" s="38"/>
      <c r="OGQ126" s="38"/>
      <c r="OGR126" s="38"/>
      <c r="OGS126" s="38"/>
      <c r="OGT126" s="38"/>
      <c r="OGU126" s="38"/>
      <c r="OGV126" s="38"/>
      <c r="OGW126" s="38"/>
      <c r="OGX126" s="38"/>
      <c r="OGY126" s="38"/>
      <c r="OGZ126" s="38"/>
      <c r="OHA126" s="38"/>
      <c r="OHB126" s="38"/>
      <c r="OHC126" s="38"/>
      <c r="OHD126" s="38"/>
      <c r="OHE126" s="38"/>
      <c r="OHF126" s="38"/>
      <c r="OHG126" s="38"/>
      <c r="OHH126" s="38"/>
      <c r="OHI126" s="38"/>
      <c r="OHJ126" s="38"/>
      <c r="OHK126" s="38"/>
      <c r="OHL126" s="38"/>
      <c r="OHM126" s="38"/>
      <c r="OHN126" s="38"/>
      <c r="OHO126" s="38"/>
      <c r="OHP126" s="38"/>
      <c r="OHQ126" s="38"/>
      <c r="OHR126" s="38"/>
      <c r="OHS126" s="38"/>
      <c r="OHT126" s="38"/>
      <c r="OHU126" s="38"/>
      <c r="OHV126" s="38"/>
      <c r="OHW126" s="38"/>
      <c r="OHX126" s="38"/>
      <c r="OHY126" s="38"/>
      <c r="OHZ126" s="38"/>
      <c r="OIA126" s="38"/>
      <c r="OIB126" s="38"/>
      <c r="OIC126" s="38"/>
      <c r="OID126" s="38"/>
      <c r="OIE126" s="38"/>
      <c r="OIF126" s="38"/>
      <c r="OIG126" s="38"/>
      <c r="OIH126" s="38"/>
      <c r="OII126" s="38"/>
      <c r="OIJ126" s="38"/>
      <c r="OIK126" s="38"/>
      <c r="OIL126" s="38"/>
      <c r="OIM126" s="38"/>
      <c r="OIN126" s="38"/>
      <c r="OIO126" s="38"/>
      <c r="OIP126" s="38"/>
      <c r="OIQ126" s="38"/>
      <c r="OIR126" s="38"/>
      <c r="OIS126" s="38"/>
      <c r="OIT126" s="38"/>
      <c r="OIU126" s="38"/>
      <c r="OIV126" s="38"/>
      <c r="OIW126" s="38"/>
      <c r="OIX126" s="38"/>
      <c r="OIY126" s="38"/>
      <c r="OIZ126" s="38"/>
      <c r="OJA126" s="38"/>
      <c r="OJB126" s="38"/>
      <c r="OJC126" s="38"/>
      <c r="OJD126" s="38"/>
      <c r="OJE126" s="38"/>
      <c r="OJF126" s="38"/>
      <c r="OJG126" s="38"/>
      <c r="OJH126" s="38"/>
      <c r="OJI126" s="38"/>
      <c r="OJJ126" s="38"/>
      <c r="OJK126" s="38"/>
      <c r="OJL126" s="38"/>
      <c r="OJM126" s="38"/>
      <c r="OJN126" s="38"/>
      <c r="OJO126" s="38"/>
      <c r="OJP126" s="38"/>
      <c r="OJQ126" s="38"/>
      <c r="OJR126" s="38"/>
      <c r="OJS126" s="38"/>
      <c r="OJT126" s="38"/>
      <c r="OJU126" s="38"/>
      <c r="OJV126" s="38"/>
      <c r="OJW126" s="38"/>
      <c r="OJX126" s="38"/>
      <c r="OJY126" s="38"/>
      <c r="OJZ126" s="38"/>
      <c r="OKA126" s="38"/>
      <c r="OKB126" s="38"/>
      <c r="OKC126" s="38"/>
      <c r="OKD126" s="38"/>
      <c r="OKE126" s="38"/>
      <c r="OKF126" s="38"/>
      <c r="OKG126" s="38"/>
      <c r="OKH126" s="38"/>
      <c r="OKI126" s="38"/>
      <c r="OKJ126" s="38"/>
      <c r="OKK126" s="38"/>
      <c r="OKL126" s="38"/>
      <c r="OKM126" s="38"/>
      <c r="OKN126" s="38"/>
      <c r="OKO126" s="38"/>
      <c r="OKP126" s="38"/>
      <c r="OKQ126" s="38"/>
      <c r="OKR126" s="38"/>
      <c r="OKS126" s="38"/>
      <c r="OKT126" s="38"/>
      <c r="OKU126" s="38"/>
      <c r="OKV126" s="38"/>
      <c r="OKW126" s="38"/>
      <c r="OKX126" s="38"/>
      <c r="OKY126" s="38"/>
      <c r="OKZ126" s="38"/>
      <c r="OLA126" s="38"/>
      <c r="OLB126" s="38"/>
      <c r="OLC126" s="38"/>
      <c r="OLD126" s="38"/>
      <c r="OLE126" s="38"/>
      <c r="OLF126" s="38"/>
      <c r="OLG126" s="38"/>
      <c r="OLH126" s="38"/>
      <c r="OLI126" s="38"/>
      <c r="OLJ126" s="38"/>
      <c r="OLK126" s="38"/>
      <c r="OLL126" s="38"/>
      <c r="OLM126" s="38"/>
      <c r="OLN126" s="38"/>
      <c r="OLO126" s="38"/>
      <c r="OLP126" s="38"/>
      <c r="OLQ126" s="38"/>
      <c r="OLR126" s="38"/>
      <c r="OLS126" s="38"/>
      <c r="OLT126" s="38"/>
      <c r="OLU126" s="38"/>
      <c r="OLV126" s="38"/>
      <c r="OLW126" s="38"/>
      <c r="OLX126" s="38"/>
      <c r="OLY126" s="38"/>
      <c r="OLZ126" s="38"/>
      <c r="OMA126" s="38"/>
      <c r="OMB126" s="38"/>
      <c r="OMC126" s="38"/>
      <c r="OMD126" s="38"/>
      <c r="OME126" s="38"/>
      <c r="OMF126" s="38"/>
      <c r="OMG126" s="38"/>
      <c r="OMH126" s="38"/>
      <c r="OMI126" s="38"/>
      <c r="OMJ126" s="38"/>
      <c r="OMK126" s="38"/>
      <c r="OML126" s="38"/>
      <c r="OMM126" s="38"/>
      <c r="OMN126" s="38"/>
      <c r="OMO126" s="38"/>
      <c r="OMP126" s="38"/>
      <c r="OMQ126" s="38"/>
      <c r="OMR126" s="38"/>
      <c r="OMS126" s="38"/>
      <c r="OMT126" s="38"/>
      <c r="OMU126" s="38"/>
      <c r="OMV126" s="38"/>
      <c r="OMW126" s="38"/>
      <c r="OMX126" s="38"/>
      <c r="OMY126" s="38"/>
      <c r="OMZ126" s="38"/>
      <c r="ONA126" s="38"/>
      <c r="ONB126" s="38"/>
      <c r="ONC126" s="38"/>
      <c r="OND126" s="38"/>
      <c r="ONE126" s="38"/>
      <c r="ONF126" s="38"/>
      <c r="ONG126" s="38"/>
      <c r="ONH126" s="38"/>
      <c r="ONI126" s="38"/>
      <c r="ONJ126" s="38"/>
      <c r="ONK126" s="38"/>
      <c r="ONL126" s="38"/>
      <c r="ONM126" s="38"/>
      <c r="ONN126" s="38"/>
      <c r="ONO126" s="38"/>
      <c r="ONP126" s="38"/>
      <c r="ONQ126" s="38"/>
      <c r="ONR126" s="38"/>
      <c r="ONS126" s="38"/>
      <c r="ONT126" s="38"/>
      <c r="ONU126" s="38"/>
      <c r="ONV126" s="38"/>
      <c r="ONW126" s="38"/>
      <c r="ONX126" s="38"/>
      <c r="ONY126" s="38"/>
      <c r="ONZ126" s="38"/>
      <c r="OOA126" s="38"/>
      <c r="OOB126" s="38"/>
      <c r="OOC126" s="38"/>
      <c r="OOD126" s="38"/>
      <c r="OOE126" s="38"/>
      <c r="OOF126" s="38"/>
      <c r="OOG126" s="38"/>
      <c r="OOH126" s="38"/>
      <c r="OOI126" s="38"/>
      <c r="OOJ126" s="38"/>
      <c r="OOK126" s="38"/>
      <c r="OOL126" s="38"/>
      <c r="OOM126" s="38"/>
      <c r="OON126" s="38"/>
      <c r="OOO126" s="38"/>
      <c r="OOP126" s="38"/>
      <c r="OOQ126" s="38"/>
      <c r="OOR126" s="38"/>
      <c r="OOS126" s="38"/>
      <c r="OOT126" s="38"/>
      <c r="OOU126" s="38"/>
      <c r="OOV126" s="38"/>
      <c r="OOW126" s="38"/>
      <c r="OOX126" s="38"/>
      <c r="OOY126" s="38"/>
      <c r="OOZ126" s="38"/>
      <c r="OPA126" s="38"/>
      <c r="OPB126" s="38"/>
      <c r="OPC126" s="38"/>
      <c r="OPD126" s="38"/>
      <c r="OPE126" s="38"/>
      <c r="OPF126" s="38"/>
      <c r="OPG126" s="38"/>
      <c r="OPH126" s="38"/>
      <c r="OPI126" s="38"/>
      <c r="OPJ126" s="38"/>
      <c r="OPK126" s="38"/>
      <c r="OPL126" s="38"/>
      <c r="OPM126" s="38"/>
      <c r="OPN126" s="38"/>
      <c r="OPO126" s="38"/>
      <c r="OPP126" s="38"/>
      <c r="OPQ126" s="38"/>
      <c r="OPR126" s="38"/>
      <c r="OPS126" s="38"/>
      <c r="OPT126" s="38"/>
      <c r="OPU126" s="38"/>
      <c r="OPV126" s="38"/>
      <c r="OPW126" s="38"/>
      <c r="OPX126" s="38"/>
      <c r="OPY126" s="38"/>
      <c r="OPZ126" s="38"/>
      <c r="OQA126" s="38"/>
      <c r="OQB126" s="38"/>
      <c r="OQC126" s="38"/>
      <c r="OQD126" s="38"/>
      <c r="OQE126" s="38"/>
      <c r="OQF126" s="38"/>
      <c r="OQG126" s="38"/>
      <c r="OQH126" s="38"/>
      <c r="OQI126" s="38"/>
      <c r="OQJ126" s="38"/>
      <c r="OQK126" s="38"/>
      <c r="OQL126" s="38"/>
      <c r="OQM126" s="38"/>
      <c r="OQN126" s="38"/>
      <c r="OQO126" s="38"/>
      <c r="OQP126" s="38"/>
      <c r="OQQ126" s="38"/>
      <c r="OQR126" s="38"/>
      <c r="OQS126" s="38"/>
      <c r="OQT126" s="38"/>
      <c r="OQU126" s="38"/>
      <c r="OQV126" s="38"/>
      <c r="OQW126" s="38"/>
      <c r="OQX126" s="38"/>
      <c r="OQY126" s="38"/>
      <c r="OQZ126" s="38"/>
      <c r="ORA126" s="38"/>
      <c r="ORB126" s="38"/>
      <c r="ORC126" s="38"/>
      <c r="ORD126" s="38"/>
      <c r="ORE126" s="38"/>
      <c r="ORF126" s="38"/>
      <c r="ORG126" s="38"/>
      <c r="ORH126" s="38"/>
      <c r="ORI126" s="38"/>
      <c r="ORJ126" s="38"/>
      <c r="ORK126" s="38"/>
      <c r="ORL126" s="38"/>
      <c r="ORM126" s="38"/>
      <c r="ORN126" s="38"/>
      <c r="ORO126" s="38"/>
      <c r="ORP126" s="38"/>
      <c r="ORQ126" s="38"/>
      <c r="ORR126" s="38"/>
      <c r="ORS126" s="38"/>
      <c r="ORT126" s="38"/>
      <c r="ORU126" s="38"/>
      <c r="ORV126" s="38"/>
      <c r="ORW126" s="38"/>
      <c r="ORX126" s="38"/>
      <c r="ORY126" s="38"/>
      <c r="ORZ126" s="38"/>
      <c r="OSA126" s="38"/>
      <c r="OSB126" s="38"/>
      <c r="OSC126" s="38"/>
      <c r="OSD126" s="38"/>
      <c r="OSE126" s="38"/>
      <c r="OSF126" s="38"/>
      <c r="OSG126" s="38"/>
      <c r="OSH126" s="38"/>
      <c r="OSI126" s="38"/>
      <c r="OSJ126" s="38"/>
      <c r="OSK126" s="38"/>
      <c r="OSL126" s="38"/>
      <c r="OSM126" s="38"/>
      <c r="OSN126" s="38"/>
      <c r="OSO126" s="38"/>
      <c r="OSP126" s="38"/>
      <c r="OSQ126" s="38"/>
      <c r="OSR126" s="38"/>
      <c r="OSS126" s="38"/>
      <c r="OST126" s="38"/>
      <c r="OSU126" s="38"/>
      <c r="OSV126" s="38"/>
      <c r="OSW126" s="38"/>
      <c r="OSX126" s="38"/>
      <c r="OSY126" s="38"/>
      <c r="OSZ126" s="38"/>
      <c r="OTA126" s="38"/>
      <c r="OTB126" s="38"/>
      <c r="OTC126" s="38"/>
      <c r="OTD126" s="38"/>
      <c r="OTE126" s="38"/>
      <c r="OTF126" s="38"/>
      <c r="OTG126" s="38"/>
      <c r="OTH126" s="38"/>
      <c r="OTI126" s="38"/>
      <c r="OTJ126" s="38"/>
      <c r="OTK126" s="38"/>
      <c r="OTL126" s="38"/>
      <c r="OTM126" s="38"/>
      <c r="OTN126" s="38"/>
      <c r="OTO126" s="38"/>
      <c r="OTP126" s="38"/>
      <c r="OTQ126" s="38"/>
      <c r="OTR126" s="38"/>
      <c r="OTS126" s="38"/>
      <c r="OTT126" s="38"/>
      <c r="OTU126" s="38"/>
      <c r="OTV126" s="38"/>
      <c r="OTW126" s="38"/>
      <c r="OTX126" s="38"/>
      <c r="OTY126" s="38"/>
      <c r="OTZ126" s="38"/>
      <c r="OUA126" s="38"/>
      <c r="OUB126" s="38"/>
      <c r="OUC126" s="38"/>
      <c r="OUD126" s="38"/>
      <c r="OUE126" s="38"/>
      <c r="OUF126" s="38"/>
      <c r="OUG126" s="38"/>
      <c r="OUH126" s="38"/>
      <c r="OUI126" s="38"/>
      <c r="OUJ126" s="38"/>
      <c r="OUK126" s="38"/>
      <c r="OUL126" s="38"/>
      <c r="OUM126" s="38"/>
      <c r="OUN126" s="38"/>
      <c r="OUO126" s="38"/>
      <c r="OUP126" s="38"/>
      <c r="OUQ126" s="38"/>
      <c r="OUR126" s="38"/>
      <c r="OUS126" s="38"/>
      <c r="OUT126" s="38"/>
      <c r="OUU126" s="38"/>
      <c r="OUV126" s="38"/>
      <c r="OUW126" s="38"/>
      <c r="OUX126" s="38"/>
      <c r="OUY126" s="38"/>
      <c r="OUZ126" s="38"/>
      <c r="OVA126" s="38"/>
      <c r="OVB126" s="38"/>
      <c r="OVC126" s="38"/>
      <c r="OVD126" s="38"/>
      <c r="OVE126" s="38"/>
      <c r="OVF126" s="38"/>
      <c r="OVG126" s="38"/>
      <c r="OVH126" s="38"/>
      <c r="OVI126" s="38"/>
      <c r="OVJ126" s="38"/>
      <c r="OVK126" s="38"/>
      <c r="OVL126" s="38"/>
      <c r="OVM126" s="38"/>
      <c r="OVN126" s="38"/>
      <c r="OVO126" s="38"/>
      <c r="OVP126" s="38"/>
      <c r="OVQ126" s="38"/>
      <c r="OVR126" s="38"/>
      <c r="OVS126" s="38"/>
      <c r="OVT126" s="38"/>
      <c r="OVU126" s="38"/>
      <c r="OVV126" s="38"/>
      <c r="OVW126" s="38"/>
      <c r="OVX126" s="38"/>
      <c r="OVY126" s="38"/>
      <c r="OVZ126" s="38"/>
      <c r="OWA126" s="38"/>
      <c r="OWB126" s="38"/>
      <c r="OWC126" s="38"/>
      <c r="OWD126" s="38"/>
      <c r="OWE126" s="38"/>
      <c r="OWF126" s="38"/>
      <c r="OWG126" s="38"/>
      <c r="OWH126" s="38"/>
      <c r="OWI126" s="38"/>
      <c r="OWJ126" s="38"/>
      <c r="OWK126" s="38"/>
      <c r="OWL126" s="38"/>
      <c r="OWM126" s="38"/>
      <c r="OWN126" s="38"/>
      <c r="OWO126" s="38"/>
      <c r="OWP126" s="38"/>
      <c r="OWQ126" s="38"/>
      <c r="OWR126" s="38"/>
      <c r="OWS126" s="38"/>
      <c r="OWT126" s="38"/>
      <c r="OWU126" s="38"/>
      <c r="OWV126" s="38"/>
      <c r="OWW126" s="38"/>
      <c r="OWX126" s="38"/>
      <c r="OWY126" s="38"/>
      <c r="OWZ126" s="38"/>
      <c r="OXA126" s="38"/>
      <c r="OXB126" s="38"/>
      <c r="OXC126" s="38"/>
      <c r="OXD126" s="38"/>
      <c r="OXE126" s="38"/>
      <c r="OXF126" s="38"/>
      <c r="OXG126" s="38"/>
      <c r="OXH126" s="38"/>
      <c r="OXI126" s="38"/>
      <c r="OXJ126" s="38"/>
      <c r="OXK126" s="38"/>
      <c r="OXL126" s="38"/>
      <c r="OXM126" s="38"/>
      <c r="OXN126" s="38"/>
      <c r="OXO126" s="38"/>
      <c r="OXP126" s="38"/>
      <c r="OXQ126" s="38"/>
      <c r="OXR126" s="38"/>
      <c r="OXS126" s="38"/>
      <c r="OXT126" s="38"/>
      <c r="OXU126" s="38"/>
      <c r="OXV126" s="38"/>
      <c r="OXW126" s="38"/>
      <c r="OXX126" s="38"/>
      <c r="OXY126" s="38"/>
      <c r="OXZ126" s="38"/>
      <c r="OYA126" s="38"/>
      <c r="OYB126" s="38"/>
      <c r="OYC126" s="38"/>
      <c r="OYD126" s="38"/>
      <c r="OYE126" s="38"/>
      <c r="OYF126" s="38"/>
      <c r="OYG126" s="38"/>
      <c r="OYH126" s="38"/>
      <c r="OYI126" s="38"/>
      <c r="OYJ126" s="38"/>
      <c r="OYK126" s="38"/>
      <c r="OYL126" s="38"/>
      <c r="OYM126" s="38"/>
      <c r="OYN126" s="38"/>
      <c r="OYO126" s="38"/>
      <c r="OYP126" s="38"/>
      <c r="OYQ126" s="38"/>
      <c r="OYR126" s="38"/>
      <c r="OYS126" s="38"/>
      <c r="OYT126" s="38"/>
      <c r="OYU126" s="38"/>
      <c r="OYV126" s="38"/>
      <c r="OYW126" s="38"/>
      <c r="OYX126" s="38"/>
      <c r="OYY126" s="38"/>
      <c r="OYZ126" s="38"/>
      <c r="OZA126" s="38"/>
      <c r="OZB126" s="38"/>
      <c r="OZC126" s="38"/>
      <c r="OZD126" s="38"/>
      <c r="OZE126" s="38"/>
      <c r="OZF126" s="38"/>
      <c r="OZG126" s="38"/>
      <c r="OZH126" s="38"/>
      <c r="OZI126" s="38"/>
      <c r="OZJ126" s="38"/>
      <c r="OZK126" s="38"/>
      <c r="OZL126" s="38"/>
      <c r="OZM126" s="38"/>
      <c r="OZN126" s="38"/>
      <c r="OZO126" s="38"/>
      <c r="OZP126" s="38"/>
      <c r="OZQ126" s="38"/>
      <c r="OZR126" s="38"/>
      <c r="OZS126" s="38"/>
      <c r="OZT126" s="38"/>
      <c r="OZU126" s="38"/>
      <c r="OZV126" s="38"/>
      <c r="OZW126" s="38"/>
      <c r="OZX126" s="38"/>
      <c r="OZY126" s="38"/>
      <c r="OZZ126" s="38"/>
      <c r="PAA126" s="38"/>
      <c r="PAB126" s="38"/>
      <c r="PAC126" s="38"/>
      <c r="PAD126" s="38"/>
      <c r="PAE126" s="38"/>
      <c r="PAF126" s="38"/>
      <c r="PAG126" s="38"/>
      <c r="PAH126" s="38"/>
      <c r="PAI126" s="38"/>
      <c r="PAJ126" s="38"/>
      <c r="PAK126" s="38"/>
      <c r="PAL126" s="38"/>
      <c r="PAM126" s="38"/>
      <c r="PAN126" s="38"/>
      <c r="PAO126" s="38"/>
      <c r="PAP126" s="38"/>
      <c r="PAQ126" s="38"/>
      <c r="PAR126" s="38"/>
      <c r="PAS126" s="38"/>
      <c r="PAT126" s="38"/>
      <c r="PAU126" s="38"/>
      <c r="PAV126" s="38"/>
      <c r="PAW126" s="38"/>
      <c r="PAX126" s="38"/>
      <c r="PAY126" s="38"/>
      <c r="PAZ126" s="38"/>
      <c r="PBA126" s="38"/>
      <c r="PBB126" s="38"/>
      <c r="PBC126" s="38"/>
      <c r="PBD126" s="38"/>
      <c r="PBE126" s="38"/>
      <c r="PBF126" s="38"/>
      <c r="PBG126" s="38"/>
      <c r="PBH126" s="38"/>
      <c r="PBI126" s="38"/>
      <c r="PBJ126" s="38"/>
      <c r="PBK126" s="38"/>
      <c r="PBL126" s="38"/>
      <c r="PBM126" s="38"/>
      <c r="PBN126" s="38"/>
      <c r="PBO126" s="38"/>
      <c r="PBP126" s="38"/>
      <c r="PBQ126" s="38"/>
      <c r="PBR126" s="38"/>
      <c r="PBS126" s="38"/>
      <c r="PBT126" s="38"/>
      <c r="PBU126" s="38"/>
      <c r="PBV126" s="38"/>
      <c r="PBW126" s="38"/>
      <c r="PBX126" s="38"/>
      <c r="PBY126" s="38"/>
      <c r="PBZ126" s="38"/>
      <c r="PCA126" s="38"/>
      <c r="PCB126" s="38"/>
      <c r="PCC126" s="38"/>
      <c r="PCD126" s="38"/>
      <c r="PCE126" s="38"/>
      <c r="PCF126" s="38"/>
      <c r="PCG126" s="38"/>
      <c r="PCH126" s="38"/>
      <c r="PCI126" s="38"/>
      <c r="PCJ126" s="38"/>
      <c r="PCK126" s="38"/>
      <c r="PCL126" s="38"/>
      <c r="PCM126" s="38"/>
      <c r="PCN126" s="38"/>
      <c r="PCO126" s="38"/>
      <c r="PCP126" s="38"/>
      <c r="PCQ126" s="38"/>
      <c r="PCR126" s="38"/>
      <c r="PCS126" s="38"/>
      <c r="PCT126" s="38"/>
      <c r="PCU126" s="38"/>
      <c r="PCV126" s="38"/>
      <c r="PCW126" s="38"/>
      <c r="PCX126" s="38"/>
      <c r="PCY126" s="38"/>
      <c r="PCZ126" s="38"/>
      <c r="PDA126" s="38"/>
      <c r="PDB126" s="38"/>
      <c r="PDC126" s="38"/>
      <c r="PDD126" s="38"/>
      <c r="PDE126" s="38"/>
      <c r="PDF126" s="38"/>
      <c r="PDG126" s="38"/>
      <c r="PDH126" s="38"/>
      <c r="PDI126" s="38"/>
      <c r="PDJ126" s="38"/>
      <c r="PDK126" s="38"/>
      <c r="PDL126" s="38"/>
      <c r="PDM126" s="38"/>
      <c r="PDN126" s="38"/>
      <c r="PDO126" s="38"/>
      <c r="PDP126" s="38"/>
      <c r="PDQ126" s="38"/>
      <c r="PDR126" s="38"/>
      <c r="PDS126" s="38"/>
      <c r="PDT126" s="38"/>
      <c r="PDU126" s="38"/>
      <c r="PDV126" s="38"/>
      <c r="PDW126" s="38"/>
      <c r="PDX126" s="38"/>
      <c r="PDY126" s="38"/>
      <c r="PDZ126" s="38"/>
      <c r="PEA126" s="38"/>
      <c r="PEB126" s="38"/>
      <c r="PEC126" s="38"/>
      <c r="PED126" s="38"/>
      <c r="PEE126" s="38"/>
      <c r="PEF126" s="38"/>
      <c r="PEG126" s="38"/>
      <c r="PEH126" s="38"/>
      <c r="PEI126" s="38"/>
      <c r="PEJ126" s="38"/>
      <c r="PEK126" s="38"/>
      <c r="PEL126" s="38"/>
      <c r="PEM126" s="38"/>
      <c r="PEN126" s="38"/>
      <c r="PEO126" s="38"/>
      <c r="PEP126" s="38"/>
      <c r="PEQ126" s="38"/>
      <c r="PER126" s="38"/>
      <c r="PES126" s="38"/>
      <c r="PET126" s="38"/>
      <c r="PEU126" s="38"/>
      <c r="PEV126" s="38"/>
      <c r="PEW126" s="38"/>
      <c r="PEX126" s="38"/>
      <c r="PEY126" s="38"/>
      <c r="PEZ126" s="38"/>
      <c r="PFA126" s="38"/>
      <c r="PFB126" s="38"/>
      <c r="PFC126" s="38"/>
      <c r="PFD126" s="38"/>
      <c r="PFE126" s="38"/>
      <c r="PFF126" s="38"/>
      <c r="PFG126" s="38"/>
      <c r="PFH126" s="38"/>
      <c r="PFI126" s="38"/>
      <c r="PFJ126" s="38"/>
      <c r="PFK126" s="38"/>
      <c r="PFL126" s="38"/>
      <c r="PFM126" s="38"/>
      <c r="PFN126" s="38"/>
      <c r="PFO126" s="38"/>
      <c r="PFP126" s="38"/>
      <c r="PFQ126" s="38"/>
      <c r="PFR126" s="38"/>
      <c r="PFS126" s="38"/>
      <c r="PFT126" s="38"/>
      <c r="PFU126" s="38"/>
      <c r="PFV126" s="38"/>
      <c r="PFW126" s="38"/>
      <c r="PFX126" s="38"/>
      <c r="PFY126" s="38"/>
      <c r="PFZ126" s="38"/>
      <c r="PGA126" s="38"/>
      <c r="PGB126" s="38"/>
      <c r="PGC126" s="38"/>
      <c r="PGD126" s="38"/>
      <c r="PGE126" s="38"/>
      <c r="PGF126" s="38"/>
      <c r="PGG126" s="38"/>
      <c r="PGH126" s="38"/>
      <c r="PGI126" s="38"/>
      <c r="PGJ126" s="38"/>
      <c r="PGK126" s="38"/>
      <c r="PGL126" s="38"/>
      <c r="PGM126" s="38"/>
      <c r="PGN126" s="38"/>
      <c r="PGO126" s="38"/>
      <c r="PGP126" s="38"/>
      <c r="PGQ126" s="38"/>
      <c r="PGR126" s="38"/>
      <c r="PGS126" s="38"/>
      <c r="PGT126" s="38"/>
      <c r="PGU126" s="38"/>
      <c r="PGV126" s="38"/>
      <c r="PGW126" s="38"/>
      <c r="PGX126" s="38"/>
      <c r="PGY126" s="38"/>
      <c r="PGZ126" s="38"/>
      <c r="PHA126" s="38"/>
      <c r="PHB126" s="38"/>
      <c r="PHC126" s="38"/>
      <c r="PHD126" s="38"/>
      <c r="PHE126" s="38"/>
      <c r="PHF126" s="38"/>
      <c r="PHG126" s="38"/>
      <c r="PHH126" s="38"/>
      <c r="PHI126" s="38"/>
      <c r="PHJ126" s="38"/>
      <c r="PHK126" s="38"/>
      <c r="PHL126" s="38"/>
      <c r="PHM126" s="38"/>
      <c r="PHN126" s="38"/>
      <c r="PHO126" s="38"/>
      <c r="PHP126" s="38"/>
      <c r="PHQ126" s="38"/>
      <c r="PHR126" s="38"/>
      <c r="PHS126" s="38"/>
      <c r="PHT126" s="38"/>
      <c r="PHU126" s="38"/>
      <c r="PHV126" s="38"/>
      <c r="PHW126" s="38"/>
      <c r="PHX126" s="38"/>
      <c r="PHY126" s="38"/>
      <c r="PHZ126" s="38"/>
      <c r="PIA126" s="38"/>
      <c r="PIB126" s="38"/>
      <c r="PIC126" s="38"/>
      <c r="PID126" s="38"/>
      <c r="PIE126" s="38"/>
      <c r="PIF126" s="38"/>
      <c r="PIG126" s="38"/>
      <c r="PIH126" s="38"/>
      <c r="PII126" s="38"/>
      <c r="PIJ126" s="38"/>
      <c r="PIK126" s="38"/>
      <c r="PIL126" s="38"/>
      <c r="PIM126" s="38"/>
      <c r="PIN126" s="38"/>
      <c r="PIO126" s="38"/>
      <c r="PIP126" s="38"/>
      <c r="PIQ126" s="38"/>
      <c r="PIR126" s="38"/>
      <c r="PIS126" s="38"/>
      <c r="PIT126" s="38"/>
      <c r="PIU126" s="38"/>
      <c r="PIV126" s="38"/>
      <c r="PIW126" s="38"/>
      <c r="PIX126" s="38"/>
      <c r="PIY126" s="38"/>
      <c r="PIZ126" s="38"/>
      <c r="PJA126" s="38"/>
      <c r="PJB126" s="38"/>
      <c r="PJC126" s="38"/>
      <c r="PJD126" s="38"/>
      <c r="PJE126" s="38"/>
      <c r="PJF126" s="38"/>
      <c r="PJG126" s="38"/>
      <c r="PJH126" s="38"/>
      <c r="PJI126" s="38"/>
      <c r="PJJ126" s="38"/>
      <c r="PJK126" s="38"/>
      <c r="PJL126" s="38"/>
      <c r="PJM126" s="38"/>
      <c r="PJN126" s="38"/>
      <c r="PJO126" s="38"/>
      <c r="PJP126" s="38"/>
      <c r="PJQ126" s="38"/>
      <c r="PJR126" s="38"/>
      <c r="PJS126" s="38"/>
      <c r="PJT126" s="38"/>
      <c r="PJU126" s="38"/>
      <c r="PJV126" s="38"/>
      <c r="PJW126" s="38"/>
      <c r="PJX126" s="38"/>
      <c r="PJY126" s="38"/>
      <c r="PJZ126" s="38"/>
      <c r="PKA126" s="38"/>
      <c r="PKB126" s="38"/>
      <c r="PKC126" s="38"/>
      <c r="PKD126" s="38"/>
      <c r="PKE126" s="38"/>
      <c r="PKF126" s="38"/>
      <c r="PKG126" s="38"/>
      <c r="PKH126" s="38"/>
      <c r="PKI126" s="38"/>
      <c r="PKJ126" s="38"/>
      <c r="PKK126" s="38"/>
      <c r="PKL126" s="38"/>
      <c r="PKM126" s="38"/>
      <c r="PKN126" s="38"/>
      <c r="PKO126" s="38"/>
      <c r="PKP126" s="38"/>
      <c r="PKQ126" s="38"/>
      <c r="PKR126" s="38"/>
      <c r="PKS126" s="38"/>
      <c r="PKT126" s="38"/>
      <c r="PKU126" s="38"/>
      <c r="PKV126" s="38"/>
      <c r="PKW126" s="38"/>
      <c r="PKX126" s="38"/>
      <c r="PKY126" s="38"/>
      <c r="PKZ126" s="38"/>
      <c r="PLA126" s="38"/>
      <c r="PLB126" s="38"/>
      <c r="PLC126" s="38"/>
      <c r="PLD126" s="38"/>
      <c r="PLE126" s="38"/>
      <c r="PLF126" s="38"/>
      <c r="PLG126" s="38"/>
      <c r="PLH126" s="38"/>
      <c r="PLI126" s="38"/>
      <c r="PLJ126" s="38"/>
      <c r="PLK126" s="38"/>
      <c r="PLL126" s="38"/>
      <c r="PLM126" s="38"/>
      <c r="PLN126" s="38"/>
      <c r="PLO126" s="38"/>
      <c r="PLP126" s="38"/>
      <c r="PLQ126" s="38"/>
      <c r="PLR126" s="38"/>
      <c r="PLS126" s="38"/>
      <c r="PLT126" s="38"/>
      <c r="PLU126" s="38"/>
      <c r="PLV126" s="38"/>
      <c r="PLW126" s="38"/>
      <c r="PLX126" s="38"/>
      <c r="PLY126" s="38"/>
      <c r="PLZ126" s="38"/>
      <c r="PMA126" s="38"/>
      <c r="PMB126" s="38"/>
      <c r="PMC126" s="38"/>
      <c r="PMD126" s="38"/>
      <c r="PME126" s="38"/>
      <c r="PMF126" s="38"/>
      <c r="PMG126" s="38"/>
      <c r="PMH126" s="38"/>
      <c r="PMI126" s="38"/>
      <c r="PMJ126" s="38"/>
      <c r="PMK126" s="38"/>
      <c r="PML126" s="38"/>
      <c r="PMM126" s="38"/>
      <c r="PMN126" s="38"/>
      <c r="PMO126" s="38"/>
      <c r="PMP126" s="38"/>
      <c r="PMQ126" s="38"/>
      <c r="PMR126" s="38"/>
      <c r="PMS126" s="38"/>
      <c r="PMT126" s="38"/>
      <c r="PMU126" s="38"/>
      <c r="PMV126" s="38"/>
      <c r="PMW126" s="38"/>
      <c r="PMX126" s="38"/>
      <c r="PMY126" s="38"/>
      <c r="PMZ126" s="38"/>
      <c r="PNA126" s="38"/>
      <c r="PNB126" s="38"/>
      <c r="PNC126" s="38"/>
      <c r="PND126" s="38"/>
      <c r="PNE126" s="38"/>
      <c r="PNF126" s="38"/>
      <c r="PNG126" s="38"/>
      <c r="PNH126" s="38"/>
      <c r="PNI126" s="38"/>
      <c r="PNJ126" s="38"/>
      <c r="PNK126" s="38"/>
      <c r="PNL126" s="38"/>
      <c r="PNM126" s="38"/>
      <c r="PNN126" s="38"/>
      <c r="PNO126" s="38"/>
      <c r="PNP126" s="38"/>
      <c r="PNQ126" s="38"/>
      <c r="PNR126" s="38"/>
      <c r="PNS126" s="38"/>
      <c r="PNT126" s="38"/>
      <c r="PNU126" s="38"/>
      <c r="PNV126" s="38"/>
      <c r="PNW126" s="38"/>
      <c r="PNX126" s="38"/>
      <c r="PNY126" s="38"/>
      <c r="PNZ126" s="38"/>
      <c r="POA126" s="38"/>
      <c r="POB126" s="38"/>
      <c r="POC126" s="38"/>
      <c r="POD126" s="38"/>
      <c r="POE126" s="38"/>
      <c r="POF126" s="38"/>
      <c r="POG126" s="38"/>
      <c r="POH126" s="38"/>
      <c r="POI126" s="38"/>
      <c r="POJ126" s="38"/>
      <c r="POK126" s="38"/>
      <c r="POL126" s="38"/>
      <c r="POM126" s="38"/>
      <c r="PON126" s="38"/>
      <c r="POO126" s="38"/>
      <c r="POP126" s="38"/>
      <c r="POQ126" s="38"/>
      <c r="POR126" s="38"/>
      <c r="POS126" s="38"/>
      <c r="POT126" s="38"/>
      <c r="POU126" s="38"/>
      <c r="POV126" s="38"/>
      <c r="POW126" s="38"/>
      <c r="POX126" s="38"/>
      <c r="POY126" s="38"/>
      <c r="POZ126" s="38"/>
      <c r="PPA126" s="38"/>
      <c r="PPB126" s="38"/>
      <c r="PPC126" s="38"/>
      <c r="PPD126" s="38"/>
      <c r="PPE126" s="38"/>
      <c r="PPF126" s="38"/>
      <c r="PPG126" s="38"/>
      <c r="PPH126" s="38"/>
      <c r="PPI126" s="38"/>
      <c r="PPJ126" s="38"/>
      <c r="PPK126" s="38"/>
      <c r="PPL126" s="38"/>
      <c r="PPM126" s="38"/>
      <c r="PPN126" s="38"/>
      <c r="PPO126" s="38"/>
      <c r="PPP126" s="38"/>
      <c r="PPQ126" s="38"/>
      <c r="PPR126" s="38"/>
      <c r="PPS126" s="38"/>
      <c r="PPT126" s="38"/>
      <c r="PPU126" s="38"/>
      <c r="PPV126" s="38"/>
      <c r="PPW126" s="38"/>
      <c r="PPX126" s="38"/>
      <c r="PPY126" s="38"/>
      <c r="PPZ126" s="38"/>
      <c r="PQA126" s="38"/>
      <c r="PQB126" s="38"/>
      <c r="PQC126" s="38"/>
      <c r="PQD126" s="38"/>
      <c r="PQE126" s="38"/>
      <c r="PQF126" s="38"/>
      <c r="PQG126" s="38"/>
      <c r="PQH126" s="38"/>
      <c r="PQI126" s="38"/>
      <c r="PQJ126" s="38"/>
      <c r="PQK126" s="38"/>
      <c r="PQL126" s="38"/>
      <c r="PQM126" s="38"/>
      <c r="PQN126" s="38"/>
      <c r="PQO126" s="38"/>
      <c r="PQP126" s="38"/>
      <c r="PQQ126" s="38"/>
      <c r="PQR126" s="38"/>
      <c r="PQS126" s="38"/>
      <c r="PQT126" s="38"/>
      <c r="PQU126" s="38"/>
      <c r="PQV126" s="38"/>
      <c r="PQW126" s="38"/>
      <c r="PQX126" s="38"/>
      <c r="PQY126" s="38"/>
      <c r="PQZ126" s="38"/>
      <c r="PRA126" s="38"/>
      <c r="PRB126" s="38"/>
      <c r="PRC126" s="38"/>
      <c r="PRD126" s="38"/>
      <c r="PRE126" s="38"/>
      <c r="PRF126" s="38"/>
      <c r="PRG126" s="38"/>
      <c r="PRH126" s="38"/>
      <c r="PRI126" s="38"/>
      <c r="PRJ126" s="38"/>
      <c r="PRK126" s="38"/>
      <c r="PRL126" s="38"/>
      <c r="PRM126" s="38"/>
      <c r="PRN126" s="38"/>
      <c r="PRO126" s="38"/>
      <c r="PRP126" s="38"/>
      <c r="PRQ126" s="38"/>
      <c r="PRR126" s="38"/>
      <c r="PRS126" s="38"/>
      <c r="PRT126" s="38"/>
      <c r="PRU126" s="38"/>
      <c r="PRV126" s="38"/>
      <c r="PRW126" s="38"/>
      <c r="PRX126" s="38"/>
      <c r="PRY126" s="38"/>
      <c r="PRZ126" s="38"/>
      <c r="PSA126" s="38"/>
      <c r="PSB126" s="38"/>
      <c r="PSC126" s="38"/>
      <c r="PSD126" s="38"/>
      <c r="PSE126" s="38"/>
      <c r="PSF126" s="38"/>
      <c r="PSG126" s="38"/>
      <c r="PSH126" s="38"/>
      <c r="PSI126" s="38"/>
      <c r="PSJ126" s="38"/>
      <c r="PSK126" s="38"/>
      <c r="PSL126" s="38"/>
      <c r="PSM126" s="38"/>
      <c r="PSN126" s="38"/>
      <c r="PSO126" s="38"/>
      <c r="PSP126" s="38"/>
      <c r="PSQ126" s="38"/>
      <c r="PSR126" s="38"/>
      <c r="PSS126" s="38"/>
      <c r="PST126" s="38"/>
      <c r="PSU126" s="38"/>
      <c r="PSV126" s="38"/>
      <c r="PSW126" s="38"/>
      <c r="PSX126" s="38"/>
      <c r="PSY126" s="38"/>
      <c r="PSZ126" s="38"/>
      <c r="PTA126" s="38"/>
      <c r="PTB126" s="38"/>
      <c r="PTC126" s="38"/>
      <c r="PTD126" s="38"/>
      <c r="PTE126" s="38"/>
      <c r="PTF126" s="38"/>
      <c r="PTG126" s="38"/>
      <c r="PTH126" s="38"/>
      <c r="PTI126" s="38"/>
      <c r="PTJ126" s="38"/>
      <c r="PTK126" s="38"/>
      <c r="PTL126" s="38"/>
      <c r="PTM126" s="38"/>
      <c r="PTN126" s="38"/>
      <c r="PTO126" s="38"/>
      <c r="PTP126" s="38"/>
      <c r="PTQ126" s="38"/>
      <c r="PTR126" s="38"/>
      <c r="PTS126" s="38"/>
      <c r="PTT126" s="38"/>
      <c r="PTU126" s="38"/>
      <c r="PTV126" s="38"/>
      <c r="PTW126" s="38"/>
      <c r="PTX126" s="38"/>
      <c r="PTY126" s="38"/>
      <c r="PTZ126" s="38"/>
      <c r="PUA126" s="38"/>
      <c r="PUB126" s="38"/>
      <c r="PUC126" s="38"/>
      <c r="PUD126" s="38"/>
      <c r="PUE126" s="38"/>
      <c r="PUF126" s="38"/>
      <c r="PUG126" s="38"/>
      <c r="PUH126" s="38"/>
      <c r="PUI126" s="38"/>
      <c r="PUJ126" s="38"/>
      <c r="PUK126" s="38"/>
      <c r="PUL126" s="38"/>
      <c r="PUM126" s="38"/>
      <c r="PUN126" s="38"/>
      <c r="PUO126" s="38"/>
      <c r="PUP126" s="38"/>
      <c r="PUQ126" s="38"/>
      <c r="PUR126" s="38"/>
      <c r="PUS126" s="38"/>
      <c r="PUT126" s="38"/>
      <c r="PUU126" s="38"/>
      <c r="PUV126" s="38"/>
      <c r="PUW126" s="38"/>
      <c r="PUX126" s="38"/>
      <c r="PUY126" s="38"/>
      <c r="PUZ126" s="38"/>
      <c r="PVA126" s="38"/>
      <c r="PVB126" s="38"/>
      <c r="PVC126" s="38"/>
      <c r="PVD126" s="38"/>
      <c r="PVE126" s="38"/>
      <c r="PVF126" s="38"/>
      <c r="PVG126" s="38"/>
      <c r="PVH126" s="38"/>
      <c r="PVI126" s="38"/>
      <c r="PVJ126" s="38"/>
      <c r="PVK126" s="38"/>
      <c r="PVL126" s="38"/>
      <c r="PVM126" s="38"/>
      <c r="PVN126" s="38"/>
      <c r="PVO126" s="38"/>
      <c r="PVP126" s="38"/>
      <c r="PVQ126" s="38"/>
      <c r="PVR126" s="38"/>
      <c r="PVS126" s="38"/>
      <c r="PVT126" s="38"/>
      <c r="PVU126" s="38"/>
      <c r="PVV126" s="38"/>
      <c r="PVW126" s="38"/>
      <c r="PVX126" s="38"/>
      <c r="PVY126" s="38"/>
      <c r="PVZ126" s="38"/>
      <c r="PWA126" s="38"/>
      <c r="PWB126" s="38"/>
      <c r="PWC126" s="38"/>
      <c r="PWD126" s="38"/>
      <c r="PWE126" s="38"/>
      <c r="PWF126" s="38"/>
      <c r="PWG126" s="38"/>
      <c r="PWH126" s="38"/>
      <c r="PWI126" s="38"/>
      <c r="PWJ126" s="38"/>
      <c r="PWK126" s="38"/>
      <c r="PWL126" s="38"/>
      <c r="PWM126" s="38"/>
      <c r="PWN126" s="38"/>
      <c r="PWO126" s="38"/>
      <c r="PWP126" s="38"/>
      <c r="PWQ126" s="38"/>
      <c r="PWR126" s="38"/>
      <c r="PWS126" s="38"/>
      <c r="PWT126" s="38"/>
      <c r="PWU126" s="38"/>
      <c r="PWV126" s="38"/>
      <c r="PWW126" s="38"/>
      <c r="PWX126" s="38"/>
      <c r="PWY126" s="38"/>
      <c r="PWZ126" s="38"/>
      <c r="PXA126" s="38"/>
      <c r="PXB126" s="38"/>
      <c r="PXC126" s="38"/>
      <c r="PXD126" s="38"/>
      <c r="PXE126" s="38"/>
      <c r="PXF126" s="38"/>
      <c r="PXG126" s="38"/>
      <c r="PXH126" s="38"/>
      <c r="PXI126" s="38"/>
      <c r="PXJ126" s="38"/>
      <c r="PXK126" s="38"/>
      <c r="PXL126" s="38"/>
      <c r="PXM126" s="38"/>
      <c r="PXN126" s="38"/>
      <c r="PXO126" s="38"/>
      <c r="PXP126" s="38"/>
      <c r="PXQ126" s="38"/>
      <c r="PXR126" s="38"/>
      <c r="PXS126" s="38"/>
      <c r="PXT126" s="38"/>
      <c r="PXU126" s="38"/>
      <c r="PXV126" s="38"/>
      <c r="PXW126" s="38"/>
      <c r="PXX126" s="38"/>
      <c r="PXY126" s="38"/>
      <c r="PXZ126" s="38"/>
      <c r="PYA126" s="38"/>
      <c r="PYB126" s="38"/>
      <c r="PYC126" s="38"/>
      <c r="PYD126" s="38"/>
      <c r="PYE126" s="38"/>
      <c r="PYF126" s="38"/>
      <c r="PYG126" s="38"/>
      <c r="PYH126" s="38"/>
      <c r="PYI126" s="38"/>
      <c r="PYJ126" s="38"/>
      <c r="PYK126" s="38"/>
      <c r="PYL126" s="38"/>
      <c r="PYM126" s="38"/>
      <c r="PYN126" s="38"/>
      <c r="PYO126" s="38"/>
      <c r="PYP126" s="38"/>
      <c r="PYQ126" s="38"/>
      <c r="PYR126" s="38"/>
      <c r="PYS126" s="38"/>
      <c r="PYT126" s="38"/>
      <c r="PYU126" s="38"/>
      <c r="PYV126" s="38"/>
      <c r="PYW126" s="38"/>
      <c r="PYX126" s="38"/>
      <c r="PYY126" s="38"/>
      <c r="PYZ126" s="38"/>
      <c r="PZA126" s="38"/>
      <c r="PZB126" s="38"/>
      <c r="PZC126" s="38"/>
      <c r="PZD126" s="38"/>
      <c r="PZE126" s="38"/>
      <c r="PZF126" s="38"/>
      <c r="PZG126" s="38"/>
      <c r="PZH126" s="38"/>
      <c r="PZI126" s="38"/>
      <c r="PZJ126" s="38"/>
      <c r="PZK126" s="38"/>
      <c r="PZL126" s="38"/>
      <c r="PZM126" s="38"/>
      <c r="PZN126" s="38"/>
      <c r="PZO126" s="38"/>
      <c r="PZP126" s="38"/>
      <c r="PZQ126" s="38"/>
      <c r="PZR126" s="38"/>
      <c r="PZS126" s="38"/>
      <c r="PZT126" s="38"/>
      <c r="PZU126" s="38"/>
      <c r="PZV126" s="38"/>
      <c r="PZW126" s="38"/>
      <c r="PZX126" s="38"/>
      <c r="PZY126" s="38"/>
      <c r="PZZ126" s="38"/>
      <c r="QAA126" s="38"/>
      <c r="QAB126" s="38"/>
      <c r="QAC126" s="38"/>
      <c r="QAD126" s="38"/>
      <c r="QAE126" s="38"/>
      <c r="QAF126" s="38"/>
      <c r="QAG126" s="38"/>
      <c r="QAH126" s="38"/>
      <c r="QAI126" s="38"/>
      <c r="QAJ126" s="38"/>
      <c r="QAK126" s="38"/>
      <c r="QAL126" s="38"/>
      <c r="QAM126" s="38"/>
      <c r="QAN126" s="38"/>
      <c r="QAO126" s="38"/>
      <c r="QAP126" s="38"/>
      <c r="QAQ126" s="38"/>
      <c r="QAR126" s="38"/>
      <c r="QAS126" s="38"/>
      <c r="QAT126" s="38"/>
      <c r="QAU126" s="38"/>
      <c r="QAV126" s="38"/>
      <c r="QAW126" s="38"/>
      <c r="QAX126" s="38"/>
      <c r="QAY126" s="38"/>
      <c r="QAZ126" s="38"/>
      <c r="QBA126" s="38"/>
      <c r="QBB126" s="38"/>
      <c r="QBC126" s="38"/>
      <c r="QBD126" s="38"/>
      <c r="QBE126" s="38"/>
      <c r="QBF126" s="38"/>
      <c r="QBG126" s="38"/>
      <c r="QBH126" s="38"/>
      <c r="QBI126" s="38"/>
      <c r="QBJ126" s="38"/>
      <c r="QBK126" s="38"/>
      <c r="QBL126" s="38"/>
      <c r="QBM126" s="38"/>
      <c r="QBN126" s="38"/>
      <c r="QBO126" s="38"/>
      <c r="QBP126" s="38"/>
      <c r="QBQ126" s="38"/>
      <c r="QBR126" s="38"/>
      <c r="QBS126" s="38"/>
      <c r="QBT126" s="38"/>
      <c r="QBU126" s="38"/>
      <c r="QBV126" s="38"/>
      <c r="QBW126" s="38"/>
      <c r="QBX126" s="38"/>
      <c r="QBY126" s="38"/>
      <c r="QBZ126" s="38"/>
      <c r="QCA126" s="38"/>
      <c r="QCB126" s="38"/>
      <c r="QCC126" s="38"/>
      <c r="QCD126" s="38"/>
      <c r="QCE126" s="38"/>
      <c r="QCF126" s="38"/>
      <c r="QCG126" s="38"/>
      <c r="QCH126" s="38"/>
      <c r="QCI126" s="38"/>
      <c r="QCJ126" s="38"/>
      <c r="QCK126" s="38"/>
      <c r="QCL126" s="38"/>
      <c r="QCM126" s="38"/>
      <c r="QCN126" s="38"/>
      <c r="QCO126" s="38"/>
      <c r="QCP126" s="38"/>
      <c r="QCQ126" s="38"/>
      <c r="QCR126" s="38"/>
      <c r="QCS126" s="38"/>
      <c r="QCT126" s="38"/>
      <c r="QCU126" s="38"/>
      <c r="QCV126" s="38"/>
      <c r="QCW126" s="38"/>
      <c r="QCX126" s="38"/>
      <c r="QCY126" s="38"/>
      <c r="QCZ126" s="38"/>
      <c r="QDA126" s="38"/>
      <c r="QDB126" s="38"/>
      <c r="QDC126" s="38"/>
      <c r="QDD126" s="38"/>
      <c r="QDE126" s="38"/>
      <c r="QDF126" s="38"/>
      <c r="QDG126" s="38"/>
      <c r="QDH126" s="38"/>
      <c r="QDI126" s="38"/>
      <c r="QDJ126" s="38"/>
      <c r="QDK126" s="38"/>
      <c r="QDL126" s="38"/>
      <c r="QDM126" s="38"/>
      <c r="QDN126" s="38"/>
      <c r="QDO126" s="38"/>
      <c r="QDP126" s="38"/>
      <c r="QDQ126" s="38"/>
      <c r="QDR126" s="38"/>
      <c r="QDS126" s="38"/>
      <c r="QDT126" s="38"/>
      <c r="QDU126" s="38"/>
      <c r="QDV126" s="38"/>
      <c r="QDW126" s="38"/>
      <c r="QDX126" s="38"/>
      <c r="QDY126" s="38"/>
      <c r="QDZ126" s="38"/>
      <c r="QEA126" s="38"/>
      <c r="QEB126" s="38"/>
      <c r="QEC126" s="38"/>
      <c r="QED126" s="38"/>
      <c r="QEE126" s="38"/>
      <c r="QEF126" s="38"/>
      <c r="QEG126" s="38"/>
      <c r="QEH126" s="38"/>
      <c r="QEI126" s="38"/>
      <c r="QEJ126" s="38"/>
      <c r="QEK126" s="38"/>
      <c r="QEL126" s="38"/>
      <c r="QEM126" s="38"/>
      <c r="QEN126" s="38"/>
      <c r="QEO126" s="38"/>
      <c r="QEP126" s="38"/>
      <c r="QEQ126" s="38"/>
      <c r="QER126" s="38"/>
      <c r="QES126" s="38"/>
      <c r="QET126" s="38"/>
      <c r="QEU126" s="38"/>
      <c r="QEV126" s="38"/>
      <c r="QEW126" s="38"/>
      <c r="QEX126" s="38"/>
      <c r="QEY126" s="38"/>
      <c r="QEZ126" s="38"/>
      <c r="QFA126" s="38"/>
      <c r="QFB126" s="38"/>
      <c r="QFC126" s="38"/>
      <c r="QFD126" s="38"/>
      <c r="QFE126" s="38"/>
      <c r="QFF126" s="38"/>
      <c r="QFG126" s="38"/>
      <c r="QFH126" s="38"/>
      <c r="QFI126" s="38"/>
      <c r="QFJ126" s="38"/>
      <c r="QFK126" s="38"/>
      <c r="QFL126" s="38"/>
      <c r="QFM126" s="38"/>
      <c r="QFN126" s="38"/>
      <c r="QFO126" s="38"/>
      <c r="QFP126" s="38"/>
      <c r="QFQ126" s="38"/>
      <c r="QFR126" s="38"/>
      <c r="QFS126" s="38"/>
      <c r="QFT126" s="38"/>
      <c r="QFU126" s="38"/>
      <c r="QFV126" s="38"/>
      <c r="QFW126" s="38"/>
      <c r="QFX126" s="38"/>
      <c r="QFY126" s="38"/>
      <c r="QFZ126" s="38"/>
      <c r="QGA126" s="38"/>
      <c r="QGB126" s="38"/>
      <c r="QGC126" s="38"/>
      <c r="QGD126" s="38"/>
      <c r="QGE126" s="38"/>
      <c r="QGF126" s="38"/>
      <c r="QGG126" s="38"/>
      <c r="QGH126" s="38"/>
      <c r="QGI126" s="38"/>
      <c r="QGJ126" s="38"/>
      <c r="QGK126" s="38"/>
      <c r="QGL126" s="38"/>
      <c r="QGM126" s="38"/>
      <c r="QGN126" s="38"/>
      <c r="QGO126" s="38"/>
      <c r="QGP126" s="38"/>
      <c r="QGQ126" s="38"/>
      <c r="QGR126" s="38"/>
      <c r="QGS126" s="38"/>
      <c r="QGT126" s="38"/>
      <c r="QGU126" s="38"/>
      <c r="QGV126" s="38"/>
      <c r="QGW126" s="38"/>
      <c r="QGX126" s="38"/>
      <c r="QGY126" s="38"/>
      <c r="QGZ126" s="38"/>
      <c r="QHA126" s="38"/>
      <c r="QHB126" s="38"/>
      <c r="QHC126" s="38"/>
      <c r="QHD126" s="38"/>
      <c r="QHE126" s="38"/>
      <c r="QHF126" s="38"/>
      <c r="QHG126" s="38"/>
      <c r="QHH126" s="38"/>
      <c r="QHI126" s="38"/>
      <c r="QHJ126" s="38"/>
      <c r="QHK126" s="38"/>
      <c r="QHL126" s="38"/>
      <c r="QHM126" s="38"/>
      <c r="QHN126" s="38"/>
      <c r="QHO126" s="38"/>
      <c r="QHP126" s="38"/>
      <c r="QHQ126" s="38"/>
      <c r="QHR126" s="38"/>
      <c r="QHS126" s="38"/>
      <c r="QHT126" s="38"/>
      <c r="QHU126" s="38"/>
      <c r="QHV126" s="38"/>
      <c r="QHW126" s="38"/>
      <c r="QHX126" s="38"/>
      <c r="QHY126" s="38"/>
      <c r="QHZ126" s="38"/>
      <c r="QIA126" s="38"/>
      <c r="QIB126" s="38"/>
      <c r="QIC126" s="38"/>
      <c r="QID126" s="38"/>
      <c r="QIE126" s="38"/>
      <c r="QIF126" s="38"/>
      <c r="QIG126" s="38"/>
      <c r="QIH126" s="38"/>
      <c r="QII126" s="38"/>
      <c r="QIJ126" s="38"/>
      <c r="QIK126" s="38"/>
      <c r="QIL126" s="38"/>
      <c r="QIM126" s="38"/>
      <c r="QIN126" s="38"/>
      <c r="QIO126" s="38"/>
      <c r="QIP126" s="38"/>
      <c r="QIQ126" s="38"/>
      <c r="QIR126" s="38"/>
      <c r="QIS126" s="38"/>
      <c r="QIT126" s="38"/>
      <c r="QIU126" s="38"/>
      <c r="QIV126" s="38"/>
      <c r="QIW126" s="38"/>
      <c r="QIX126" s="38"/>
      <c r="QIY126" s="38"/>
      <c r="QIZ126" s="38"/>
      <c r="QJA126" s="38"/>
      <c r="QJB126" s="38"/>
      <c r="QJC126" s="38"/>
      <c r="QJD126" s="38"/>
      <c r="QJE126" s="38"/>
      <c r="QJF126" s="38"/>
      <c r="QJG126" s="38"/>
      <c r="QJH126" s="38"/>
      <c r="QJI126" s="38"/>
      <c r="QJJ126" s="38"/>
      <c r="QJK126" s="38"/>
      <c r="QJL126" s="38"/>
      <c r="QJM126" s="38"/>
      <c r="QJN126" s="38"/>
      <c r="QJO126" s="38"/>
      <c r="QJP126" s="38"/>
      <c r="QJQ126" s="38"/>
      <c r="QJR126" s="38"/>
      <c r="QJS126" s="38"/>
      <c r="QJT126" s="38"/>
      <c r="QJU126" s="38"/>
      <c r="QJV126" s="38"/>
      <c r="QJW126" s="38"/>
      <c r="QJX126" s="38"/>
      <c r="QJY126" s="38"/>
      <c r="QJZ126" s="38"/>
      <c r="QKA126" s="38"/>
      <c r="QKB126" s="38"/>
      <c r="QKC126" s="38"/>
      <c r="QKD126" s="38"/>
      <c r="QKE126" s="38"/>
      <c r="QKF126" s="38"/>
      <c r="QKG126" s="38"/>
      <c r="QKH126" s="38"/>
      <c r="QKI126" s="38"/>
      <c r="QKJ126" s="38"/>
      <c r="QKK126" s="38"/>
      <c r="QKL126" s="38"/>
      <c r="QKM126" s="38"/>
      <c r="QKN126" s="38"/>
      <c r="QKO126" s="38"/>
      <c r="QKP126" s="38"/>
      <c r="QKQ126" s="38"/>
      <c r="QKR126" s="38"/>
      <c r="QKS126" s="38"/>
      <c r="QKT126" s="38"/>
      <c r="QKU126" s="38"/>
      <c r="QKV126" s="38"/>
      <c r="QKW126" s="38"/>
      <c r="QKX126" s="38"/>
      <c r="QKY126" s="38"/>
      <c r="QKZ126" s="38"/>
      <c r="QLA126" s="38"/>
      <c r="QLB126" s="38"/>
      <c r="QLC126" s="38"/>
      <c r="QLD126" s="38"/>
      <c r="QLE126" s="38"/>
      <c r="QLF126" s="38"/>
      <c r="QLG126" s="38"/>
      <c r="QLH126" s="38"/>
      <c r="QLI126" s="38"/>
      <c r="QLJ126" s="38"/>
      <c r="QLK126" s="38"/>
      <c r="QLL126" s="38"/>
      <c r="QLM126" s="38"/>
      <c r="QLN126" s="38"/>
      <c r="QLO126" s="38"/>
      <c r="QLP126" s="38"/>
      <c r="QLQ126" s="38"/>
      <c r="QLR126" s="38"/>
      <c r="QLS126" s="38"/>
      <c r="QLT126" s="38"/>
      <c r="QLU126" s="38"/>
      <c r="QLV126" s="38"/>
      <c r="QLW126" s="38"/>
      <c r="QLX126" s="38"/>
      <c r="QLY126" s="38"/>
      <c r="QLZ126" s="38"/>
      <c r="QMA126" s="38"/>
      <c r="QMB126" s="38"/>
      <c r="QMC126" s="38"/>
      <c r="QMD126" s="38"/>
      <c r="QME126" s="38"/>
      <c r="QMF126" s="38"/>
      <c r="QMG126" s="38"/>
      <c r="QMH126" s="38"/>
      <c r="QMI126" s="38"/>
      <c r="QMJ126" s="38"/>
      <c r="QMK126" s="38"/>
      <c r="QML126" s="38"/>
      <c r="QMM126" s="38"/>
      <c r="QMN126" s="38"/>
      <c r="QMO126" s="38"/>
      <c r="QMP126" s="38"/>
      <c r="QMQ126" s="38"/>
      <c r="QMR126" s="38"/>
      <c r="QMS126" s="38"/>
      <c r="QMT126" s="38"/>
      <c r="QMU126" s="38"/>
      <c r="QMV126" s="38"/>
      <c r="QMW126" s="38"/>
      <c r="QMX126" s="38"/>
      <c r="QMY126" s="38"/>
      <c r="QMZ126" s="38"/>
      <c r="QNA126" s="38"/>
      <c r="QNB126" s="38"/>
      <c r="QNC126" s="38"/>
      <c r="QND126" s="38"/>
      <c r="QNE126" s="38"/>
      <c r="QNF126" s="38"/>
      <c r="QNG126" s="38"/>
      <c r="QNH126" s="38"/>
      <c r="QNI126" s="38"/>
      <c r="QNJ126" s="38"/>
      <c r="QNK126" s="38"/>
      <c r="QNL126" s="38"/>
      <c r="QNM126" s="38"/>
      <c r="QNN126" s="38"/>
      <c r="QNO126" s="38"/>
      <c r="QNP126" s="38"/>
      <c r="QNQ126" s="38"/>
      <c r="QNR126" s="38"/>
      <c r="QNS126" s="38"/>
      <c r="QNT126" s="38"/>
      <c r="QNU126" s="38"/>
      <c r="QNV126" s="38"/>
      <c r="QNW126" s="38"/>
      <c r="QNX126" s="38"/>
      <c r="QNY126" s="38"/>
      <c r="QNZ126" s="38"/>
      <c r="QOA126" s="38"/>
      <c r="QOB126" s="38"/>
      <c r="QOC126" s="38"/>
      <c r="QOD126" s="38"/>
      <c r="QOE126" s="38"/>
      <c r="QOF126" s="38"/>
      <c r="QOG126" s="38"/>
      <c r="QOH126" s="38"/>
      <c r="QOI126" s="38"/>
      <c r="QOJ126" s="38"/>
      <c r="QOK126" s="38"/>
      <c r="QOL126" s="38"/>
      <c r="QOM126" s="38"/>
      <c r="QON126" s="38"/>
      <c r="QOO126" s="38"/>
      <c r="QOP126" s="38"/>
      <c r="QOQ126" s="38"/>
      <c r="QOR126" s="38"/>
      <c r="QOS126" s="38"/>
      <c r="QOT126" s="38"/>
      <c r="QOU126" s="38"/>
      <c r="QOV126" s="38"/>
      <c r="QOW126" s="38"/>
      <c r="QOX126" s="38"/>
      <c r="QOY126" s="38"/>
      <c r="QOZ126" s="38"/>
      <c r="QPA126" s="38"/>
      <c r="QPB126" s="38"/>
      <c r="QPC126" s="38"/>
      <c r="QPD126" s="38"/>
      <c r="QPE126" s="38"/>
      <c r="QPF126" s="38"/>
      <c r="QPG126" s="38"/>
      <c r="QPH126" s="38"/>
      <c r="QPI126" s="38"/>
      <c r="QPJ126" s="38"/>
      <c r="QPK126" s="38"/>
      <c r="QPL126" s="38"/>
      <c r="QPM126" s="38"/>
      <c r="QPN126" s="38"/>
      <c r="QPO126" s="38"/>
      <c r="QPP126" s="38"/>
      <c r="QPQ126" s="38"/>
      <c r="QPR126" s="38"/>
      <c r="QPS126" s="38"/>
      <c r="QPT126" s="38"/>
      <c r="QPU126" s="38"/>
      <c r="QPV126" s="38"/>
      <c r="QPW126" s="38"/>
      <c r="QPX126" s="38"/>
      <c r="QPY126" s="38"/>
      <c r="QPZ126" s="38"/>
      <c r="QQA126" s="38"/>
      <c r="QQB126" s="38"/>
      <c r="QQC126" s="38"/>
      <c r="QQD126" s="38"/>
      <c r="QQE126" s="38"/>
      <c r="QQF126" s="38"/>
      <c r="QQG126" s="38"/>
      <c r="QQH126" s="38"/>
      <c r="QQI126" s="38"/>
      <c r="QQJ126" s="38"/>
      <c r="QQK126" s="38"/>
      <c r="QQL126" s="38"/>
      <c r="QQM126" s="38"/>
      <c r="QQN126" s="38"/>
      <c r="QQO126" s="38"/>
      <c r="QQP126" s="38"/>
      <c r="QQQ126" s="38"/>
      <c r="QQR126" s="38"/>
      <c r="QQS126" s="38"/>
      <c r="QQT126" s="38"/>
      <c r="QQU126" s="38"/>
      <c r="QQV126" s="38"/>
      <c r="QQW126" s="38"/>
      <c r="QQX126" s="38"/>
      <c r="QQY126" s="38"/>
      <c r="QQZ126" s="38"/>
      <c r="QRA126" s="38"/>
      <c r="QRB126" s="38"/>
      <c r="QRC126" s="38"/>
      <c r="QRD126" s="38"/>
      <c r="QRE126" s="38"/>
      <c r="QRF126" s="38"/>
      <c r="QRG126" s="38"/>
      <c r="QRH126" s="38"/>
      <c r="QRI126" s="38"/>
      <c r="QRJ126" s="38"/>
      <c r="QRK126" s="38"/>
      <c r="QRL126" s="38"/>
      <c r="QRM126" s="38"/>
      <c r="QRN126" s="38"/>
      <c r="QRO126" s="38"/>
      <c r="QRP126" s="38"/>
      <c r="QRQ126" s="38"/>
      <c r="QRR126" s="38"/>
      <c r="QRS126" s="38"/>
      <c r="QRT126" s="38"/>
      <c r="QRU126" s="38"/>
      <c r="QRV126" s="38"/>
      <c r="QRW126" s="38"/>
      <c r="QRX126" s="38"/>
      <c r="QRY126" s="38"/>
      <c r="QRZ126" s="38"/>
      <c r="QSA126" s="38"/>
      <c r="QSB126" s="38"/>
      <c r="QSC126" s="38"/>
      <c r="QSD126" s="38"/>
      <c r="QSE126" s="38"/>
      <c r="QSF126" s="38"/>
      <c r="QSG126" s="38"/>
      <c r="QSH126" s="38"/>
      <c r="QSI126" s="38"/>
      <c r="QSJ126" s="38"/>
      <c r="QSK126" s="38"/>
      <c r="QSL126" s="38"/>
      <c r="QSM126" s="38"/>
      <c r="QSN126" s="38"/>
      <c r="QSO126" s="38"/>
      <c r="QSP126" s="38"/>
      <c r="QSQ126" s="38"/>
      <c r="QSR126" s="38"/>
      <c r="QSS126" s="38"/>
      <c r="QST126" s="38"/>
      <c r="QSU126" s="38"/>
      <c r="QSV126" s="38"/>
      <c r="QSW126" s="38"/>
      <c r="QSX126" s="38"/>
      <c r="QSY126" s="38"/>
      <c r="QSZ126" s="38"/>
      <c r="QTA126" s="38"/>
      <c r="QTB126" s="38"/>
      <c r="QTC126" s="38"/>
      <c r="QTD126" s="38"/>
      <c r="QTE126" s="38"/>
      <c r="QTF126" s="38"/>
      <c r="QTG126" s="38"/>
      <c r="QTH126" s="38"/>
      <c r="QTI126" s="38"/>
      <c r="QTJ126" s="38"/>
      <c r="QTK126" s="38"/>
      <c r="QTL126" s="38"/>
      <c r="QTM126" s="38"/>
      <c r="QTN126" s="38"/>
      <c r="QTO126" s="38"/>
      <c r="QTP126" s="38"/>
      <c r="QTQ126" s="38"/>
      <c r="QTR126" s="38"/>
      <c r="QTS126" s="38"/>
      <c r="QTT126" s="38"/>
      <c r="QTU126" s="38"/>
      <c r="QTV126" s="38"/>
      <c r="QTW126" s="38"/>
      <c r="QTX126" s="38"/>
      <c r="QTY126" s="38"/>
      <c r="QTZ126" s="38"/>
      <c r="QUA126" s="38"/>
      <c r="QUB126" s="38"/>
      <c r="QUC126" s="38"/>
      <c r="QUD126" s="38"/>
      <c r="QUE126" s="38"/>
      <c r="QUF126" s="38"/>
      <c r="QUG126" s="38"/>
      <c r="QUH126" s="38"/>
      <c r="QUI126" s="38"/>
      <c r="QUJ126" s="38"/>
      <c r="QUK126" s="38"/>
      <c r="QUL126" s="38"/>
      <c r="QUM126" s="38"/>
      <c r="QUN126" s="38"/>
      <c r="QUO126" s="38"/>
      <c r="QUP126" s="38"/>
      <c r="QUQ126" s="38"/>
      <c r="QUR126" s="38"/>
      <c r="QUS126" s="38"/>
      <c r="QUT126" s="38"/>
      <c r="QUU126" s="38"/>
      <c r="QUV126" s="38"/>
      <c r="QUW126" s="38"/>
      <c r="QUX126" s="38"/>
      <c r="QUY126" s="38"/>
      <c r="QUZ126" s="38"/>
      <c r="QVA126" s="38"/>
      <c r="QVB126" s="38"/>
      <c r="QVC126" s="38"/>
      <c r="QVD126" s="38"/>
      <c r="QVE126" s="38"/>
      <c r="QVF126" s="38"/>
      <c r="QVG126" s="38"/>
      <c r="QVH126" s="38"/>
      <c r="QVI126" s="38"/>
      <c r="QVJ126" s="38"/>
      <c r="QVK126" s="38"/>
      <c r="QVL126" s="38"/>
      <c r="QVM126" s="38"/>
      <c r="QVN126" s="38"/>
      <c r="QVO126" s="38"/>
      <c r="QVP126" s="38"/>
      <c r="QVQ126" s="38"/>
      <c r="QVR126" s="38"/>
      <c r="QVS126" s="38"/>
      <c r="QVT126" s="38"/>
      <c r="QVU126" s="38"/>
      <c r="QVV126" s="38"/>
      <c r="QVW126" s="38"/>
      <c r="QVX126" s="38"/>
      <c r="QVY126" s="38"/>
      <c r="QVZ126" s="38"/>
      <c r="QWA126" s="38"/>
      <c r="QWB126" s="38"/>
      <c r="QWC126" s="38"/>
      <c r="QWD126" s="38"/>
      <c r="QWE126" s="38"/>
      <c r="QWF126" s="38"/>
      <c r="QWG126" s="38"/>
      <c r="QWH126" s="38"/>
      <c r="QWI126" s="38"/>
      <c r="QWJ126" s="38"/>
      <c r="QWK126" s="38"/>
      <c r="QWL126" s="38"/>
      <c r="QWM126" s="38"/>
      <c r="QWN126" s="38"/>
      <c r="QWO126" s="38"/>
      <c r="QWP126" s="38"/>
      <c r="QWQ126" s="38"/>
      <c r="QWR126" s="38"/>
      <c r="QWS126" s="38"/>
      <c r="QWT126" s="38"/>
      <c r="QWU126" s="38"/>
      <c r="QWV126" s="38"/>
      <c r="QWW126" s="38"/>
      <c r="QWX126" s="38"/>
      <c r="QWY126" s="38"/>
      <c r="QWZ126" s="38"/>
      <c r="QXA126" s="38"/>
      <c r="QXB126" s="38"/>
      <c r="QXC126" s="38"/>
      <c r="QXD126" s="38"/>
      <c r="QXE126" s="38"/>
      <c r="QXF126" s="38"/>
      <c r="QXG126" s="38"/>
      <c r="QXH126" s="38"/>
      <c r="QXI126" s="38"/>
      <c r="QXJ126" s="38"/>
      <c r="QXK126" s="38"/>
      <c r="QXL126" s="38"/>
      <c r="QXM126" s="38"/>
      <c r="QXN126" s="38"/>
      <c r="QXO126" s="38"/>
      <c r="QXP126" s="38"/>
      <c r="QXQ126" s="38"/>
      <c r="QXR126" s="38"/>
      <c r="QXS126" s="38"/>
      <c r="QXT126" s="38"/>
      <c r="QXU126" s="38"/>
      <c r="QXV126" s="38"/>
      <c r="QXW126" s="38"/>
      <c r="QXX126" s="38"/>
      <c r="QXY126" s="38"/>
      <c r="QXZ126" s="38"/>
      <c r="QYA126" s="38"/>
      <c r="QYB126" s="38"/>
      <c r="QYC126" s="38"/>
      <c r="QYD126" s="38"/>
      <c r="QYE126" s="38"/>
      <c r="QYF126" s="38"/>
      <c r="QYG126" s="38"/>
      <c r="QYH126" s="38"/>
      <c r="QYI126" s="38"/>
      <c r="QYJ126" s="38"/>
      <c r="QYK126" s="38"/>
      <c r="QYL126" s="38"/>
      <c r="QYM126" s="38"/>
      <c r="QYN126" s="38"/>
      <c r="QYO126" s="38"/>
      <c r="QYP126" s="38"/>
      <c r="QYQ126" s="38"/>
      <c r="QYR126" s="38"/>
      <c r="QYS126" s="38"/>
      <c r="QYT126" s="38"/>
      <c r="QYU126" s="38"/>
      <c r="QYV126" s="38"/>
      <c r="QYW126" s="38"/>
      <c r="QYX126" s="38"/>
      <c r="QYY126" s="38"/>
      <c r="QYZ126" s="38"/>
      <c r="QZA126" s="38"/>
      <c r="QZB126" s="38"/>
      <c r="QZC126" s="38"/>
      <c r="QZD126" s="38"/>
      <c r="QZE126" s="38"/>
      <c r="QZF126" s="38"/>
      <c r="QZG126" s="38"/>
      <c r="QZH126" s="38"/>
      <c r="QZI126" s="38"/>
      <c r="QZJ126" s="38"/>
      <c r="QZK126" s="38"/>
      <c r="QZL126" s="38"/>
      <c r="QZM126" s="38"/>
      <c r="QZN126" s="38"/>
      <c r="QZO126" s="38"/>
      <c r="QZP126" s="38"/>
      <c r="QZQ126" s="38"/>
      <c r="QZR126" s="38"/>
      <c r="QZS126" s="38"/>
      <c r="QZT126" s="38"/>
      <c r="QZU126" s="38"/>
      <c r="QZV126" s="38"/>
      <c r="QZW126" s="38"/>
      <c r="QZX126" s="38"/>
      <c r="QZY126" s="38"/>
      <c r="QZZ126" s="38"/>
      <c r="RAA126" s="38"/>
      <c r="RAB126" s="38"/>
      <c r="RAC126" s="38"/>
      <c r="RAD126" s="38"/>
      <c r="RAE126" s="38"/>
      <c r="RAF126" s="38"/>
      <c r="RAG126" s="38"/>
      <c r="RAH126" s="38"/>
      <c r="RAI126" s="38"/>
      <c r="RAJ126" s="38"/>
      <c r="RAK126" s="38"/>
      <c r="RAL126" s="38"/>
      <c r="RAM126" s="38"/>
      <c r="RAN126" s="38"/>
      <c r="RAO126" s="38"/>
      <c r="RAP126" s="38"/>
      <c r="RAQ126" s="38"/>
      <c r="RAR126" s="38"/>
      <c r="RAS126" s="38"/>
      <c r="RAT126" s="38"/>
      <c r="RAU126" s="38"/>
      <c r="RAV126" s="38"/>
      <c r="RAW126" s="38"/>
      <c r="RAX126" s="38"/>
      <c r="RAY126" s="38"/>
      <c r="RAZ126" s="38"/>
      <c r="RBA126" s="38"/>
      <c r="RBB126" s="38"/>
      <c r="RBC126" s="38"/>
      <c r="RBD126" s="38"/>
      <c r="RBE126" s="38"/>
      <c r="RBF126" s="38"/>
      <c r="RBG126" s="38"/>
      <c r="RBH126" s="38"/>
      <c r="RBI126" s="38"/>
      <c r="RBJ126" s="38"/>
      <c r="RBK126" s="38"/>
      <c r="RBL126" s="38"/>
      <c r="RBM126" s="38"/>
      <c r="RBN126" s="38"/>
      <c r="RBO126" s="38"/>
      <c r="RBP126" s="38"/>
      <c r="RBQ126" s="38"/>
      <c r="RBR126" s="38"/>
      <c r="RBS126" s="38"/>
      <c r="RBT126" s="38"/>
      <c r="RBU126" s="38"/>
      <c r="RBV126" s="38"/>
      <c r="RBW126" s="38"/>
      <c r="RBX126" s="38"/>
      <c r="RBY126" s="38"/>
      <c r="RBZ126" s="38"/>
      <c r="RCA126" s="38"/>
      <c r="RCB126" s="38"/>
      <c r="RCC126" s="38"/>
      <c r="RCD126" s="38"/>
      <c r="RCE126" s="38"/>
      <c r="RCF126" s="38"/>
      <c r="RCG126" s="38"/>
      <c r="RCH126" s="38"/>
      <c r="RCI126" s="38"/>
      <c r="RCJ126" s="38"/>
      <c r="RCK126" s="38"/>
      <c r="RCL126" s="38"/>
      <c r="RCM126" s="38"/>
      <c r="RCN126" s="38"/>
      <c r="RCO126" s="38"/>
      <c r="RCP126" s="38"/>
      <c r="RCQ126" s="38"/>
      <c r="RCR126" s="38"/>
      <c r="RCS126" s="38"/>
      <c r="RCT126" s="38"/>
      <c r="RCU126" s="38"/>
      <c r="RCV126" s="38"/>
      <c r="RCW126" s="38"/>
      <c r="RCX126" s="38"/>
      <c r="RCY126" s="38"/>
      <c r="RCZ126" s="38"/>
      <c r="RDA126" s="38"/>
      <c r="RDB126" s="38"/>
      <c r="RDC126" s="38"/>
      <c r="RDD126" s="38"/>
      <c r="RDE126" s="38"/>
      <c r="RDF126" s="38"/>
      <c r="RDG126" s="38"/>
      <c r="RDH126" s="38"/>
      <c r="RDI126" s="38"/>
      <c r="RDJ126" s="38"/>
      <c r="RDK126" s="38"/>
      <c r="RDL126" s="38"/>
      <c r="RDM126" s="38"/>
      <c r="RDN126" s="38"/>
      <c r="RDO126" s="38"/>
      <c r="RDP126" s="38"/>
      <c r="RDQ126" s="38"/>
      <c r="RDR126" s="38"/>
      <c r="RDS126" s="38"/>
      <c r="RDT126" s="38"/>
      <c r="RDU126" s="38"/>
      <c r="RDV126" s="38"/>
      <c r="RDW126" s="38"/>
      <c r="RDX126" s="38"/>
      <c r="RDY126" s="38"/>
      <c r="RDZ126" s="38"/>
      <c r="REA126" s="38"/>
      <c r="REB126" s="38"/>
      <c r="REC126" s="38"/>
      <c r="RED126" s="38"/>
      <c r="REE126" s="38"/>
      <c r="REF126" s="38"/>
      <c r="REG126" s="38"/>
      <c r="REH126" s="38"/>
      <c r="REI126" s="38"/>
      <c r="REJ126" s="38"/>
      <c r="REK126" s="38"/>
      <c r="REL126" s="38"/>
      <c r="REM126" s="38"/>
      <c r="REN126" s="38"/>
      <c r="REO126" s="38"/>
      <c r="REP126" s="38"/>
      <c r="REQ126" s="38"/>
      <c r="RER126" s="38"/>
      <c r="RES126" s="38"/>
      <c r="RET126" s="38"/>
      <c r="REU126" s="38"/>
      <c r="REV126" s="38"/>
      <c r="REW126" s="38"/>
      <c r="REX126" s="38"/>
      <c r="REY126" s="38"/>
      <c r="REZ126" s="38"/>
      <c r="RFA126" s="38"/>
      <c r="RFB126" s="38"/>
      <c r="RFC126" s="38"/>
      <c r="RFD126" s="38"/>
      <c r="RFE126" s="38"/>
      <c r="RFF126" s="38"/>
      <c r="RFG126" s="38"/>
      <c r="RFH126" s="38"/>
      <c r="RFI126" s="38"/>
      <c r="RFJ126" s="38"/>
      <c r="RFK126" s="38"/>
      <c r="RFL126" s="38"/>
      <c r="RFM126" s="38"/>
      <c r="RFN126" s="38"/>
      <c r="RFO126" s="38"/>
      <c r="RFP126" s="38"/>
      <c r="RFQ126" s="38"/>
      <c r="RFR126" s="38"/>
      <c r="RFS126" s="38"/>
      <c r="RFT126" s="38"/>
      <c r="RFU126" s="38"/>
      <c r="RFV126" s="38"/>
      <c r="RFW126" s="38"/>
      <c r="RFX126" s="38"/>
      <c r="RFY126" s="38"/>
      <c r="RFZ126" s="38"/>
      <c r="RGA126" s="38"/>
      <c r="RGB126" s="38"/>
      <c r="RGC126" s="38"/>
      <c r="RGD126" s="38"/>
      <c r="RGE126" s="38"/>
      <c r="RGF126" s="38"/>
      <c r="RGG126" s="38"/>
      <c r="RGH126" s="38"/>
      <c r="RGI126" s="38"/>
      <c r="RGJ126" s="38"/>
      <c r="RGK126" s="38"/>
      <c r="RGL126" s="38"/>
      <c r="RGM126" s="38"/>
      <c r="RGN126" s="38"/>
      <c r="RGO126" s="38"/>
      <c r="RGP126" s="38"/>
      <c r="RGQ126" s="38"/>
      <c r="RGR126" s="38"/>
      <c r="RGS126" s="38"/>
      <c r="RGT126" s="38"/>
      <c r="RGU126" s="38"/>
      <c r="RGV126" s="38"/>
      <c r="RGW126" s="38"/>
      <c r="RGX126" s="38"/>
      <c r="RGY126" s="38"/>
      <c r="RGZ126" s="38"/>
      <c r="RHA126" s="38"/>
      <c r="RHB126" s="38"/>
      <c r="RHC126" s="38"/>
      <c r="RHD126" s="38"/>
      <c r="RHE126" s="38"/>
      <c r="RHF126" s="38"/>
      <c r="RHG126" s="38"/>
      <c r="RHH126" s="38"/>
      <c r="RHI126" s="38"/>
      <c r="RHJ126" s="38"/>
      <c r="RHK126" s="38"/>
      <c r="RHL126" s="38"/>
      <c r="RHM126" s="38"/>
      <c r="RHN126" s="38"/>
      <c r="RHO126" s="38"/>
      <c r="RHP126" s="38"/>
      <c r="RHQ126" s="38"/>
      <c r="RHR126" s="38"/>
      <c r="RHS126" s="38"/>
      <c r="RHT126" s="38"/>
      <c r="RHU126" s="38"/>
      <c r="RHV126" s="38"/>
      <c r="RHW126" s="38"/>
      <c r="RHX126" s="38"/>
      <c r="RHY126" s="38"/>
      <c r="RHZ126" s="38"/>
      <c r="RIA126" s="38"/>
      <c r="RIB126" s="38"/>
      <c r="RIC126" s="38"/>
      <c r="RID126" s="38"/>
      <c r="RIE126" s="38"/>
      <c r="RIF126" s="38"/>
      <c r="RIG126" s="38"/>
      <c r="RIH126" s="38"/>
      <c r="RII126" s="38"/>
      <c r="RIJ126" s="38"/>
      <c r="RIK126" s="38"/>
      <c r="RIL126" s="38"/>
      <c r="RIM126" s="38"/>
      <c r="RIN126" s="38"/>
      <c r="RIO126" s="38"/>
      <c r="RIP126" s="38"/>
      <c r="RIQ126" s="38"/>
      <c r="RIR126" s="38"/>
      <c r="RIS126" s="38"/>
      <c r="RIT126" s="38"/>
      <c r="RIU126" s="38"/>
      <c r="RIV126" s="38"/>
      <c r="RIW126" s="38"/>
      <c r="RIX126" s="38"/>
      <c r="RIY126" s="38"/>
      <c r="RIZ126" s="38"/>
      <c r="RJA126" s="38"/>
      <c r="RJB126" s="38"/>
      <c r="RJC126" s="38"/>
      <c r="RJD126" s="38"/>
      <c r="RJE126" s="38"/>
      <c r="RJF126" s="38"/>
      <c r="RJG126" s="38"/>
      <c r="RJH126" s="38"/>
      <c r="RJI126" s="38"/>
      <c r="RJJ126" s="38"/>
      <c r="RJK126" s="38"/>
      <c r="RJL126" s="38"/>
      <c r="RJM126" s="38"/>
      <c r="RJN126" s="38"/>
      <c r="RJO126" s="38"/>
      <c r="RJP126" s="38"/>
      <c r="RJQ126" s="38"/>
      <c r="RJR126" s="38"/>
      <c r="RJS126" s="38"/>
      <c r="RJT126" s="38"/>
      <c r="RJU126" s="38"/>
      <c r="RJV126" s="38"/>
      <c r="RJW126" s="38"/>
      <c r="RJX126" s="38"/>
      <c r="RJY126" s="38"/>
      <c r="RJZ126" s="38"/>
      <c r="RKA126" s="38"/>
      <c r="RKB126" s="38"/>
      <c r="RKC126" s="38"/>
      <c r="RKD126" s="38"/>
      <c r="RKE126" s="38"/>
      <c r="RKF126" s="38"/>
      <c r="RKG126" s="38"/>
      <c r="RKH126" s="38"/>
      <c r="RKI126" s="38"/>
      <c r="RKJ126" s="38"/>
      <c r="RKK126" s="38"/>
      <c r="RKL126" s="38"/>
      <c r="RKM126" s="38"/>
      <c r="RKN126" s="38"/>
      <c r="RKO126" s="38"/>
      <c r="RKP126" s="38"/>
      <c r="RKQ126" s="38"/>
      <c r="RKR126" s="38"/>
      <c r="RKS126" s="38"/>
      <c r="RKT126" s="38"/>
      <c r="RKU126" s="38"/>
      <c r="RKV126" s="38"/>
      <c r="RKW126" s="38"/>
      <c r="RKX126" s="38"/>
      <c r="RKY126" s="38"/>
      <c r="RKZ126" s="38"/>
      <c r="RLA126" s="38"/>
      <c r="RLB126" s="38"/>
      <c r="RLC126" s="38"/>
      <c r="RLD126" s="38"/>
      <c r="RLE126" s="38"/>
      <c r="RLF126" s="38"/>
      <c r="RLG126" s="38"/>
      <c r="RLH126" s="38"/>
      <c r="RLI126" s="38"/>
      <c r="RLJ126" s="38"/>
      <c r="RLK126" s="38"/>
      <c r="RLL126" s="38"/>
      <c r="RLM126" s="38"/>
      <c r="RLN126" s="38"/>
      <c r="RLO126" s="38"/>
      <c r="RLP126" s="38"/>
      <c r="RLQ126" s="38"/>
      <c r="RLR126" s="38"/>
      <c r="RLS126" s="38"/>
      <c r="RLT126" s="38"/>
      <c r="RLU126" s="38"/>
      <c r="RLV126" s="38"/>
      <c r="RLW126" s="38"/>
      <c r="RLX126" s="38"/>
      <c r="RLY126" s="38"/>
      <c r="RLZ126" s="38"/>
      <c r="RMA126" s="38"/>
      <c r="RMB126" s="38"/>
      <c r="RMC126" s="38"/>
      <c r="RMD126" s="38"/>
      <c r="RME126" s="38"/>
      <c r="RMF126" s="38"/>
      <c r="RMG126" s="38"/>
      <c r="RMH126" s="38"/>
      <c r="RMI126" s="38"/>
      <c r="RMJ126" s="38"/>
      <c r="RMK126" s="38"/>
      <c r="RML126" s="38"/>
      <c r="RMM126" s="38"/>
      <c r="RMN126" s="38"/>
      <c r="RMO126" s="38"/>
      <c r="RMP126" s="38"/>
      <c r="RMQ126" s="38"/>
      <c r="RMR126" s="38"/>
      <c r="RMS126" s="38"/>
      <c r="RMT126" s="38"/>
      <c r="RMU126" s="38"/>
      <c r="RMV126" s="38"/>
      <c r="RMW126" s="38"/>
      <c r="RMX126" s="38"/>
      <c r="RMY126" s="38"/>
      <c r="RMZ126" s="38"/>
      <c r="RNA126" s="38"/>
      <c r="RNB126" s="38"/>
      <c r="RNC126" s="38"/>
      <c r="RND126" s="38"/>
      <c r="RNE126" s="38"/>
      <c r="RNF126" s="38"/>
      <c r="RNG126" s="38"/>
      <c r="RNH126" s="38"/>
      <c r="RNI126" s="38"/>
      <c r="RNJ126" s="38"/>
      <c r="RNK126" s="38"/>
      <c r="RNL126" s="38"/>
      <c r="RNM126" s="38"/>
      <c r="RNN126" s="38"/>
      <c r="RNO126" s="38"/>
      <c r="RNP126" s="38"/>
      <c r="RNQ126" s="38"/>
      <c r="RNR126" s="38"/>
      <c r="RNS126" s="38"/>
      <c r="RNT126" s="38"/>
      <c r="RNU126" s="38"/>
      <c r="RNV126" s="38"/>
      <c r="RNW126" s="38"/>
      <c r="RNX126" s="38"/>
      <c r="RNY126" s="38"/>
      <c r="RNZ126" s="38"/>
      <c r="ROA126" s="38"/>
      <c r="ROB126" s="38"/>
      <c r="ROC126" s="38"/>
      <c r="ROD126" s="38"/>
      <c r="ROE126" s="38"/>
      <c r="ROF126" s="38"/>
      <c r="ROG126" s="38"/>
      <c r="ROH126" s="38"/>
      <c r="ROI126" s="38"/>
      <c r="ROJ126" s="38"/>
      <c r="ROK126" s="38"/>
      <c r="ROL126" s="38"/>
      <c r="ROM126" s="38"/>
      <c r="RON126" s="38"/>
      <c r="ROO126" s="38"/>
      <c r="ROP126" s="38"/>
      <c r="ROQ126" s="38"/>
      <c r="ROR126" s="38"/>
      <c r="ROS126" s="38"/>
      <c r="ROT126" s="38"/>
      <c r="ROU126" s="38"/>
      <c r="ROV126" s="38"/>
      <c r="ROW126" s="38"/>
      <c r="ROX126" s="38"/>
      <c r="ROY126" s="38"/>
      <c r="ROZ126" s="38"/>
      <c r="RPA126" s="38"/>
      <c r="RPB126" s="38"/>
      <c r="RPC126" s="38"/>
      <c r="RPD126" s="38"/>
      <c r="RPE126" s="38"/>
      <c r="RPF126" s="38"/>
      <c r="RPG126" s="38"/>
      <c r="RPH126" s="38"/>
      <c r="RPI126" s="38"/>
      <c r="RPJ126" s="38"/>
      <c r="RPK126" s="38"/>
      <c r="RPL126" s="38"/>
      <c r="RPM126" s="38"/>
      <c r="RPN126" s="38"/>
      <c r="RPO126" s="38"/>
      <c r="RPP126" s="38"/>
      <c r="RPQ126" s="38"/>
      <c r="RPR126" s="38"/>
      <c r="RPS126" s="38"/>
      <c r="RPT126" s="38"/>
      <c r="RPU126" s="38"/>
      <c r="RPV126" s="38"/>
      <c r="RPW126" s="38"/>
      <c r="RPX126" s="38"/>
      <c r="RPY126" s="38"/>
      <c r="RPZ126" s="38"/>
      <c r="RQA126" s="38"/>
      <c r="RQB126" s="38"/>
      <c r="RQC126" s="38"/>
      <c r="RQD126" s="38"/>
      <c r="RQE126" s="38"/>
      <c r="RQF126" s="38"/>
      <c r="RQG126" s="38"/>
      <c r="RQH126" s="38"/>
      <c r="RQI126" s="38"/>
      <c r="RQJ126" s="38"/>
      <c r="RQK126" s="38"/>
      <c r="RQL126" s="38"/>
      <c r="RQM126" s="38"/>
      <c r="RQN126" s="38"/>
      <c r="RQO126" s="38"/>
      <c r="RQP126" s="38"/>
      <c r="RQQ126" s="38"/>
      <c r="RQR126" s="38"/>
      <c r="RQS126" s="38"/>
      <c r="RQT126" s="38"/>
      <c r="RQU126" s="38"/>
      <c r="RQV126" s="38"/>
      <c r="RQW126" s="38"/>
      <c r="RQX126" s="38"/>
      <c r="RQY126" s="38"/>
      <c r="RQZ126" s="38"/>
      <c r="RRA126" s="38"/>
      <c r="RRB126" s="38"/>
      <c r="RRC126" s="38"/>
      <c r="RRD126" s="38"/>
      <c r="RRE126" s="38"/>
      <c r="RRF126" s="38"/>
      <c r="RRG126" s="38"/>
      <c r="RRH126" s="38"/>
      <c r="RRI126" s="38"/>
      <c r="RRJ126" s="38"/>
      <c r="RRK126" s="38"/>
      <c r="RRL126" s="38"/>
      <c r="RRM126" s="38"/>
      <c r="RRN126" s="38"/>
      <c r="RRO126" s="38"/>
      <c r="RRP126" s="38"/>
      <c r="RRQ126" s="38"/>
      <c r="RRR126" s="38"/>
      <c r="RRS126" s="38"/>
      <c r="RRT126" s="38"/>
      <c r="RRU126" s="38"/>
      <c r="RRV126" s="38"/>
      <c r="RRW126" s="38"/>
      <c r="RRX126" s="38"/>
      <c r="RRY126" s="38"/>
      <c r="RRZ126" s="38"/>
      <c r="RSA126" s="38"/>
      <c r="RSB126" s="38"/>
      <c r="RSC126" s="38"/>
      <c r="RSD126" s="38"/>
      <c r="RSE126" s="38"/>
      <c r="RSF126" s="38"/>
      <c r="RSG126" s="38"/>
      <c r="RSH126" s="38"/>
      <c r="RSI126" s="38"/>
      <c r="RSJ126" s="38"/>
      <c r="RSK126" s="38"/>
      <c r="RSL126" s="38"/>
      <c r="RSM126" s="38"/>
      <c r="RSN126" s="38"/>
      <c r="RSO126" s="38"/>
      <c r="RSP126" s="38"/>
      <c r="RSQ126" s="38"/>
      <c r="RSR126" s="38"/>
      <c r="RSS126" s="38"/>
      <c r="RST126" s="38"/>
      <c r="RSU126" s="38"/>
      <c r="RSV126" s="38"/>
      <c r="RSW126" s="38"/>
      <c r="RSX126" s="38"/>
      <c r="RSY126" s="38"/>
      <c r="RSZ126" s="38"/>
      <c r="RTA126" s="38"/>
      <c r="RTB126" s="38"/>
      <c r="RTC126" s="38"/>
      <c r="RTD126" s="38"/>
      <c r="RTE126" s="38"/>
      <c r="RTF126" s="38"/>
      <c r="RTG126" s="38"/>
      <c r="RTH126" s="38"/>
      <c r="RTI126" s="38"/>
      <c r="RTJ126" s="38"/>
      <c r="RTK126" s="38"/>
      <c r="RTL126" s="38"/>
      <c r="RTM126" s="38"/>
      <c r="RTN126" s="38"/>
      <c r="RTO126" s="38"/>
      <c r="RTP126" s="38"/>
      <c r="RTQ126" s="38"/>
      <c r="RTR126" s="38"/>
      <c r="RTS126" s="38"/>
      <c r="RTT126" s="38"/>
      <c r="RTU126" s="38"/>
      <c r="RTV126" s="38"/>
      <c r="RTW126" s="38"/>
      <c r="RTX126" s="38"/>
      <c r="RTY126" s="38"/>
      <c r="RTZ126" s="38"/>
      <c r="RUA126" s="38"/>
      <c r="RUB126" s="38"/>
      <c r="RUC126" s="38"/>
      <c r="RUD126" s="38"/>
      <c r="RUE126" s="38"/>
      <c r="RUF126" s="38"/>
      <c r="RUG126" s="38"/>
      <c r="RUH126" s="38"/>
      <c r="RUI126" s="38"/>
      <c r="RUJ126" s="38"/>
      <c r="RUK126" s="38"/>
      <c r="RUL126" s="38"/>
      <c r="RUM126" s="38"/>
      <c r="RUN126" s="38"/>
      <c r="RUO126" s="38"/>
      <c r="RUP126" s="38"/>
      <c r="RUQ126" s="38"/>
      <c r="RUR126" s="38"/>
      <c r="RUS126" s="38"/>
      <c r="RUT126" s="38"/>
      <c r="RUU126" s="38"/>
      <c r="RUV126" s="38"/>
      <c r="RUW126" s="38"/>
      <c r="RUX126" s="38"/>
      <c r="RUY126" s="38"/>
      <c r="RUZ126" s="38"/>
      <c r="RVA126" s="38"/>
      <c r="RVB126" s="38"/>
      <c r="RVC126" s="38"/>
      <c r="RVD126" s="38"/>
      <c r="RVE126" s="38"/>
      <c r="RVF126" s="38"/>
      <c r="RVG126" s="38"/>
      <c r="RVH126" s="38"/>
      <c r="RVI126" s="38"/>
      <c r="RVJ126" s="38"/>
      <c r="RVK126" s="38"/>
      <c r="RVL126" s="38"/>
      <c r="RVM126" s="38"/>
      <c r="RVN126" s="38"/>
      <c r="RVO126" s="38"/>
      <c r="RVP126" s="38"/>
      <c r="RVQ126" s="38"/>
      <c r="RVR126" s="38"/>
      <c r="RVS126" s="38"/>
      <c r="RVT126" s="38"/>
      <c r="RVU126" s="38"/>
      <c r="RVV126" s="38"/>
      <c r="RVW126" s="38"/>
      <c r="RVX126" s="38"/>
      <c r="RVY126" s="38"/>
      <c r="RVZ126" s="38"/>
      <c r="RWA126" s="38"/>
      <c r="RWB126" s="38"/>
      <c r="RWC126" s="38"/>
      <c r="RWD126" s="38"/>
      <c r="RWE126" s="38"/>
      <c r="RWF126" s="38"/>
      <c r="RWG126" s="38"/>
      <c r="RWH126" s="38"/>
      <c r="RWI126" s="38"/>
      <c r="RWJ126" s="38"/>
      <c r="RWK126" s="38"/>
      <c r="RWL126" s="38"/>
      <c r="RWM126" s="38"/>
      <c r="RWN126" s="38"/>
      <c r="RWO126" s="38"/>
      <c r="RWP126" s="38"/>
      <c r="RWQ126" s="38"/>
      <c r="RWR126" s="38"/>
      <c r="RWS126" s="38"/>
      <c r="RWT126" s="38"/>
      <c r="RWU126" s="38"/>
      <c r="RWV126" s="38"/>
      <c r="RWW126" s="38"/>
      <c r="RWX126" s="38"/>
      <c r="RWY126" s="38"/>
      <c r="RWZ126" s="38"/>
      <c r="RXA126" s="38"/>
      <c r="RXB126" s="38"/>
      <c r="RXC126" s="38"/>
      <c r="RXD126" s="38"/>
      <c r="RXE126" s="38"/>
      <c r="RXF126" s="38"/>
      <c r="RXG126" s="38"/>
      <c r="RXH126" s="38"/>
      <c r="RXI126" s="38"/>
      <c r="RXJ126" s="38"/>
      <c r="RXK126" s="38"/>
      <c r="RXL126" s="38"/>
      <c r="RXM126" s="38"/>
      <c r="RXN126" s="38"/>
      <c r="RXO126" s="38"/>
      <c r="RXP126" s="38"/>
      <c r="RXQ126" s="38"/>
      <c r="RXR126" s="38"/>
      <c r="RXS126" s="38"/>
      <c r="RXT126" s="38"/>
      <c r="RXU126" s="38"/>
      <c r="RXV126" s="38"/>
      <c r="RXW126" s="38"/>
      <c r="RXX126" s="38"/>
      <c r="RXY126" s="38"/>
      <c r="RXZ126" s="38"/>
      <c r="RYA126" s="38"/>
      <c r="RYB126" s="38"/>
      <c r="RYC126" s="38"/>
      <c r="RYD126" s="38"/>
      <c r="RYE126" s="38"/>
      <c r="RYF126" s="38"/>
      <c r="RYG126" s="38"/>
      <c r="RYH126" s="38"/>
      <c r="RYI126" s="38"/>
      <c r="RYJ126" s="38"/>
      <c r="RYK126" s="38"/>
      <c r="RYL126" s="38"/>
      <c r="RYM126" s="38"/>
      <c r="RYN126" s="38"/>
      <c r="RYO126" s="38"/>
      <c r="RYP126" s="38"/>
      <c r="RYQ126" s="38"/>
      <c r="RYR126" s="38"/>
      <c r="RYS126" s="38"/>
      <c r="RYT126" s="38"/>
      <c r="RYU126" s="38"/>
      <c r="RYV126" s="38"/>
      <c r="RYW126" s="38"/>
      <c r="RYX126" s="38"/>
      <c r="RYY126" s="38"/>
      <c r="RYZ126" s="38"/>
      <c r="RZA126" s="38"/>
      <c r="RZB126" s="38"/>
      <c r="RZC126" s="38"/>
      <c r="RZD126" s="38"/>
      <c r="RZE126" s="38"/>
      <c r="RZF126" s="38"/>
      <c r="RZG126" s="38"/>
      <c r="RZH126" s="38"/>
      <c r="RZI126" s="38"/>
      <c r="RZJ126" s="38"/>
      <c r="RZK126" s="38"/>
      <c r="RZL126" s="38"/>
      <c r="RZM126" s="38"/>
      <c r="RZN126" s="38"/>
      <c r="RZO126" s="38"/>
      <c r="RZP126" s="38"/>
      <c r="RZQ126" s="38"/>
      <c r="RZR126" s="38"/>
      <c r="RZS126" s="38"/>
      <c r="RZT126" s="38"/>
      <c r="RZU126" s="38"/>
      <c r="RZV126" s="38"/>
      <c r="RZW126" s="38"/>
      <c r="RZX126" s="38"/>
      <c r="RZY126" s="38"/>
      <c r="RZZ126" s="38"/>
      <c r="SAA126" s="38"/>
      <c r="SAB126" s="38"/>
      <c r="SAC126" s="38"/>
      <c r="SAD126" s="38"/>
      <c r="SAE126" s="38"/>
      <c r="SAF126" s="38"/>
      <c r="SAG126" s="38"/>
      <c r="SAH126" s="38"/>
      <c r="SAI126" s="38"/>
      <c r="SAJ126" s="38"/>
      <c r="SAK126" s="38"/>
      <c r="SAL126" s="38"/>
      <c r="SAM126" s="38"/>
      <c r="SAN126" s="38"/>
      <c r="SAO126" s="38"/>
      <c r="SAP126" s="38"/>
      <c r="SAQ126" s="38"/>
      <c r="SAR126" s="38"/>
      <c r="SAS126" s="38"/>
      <c r="SAT126" s="38"/>
      <c r="SAU126" s="38"/>
      <c r="SAV126" s="38"/>
      <c r="SAW126" s="38"/>
      <c r="SAX126" s="38"/>
      <c r="SAY126" s="38"/>
      <c r="SAZ126" s="38"/>
      <c r="SBA126" s="38"/>
      <c r="SBB126" s="38"/>
      <c r="SBC126" s="38"/>
      <c r="SBD126" s="38"/>
      <c r="SBE126" s="38"/>
      <c r="SBF126" s="38"/>
      <c r="SBG126" s="38"/>
      <c r="SBH126" s="38"/>
      <c r="SBI126" s="38"/>
      <c r="SBJ126" s="38"/>
      <c r="SBK126" s="38"/>
      <c r="SBL126" s="38"/>
      <c r="SBM126" s="38"/>
      <c r="SBN126" s="38"/>
      <c r="SBO126" s="38"/>
      <c r="SBP126" s="38"/>
      <c r="SBQ126" s="38"/>
      <c r="SBR126" s="38"/>
      <c r="SBS126" s="38"/>
      <c r="SBT126" s="38"/>
      <c r="SBU126" s="38"/>
      <c r="SBV126" s="38"/>
      <c r="SBW126" s="38"/>
      <c r="SBX126" s="38"/>
      <c r="SBY126" s="38"/>
      <c r="SBZ126" s="38"/>
      <c r="SCA126" s="38"/>
      <c r="SCB126" s="38"/>
      <c r="SCC126" s="38"/>
      <c r="SCD126" s="38"/>
      <c r="SCE126" s="38"/>
      <c r="SCF126" s="38"/>
      <c r="SCG126" s="38"/>
      <c r="SCH126" s="38"/>
      <c r="SCI126" s="38"/>
      <c r="SCJ126" s="38"/>
      <c r="SCK126" s="38"/>
      <c r="SCL126" s="38"/>
      <c r="SCM126" s="38"/>
      <c r="SCN126" s="38"/>
      <c r="SCO126" s="38"/>
      <c r="SCP126" s="38"/>
      <c r="SCQ126" s="38"/>
      <c r="SCR126" s="38"/>
      <c r="SCS126" s="38"/>
      <c r="SCT126" s="38"/>
      <c r="SCU126" s="38"/>
      <c r="SCV126" s="38"/>
      <c r="SCW126" s="38"/>
      <c r="SCX126" s="38"/>
      <c r="SCY126" s="38"/>
      <c r="SCZ126" s="38"/>
      <c r="SDA126" s="38"/>
      <c r="SDB126" s="38"/>
      <c r="SDC126" s="38"/>
      <c r="SDD126" s="38"/>
      <c r="SDE126" s="38"/>
      <c r="SDF126" s="38"/>
      <c r="SDG126" s="38"/>
      <c r="SDH126" s="38"/>
      <c r="SDI126" s="38"/>
      <c r="SDJ126" s="38"/>
      <c r="SDK126" s="38"/>
      <c r="SDL126" s="38"/>
      <c r="SDM126" s="38"/>
      <c r="SDN126" s="38"/>
      <c r="SDO126" s="38"/>
      <c r="SDP126" s="38"/>
      <c r="SDQ126" s="38"/>
      <c r="SDR126" s="38"/>
      <c r="SDS126" s="38"/>
      <c r="SDT126" s="38"/>
      <c r="SDU126" s="38"/>
      <c r="SDV126" s="38"/>
      <c r="SDW126" s="38"/>
      <c r="SDX126" s="38"/>
      <c r="SDY126" s="38"/>
      <c r="SDZ126" s="38"/>
      <c r="SEA126" s="38"/>
      <c r="SEB126" s="38"/>
      <c r="SEC126" s="38"/>
      <c r="SED126" s="38"/>
      <c r="SEE126" s="38"/>
      <c r="SEF126" s="38"/>
      <c r="SEG126" s="38"/>
      <c r="SEH126" s="38"/>
      <c r="SEI126" s="38"/>
      <c r="SEJ126" s="38"/>
      <c r="SEK126" s="38"/>
      <c r="SEL126" s="38"/>
      <c r="SEM126" s="38"/>
      <c r="SEN126" s="38"/>
      <c r="SEO126" s="38"/>
      <c r="SEP126" s="38"/>
      <c r="SEQ126" s="38"/>
      <c r="SER126" s="38"/>
      <c r="SES126" s="38"/>
      <c r="SET126" s="38"/>
      <c r="SEU126" s="38"/>
      <c r="SEV126" s="38"/>
      <c r="SEW126" s="38"/>
      <c r="SEX126" s="38"/>
      <c r="SEY126" s="38"/>
      <c r="SEZ126" s="38"/>
      <c r="SFA126" s="38"/>
      <c r="SFB126" s="38"/>
      <c r="SFC126" s="38"/>
      <c r="SFD126" s="38"/>
      <c r="SFE126" s="38"/>
      <c r="SFF126" s="38"/>
      <c r="SFG126" s="38"/>
      <c r="SFH126" s="38"/>
      <c r="SFI126" s="38"/>
      <c r="SFJ126" s="38"/>
      <c r="SFK126" s="38"/>
      <c r="SFL126" s="38"/>
      <c r="SFM126" s="38"/>
      <c r="SFN126" s="38"/>
      <c r="SFO126" s="38"/>
      <c r="SFP126" s="38"/>
      <c r="SFQ126" s="38"/>
      <c r="SFR126" s="38"/>
      <c r="SFS126" s="38"/>
      <c r="SFT126" s="38"/>
      <c r="SFU126" s="38"/>
      <c r="SFV126" s="38"/>
      <c r="SFW126" s="38"/>
      <c r="SFX126" s="38"/>
      <c r="SFY126" s="38"/>
      <c r="SFZ126" s="38"/>
      <c r="SGA126" s="38"/>
      <c r="SGB126" s="38"/>
      <c r="SGC126" s="38"/>
      <c r="SGD126" s="38"/>
      <c r="SGE126" s="38"/>
      <c r="SGF126" s="38"/>
      <c r="SGG126" s="38"/>
      <c r="SGH126" s="38"/>
      <c r="SGI126" s="38"/>
      <c r="SGJ126" s="38"/>
      <c r="SGK126" s="38"/>
      <c r="SGL126" s="38"/>
      <c r="SGM126" s="38"/>
      <c r="SGN126" s="38"/>
      <c r="SGO126" s="38"/>
      <c r="SGP126" s="38"/>
      <c r="SGQ126" s="38"/>
      <c r="SGR126" s="38"/>
      <c r="SGS126" s="38"/>
      <c r="SGT126" s="38"/>
      <c r="SGU126" s="38"/>
      <c r="SGV126" s="38"/>
      <c r="SGW126" s="38"/>
      <c r="SGX126" s="38"/>
      <c r="SGY126" s="38"/>
      <c r="SGZ126" s="38"/>
      <c r="SHA126" s="38"/>
      <c r="SHB126" s="38"/>
      <c r="SHC126" s="38"/>
      <c r="SHD126" s="38"/>
      <c r="SHE126" s="38"/>
      <c r="SHF126" s="38"/>
      <c r="SHG126" s="38"/>
      <c r="SHH126" s="38"/>
      <c r="SHI126" s="38"/>
      <c r="SHJ126" s="38"/>
      <c r="SHK126" s="38"/>
      <c r="SHL126" s="38"/>
      <c r="SHM126" s="38"/>
      <c r="SHN126" s="38"/>
      <c r="SHO126" s="38"/>
      <c r="SHP126" s="38"/>
      <c r="SHQ126" s="38"/>
      <c r="SHR126" s="38"/>
      <c r="SHS126" s="38"/>
      <c r="SHT126" s="38"/>
      <c r="SHU126" s="38"/>
      <c r="SHV126" s="38"/>
      <c r="SHW126" s="38"/>
      <c r="SHX126" s="38"/>
      <c r="SHY126" s="38"/>
      <c r="SHZ126" s="38"/>
      <c r="SIA126" s="38"/>
      <c r="SIB126" s="38"/>
      <c r="SIC126" s="38"/>
      <c r="SID126" s="38"/>
      <c r="SIE126" s="38"/>
      <c r="SIF126" s="38"/>
      <c r="SIG126" s="38"/>
      <c r="SIH126" s="38"/>
      <c r="SII126" s="38"/>
      <c r="SIJ126" s="38"/>
      <c r="SIK126" s="38"/>
      <c r="SIL126" s="38"/>
      <c r="SIM126" s="38"/>
      <c r="SIN126" s="38"/>
      <c r="SIO126" s="38"/>
      <c r="SIP126" s="38"/>
      <c r="SIQ126" s="38"/>
      <c r="SIR126" s="38"/>
      <c r="SIS126" s="38"/>
      <c r="SIT126" s="38"/>
      <c r="SIU126" s="38"/>
      <c r="SIV126" s="38"/>
      <c r="SIW126" s="38"/>
      <c r="SIX126" s="38"/>
      <c r="SIY126" s="38"/>
      <c r="SIZ126" s="38"/>
      <c r="SJA126" s="38"/>
      <c r="SJB126" s="38"/>
      <c r="SJC126" s="38"/>
      <c r="SJD126" s="38"/>
      <c r="SJE126" s="38"/>
      <c r="SJF126" s="38"/>
      <c r="SJG126" s="38"/>
      <c r="SJH126" s="38"/>
      <c r="SJI126" s="38"/>
      <c r="SJJ126" s="38"/>
      <c r="SJK126" s="38"/>
      <c r="SJL126" s="38"/>
      <c r="SJM126" s="38"/>
      <c r="SJN126" s="38"/>
      <c r="SJO126" s="38"/>
      <c r="SJP126" s="38"/>
      <c r="SJQ126" s="38"/>
      <c r="SJR126" s="38"/>
      <c r="SJS126" s="38"/>
      <c r="SJT126" s="38"/>
      <c r="SJU126" s="38"/>
      <c r="SJV126" s="38"/>
      <c r="SJW126" s="38"/>
      <c r="SJX126" s="38"/>
      <c r="SJY126" s="38"/>
      <c r="SJZ126" s="38"/>
      <c r="SKA126" s="38"/>
      <c r="SKB126" s="38"/>
      <c r="SKC126" s="38"/>
      <c r="SKD126" s="38"/>
      <c r="SKE126" s="38"/>
      <c r="SKF126" s="38"/>
      <c r="SKG126" s="38"/>
      <c r="SKH126" s="38"/>
      <c r="SKI126" s="38"/>
      <c r="SKJ126" s="38"/>
      <c r="SKK126" s="38"/>
      <c r="SKL126" s="38"/>
      <c r="SKM126" s="38"/>
      <c r="SKN126" s="38"/>
      <c r="SKO126" s="38"/>
      <c r="SKP126" s="38"/>
      <c r="SKQ126" s="38"/>
      <c r="SKR126" s="38"/>
      <c r="SKS126" s="38"/>
      <c r="SKT126" s="38"/>
      <c r="SKU126" s="38"/>
      <c r="SKV126" s="38"/>
      <c r="SKW126" s="38"/>
      <c r="SKX126" s="38"/>
      <c r="SKY126" s="38"/>
      <c r="SKZ126" s="38"/>
      <c r="SLA126" s="38"/>
      <c r="SLB126" s="38"/>
      <c r="SLC126" s="38"/>
      <c r="SLD126" s="38"/>
      <c r="SLE126" s="38"/>
      <c r="SLF126" s="38"/>
      <c r="SLG126" s="38"/>
      <c r="SLH126" s="38"/>
      <c r="SLI126" s="38"/>
      <c r="SLJ126" s="38"/>
      <c r="SLK126" s="38"/>
      <c r="SLL126" s="38"/>
      <c r="SLM126" s="38"/>
      <c r="SLN126" s="38"/>
      <c r="SLO126" s="38"/>
      <c r="SLP126" s="38"/>
      <c r="SLQ126" s="38"/>
      <c r="SLR126" s="38"/>
      <c r="SLS126" s="38"/>
      <c r="SLT126" s="38"/>
      <c r="SLU126" s="38"/>
      <c r="SLV126" s="38"/>
      <c r="SLW126" s="38"/>
      <c r="SLX126" s="38"/>
      <c r="SLY126" s="38"/>
      <c r="SLZ126" s="38"/>
      <c r="SMA126" s="38"/>
      <c r="SMB126" s="38"/>
      <c r="SMC126" s="38"/>
      <c r="SMD126" s="38"/>
      <c r="SME126" s="38"/>
      <c r="SMF126" s="38"/>
      <c r="SMG126" s="38"/>
      <c r="SMH126" s="38"/>
      <c r="SMI126" s="38"/>
      <c r="SMJ126" s="38"/>
      <c r="SMK126" s="38"/>
      <c r="SML126" s="38"/>
      <c r="SMM126" s="38"/>
      <c r="SMN126" s="38"/>
      <c r="SMO126" s="38"/>
      <c r="SMP126" s="38"/>
      <c r="SMQ126" s="38"/>
      <c r="SMR126" s="38"/>
      <c r="SMS126" s="38"/>
      <c r="SMT126" s="38"/>
      <c r="SMU126" s="38"/>
      <c r="SMV126" s="38"/>
      <c r="SMW126" s="38"/>
      <c r="SMX126" s="38"/>
      <c r="SMY126" s="38"/>
      <c r="SMZ126" s="38"/>
      <c r="SNA126" s="38"/>
      <c r="SNB126" s="38"/>
      <c r="SNC126" s="38"/>
      <c r="SND126" s="38"/>
      <c r="SNE126" s="38"/>
      <c r="SNF126" s="38"/>
      <c r="SNG126" s="38"/>
      <c r="SNH126" s="38"/>
      <c r="SNI126" s="38"/>
      <c r="SNJ126" s="38"/>
      <c r="SNK126" s="38"/>
      <c r="SNL126" s="38"/>
      <c r="SNM126" s="38"/>
      <c r="SNN126" s="38"/>
      <c r="SNO126" s="38"/>
      <c r="SNP126" s="38"/>
      <c r="SNQ126" s="38"/>
      <c r="SNR126" s="38"/>
      <c r="SNS126" s="38"/>
      <c r="SNT126" s="38"/>
      <c r="SNU126" s="38"/>
      <c r="SNV126" s="38"/>
      <c r="SNW126" s="38"/>
      <c r="SNX126" s="38"/>
      <c r="SNY126" s="38"/>
      <c r="SNZ126" s="38"/>
      <c r="SOA126" s="38"/>
      <c r="SOB126" s="38"/>
      <c r="SOC126" s="38"/>
      <c r="SOD126" s="38"/>
      <c r="SOE126" s="38"/>
      <c r="SOF126" s="38"/>
      <c r="SOG126" s="38"/>
      <c r="SOH126" s="38"/>
      <c r="SOI126" s="38"/>
      <c r="SOJ126" s="38"/>
      <c r="SOK126" s="38"/>
      <c r="SOL126" s="38"/>
      <c r="SOM126" s="38"/>
      <c r="SON126" s="38"/>
      <c r="SOO126" s="38"/>
      <c r="SOP126" s="38"/>
      <c r="SOQ126" s="38"/>
      <c r="SOR126" s="38"/>
      <c r="SOS126" s="38"/>
      <c r="SOT126" s="38"/>
      <c r="SOU126" s="38"/>
      <c r="SOV126" s="38"/>
      <c r="SOW126" s="38"/>
      <c r="SOX126" s="38"/>
      <c r="SOY126" s="38"/>
      <c r="SOZ126" s="38"/>
      <c r="SPA126" s="38"/>
      <c r="SPB126" s="38"/>
      <c r="SPC126" s="38"/>
      <c r="SPD126" s="38"/>
      <c r="SPE126" s="38"/>
      <c r="SPF126" s="38"/>
      <c r="SPG126" s="38"/>
      <c r="SPH126" s="38"/>
      <c r="SPI126" s="38"/>
      <c r="SPJ126" s="38"/>
      <c r="SPK126" s="38"/>
      <c r="SPL126" s="38"/>
      <c r="SPM126" s="38"/>
      <c r="SPN126" s="38"/>
      <c r="SPO126" s="38"/>
      <c r="SPP126" s="38"/>
      <c r="SPQ126" s="38"/>
      <c r="SPR126" s="38"/>
      <c r="SPS126" s="38"/>
      <c r="SPT126" s="38"/>
      <c r="SPU126" s="38"/>
      <c r="SPV126" s="38"/>
      <c r="SPW126" s="38"/>
      <c r="SPX126" s="38"/>
      <c r="SPY126" s="38"/>
      <c r="SPZ126" s="38"/>
      <c r="SQA126" s="38"/>
      <c r="SQB126" s="38"/>
      <c r="SQC126" s="38"/>
      <c r="SQD126" s="38"/>
      <c r="SQE126" s="38"/>
      <c r="SQF126" s="38"/>
      <c r="SQG126" s="38"/>
      <c r="SQH126" s="38"/>
      <c r="SQI126" s="38"/>
      <c r="SQJ126" s="38"/>
      <c r="SQK126" s="38"/>
      <c r="SQL126" s="38"/>
      <c r="SQM126" s="38"/>
      <c r="SQN126" s="38"/>
      <c r="SQO126" s="38"/>
      <c r="SQP126" s="38"/>
      <c r="SQQ126" s="38"/>
      <c r="SQR126" s="38"/>
      <c r="SQS126" s="38"/>
      <c r="SQT126" s="38"/>
      <c r="SQU126" s="38"/>
      <c r="SQV126" s="38"/>
      <c r="SQW126" s="38"/>
      <c r="SQX126" s="38"/>
      <c r="SQY126" s="38"/>
      <c r="SQZ126" s="38"/>
      <c r="SRA126" s="38"/>
      <c r="SRB126" s="38"/>
      <c r="SRC126" s="38"/>
      <c r="SRD126" s="38"/>
      <c r="SRE126" s="38"/>
      <c r="SRF126" s="38"/>
      <c r="SRG126" s="38"/>
      <c r="SRH126" s="38"/>
      <c r="SRI126" s="38"/>
      <c r="SRJ126" s="38"/>
      <c r="SRK126" s="38"/>
      <c r="SRL126" s="38"/>
      <c r="SRM126" s="38"/>
      <c r="SRN126" s="38"/>
      <c r="SRO126" s="38"/>
      <c r="SRP126" s="38"/>
      <c r="SRQ126" s="38"/>
      <c r="SRR126" s="38"/>
      <c r="SRS126" s="38"/>
      <c r="SRT126" s="38"/>
      <c r="SRU126" s="38"/>
      <c r="SRV126" s="38"/>
      <c r="SRW126" s="38"/>
      <c r="SRX126" s="38"/>
      <c r="SRY126" s="38"/>
      <c r="SRZ126" s="38"/>
      <c r="SSA126" s="38"/>
      <c r="SSB126" s="38"/>
      <c r="SSC126" s="38"/>
      <c r="SSD126" s="38"/>
      <c r="SSE126" s="38"/>
      <c r="SSF126" s="38"/>
      <c r="SSG126" s="38"/>
      <c r="SSH126" s="38"/>
      <c r="SSI126" s="38"/>
      <c r="SSJ126" s="38"/>
      <c r="SSK126" s="38"/>
      <c r="SSL126" s="38"/>
      <c r="SSM126" s="38"/>
      <c r="SSN126" s="38"/>
      <c r="SSO126" s="38"/>
      <c r="SSP126" s="38"/>
      <c r="SSQ126" s="38"/>
      <c r="SSR126" s="38"/>
      <c r="SSS126" s="38"/>
      <c r="SST126" s="38"/>
      <c r="SSU126" s="38"/>
      <c r="SSV126" s="38"/>
      <c r="SSW126" s="38"/>
      <c r="SSX126" s="38"/>
      <c r="SSY126" s="38"/>
      <c r="SSZ126" s="38"/>
      <c r="STA126" s="38"/>
      <c r="STB126" s="38"/>
      <c r="STC126" s="38"/>
      <c r="STD126" s="38"/>
      <c r="STE126" s="38"/>
      <c r="STF126" s="38"/>
      <c r="STG126" s="38"/>
      <c r="STH126" s="38"/>
      <c r="STI126" s="38"/>
      <c r="STJ126" s="38"/>
      <c r="STK126" s="38"/>
      <c r="STL126" s="38"/>
      <c r="STM126" s="38"/>
      <c r="STN126" s="38"/>
      <c r="STO126" s="38"/>
      <c r="STP126" s="38"/>
      <c r="STQ126" s="38"/>
      <c r="STR126" s="38"/>
      <c r="STS126" s="38"/>
      <c r="STT126" s="38"/>
      <c r="STU126" s="38"/>
      <c r="STV126" s="38"/>
      <c r="STW126" s="38"/>
      <c r="STX126" s="38"/>
      <c r="STY126" s="38"/>
      <c r="STZ126" s="38"/>
      <c r="SUA126" s="38"/>
      <c r="SUB126" s="38"/>
      <c r="SUC126" s="38"/>
      <c r="SUD126" s="38"/>
      <c r="SUE126" s="38"/>
      <c r="SUF126" s="38"/>
      <c r="SUG126" s="38"/>
      <c r="SUH126" s="38"/>
      <c r="SUI126" s="38"/>
      <c r="SUJ126" s="38"/>
      <c r="SUK126" s="38"/>
      <c r="SUL126" s="38"/>
      <c r="SUM126" s="38"/>
      <c r="SUN126" s="38"/>
      <c r="SUO126" s="38"/>
      <c r="SUP126" s="38"/>
      <c r="SUQ126" s="38"/>
      <c r="SUR126" s="38"/>
      <c r="SUS126" s="38"/>
      <c r="SUT126" s="38"/>
      <c r="SUU126" s="38"/>
      <c r="SUV126" s="38"/>
      <c r="SUW126" s="38"/>
      <c r="SUX126" s="38"/>
      <c r="SUY126" s="38"/>
      <c r="SUZ126" s="38"/>
      <c r="SVA126" s="38"/>
      <c r="SVB126" s="38"/>
      <c r="SVC126" s="38"/>
      <c r="SVD126" s="38"/>
      <c r="SVE126" s="38"/>
      <c r="SVF126" s="38"/>
      <c r="SVG126" s="38"/>
      <c r="SVH126" s="38"/>
      <c r="SVI126" s="38"/>
      <c r="SVJ126" s="38"/>
      <c r="SVK126" s="38"/>
      <c r="SVL126" s="38"/>
      <c r="SVM126" s="38"/>
      <c r="SVN126" s="38"/>
      <c r="SVO126" s="38"/>
      <c r="SVP126" s="38"/>
      <c r="SVQ126" s="38"/>
      <c r="SVR126" s="38"/>
      <c r="SVS126" s="38"/>
      <c r="SVT126" s="38"/>
      <c r="SVU126" s="38"/>
      <c r="SVV126" s="38"/>
      <c r="SVW126" s="38"/>
      <c r="SVX126" s="38"/>
      <c r="SVY126" s="38"/>
      <c r="SVZ126" s="38"/>
      <c r="SWA126" s="38"/>
      <c r="SWB126" s="38"/>
      <c r="SWC126" s="38"/>
      <c r="SWD126" s="38"/>
      <c r="SWE126" s="38"/>
      <c r="SWF126" s="38"/>
      <c r="SWG126" s="38"/>
      <c r="SWH126" s="38"/>
      <c r="SWI126" s="38"/>
      <c r="SWJ126" s="38"/>
      <c r="SWK126" s="38"/>
      <c r="SWL126" s="38"/>
      <c r="SWM126" s="38"/>
      <c r="SWN126" s="38"/>
      <c r="SWO126" s="38"/>
      <c r="SWP126" s="38"/>
      <c r="SWQ126" s="38"/>
      <c r="SWR126" s="38"/>
      <c r="SWS126" s="38"/>
      <c r="SWT126" s="38"/>
      <c r="SWU126" s="38"/>
      <c r="SWV126" s="38"/>
      <c r="SWW126" s="38"/>
      <c r="SWX126" s="38"/>
      <c r="SWY126" s="38"/>
      <c r="SWZ126" s="38"/>
      <c r="SXA126" s="38"/>
      <c r="SXB126" s="38"/>
      <c r="SXC126" s="38"/>
      <c r="SXD126" s="38"/>
      <c r="SXE126" s="38"/>
      <c r="SXF126" s="38"/>
      <c r="SXG126" s="38"/>
      <c r="SXH126" s="38"/>
      <c r="SXI126" s="38"/>
      <c r="SXJ126" s="38"/>
      <c r="SXK126" s="38"/>
      <c r="SXL126" s="38"/>
      <c r="SXM126" s="38"/>
      <c r="SXN126" s="38"/>
      <c r="SXO126" s="38"/>
      <c r="SXP126" s="38"/>
      <c r="SXQ126" s="38"/>
      <c r="SXR126" s="38"/>
      <c r="SXS126" s="38"/>
      <c r="SXT126" s="38"/>
      <c r="SXU126" s="38"/>
      <c r="SXV126" s="38"/>
      <c r="SXW126" s="38"/>
      <c r="SXX126" s="38"/>
      <c r="SXY126" s="38"/>
      <c r="SXZ126" s="38"/>
      <c r="SYA126" s="38"/>
      <c r="SYB126" s="38"/>
      <c r="SYC126" s="38"/>
      <c r="SYD126" s="38"/>
      <c r="SYE126" s="38"/>
      <c r="SYF126" s="38"/>
      <c r="SYG126" s="38"/>
      <c r="SYH126" s="38"/>
      <c r="SYI126" s="38"/>
      <c r="SYJ126" s="38"/>
      <c r="SYK126" s="38"/>
      <c r="SYL126" s="38"/>
      <c r="SYM126" s="38"/>
      <c r="SYN126" s="38"/>
      <c r="SYO126" s="38"/>
      <c r="SYP126" s="38"/>
      <c r="SYQ126" s="38"/>
      <c r="SYR126" s="38"/>
      <c r="SYS126" s="38"/>
      <c r="SYT126" s="38"/>
      <c r="SYU126" s="38"/>
      <c r="SYV126" s="38"/>
      <c r="SYW126" s="38"/>
      <c r="SYX126" s="38"/>
      <c r="SYY126" s="38"/>
      <c r="SYZ126" s="38"/>
      <c r="SZA126" s="38"/>
      <c r="SZB126" s="38"/>
      <c r="SZC126" s="38"/>
      <c r="SZD126" s="38"/>
      <c r="SZE126" s="38"/>
      <c r="SZF126" s="38"/>
      <c r="SZG126" s="38"/>
      <c r="SZH126" s="38"/>
      <c r="SZI126" s="38"/>
      <c r="SZJ126" s="38"/>
      <c r="SZK126" s="38"/>
      <c r="SZL126" s="38"/>
      <c r="SZM126" s="38"/>
      <c r="SZN126" s="38"/>
      <c r="SZO126" s="38"/>
      <c r="SZP126" s="38"/>
      <c r="SZQ126" s="38"/>
      <c r="SZR126" s="38"/>
      <c r="SZS126" s="38"/>
      <c r="SZT126" s="38"/>
      <c r="SZU126" s="38"/>
      <c r="SZV126" s="38"/>
      <c r="SZW126" s="38"/>
      <c r="SZX126" s="38"/>
      <c r="SZY126" s="38"/>
      <c r="SZZ126" s="38"/>
      <c r="TAA126" s="38"/>
      <c r="TAB126" s="38"/>
      <c r="TAC126" s="38"/>
      <c r="TAD126" s="38"/>
      <c r="TAE126" s="38"/>
      <c r="TAF126" s="38"/>
      <c r="TAG126" s="38"/>
      <c r="TAH126" s="38"/>
      <c r="TAI126" s="38"/>
      <c r="TAJ126" s="38"/>
      <c r="TAK126" s="38"/>
      <c r="TAL126" s="38"/>
      <c r="TAM126" s="38"/>
      <c r="TAN126" s="38"/>
      <c r="TAO126" s="38"/>
      <c r="TAP126" s="38"/>
      <c r="TAQ126" s="38"/>
      <c r="TAR126" s="38"/>
      <c r="TAS126" s="38"/>
      <c r="TAT126" s="38"/>
      <c r="TAU126" s="38"/>
      <c r="TAV126" s="38"/>
      <c r="TAW126" s="38"/>
      <c r="TAX126" s="38"/>
      <c r="TAY126" s="38"/>
      <c r="TAZ126" s="38"/>
      <c r="TBA126" s="38"/>
      <c r="TBB126" s="38"/>
      <c r="TBC126" s="38"/>
      <c r="TBD126" s="38"/>
      <c r="TBE126" s="38"/>
      <c r="TBF126" s="38"/>
      <c r="TBG126" s="38"/>
      <c r="TBH126" s="38"/>
      <c r="TBI126" s="38"/>
      <c r="TBJ126" s="38"/>
      <c r="TBK126" s="38"/>
      <c r="TBL126" s="38"/>
      <c r="TBM126" s="38"/>
      <c r="TBN126" s="38"/>
      <c r="TBO126" s="38"/>
      <c r="TBP126" s="38"/>
      <c r="TBQ126" s="38"/>
      <c r="TBR126" s="38"/>
      <c r="TBS126" s="38"/>
      <c r="TBT126" s="38"/>
      <c r="TBU126" s="38"/>
      <c r="TBV126" s="38"/>
      <c r="TBW126" s="38"/>
      <c r="TBX126" s="38"/>
      <c r="TBY126" s="38"/>
      <c r="TBZ126" s="38"/>
      <c r="TCA126" s="38"/>
      <c r="TCB126" s="38"/>
      <c r="TCC126" s="38"/>
      <c r="TCD126" s="38"/>
      <c r="TCE126" s="38"/>
      <c r="TCF126" s="38"/>
      <c r="TCG126" s="38"/>
      <c r="TCH126" s="38"/>
      <c r="TCI126" s="38"/>
      <c r="TCJ126" s="38"/>
      <c r="TCK126" s="38"/>
      <c r="TCL126" s="38"/>
      <c r="TCM126" s="38"/>
      <c r="TCN126" s="38"/>
      <c r="TCO126" s="38"/>
      <c r="TCP126" s="38"/>
      <c r="TCQ126" s="38"/>
      <c r="TCR126" s="38"/>
      <c r="TCS126" s="38"/>
      <c r="TCT126" s="38"/>
      <c r="TCU126" s="38"/>
      <c r="TCV126" s="38"/>
      <c r="TCW126" s="38"/>
      <c r="TCX126" s="38"/>
      <c r="TCY126" s="38"/>
      <c r="TCZ126" s="38"/>
      <c r="TDA126" s="38"/>
      <c r="TDB126" s="38"/>
      <c r="TDC126" s="38"/>
      <c r="TDD126" s="38"/>
      <c r="TDE126" s="38"/>
      <c r="TDF126" s="38"/>
      <c r="TDG126" s="38"/>
      <c r="TDH126" s="38"/>
      <c r="TDI126" s="38"/>
      <c r="TDJ126" s="38"/>
      <c r="TDK126" s="38"/>
      <c r="TDL126" s="38"/>
      <c r="TDM126" s="38"/>
      <c r="TDN126" s="38"/>
      <c r="TDO126" s="38"/>
      <c r="TDP126" s="38"/>
      <c r="TDQ126" s="38"/>
      <c r="TDR126" s="38"/>
      <c r="TDS126" s="38"/>
      <c r="TDT126" s="38"/>
      <c r="TDU126" s="38"/>
      <c r="TDV126" s="38"/>
      <c r="TDW126" s="38"/>
      <c r="TDX126" s="38"/>
      <c r="TDY126" s="38"/>
      <c r="TDZ126" s="38"/>
      <c r="TEA126" s="38"/>
      <c r="TEB126" s="38"/>
      <c r="TEC126" s="38"/>
      <c r="TED126" s="38"/>
      <c r="TEE126" s="38"/>
      <c r="TEF126" s="38"/>
      <c r="TEG126" s="38"/>
      <c r="TEH126" s="38"/>
      <c r="TEI126" s="38"/>
      <c r="TEJ126" s="38"/>
      <c r="TEK126" s="38"/>
      <c r="TEL126" s="38"/>
      <c r="TEM126" s="38"/>
      <c r="TEN126" s="38"/>
      <c r="TEO126" s="38"/>
      <c r="TEP126" s="38"/>
      <c r="TEQ126" s="38"/>
      <c r="TER126" s="38"/>
      <c r="TES126" s="38"/>
      <c r="TET126" s="38"/>
      <c r="TEU126" s="38"/>
      <c r="TEV126" s="38"/>
      <c r="TEW126" s="38"/>
      <c r="TEX126" s="38"/>
      <c r="TEY126" s="38"/>
      <c r="TEZ126" s="38"/>
      <c r="TFA126" s="38"/>
      <c r="TFB126" s="38"/>
      <c r="TFC126" s="38"/>
      <c r="TFD126" s="38"/>
      <c r="TFE126" s="38"/>
      <c r="TFF126" s="38"/>
      <c r="TFG126" s="38"/>
      <c r="TFH126" s="38"/>
      <c r="TFI126" s="38"/>
      <c r="TFJ126" s="38"/>
      <c r="TFK126" s="38"/>
      <c r="TFL126" s="38"/>
      <c r="TFM126" s="38"/>
      <c r="TFN126" s="38"/>
      <c r="TFO126" s="38"/>
      <c r="TFP126" s="38"/>
      <c r="TFQ126" s="38"/>
      <c r="TFR126" s="38"/>
      <c r="TFS126" s="38"/>
      <c r="TFT126" s="38"/>
      <c r="TFU126" s="38"/>
      <c r="TFV126" s="38"/>
      <c r="TFW126" s="38"/>
      <c r="TFX126" s="38"/>
      <c r="TFY126" s="38"/>
      <c r="TFZ126" s="38"/>
      <c r="TGA126" s="38"/>
      <c r="TGB126" s="38"/>
      <c r="TGC126" s="38"/>
      <c r="TGD126" s="38"/>
      <c r="TGE126" s="38"/>
      <c r="TGF126" s="38"/>
      <c r="TGG126" s="38"/>
      <c r="TGH126" s="38"/>
      <c r="TGI126" s="38"/>
      <c r="TGJ126" s="38"/>
      <c r="TGK126" s="38"/>
      <c r="TGL126" s="38"/>
      <c r="TGM126" s="38"/>
      <c r="TGN126" s="38"/>
      <c r="TGO126" s="38"/>
      <c r="TGP126" s="38"/>
      <c r="TGQ126" s="38"/>
      <c r="TGR126" s="38"/>
      <c r="TGS126" s="38"/>
      <c r="TGT126" s="38"/>
      <c r="TGU126" s="38"/>
      <c r="TGV126" s="38"/>
      <c r="TGW126" s="38"/>
      <c r="TGX126" s="38"/>
      <c r="TGY126" s="38"/>
      <c r="TGZ126" s="38"/>
      <c r="THA126" s="38"/>
      <c r="THB126" s="38"/>
      <c r="THC126" s="38"/>
      <c r="THD126" s="38"/>
      <c r="THE126" s="38"/>
      <c r="THF126" s="38"/>
      <c r="THG126" s="38"/>
      <c r="THH126" s="38"/>
      <c r="THI126" s="38"/>
      <c r="THJ126" s="38"/>
      <c r="THK126" s="38"/>
      <c r="THL126" s="38"/>
      <c r="THM126" s="38"/>
      <c r="THN126" s="38"/>
      <c r="THO126" s="38"/>
      <c r="THP126" s="38"/>
      <c r="THQ126" s="38"/>
      <c r="THR126" s="38"/>
      <c r="THS126" s="38"/>
      <c r="THT126" s="38"/>
      <c r="THU126" s="38"/>
      <c r="THV126" s="38"/>
      <c r="THW126" s="38"/>
      <c r="THX126" s="38"/>
      <c r="THY126" s="38"/>
      <c r="THZ126" s="38"/>
      <c r="TIA126" s="38"/>
      <c r="TIB126" s="38"/>
      <c r="TIC126" s="38"/>
      <c r="TID126" s="38"/>
      <c r="TIE126" s="38"/>
      <c r="TIF126" s="38"/>
      <c r="TIG126" s="38"/>
      <c r="TIH126" s="38"/>
      <c r="TII126" s="38"/>
      <c r="TIJ126" s="38"/>
      <c r="TIK126" s="38"/>
      <c r="TIL126" s="38"/>
      <c r="TIM126" s="38"/>
      <c r="TIN126" s="38"/>
      <c r="TIO126" s="38"/>
      <c r="TIP126" s="38"/>
      <c r="TIQ126" s="38"/>
      <c r="TIR126" s="38"/>
      <c r="TIS126" s="38"/>
      <c r="TIT126" s="38"/>
      <c r="TIU126" s="38"/>
      <c r="TIV126" s="38"/>
      <c r="TIW126" s="38"/>
      <c r="TIX126" s="38"/>
      <c r="TIY126" s="38"/>
      <c r="TIZ126" s="38"/>
      <c r="TJA126" s="38"/>
      <c r="TJB126" s="38"/>
      <c r="TJC126" s="38"/>
      <c r="TJD126" s="38"/>
      <c r="TJE126" s="38"/>
      <c r="TJF126" s="38"/>
      <c r="TJG126" s="38"/>
      <c r="TJH126" s="38"/>
      <c r="TJI126" s="38"/>
      <c r="TJJ126" s="38"/>
      <c r="TJK126" s="38"/>
      <c r="TJL126" s="38"/>
      <c r="TJM126" s="38"/>
      <c r="TJN126" s="38"/>
      <c r="TJO126" s="38"/>
      <c r="TJP126" s="38"/>
      <c r="TJQ126" s="38"/>
      <c r="TJR126" s="38"/>
      <c r="TJS126" s="38"/>
      <c r="TJT126" s="38"/>
      <c r="TJU126" s="38"/>
      <c r="TJV126" s="38"/>
      <c r="TJW126" s="38"/>
      <c r="TJX126" s="38"/>
      <c r="TJY126" s="38"/>
      <c r="TJZ126" s="38"/>
      <c r="TKA126" s="38"/>
      <c r="TKB126" s="38"/>
      <c r="TKC126" s="38"/>
      <c r="TKD126" s="38"/>
      <c r="TKE126" s="38"/>
      <c r="TKF126" s="38"/>
      <c r="TKG126" s="38"/>
      <c r="TKH126" s="38"/>
      <c r="TKI126" s="38"/>
      <c r="TKJ126" s="38"/>
      <c r="TKK126" s="38"/>
      <c r="TKL126" s="38"/>
      <c r="TKM126" s="38"/>
      <c r="TKN126" s="38"/>
      <c r="TKO126" s="38"/>
      <c r="TKP126" s="38"/>
      <c r="TKQ126" s="38"/>
      <c r="TKR126" s="38"/>
      <c r="TKS126" s="38"/>
      <c r="TKT126" s="38"/>
      <c r="TKU126" s="38"/>
      <c r="TKV126" s="38"/>
      <c r="TKW126" s="38"/>
      <c r="TKX126" s="38"/>
      <c r="TKY126" s="38"/>
      <c r="TKZ126" s="38"/>
      <c r="TLA126" s="38"/>
      <c r="TLB126" s="38"/>
      <c r="TLC126" s="38"/>
      <c r="TLD126" s="38"/>
      <c r="TLE126" s="38"/>
      <c r="TLF126" s="38"/>
      <c r="TLG126" s="38"/>
      <c r="TLH126" s="38"/>
      <c r="TLI126" s="38"/>
      <c r="TLJ126" s="38"/>
      <c r="TLK126" s="38"/>
      <c r="TLL126" s="38"/>
      <c r="TLM126" s="38"/>
      <c r="TLN126" s="38"/>
      <c r="TLO126" s="38"/>
      <c r="TLP126" s="38"/>
      <c r="TLQ126" s="38"/>
      <c r="TLR126" s="38"/>
      <c r="TLS126" s="38"/>
      <c r="TLT126" s="38"/>
      <c r="TLU126" s="38"/>
      <c r="TLV126" s="38"/>
      <c r="TLW126" s="38"/>
      <c r="TLX126" s="38"/>
      <c r="TLY126" s="38"/>
      <c r="TLZ126" s="38"/>
      <c r="TMA126" s="38"/>
      <c r="TMB126" s="38"/>
      <c r="TMC126" s="38"/>
      <c r="TMD126" s="38"/>
      <c r="TME126" s="38"/>
      <c r="TMF126" s="38"/>
      <c r="TMG126" s="38"/>
      <c r="TMH126" s="38"/>
      <c r="TMI126" s="38"/>
      <c r="TMJ126" s="38"/>
      <c r="TMK126" s="38"/>
      <c r="TML126" s="38"/>
      <c r="TMM126" s="38"/>
      <c r="TMN126" s="38"/>
      <c r="TMO126" s="38"/>
      <c r="TMP126" s="38"/>
      <c r="TMQ126" s="38"/>
      <c r="TMR126" s="38"/>
      <c r="TMS126" s="38"/>
      <c r="TMT126" s="38"/>
      <c r="TMU126" s="38"/>
      <c r="TMV126" s="38"/>
      <c r="TMW126" s="38"/>
      <c r="TMX126" s="38"/>
      <c r="TMY126" s="38"/>
      <c r="TMZ126" s="38"/>
      <c r="TNA126" s="38"/>
      <c r="TNB126" s="38"/>
      <c r="TNC126" s="38"/>
      <c r="TND126" s="38"/>
      <c r="TNE126" s="38"/>
      <c r="TNF126" s="38"/>
      <c r="TNG126" s="38"/>
      <c r="TNH126" s="38"/>
      <c r="TNI126" s="38"/>
      <c r="TNJ126" s="38"/>
      <c r="TNK126" s="38"/>
      <c r="TNL126" s="38"/>
      <c r="TNM126" s="38"/>
      <c r="TNN126" s="38"/>
      <c r="TNO126" s="38"/>
      <c r="TNP126" s="38"/>
      <c r="TNQ126" s="38"/>
      <c r="TNR126" s="38"/>
      <c r="TNS126" s="38"/>
      <c r="TNT126" s="38"/>
      <c r="TNU126" s="38"/>
      <c r="TNV126" s="38"/>
      <c r="TNW126" s="38"/>
      <c r="TNX126" s="38"/>
      <c r="TNY126" s="38"/>
      <c r="TNZ126" s="38"/>
      <c r="TOA126" s="38"/>
      <c r="TOB126" s="38"/>
      <c r="TOC126" s="38"/>
      <c r="TOD126" s="38"/>
      <c r="TOE126" s="38"/>
      <c r="TOF126" s="38"/>
      <c r="TOG126" s="38"/>
      <c r="TOH126" s="38"/>
      <c r="TOI126" s="38"/>
      <c r="TOJ126" s="38"/>
      <c r="TOK126" s="38"/>
      <c r="TOL126" s="38"/>
      <c r="TOM126" s="38"/>
      <c r="TON126" s="38"/>
      <c r="TOO126" s="38"/>
      <c r="TOP126" s="38"/>
      <c r="TOQ126" s="38"/>
      <c r="TOR126" s="38"/>
      <c r="TOS126" s="38"/>
      <c r="TOT126" s="38"/>
      <c r="TOU126" s="38"/>
      <c r="TOV126" s="38"/>
      <c r="TOW126" s="38"/>
      <c r="TOX126" s="38"/>
      <c r="TOY126" s="38"/>
      <c r="TOZ126" s="38"/>
      <c r="TPA126" s="38"/>
      <c r="TPB126" s="38"/>
      <c r="TPC126" s="38"/>
      <c r="TPD126" s="38"/>
      <c r="TPE126" s="38"/>
      <c r="TPF126" s="38"/>
      <c r="TPG126" s="38"/>
      <c r="TPH126" s="38"/>
      <c r="TPI126" s="38"/>
      <c r="TPJ126" s="38"/>
      <c r="TPK126" s="38"/>
      <c r="TPL126" s="38"/>
      <c r="TPM126" s="38"/>
      <c r="TPN126" s="38"/>
      <c r="TPO126" s="38"/>
      <c r="TPP126" s="38"/>
      <c r="TPQ126" s="38"/>
      <c r="TPR126" s="38"/>
      <c r="TPS126" s="38"/>
      <c r="TPT126" s="38"/>
      <c r="TPU126" s="38"/>
      <c r="TPV126" s="38"/>
      <c r="TPW126" s="38"/>
      <c r="TPX126" s="38"/>
      <c r="TPY126" s="38"/>
      <c r="TPZ126" s="38"/>
      <c r="TQA126" s="38"/>
      <c r="TQB126" s="38"/>
      <c r="TQC126" s="38"/>
      <c r="TQD126" s="38"/>
      <c r="TQE126" s="38"/>
      <c r="TQF126" s="38"/>
      <c r="TQG126" s="38"/>
      <c r="TQH126" s="38"/>
      <c r="TQI126" s="38"/>
      <c r="TQJ126" s="38"/>
      <c r="TQK126" s="38"/>
      <c r="TQL126" s="38"/>
      <c r="TQM126" s="38"/>
      <c r="TQN126" s="38"/>
      <c r="TQO126" s="38"/>
      <c r="TQP126" s="38"/>
      <c r="TQQ126" s="38"/>
      <c r="TQR126" s="38"/>
      <c r="TQS126" s="38"/>
      <c r="TQT126" s="38"/>
      <c r="TQU126" s="38"/>
      <c r="TQV126" s="38"/>
      <c r="TQW126" s="38"/>
      <c r="TQX126" s="38"/>
      <c r="TQY126" s="38"/>
      <c r="TQZ126" s="38"/>
      <c r="TRA126" s="38"/>
      <c r="TRB126" s="38"/>
      <c r="TRC126" s="38"/>
      <c r="TRD126" s="38"/>
      <c r="TRE126" s="38"/>
      <c r="TRF126" s="38"/>
      <c r="TRG126" s="38"/>
      <c r="TRH126" s="38"/>
      <c r="TRI126" s="38"/>
      <c r="TRJ126" s="38"/>
      <c r="TRK126" s="38"/>
      <c r="TRL126" s="38"/>
      <c r="TRM126" s="38"/>
      <c r="TRN126" s="38"/>
      <c r="TRO126" s="38"/>
      <c r="TRP126" s="38"/>
      <c r="TRQ126" s="38"/>
      <c r="TRR126" s="38"/>
      <c r="TRS126" s="38"/>
      <c r="TRT126" s="38"/>
      <c r="TRU126" s="38"/>
      <c r="TRV126" s="38"/>
      <c r="TRW126" s="38"/>
      <c r="TRX126" s="38"/>
      <c r="TRY126" s="38"/>
      <c r="TRZ126" s="38"/>
      <c r="TSA126" s="38"/>
      <c r="TSB126" s="38"/>
      <c r="TSC126" s="38"/>
      <c r="TSD126" s="38"/>
      <c r="TSE126" s="38"/>
      <c r="TSF126" s="38"/>
      <c r="TSG126" s="38"/>
      <c r="TSH126" s="38"/>
      <c r="TSI126" s="38"/>
      <c r="TSJ126" s="38"/>
      <c r="TSK126" s="38"/>
      <c r="TSL126" s="38"/>
      <c r="TSM126" s="38"/>
      <c r="TSN126" s="38"/>
      <c r="TSO126" s="38"/>
      <c r="TSP126" s="38"/>
      <c r="TSQ126" s="38"/>
      <c r="TSR126" s="38"/>
      <c r="TSS126" s="38"/>
      <c r="TST126" s="38"/>
      <c r="TSU126" s="38"/>
      <c r="TSV126" s="38"/>
      <c r="TSW126" s="38"/>
      <c r="TSX126" s="38"/>
      <c r="TSY126" s="38"/>
      <c r="TSZ126" s="38"/>
      <c r="TTA126" s="38"/>
      <c r="TTB126" s="38"/>
      <c r="TTC126" s="38"/>
      <c r="TTD126" s="38"/>
      <c r="TTE126" s="38"/>
      <c r="TTF126" s="38"/>
      <c r="TTG126" s="38"/>
      <c r="TTH126" s="38"/>
      <c r="TTI126" s="38"/>
      <c r="TTJ126" s="38"/>
      <c r="TTK126" s="38"/>
      <c r="TTL126" s="38"/>
      <c r="TTM126" s="38"/>
      <c r="TTN126" s="38"/>
      <c r="TTO126" s="38"/>
      <c r="TTP126" s="38"/>
      <c r="TTQ126" s="38"/>
      <c r="TTR126" s="38"/>
      <c r="TTS126" s="38"/>
      <c r="TTT126" s="38"/>
      <c r="TTU126" s="38"/>
      <c r="TTV126" s="38"/>
      <c r="TTW126" s="38"/>
      <c r="TTX126" s="38"/>
      <c r="TTY126" s="38"/>
      <c r="TTZ126" s="38"/>
      <c r="TUA126" s="38"/>
      <c r="TUB126" s="38"/>
      <c r="TUC126" s="38"/>
      <c r="TUD126" s="38"/>
      <c r="TUE126" s="38"/>
      <c r="TUF126" s="38"/>
      <c r="TUG126" s="38"/>
      <c r="TUH126" s="38"/>
      <c r="TUI126" s="38"/>
      <c r="TUJ126" s="38"/>
      <c r="TUK126" s="38"/>
      <c r="TUL126" s="38"/>
      <c r="TUM126" s="38"/>
      <c r="TUN126" s="38"/>
      <c r="TUO126" s="38"/>
      <c r="TUP126" s="38"/>
      <c r="TUQ126" s="38"/>
      <c r="TUR126" s="38"/>
      <c r="TUS126" s="38"/>
      <c r="TUT126" s="38"/>
      <c r="TUU126" s="38"/>
      <c r="TUV126" s="38"/>
      <c r="TUW126" s="38"/>
      <c r="TUX126" s="38"/>
      <c r="TUY126" s="38"/>
      <c r="TUZ126" s="38"/>
      <c r="TVA126" s="38"/>
      <c r="TVB126" s="38"/>
      <c r="TVC126" s="38"/>
      <c r="TVD126" s="38"/>
      <c r="TVE126" s="38"/>
      <c r="TVF126" s="38"/>
      <c r="TVG126" s="38"/>
      <c r="TVH126" s="38"/>
      <c r="TVI126" s="38"/>
      <c r="TVJ126" s="38"/>
      <c r="TVK126" s="38"/>
      <c r="TVL126" s="38"/>
      <c r="TVM126" s="38"/>
      <c r="TVN126" s="38"/>
      <c r="TVO126" s="38"/>
      <c r="TVP126" s="38"/>
      <c r="TVQ126" s="38"/>
      <c r="TVR126" s="38"/>
      <c r="TVS126" s="38"/>
      <c r="TVT126" s="38"/>
      <c r="TVU126" s="38"/>
      <c r="TVV126" s="38"/>
      <c r="TVW126" s="38"/>
      <c r="TVX126" s="38"/>
      <c r="TVY126" s="38"/>
      <c r="TVZ126" s="38"/>
      <c r="TWA126" s="38"/>
      <c r="TWB126" s="38"/>
      <c r="TWC126" s="38"/>
      <c r="TWD126" s="38"/>
      <c r="TWE126" s="38"/>
      <c r="TWF126" s="38"/>
      <c r="TWG126" s="38"/>
      <c r="TWH126" s="38"/>
      <c r="TWI126" s="38"/>
      <c r="TWJ126" s="38"/>
      <c r="TWK126" s="38"/>
      <c r="TWL126" s="38"/>
      <c r="TWM126" s="38"/>
      <c r="TWN126" s="38"/>
      <c r="TWO126" s="38"/>
      <c r="TWP126" s="38"/>
      <c r="TWQ126" s="38"/>
      <c r="TWR126" s="38"/>
      <c r="TWS126" s="38"/>
      <c r="TWT126" s="38"/>
      <c r="TWU126" s="38"/>
      <c r="TWV126" s="38"/>
      <c r="TWW126" s="38"/>
      <c r="TWX126" s="38"/>
      <c r="TWY126" s="38"/>
      <c r="TWZ126" s="38"/>
      <c r="TXA126" s="38"/>
      <c r="TXB126" s="38"/>
      <c r="TXC126" s="38"/>
      <c r="TXD126" s="38"/>
      <c r="TXE126" s="38"/>
      <c r="TXF126" s="38"/>
      <c r="TXG126" s="38"/>
      <c r="TXH126" s="38"/>
      <c r="TXI126" s="38"/>
      <c r="TXJ126" s="38"/>
      <c r="TXK126" s="38"/>
      <c r="TXL126" s="38"/>
      <c r="TXM126" s="38"/>
      <c r="TXN126" s="38"/>
      <c r="TXO126" s="38"/>
      <c r="TXP126" s="38"/>
      <c r="TXQ126" s="38"/>
      <c r="TXR126" s="38"/>
      <c r="TXS126" s="38"/>
      <c r="TXT126" s="38"/>
      <c r="TXU126" s="38"/>
      <c r="TXV126" s="38"/>
      <c r="TXW126" s="38"/>
      <c r="TXX126" s="38"/>
      <c r="TXY126" s="38"/>
      <c r="TXZ126" s="38"/>
      <c r="TYA126" s="38"/>
      <c r="TYB126" s="38"/>
      <c r="TYC126" s="38"/>
      <c r="TYD126" s="38"/>
      <c r="TYE126" s="38"/>
      <c r="TYF126" s="38"/>
      <c r="TYG126" s="38"/>
      <c r="TYH126" s="38"/>
      <c r="TYI126" s="38"/>
      <c r="TYJ126" s="38"/>
      <c r="TYK126" s="38"/>
      <c r="TYL126" s="38"/>
      <c r="TYM126" s="38"/>
      <c r="TYN126" s="38"/>
      <c r="TYO126" s="38"/>
      <c r="TYP126" s="38"/>
      <c r="TYQ126" s="38"/>
      <c r="TYR126" s="38"/>
      <c r="TYS126" s="38"/>
      <c r="TYT126" s="38"/>
      <c r="TYU126" s="38"/>
      <c r="TYV126" s="38"/>
      <c r="TYW126" s="38"/>
      <c r="TYX126" s="38"/>
      <c r="TYY126" s="38"/>
      <c r="TYZ126" s="38"/>
      <c r="TZA126" s="38"/>
      <c r="TZB126" s="38"/>
      <c r="TZC126" s="38"/>
      <c r="TZD126" s="38"/>
      <c r="TZE126" s="38"/>
      <c r="TZF126" s="38"/>
      <c r="TZG126" s="38"/>
      <c r="TZH126" s="38"/>
      <c r="TZI126" s="38"/>
      <c r="TZJ126" s="38"/>
      <c r="TZK126" s="38"/>
      <c r="TZL126" s="38"/>
      <c r="TZM126" s="38"/>
      <c r="TZN126" s="38"/>
      <c r="TZO126" s="38"/>
      <c r="TZP126" s="38"/>
      <c r="TZQ126" s="38"/>
      <c r="TZR126" s="38"/>
      <c r="TZS126" s="38"/>
      <c r="TZT126" s="38"/>
      <c r="TZU126" s="38"/>
      <c r="TZV126" s="38"/>
      <c r="TZW126" s="38"/>
      <c r="TZX126" s="38"/>
      <c r="TZY126" s="38"/>
      <c r="TZZ126" s="38"/>
      <c r="UAA126" s="38"/>
      <c r="UAB126" s="38"/>
      <c r="UAC126" s="38"/>
      <c r="UAD126" s="38"/>
      <c r="UAE126" s="38"/>
      <c r="UAF126" s="38"/>
      <c r="UAG126" s="38"/>
      <c r="UAH126" s="38"/>
      <c r="UAI126" s="38"/>
      <c r="UAJ126" s="38"/>
      <c r="UAK126" s="38"/>
      <c r="UAL126" s="38"/>
      <c r="UAM126" s="38"/>
      <c r="UAN126" s="38"/>
      <c r="UAO126" s="38"/>
      <c r="UAP126" s="38"/>
      <c r="UAQ126" s="38"/>
      <c r="UAR126" s="38"/>
      <c r="UAS126" s="38"/>
      <c r="UAT126" s="38"/>
      <c r="UAU126" s="38"/>
      <c r="UAV126" s="38"/>
      <c r="UAW126" s="38"/>
      <c r="UAX126" s="38"/>
      <c r="UAY126" s="38"/>
      <c r="UAZ126" s="38"/>
      <c r="UBA126" s="38"/>
      <c r="UBB126" s="38"/>
      <c r="UBC126" s="38"/>
      <c r="UBD126" s="38"/>
      <c r="UBE126" s="38"/>
      <c r="UBF126" s="38"/>
      <c r="UBG126" s="38"/>
      <c r="UBH126" s="38"/>
      <c r="UBI126" s="38"/>
      <c r="UBJ126" s="38"/>
      <c r="UBK126" s="38"/>
      <c r="UBL126" s="38"/>
      <c r="UBM126" s="38"/>
      <c r="UBN126" s="38"/>
      <c r="UBO126" s="38"/>
      <c r="UBP126" s="38"/>
      <c r="UBQ126" s="38"/>
      <c r="UBR126" s="38"/>
      <c r="UBS126" s="38"/>
      <c r="UBT126" s="38"/>
      <c r="UBU126" s="38"/>
      <c r="UBV126" s="38"/>
      <c r="UBW126" s="38"/>
      <c r="UBX126" s="38"/>
      <c r="UBY126" s="38"/>
      <c r="UBZ126" s="38"/>
      <c r="UCA126" s="38"/>
      <c r="UCB126" s="38"/>
      <c r="UCC126" s="38"/>
      <c r="UCD126" s="38"/>
      <c r="UCE126" s="38"/>
      <c r="UCF126" s="38"/>
      <c r="UCG126" s="38"/>
      <c r="UCH126" s="38"/>
      <c r="UCI126" s="38"/>
      <c r="UCJ126" s="38"/>
      <c r="UCK126" s="38"/>
      <c r="UCL126" s="38"/>
      <c r="UCM126" s="38"/>
      <c r="UCN126" s="38"/>
      <c r="UCO126" s="38"/>
      <c r="UCP126" s="38"/>
      <c r="UCQ126" s="38"/>
      <c r="UCR126" s="38"/>
      <c r="UCS126" s="38"/>
      <c r="UCT126" s="38"/>
      <c r="UCU126" s="38"/>
      <c r="UCV126" s="38"/>
      <c r="UCW126" s="38"/>
      <c r="UCX126" s="38"/>
      <c r="UCY126" s="38"/>
      <c r="UCZ126" s="38"/>
      <c r="UDA126" s="38"/>
      <c r="UDB126" s="38"/>
      <c r="UDC126" s="38"/>
      <c r="UDD126" s="38"/>
      <c r="UDE126" s="38"/>
      <c r="UDF126" s="38"/>
      <c r="UDG126" s="38"/>
      <c r="UDH126" s="38"/>
      <c r="UDI126" s="38"/>
      <c r="UDJ126" s="38"/>
      <c r="UDK126" s="38"/>
      <c r="UDL126" s="38"/>
      <c r="UDM126" s="38"/>
      <c r="UDN126" s="38"/>
      <c r="UDO126" s="38"/>
      <c r="UDP126" s="38"/>
      <c r="UDQ126" s="38"/>
      <c r="UDR126" s="38"/>
      <c r="UDS126" s="38"/>
      <c r="UDT126" s="38"/>
      <c r="UDU126" s="38"/>
      <c r="UDV126" s="38"/>
      <c r="UDW126" s="38"/>
      <c r="UDX126" s="38"/>
      <c r="UDY126" s="38"/>
      <c r="UDZ126" s="38"/>
      <c r="UEA126" s="38"/>
      <c r="UEB126" s="38"/>
      <c r="UEC126" s="38"/>
      <c r="UED126" s="38"/>
      <c r="UEE126" s="38"/>
      <c r="UEF126" s="38"/>
      <c r="UEG126" s="38"/>
      <c r="UEH126" s="38"/>
      <c r="UEI126" s="38"/>
      <c r="UEJ126" s="38"/>
      <c r="UEK126" s="38"/>
      <c r="UEL126" s="38"/>
      <c r="UEM126" s="38"/>
      <c r="UEN126" s="38"/>
      <c r="UEO126" s="38"/>
      <c r="UEP126" s="38"/>
      <c r="UEQ126" s="38"/>
      <c r="UER126" s="38"/>
      <c r="UES126" s="38"/>
      <c r="UET126" s="38"/>
      <c r="UEU126" s="38"/>
      <c r="UEV126" s="38"/>
      <c r="UEW126" s="38"/>
      <c r="UEX126" s="38"/>
      <c r="UEY126" s="38"/>
      <c r="UEZ126" s="38"/>
      <c r="UFA126" s="38"/>
      <c r="UFB126" s="38"/>
      <c r="UFC126" s="38"/>
      <c r="UFD126" s="38"/>
      <c r="UFE126" s="38"/>
      <c r="UFF126" s="38"/>
      <c r="UFG126" s="38"/>
      <c r="UFH126" s="38"/>
      <c r="UFI126" s="38"/>
      <c r="UFJ126" s="38"/>
      <c r="UFK126" s="38"/>
      <c r="UFL126" s="38"/>
      <c r="UFM126" s="38"/>
      <c r="UFN126" s="38"/>
      <c r="UFO126" s="38"/>
      <c r="UFP126" s="38"/>
      <c r="UFQ126" s="38"/>
      <c r="UFR126" s="38"/>
      <c r="UFS126" s="38"/>
      <c r="UFT126" s="38"/>
      <c r="UFU126" s="38"/>
      <c r="UFV126" s="38"/>
      <c r="UFW126" s="38"/>
      <c r="UFX126" s="38"/>
      <c r="UFY126" s="38"/>
      <c r="UFZ126" s="38"/>
      <c r="UGA126" s="38"/>
      <c r="UGB126" s="38"/>
      <c r="UGC126" s="38"/>
      <c r="UGD126" s="38"/>
      <c r="UGE126" s="38"/>
      <c r="UGF126" s="38"/>
      <c r="UGG126" s="38"/>
      <c r="UGH126" s="38"/>
      <c r="UGI126" s="38"/>
      <c r="UGJ126" s="38"/>
      <c r="UGK126" s="38"/>
      <c r="UGL126" s="38"/>
      <c r="UGM126" s="38"/>
      <c r="UGN126" s="38"/>
      <c r="UGO126" s="38"/>
      <c r="UGP126" s="38"/>
      <c r="UGQ126" s="38"/>
      <c r="UGR126" s="38"/>
      <c r="UGS126" s="38"/>
      <c r="UGT126" s="38"/>
      <c r="UGU126" s="38"/>
      <c r="UGV126" s="38"/>
      <c r="UGW126" s="38"/>
      <c r="UGX126" s="38"/>
      <c r="UGY126" s="38"/>
      <c r="UGZ126" s="38"/>
      <c r="UHA126" s="38"/>
      <c r="UHB126" s="38"/>
      <c r="UHC126" s="38"/>
      <c r="UHD126" s="38"/>
      <c r="UHE126" s="38"/>
      <c r="UHF126" s="38"/>
      <c r="UHG126" s="38"/>
      <c r="UHH126" s="38"/>
      <c r="UHI126" s="38"/>
      <c r="UHJ126" s="38"/>
      <c r="UHK126" s="38"/>
      <c r="UHL126" s="38"/>
      <c r="UHM126" s="38"/>
      <c r="UHN126" s="38"/>
      <c r="UHO126" s="38"/>
      <c r="UHP126" s="38"/>
      <c r="UHQ126" s="38"/>
      <c r="UHR126" s="38"/>
      <c r="UHS126" s="38"/>
      <c r="UHT126" s="38"/>
      <c r="UHU126" s="38"/>
      <c r="UHV126" s="38"/>
      <c r="UHW126" s="38"/>
      <c r="UHX126" s="38"/>
      <c r="UHY126" s="38"/>
      <c r="UHZ126" s="38"/>
      <c r="UIA126" s="38"/>
      <c r="UIB126" s="38"/>
      <c r="UIC126" s="38"/>
      <c r="UID126" s="38"/>
      <c r="UIE126" s="38"/>
      <c r="UIF126" s="38"/>
      <c r="UIG126" s="38"/>
      <c r="UIH126" s="38"/>
      <c r="UII126" s="38"/>
      <c r="UIJ126" s="38"/>
      <c r="UIK126" s="38"/>
      <c r="UIL126" s="38"/>
      <c r="UIM126" s="38"/>
      <c r="UIN126" s="38"/>
      <c r="UIO126" s="38"/>
      <c r="UIP126" s="38"/>
      <c r="UIQ126" s="38"/>
      <c r="UIR126" s="38"/>
      <c r="UIS126" s="38"/>
      <c r="UIT126" s="38"/>
      <c r="UIU126" s="38"/>
      <c r="UIV126" s="38"/>
      <c r="UIW126" s="38"/>
      <c r="UIX126" s="38"/>
      <c r="UIY126" s="38"/>
      <c r="UIZ126" s="38"/>
      <c r="UJA126" s="38"/>
      <c r="UJB126" s="38"/>
      <c r="UJC126" s="38"/>
      <c r="UJD126" s="38"/>
      <c r="UJE126" s="38"/>
      <c r="UJF126" s="38"/>
      <c r="UJG126" s="38"/>
      <c r="UJH126" s="38"/>
      <c r="UJI126" s="38"/>
      <c r="UJJ126" s="38"/>
      <c r="UJK126" s="38"/>
      <c r="UJL126" s="38"/>
      <c r="UJM126" s="38"/>
      <c r="UJN126" s="38"/>
      <c r="UJO126" s="38"/>
      <c r="UJP126" s="38"/>
      <c r="UJQ126" s="38"/>
      <c r="UJR126" s="38"/>
      <c r="UJS126" s="38"/>
      <c r="UJT126" s="38"/>
      <c r="UJU126" s="38"/>
      <c r="UJV126" s="38"/>
      <c r="UJW126" s="38"/>
      <c r="UJX126" s="38"/>
      <c r="UJY126" s="38"/>
      <c r="UJZ126" s="38"/>
      <c r="UKA126" s="38"/>
      <c r="UKB126" s="38"/>
      <c r="UKC126" s="38"/>
      <c r="UKD126" s="38"/>
      <c r="UKE126" s="38"/>
      <c r="UKF126" s="38"/>
      <c r="UKG126" s="38"/>
      <c r="UKH126" s="38"/>
      <c r="UKI126" s="38"/>
      <c r="UKJ126" s="38"/>
      <c r="UKK126" s="38"/>
      <c r="UKL126" s="38"/>
      <c r="UKM126" s="38"/>
      <c r="UKN126" s="38"/>
      <c r="UKO126" s="38"/>
      <c r="UKP126" s="38"/>
      <c r="UKQ126" s="38"/>
      <c r="UKR126" s="38"/>
      <c r="UKS126" s="38"/>
      <c r="UKT126" s="38"/>
      <c r="UKU126" s="38"/>
      <c r="UKV126" s="38"/>
      <c r="UKW126" s="38"/>
      <c r="UKX126" s="38"/>
      <c r="UKY126" s="38"/>
      <c r="UKZ126" s="38"/>
      <c r="ULA126" s="38"/>
      <c r="ULB126" s="38"/>
      <c r="ULC126" s="38"/>
      <c r="ULD126" s="38"/>
      <c r="ULE126" s="38"/>
      <c r="ULF126" s="38"/>
      <c r="ULG126" s="38"/>
      <c r="ULH126" s="38"/>
      <c r="ULI126" s="38"/>
      <c r="ULJ126" s="38"/>
      <c r="ULK126" s="38"/>
      <c r="ULL126" s="38"/>
      <c r="ULM126" s="38"/>
      <c r="ULN126" s="38"/>
      <c r="ULO126" s="38"/>
      <c r="ULP126" s="38"/>
      <c r="ULQ126" s="38"/>
      <c r="ULR126" s="38"/>
      <c r="ULS126" s="38"/>
      <c r="ULT126" s="38"/>
      <c r="ULU126" s="38"/>
      <c r="ULV126" s="38"/>
      <c r="ULW126" s="38"/>
      <c r="ULX126" s="38"/>
      <c r="ULY126" s="38"/>
      <c r="ULZ126" s="38"/>
      <c r="UMA126" s="38"/>
      <c r="UMB126" s="38"/>
      <c r="UMC126" s="38"/>
      <c r="UMD126" s="38"/>
      <c r="UME126" s="38"/>
      <c r="UMF126" s="38"/>
      <c r="UMG126" s="38"/>
      <c r="UMH126" s="38"/>
      <c r="UMI126" s="38"/>
      <c r="UMJ126" s="38"/>
      <c r="UMK126" s="38"/>
      <c r="UML126" s="38"/>
      <c r="UMM126" s="38"/>
      <c r="UMN126" s="38"/>
      <c r="UMO126" s="38"/>
      <c r="UMP126" s="38"/>
      <c r="UMQ126" s="38"/>
      <c r="UMR126" s="38"/>
      <c r="UMS126" s="38"/>
      <c r="UMT126" s="38"/>
      <c r="UMU126" s="38"/>
      <c r="UMV126" s="38"/>
      <c r="UMW126" s="38"/>
      <c r="UMX126" s="38"/>
      <c r="UMY126" s="38"/>
      <c r="UMZ126" s="38"/>
      <c r="UNA126" s="38"/>
      <c r="UNB126" s="38"/>
      <c r="UNC126" s="38"/>
      <c r="UND126" s="38"/>
      <c r="UNE126" s="38"/>
      <c r="UNF126" s="38"/>
      <c r="UNG126" s="38"/>
      <c r="UNH126" s="38"/>
      <c r="UNI126" s="38"/>
      <c r="UNJ126" s="38"/>
      <c r="UNK126" s="38"/>
      <c r="UNL126" s="38"/>
      <c r="UNM126" s="38"/>
      <c r="UNN126" s="38"/>
      <c r="UNO126" s="38"/>
      <c r="UNP126" s="38"/>
      <c r="UNQ126" s="38"/>
      <c r="UNR126" s="38"/>
      <c r="UNS126" s="38"/>
      <c r="UNT126" s="38"/>
      <c r="UNU126" s="38"/>
      <c r="UNV126" s="38"/>
      <c r="UNW126" s="38"/>
      <c r="UNX126" s="38"/>
      <c r="UNY126" s="38"/>
      <c r="UNZ126" s="38"/>
      <c r="UOA126" s="38"/>
      <c r="UOB126" s="38"/>
      <c r="UOC126" s="38"/>
      <c r="UOD126" s="38"/>
      <c r="UOE126" s="38"/>
      <c r="UOF126" s="38"/>
      <c r="UOG126" s="38"/>
      <c r="UOH126" s="38"/>
      <c r="UOI126" s="38"/>
      <c r="UOJ126" s="38"/>
      <c r="UOK126" s="38"/>
      <c r="UOL126" s="38"/>
      <c r="UOM126" s="38"/>
      <c r="UON126" s="38"/>
      <c r="UOO126" s="38"/>
      <c r="UOP126" s="38"/>
      <c r="UOQ126" s="38"/>
      <c r="UOR126" s="38"/>
      <c r="UOS126" s="38"/>
      <c r="UOT126" s="38"/>
      <c r="UOU126" s="38"/>
      <c r="UOV126" s="38"/>
      <c r="UOW126" s="38"/>
      <c r="UOX126" s="38"/>
      <c r="UOY126" s="38"/>
      <c r="UOZ126" s="38"/>
      <c r="UPA126" s="38"/>
      <c r="UPB126" s="38"/>
      <c r="UPC126" s="38"/>
      <c r="UPD126" s="38"/>
      <c r="UPE126" s="38"/>
      <c r="UPF126" s="38"/>
      <c r="UPG126" s="38"/>
      <c r="UPH126" s="38"/>
      <c r="UPI126" s="38"/>
      <c r="UPJ126" s="38"/>
      <c r="UPK126" s="38"/>
      <c r="UPL126" s="38"/>
      <c r="UPM126" s="38"/>
      <c r="UPN126" s="38"/>
      <c r="UPO126" s="38"/>
      <c r="UPP126" s="38"/>
      <c r="UPQ126" s="38"/>
      <c r="UPR126" s="38"/>
      <c r="UPS126" s="38"/>
      <c r="UPT126" s="38"/>
      <c r="UPU126" s="38"/>
      <c r="UPV126" s="38"/>
      <c r="UPW126" s="38"/>
      <c r="UPX126" s="38"/>
      <c r="UPY126" s="38"/>
      <c r="UPZ126" s="38"/>
      <c r="UQA126" s="38"/>
      <c r="UQB126" s="38"/>
      <c r="UQC126" s="38"/>
      <c r="UQD126" s="38"/>
      <c r="UQE126" s="38"/>
      <c r="UQF126" s="38"/>
      <c r="UQG126" s="38"/>
      <c r="UQH126" s="38"/>
      <c r="UQI126" s="38"/>
      <c r="UQJ126" s="38"/>
      <c r="UQK126" s="38"/>
      <c r="UQL126" s="38"/>
      <c r="UQM126" s="38"/>
      <c r="UQN126" s="38"/>
      <c r="UQO126" s="38"/>
      <c r="UQP126" s="38"/>
      <c r="UQQ126" s="38"/>
      <c r="UQR126" s="38"/>
      <c r="UQS126" s="38"/>
      <c r="UQT126" s="38"/>
      <c r="UQU126" s="38"/>
      <c r="UQV126" s="38"/>
      <c r="UQW126" s="38"/>
      <c r="UQX126" s="38"/>
      <c r="UQY126" s="38"/>
      <c r="UQZ126" s="38"/>
      <c r="URA126" s="38"/>
      <c r="URB126" s="38"/>
      <c r="URC126" s="38"/>
      <c r="URD126" s="38"/>
      <c r="URE126" s="38"/>
      <c r="URF126" s="38"/>
      <c r="URG126" s="38"/>
      <c r="URH126" s="38"/>
      <c r="URI126" s="38"/>
      <c r="URJ126" s="38"/>
      <c r="URK126" s="38"/>
      <c r="URL126" s="38"/>
      <c r="URM126" s="38"/>
      <c r="URN126" s="38"/>
      <c r="URO126" s="38"/>
      <c r="URP126" s="38"/>
      <c r="URQ126" s="38"/>
      <c r="URR126" s="38"/>
      <c r="URS126" s="38"/>
      <c r="URT126" s="38"/>
      <c r="URU126" s="38"/>
      <c r="URV126" s="38"/>
      <c r="URW126" s="38"/>
      <c r="URX126" s="38"/>
      <c r="URY126" s="38"/>
      <c r="URZ126" s="38"/>
      <c r="USA126" s="38"/>
      <c r="USB126" s="38"/>
      <c r="USC126" s="38"/>
      <c r="USD126" s="38"/>
      <c r="USE126" s="38"/>
      <c r="USF126" s="38"/>
      <c r="USG126" s="38"/>
      <c r="USH126" s="38"/>
      <c r="USI126" s="38"/>
      <c r="USJ126" s="38"/>
      <c r="USK126" s="38"/>
      <c r="USL126" s="38"/>
      <c r="USM126" s="38"/>
      <c r="USN126" s="38"/>
      <c r="USO126" s="38"/>
      <c r="USP126" s="38"/>
      <c r="USQ126" s="38"/>
      <c r="USR126" s="38"/>
      <c r="USS126" s="38"/>
      <c r="UST126" s="38"/>
      <c r="USU126" s="38"/>
      <c r="USV126" s="38"/>
      <c r="USW126" s="38"/>
      <c r="USX126" s="38"/>
      <c r="USY126" s="38"/>
      <c r="USZ126" s="38"/>
      <c r="UTA126" s="38"/>
      <c r="UTB126" s="38"/>
      <c r="UTC126" s="38"/>
      <c r="UTD126" s="38"/>
      <c r="UTE126" s="38"/>
      <c r="UTF126" s="38"/>
      <c r="UTG126" s="38"/>
      <c r="UTH126" s="38"/>
      <c r="UTI126" s="38"/>
      <c r="UTJ126" s="38"/>
      <c r="UTK126" s="38"/>
      <c r="UTL126" s="38"/>
      <c r="UTM126" s="38"/>
      <c r="UTN126" s="38"/>
      <c r="UTO126" s="38"/>
      <c r="UTP126" s="38"/>
      <c r="UTQ126" s="38"/>
      <c r="UTR126" s="38"/>
      <c r="UTS126" s="38"/>
      <c r="UTT126" s="38"/>
      <c r="UTU126" s="38"/>
      <c r="UTV126" s="38"/>
      <c r="UTW126" s="38"/>
      <c r="UTX126" s="38"/>
      <c r="UTY126" s="38"/>
      <c r="UTZ126" s="38"/>
      <c r="UUA126" s="38"/>
      <c r="UUB126" s="38"/>
      <c r="UUC126" s="38"/>
      <c r="UUD126" s="38"/>
      <c r="UUE126" s="38"/>
      <c r="UUF126" s="38"/>
      <c r="UUG126" s="38"/>
      <c r="UUH126" s="38"/>
      <c r="UUI126" s="38"/>
      <c r="UUJ126" s="38"/>
      <c r="UUK126" s="38"/>
      <c r="UUL126" s="38"/>
      <c r="UUM126" s="38"/>
      <c r="UUN126" s="38"/>
      <c r="UUO126" s="38"/>
      <c r="UUP126" s="38"/>
      <c r="UUQ126" s="38"/>
      <c r="UUR126" s="38"/>
      <c r="UUS126" s="38"/>
      <c r="UUT126" s="38"/>
      <c r="UUU126" s="38"/>
      <c r="UUV126" s="38"/>
      <c r="UUW126" s="38"/>
      <c r="UUX126" s="38"/>
      <c r="UUY126" s="38"/>
      <c r="UUZ126" s="38"/>
      <c r="UVA126" s="38"/>
      <c r="UVB126" s="38"/>
      <c r="UVC126" s="38"/>
      <c r="UVD126" s="38"/>
      <c r="UVE126" s="38"/>
      <c r="UVF126" s="38"/>
      <c r="UVG126" s="38"/>
      <c r="UVH126" s="38"/>
      <c r="UVI126" s="38"/>
      <c r="UVJ126" s="38"/>
      <c r="UVK126" s="38"/>
      <c r="UVL126" s="38"/>
      <c r="UVM126" s="38"/>
      <c r="UVN126" s="38"/>
      <c r="UVO126" s="38"/>
      <c r="UVP126" s="38"/>
      <c r="UVQ126" s="38"/>
      <c r="UVR126" s="38"/>
      <c r="UVS126" s="38"/>
      <c r="UVT126" s="38"/>
      <c r="UVU126" s="38"/>
      <c r="UVV126" s="38"/>
      <c r="UVW126" s="38"/>
      <c r="UVX126" s="38"/>
      <c r="UVY126" s="38"/>
      <c r="UVZ126" s="38"/>
      <c r="UWA126" s="38"/>
      <c r="UWB126" s="38"/>
      <c r="UWC126" s="38"/>
      <c r="UWD126" s="38"/>
      <c r="UWE126" s="38"/>
      <c r="UWF126" s="38"/>
      <c r="UWG126" s="38"/>
      <c r="UWH126" s="38"/>
      <c r="UWI126" s="38"/>
      <c r="UWJ126" s="38"/>
      <c r="UWK126" s="38"/>
      <c r="UWL126" s="38"/>
      <c r="UWM126" s="38"/>
      <c r="UWN126" s="38"/>
      <c r="UWO126" s="38"/>
      <c r="UWP126" s="38"/>
      <c r="UWQ126" s="38"/>
      <c r="UWR126" s="38"/>
      <c r="UWS126" s="38"/>
      <c r="UWT126" s="38"/>
      <c r="UWU126" s="38"/>
      <c r="UWV126" s="38"/>
      <c r="UWW126" s="38"/>
      <c r="UWX126" s="38"/>
      <c r="UWY126" s="38"/>
      <c r="UWZ126" s="38"/>
      <c r="UXA126" s="38"/>
      <c r="UXB126" s="38"/>
      <c r="UXC126" s="38"/>
      <c r="UXD126" s="38"/>
      <c r="UXE126" s="38"/>
      <c r="UXF126" s="38"/>
      <c r="UXG126" s="38"/>
      <c r="UXH126" s="38"/>
      <c r="UXI126" s="38"/>
      <c r="UXJ126" s="38"/>
      <c r="UXK126" s="38"/>
      <c r="UXL126" s="38"/>
      <c r="UXM126" s="38"/>
      <c r="UXN126" s="38"/>
      <c r="UXO126" s="38"/>
      <c r="UXP126" s="38"/>
      <c r="UXQ126" s="38"/>
      <c r="UXR126" s="38"/>
      <c r="UXS126" s="38"/>
      <c r="UXT126" s="38"/>
      <c r="UXU126" s="38"/>
      <c r="UXV126" s="38"/>
      <c r="UXW126" s="38"/>
      <c r="UXX126" s="38"/>
      <c r="UXY126" s="38"/>
      <c r="UXZ126" s="38"/>
      <c r="UYA126" s="38"/>
      <c r="UYB126" s="38"/>
      <c r="UYC126" s="38"/>
      <c r="UYD126" s="38"/>
      <c r="UYE126" s="38"/>
      <c r="UYF126" s="38"/>
      <c r="UYG126" s="38"/>
      <c r="UYH126" s="38"/>
      <c r="UYI126" s="38"/>
      <c r="UYJ126" s="38"/>
      <c r="UYK126" s="38"/>
      <c r="UYL126" s="38"/>
      <c r="UYM126" s="38"/>
      <c r="UYN126" s="38"/>
      <c r="UYO126" s="38"/>
      <c r="UYP126" s="38"/>
      <c r="UYQ126" s="38"/>
      <c r="UYR126" s="38"/>
      <c r="UYS126" s="38"/>
      <c r="UYT126" s="38"/>
      <c r="UYU126" s="38"/>
      <c r="UYV126" s="38"/>
      <c r="UYW126" s="38"/>
      <c r="UYX126" s="38"/>
      <c r="UYY126" s="38"/>
      <c r="UYZ126" s="38"/>
      <c r="UZA126" s="38"/>
      <c r="UZB126" s="38"/>
      <c r="UZC126" s="38"/>
      <c r="UZD126" s="38"/>
      <c r="UZE126" s="38"/>
      <c r="UZF126" s="38"/>
      <c r="UZG126" s="38"/>
      <c r="UZH126" s="38"/>
      <c r="UZI126" s="38"/>
      <c r="UZJ126" s="38"/>
      <c r="UZK126" s="38"/>
      <c r="UZL126" s="38"/>
      <c r="UZM126" s="38"/>
      <c r="UZN126" s="38"/>
      <c r="UZO126" s="38"/>
      <c r="UZP126" s="38"/>
      <c r="UZQ126" s="38"/>
      <c r="UZR126" s="38"/>
      <c r="UZS126" s="38"/>
      <c r="UZT126" s="38"/>
      <c r="UZU126" s="38"/>
      <c r="UZV126" s="38"/>
      <c r="UZW126" s="38"/>
      <c r="UZX126" s="38"/>
      <c r="UZY126" s="38"/>
      <c r="UZZ126" s="38"/>
      <c r="VAA126" s="38"/>
      <c r="VAB126" s="38"/>
      <c r="VAC126" s="38"/>
      <c r="VAD126" s="38"/>
      <c r="VAE126" s="38"/>
      <c r="VAF126" s="38"/>
      <c r="VAG126" s="38"/>
      <c r="VAH126" s="38"/>
      <c r="VAI126" s="38"/>
      <c r="VAJ126" s="38"/>
      <c r="VAK126" s="38"/>
      <c r="VAL126" s="38"/>
      <c r="VAM126" s="38"/>
      <c r="VAN126" s="38"/>
      <c r="VAO126" s="38"/>
      <c r="VAP126" s="38"/>
      <c r="VAQ126" s="38"/>
      <c r="VAR126" s="38"/>
      <c r="VAS126" s="38"/>
      <c r="VAT126" s="38"/>
      <c r="VAU126" s="38"/>
      <c r="VAV126" s="38"/>
      <c r="VAW126" s="38"/>
      <c r="VAX126" s="38"/>
      <c r="VAY126" s="38"/>
      <c r="VAZ126" s="38"/>
      <c r="VBA126" s="38"/>
      <c r="VBB126" s="38"/>
      <c r="VBC126" s="38"/>
      <c r="VBD126" s="38"/>
      <c r="VBE126" s="38"/>
      <c r="VBF126" s="38"/>
      <c r="VBG126" s="38"/>
      <c r="VBH126" s="38"/>
      <c r="VBI126" s="38"/>
      <c r="VBJ126" s="38"/>
      <c r="VBK126" s="38"/>
      <c r="VBL126" s="38"/>
      <c r="VBM126" s="38"/>
      <c r="VBN126" s="38"/>
      <c r="VBO126" s="38"/>
      <c r="VBP126" s="38"/>
      <c r="VBQ126" s="38"/>
      <c r="VBR126" s="38"/>
      <c r="VBS126" s="38"/>
      <c r="VBT126" s="38"/>
      <c r="VBU126" s="38"/>
      <c r="VBV126" s="38"/>
      <c r="VBW126" s="38"/>
      <c r="VBX126" s="38"/>
      <c r="VBY126" s="38"/>
      <c r="VBZ126" s="38"/>
      <c r="VCA126" s="38"/>
      <c r="VCB126" s="38"/>
      <c r="VCC126" s="38"/>
      <c r="VCD126" s="38"/>
      <c r="VCE126" s="38"/>
      <c r="VCF126" s="38"/>
      <c r="VCG126" s="38"/>
      <c r="VCH126" s="38"/>
      <c r="VCI126" s="38"/>
      <c r="VCJ126" s="38"/>
      <c r="VCK126" s="38"/>
      <c r="VCL126" s="38"/>
      <c r="VCM126" s="38"/>
      <c r="VCN126" s="38"/>
      <c r="VCO126" s="38"/>
      <c r="VCP126" s="38"/>
      <c r="VCQ126" s="38"/>
      <c r="VCR126" s="38"/>
      <c r="VCS126" s="38"/>
      <c r="VCT126" s="38"/>
      <c r="VCU126" s="38"/>
      <c r="VCV126" s="38"/>
      <c r="VCW126" s="38"/>
      <c r="VCX126" s="38"/>
      <c r="VCY126" s="38"/>
      <c r="VCZ126" s="38"/>
      <c r="VDA126" s="38"/>
      <c r="VDB126" s="38"/>
      <c r="VDC126" s="38"/>
      <c r="VDD126" s="38"/>
      <c r="VDE126" s="38"/>
      <c r="VDF126" s="38"/>
      <c r="VDG126" s="38"/>
      <c r="VDH126" s="38"/>
      <c r="VDI126" s="38"/>
      <c r="VDJ126" s="38"/>
      <c r="VDK126" s="38"/>
      <c r="VDL126" s="38"/>
      <c r="VDM126" s="38"/>
      <c r="VDN126" s="38"/>
      <c r="VDO126" s="38"/>
      <c r="VDP126" s="38"/>
      <c r="VDQ126" s="38"/>
      <c r="VDR126" s="38"/>
      <c r="VDS126" s="38"/>
      <c r="VDT126" s="38"/>
      <c r="VDU126" s="38"/>
      <c r="VDV126" s="38"/>
      <c r="VDW126" s="38"/>
      <c r="VDX126" s="38"/>
      <c r="VDY126" s="38"/>
      <c r="VDZ126" s="38"/>
      <c r="VEA126" s="38"/>
      <c r="VEB126" s="38"/>
      <c r="VEC126" s="38"/>
      <c r="VED126" s="38"/>
      <c r="VEE126" s="38"/>
      <c r="VEF126" s="38"/>
      <c r="VEG126" s="38"/>
      <c r="VEH126" s="38"/>
      <c r="VEI126" s="38"/>
      <c r="VEJ126" s="38"/>
      <c r="VEK126" s="38"/>
      <c r="VEL126" s="38"/>
      <c r="VEM126" s="38"/>
      <c r="VEN126" s="38"/>
      <c r="VEO126" s="38"/>
      <c r="VEP126" s="38"/>
      <c r="VEQ126" s="38"/>
      <c r="VER126" s="38"/>
      <c r="VES126" s="38"/>
      <c r="VET126" s="38"/>
      <c r="VEU126" s="38"/>
      <c r="VEV126" s="38"/>
      <c r="VEW126" s="38"/>
      <c r="VEX126" s="38"/>
      <c r="VEY126" s="38"/>
      <c r="VEZ126" s="38"/>
      <c r="VFA126" s="38"/>
      <c r="VFB126" s="38"/>
      <c r="VFC126" s="38"/>
      <c r="VFD126" s="38"/>
      <c r="VFE126" s="38"/>
      <c r="VFF126" s="38"/>
      <c r="VFG126" s="38"/>
      <c r="VFH126" s="38"/>
      <c r="VFI126" s="38"/>
      <c r="VFJ126" s="38"/>
      <c r="VFK126" s="38"/>
      <c r="VFL126" s="38"/>
      <c r="VFM126" s="38"/>
      <c r="VFN126" s="38"/>
      <c r="VFO126" s="38"/>
      <c r="VFP126" s="38"/>
      <c r="VFQ126" s="38"/>
      <c r="VFR126" s="38"/>
      <c r="VFS126" s="38"/>
      <c r="VFT126" s="38"/>
      <c r="VFU126" s="38"/>
      <c r="VFV126" s="38"/>
      <c r="VFW126" s="38"/>
      <c r="VFX126" s="38"/>
      <c r="VFY126" s="38"/>
      <c r="VFZ126" s="38"/>
      <c r="VGA126" s="38"/>
      <c r="VGB126" s="38"/>
      <c r="VGC126" s="38"/>
      <c r="VGD126" s="38"/>
      <c r="VGE126" s="38"/>
      <c r="VGF126" s="38"/>
      <c r="VGG126" s="38"/>
      <c r="VGH126" s="38"/>
      <c r="VGI126" s="38"/>
      <c r="VGJ126" s="38"/>
      <c r="VGK126" s="38"/>
      <c r="VGL126" s="38"/>
      <c r="VGM126" s="38"/>
      <c r="VGN126" s="38"/>
      <c r="VGO126" s="38"/>
      <c r="VGP126" s="38"/>
      <c r="VGQ126" s="38"/>
      <c r="VGR126" s="38"/>
      <c r="VGS126" s="38"/>
      <c r="VGT126" s="38"/>
      <c r="VGU126" s="38"/>
      <c r="VGV126" s="38"/>
      <c r="VGW126" s="38"/>
      <c r="VGX126" s="38"/>
      <c r="VGY126" s="38"/>
      <c r="VGZ126" s="38"/>
      <c r="VHA126" s="38"/>
      <c r="VHB126" s="38"/>
      <c r="VHC126" s="38"/>
      <c r="VHD126" s="38"/>
      <c r="VHE126" s="38"/>
      <c r="VHF126" s="38"/>
      <c r="VHG126" s="38"/>
      <c r="VHH126" s="38"/>
      <c r="VHI126" s="38"/>
      <c r="VHJ126" s="38"/>
      <c r="VHK126" s="38"/>
      <c r="VHL126" s="38"/>
      <c r="VHM126" s="38"/>
      <c r="VHN126" s="38"/>
      <c r="VHO126" s="38"/>
      <c r="VHP126" s="38"/>
      <c r="VHQ126" s="38"/>
      <c r="VHR126" s="38"/>
      <c r="VHS126" s="38"/>
      <c r="VHT126" s="38"/>
      <c r="VHU126" s="38"/>
      <c r="VHV126" s="38"/>
      <c r="VHW126" s="38"/>
      <c r="VHX126" s="38"/>
      <c r="VHY126" s="38"/>
      <c r="VHZ126" s="38"/>
      <c r="VIA126" s="38"/>
      <c r="VIB126" s="38"/>
      <c r="VIC126" s="38"/>
      <c r="VID126" s="38"/>
      <c r="VIE126" s="38"/>
      <c r="VIF126" s="38"/>
      <c r="VIG126" s="38"/>
      <c r="VIH126" s="38"/>
      <c r="VII126" s="38"/>
      <c r="VIJ126" s="38"/>
      <c r="VIK126" s="38"/>
      <c r="VIL126" s="38"/>
      <c r="VIM126" s="38"/>
      <c r="VIN126" s="38"/>
      <c r="VIO126" s="38"/>
      <c r="VIP126" s="38"/>
      <c r="VIQ126" s="38"/>
      <c r="VIR126" s="38"/>
      <c r="VIS126" s="38"/>
      <c r="VIT126" s="38"/>
      <c r="VIU126" s="38"/>
      <c r="VIV126" s="38"/>
      <c r="VIW126" s="38"/>
      <c r="VIX126" s="38"/>
      <c r="VIY126" s="38"/>
      <c r="VIZ126" s="38"/>
      <c r="VJA126" s="38"/>
      <c r="VJB126" s="38"/>
      <c r="VJC126" s="38"/>
      <c r="VJD126" s="38"/>
      <c r="VJE126" s="38"/>
      <c r="VJF126" s="38"/>
      <c r="VJG126" s="38"/>
      <c r="VJH126" s="38"/>
      <c r="VJI126" s="38"/>
      <c r="VJJ126" s="38"/>
      <c r="VJK126" s="38"/>
      <c r="VJL126" s="38"/>
      <c r="VJM126" s="38"/>
      <c r="VJN126" s="38"/>
      <c r="VJO126" s="38"/>
      <c r="VJP126" s="38"/>
      <c r="VJQ126" s="38"/>
      <c r="VJR126" s="38"/>
      <c r="VJS126" s="38"/>
      <c r="VJT126" s="38"/>
      <c r="VJU126" s="38"/>
      <c r="VJV126" s="38"/>
      <c r="VJW126" s="38"/>
      <c r="VJX126" s="38"/>
      <c r="VJY126" s="38"/>
      <c r="VJZ126" s="38"/>
      <c r="VKA126" s="38"/>
      <c r="VKB126" s="38"/>
      <c r="VKC126" s="38"/>
      <c r="VKD126" s="38"/>
      <c r="VKE126" s="38"/>
      <c r="VKF126" s="38"/>
      <c r="VKG126" s="38"/>
      <c r="VKH126" s="38"/>
      <c r="VKI126" s="38"/>
      <c r="VKJ126" s="38"/>
      <c r="VKK126" s="38"/>
      <c r="VKL126" s="38"/>
      <c r="VKM126" s="38"/>
      <c r="VKN126" s="38"/>
      <c r="VKO126" s="38"/>
      <c r="VKP126" s="38"/>
      <c r="VKQ126" s="38"/>
      <c r="VKR126" s="38"/>
      <c r="VKS126" s="38"/>
      <c r="VKT126" s="38"/>
      <c r="VKU126" s="38"/>
      <c r="VKV126" s="38"/>
      <c r="VKW126" s="38"/>
      <c r="VKX126" s="38"/>
      <c r="VKY126" s="38"/>
      <c r="VKZ126" s="38"/>
      <c r="VLA126" s="38"/>
      <c r="VLB126" s="38"/>
      <c r="VLC126" s="38"/>
      <c r="VLD126" s="38"/>
      <c r="VLE126" s="38"/>
      <c r="VLF126" s="38"/>
      <c r="VLG126" s="38"/>
      <c r="VLH126" s="38"/>
      <c r="VLI126" s="38"/>
      <c r="VLJ126" s="38"/>
      <c r="VLK126" s="38"/>
      <c r="VLL126" s="38"/>
      <c r="VLM126" s="38"/>
      <c r="VLN126" s="38"/>
      <c r="VLO126" s="38"/>
      <c r="VLP126" s="38"/>
      <c r="VLQ126" s="38"/>
      <c r="VLR126" s="38"/>
      <c r="VLS126" s="38"/>
      <c r="VLT126" s="38"/>
      <c r="VLU126" s="38"/>
      <c r="VLV126" s="38"/>
      <c r="VLW126" s="38"/>
      <c r="VLX126" s="38"/>
      <c r="VLY126" s="38"/>
      <c r="VLZ126" s="38"/>
      <c r="VMA126" s="38"/>
      <c r="VMB126" s="38"/>
      <c r="VMC126" s="38"/>
      <c r="VMD126" s="38"/>
      <c r="VME126" s="38"/>
      <c r="VMF126" s="38"/>
      <c r="VMG126" s="38"/>
      <c r="VMH126" s="38"/>
      <c r="VMI126" s="38"/>
      <c r="VMJ126" s="38"/>
      <c r="VMK126" s="38"/>
      <c r="VML126" s="38"/>
      <c r="VMM126" s="38"/>
      <c r="VMN126" s="38"/>
      <c r="VMO126" s="38"/>
      <c r="VMP126" s="38"/>
      <c r="VMQ126" s="38"/>
      <c r="VMR126" s="38"/>
      <c r="VMS126" s="38"/>
      <c r="VMT126" s="38"/>
      <c r="VMU126" s="38"/>
      <c r="VMV126" s="38"/>
      <c r="VMW126" s="38"/>
      <c r="VMX126" s="38"/>
      <c r="VMY126" s="38"/>
      <c r="VMZ126" s="38"/>
      <c r="VNA126" s="38"/>
      <c r="VNB126" s="38"/>
      <c r="VNC126" s="38"/>
      <c r="VND126" s="38"/>
      <c r="VNE126" s="38"/>
      <c r="VNF126" s="38"/>
      <c r="VNG126" s="38"/>
      <c r="VNH126" s="38"/>
      <c r="VNI126" s="38"/>
      <c r="VNJ126" s="38"/>
      <c r="VNK126" s="38"/>
      <c r="VNL126" s="38"/>
      <c r="VNM126" s="38"/>
      <c r="VNN126" s="38"/>
      <c r="VNO126" s="38"/>
      <c r="VNP126" s="38"/>
      <c r="VNQ126" s="38"/>
      <c r="VNR126" s="38"/>
      <c r="VNS126" s="38"/>
      <c r="VNT126" s="38"/>
      <c r="VNU126" s="38"/>
      <c r="VNV126" s="38"/>
      <c r="VNW126" s="38"/>
      <c r="VNX126" s="38"/>
      <c r="VNY126" s="38"/>
      <c r="VNZ126" s="38"/>
      <c r="VOA126" s="38"/>
      <c r="VOB126" s="38"/>
      <c r="VOC126" s="38"/>
      <c r="VOD126" s="38"/>
      <c r="VOE126" s="38"/>
      <c r="VOF126" s="38"/>
      <c r="VOG126" s="38"/>
      <c r="VOH126" s="38"/>
      <c r="VOI126" s="38"/>
      <c r="VOJ126" s="38"/>
      <c r="VOK126" s="38"/>
      <c r="VOL126" s="38"/>
      <c r="VOM126" s="38"/>
      <c r="VON126" s="38"/>
      <c r="VOO126" s="38"/>
      <c r="VOP126" s="38"/>
      <c r="VOQ126" s="38"/>
      <c r="VOR126" s="38"/>
      <c r="VOS126" s="38"/>
      <c r="VOT126" s="38"/>
      <c r="VOU126" s="38"/>
      <c r="VOV126" s="38"/>
      <c r="VOW126" s="38"/>
      <c r="VOX126" s="38"/>
      <c r="VOY126" s="38"/>
      <c r="VOZ126" s="38"/>
      <c r="VPA126" s="38"/>
      <c r="VPB126" s="38"/>
      <c r="VPC126" s="38"/>
      <c r="VPD126" s="38"/>
      <c r="VPE126" s="38"/>
      <c r="VPF126" s="38"/>
      <c r="VPG126" s="38"/>
      <c r="VPH126" s="38"/>
      <c r="VPI126" s="38"/>
      <c r="VPJ126" s="38"/>
      <c r="VPK126" s="38"/>
      <c r="VPL126" s="38"/>
      <c r="VPM126" s="38"/>
      <c r="VPN126" s="38"/>
      <c r="VPO126" s="38"/>
      <c r="VPP126" s="38"/>
      <c r="VPQ126" s="38"/>
      <c r="VPR126" s="38"/>
      <c r="VPS126" s="38"/>
      <c r="VPT126" s="38"/>
      <c r="VPU126" s="38"/>
      <c r="VPV126" s="38"/>
      <c r="VPW126" s="38"/>
      <c r="VPX126" s="38"/>
      <c r="VPY126" s="38"/>
      <c r="VPZ126" s="38"/>
      <c r="VQA126" s="38"/>
      <c r="VQB126" s="38"/>
      <c r="VQC126" s="38"/>
      <c r="VQD126" s="38"/>
      <c r="VQE126" s="38"/>
      <c r="VQF126" s="38"/>
      <c r="VQG126" s="38"/>
      <c r="VQH126" s="38"/>
      <c r="VQI126" s="38"/>
      <c r="VQJ126" s="38"/>
      <c r="VQK126" s="38"/>
      <c r="VQL126" s="38"/>
      <c r="VQM126" s="38"/>
      <c r="VQN126" s="38"/>
      <c r="VQO126" s="38"/>
      <c r="VQP126" s="38"/>
      <c r="VQQ126" s="38"/>
      <c r="VQR126" s="38"/>
      <c r="VQS126" s="38"/>
      <c r="VQT126" s="38"/>
      <c r="VQU126" s="38"/>
      <c r="VQV126" s="38"/>
      <c r="VQW126" s="38"/>
      <c r="VQX126" s="38"/>
      <c r="VQY126" s="38"/>
      <c r="VQZ126" s="38"/>
      <c r="VRA126" s="38"/>
      <c r="VRB126" s="38"/>
      <c r="VRC126" s="38"/>
      <c r="VRD126" s="38"/>
      <c r="VRE126" s="38"/>
      <c r="VRF126" s="38"/>
      <c r="VRG126" s="38"/>
      <c r="VRH126" s="38"/>
      <c r="VRI126" s="38"/>
      <c r="VRJ126" s="38"/>
      <c r="VRK126" s="38"/>
      <c r="VRL126" s="38"/>
      <c r="VRM126" s="38"/>
      <c r="VRN126" s="38"/>
      <c r="VRO126" s="38"/>
      <c r="VRP126" s="38"/>
      <c r="VRQ126" s="38"/>
      <c r="VRR126" s="38"/>
      <c r="VRS126" s="38"/>
      <c r="VRT126" s="38"/>
      <c r="VRU126" s="38"/>
      <c r="VRV126" s="38"/>
      <c r="VRW126" s="38"/>
      <c r="VRX126" s="38"/>
      <c r="VRY126" s="38"/>
      <c r="VRZ126" s="38"/>
      <c r="VSA126" s="38"/>
      <c r="VSB126" s="38"/>
      <c r="VSC126" s="38"/>
      <c r="VSD126" s="38"/>
      <c r="VSE126" s="38"/>
      <c r="VSF126" s="38"/>
      <c r="VSG126" s="38"/>
      <c r="VSH126" s="38"/>
      <c r="VSI126" s="38"/>
      <c r="VSJ126" s="38"/>
      <c r="VSK126" s="38"/>
      <c r="VSL126" s="38"/>
      <c r="VSM126" s="38"/>
      <c r="VSN126" s="38"/>
      <c r="VSO126" s="38"/>
      <c r="VSP126" s="38"/>
      <c r="VSQ126" s="38"/>
      <c r="VSR126" s="38"/>
      <c r="VSS126" s="38"/>
      <c r="VST126" s="38"/>
      <c r="VSU126" s="38"/>
      <c r="VSV126" s="38"/>
      <c r="VSW126" s="38"/>
      <c r="VSX126" s="38"/>
      <c r="VSY126" s="38"/>
      <c r="VSZ126" s="38"/>
      <c r="VTA126" s="38"/>
      <c r="VTB126" s="38"/>
      <c r="VTC126" s="38"/>
      <c r="VTD126" s="38"/>
      <c r="VTE126" s="38"/>
      <c r="VTF126" s="38"/>
      <c r="VTG126" s="38"/>
      <c r="VTH126" s="38"/>
      <c r="VTI126" s="38"/>
      <c r="VTJ126" s="38"/>
      <c r="VTK126" s="38"/>
      <c r="VTL126" s="38"/>
      <c r="VTM126" s="38"/>
      <c r="VTN126" s="38"/>
      <c r="VTO126" s="38"/>
      <c r="VTP126" s="38"/>
      <c r="VTQ126" s="38"/>
      <c r="VTR126" s="38"/>
      <c r="VTS126" s="38"/>
      <c r="VTT126" s="38"/>
      <c r="VTU126" s="38"/>
      <c r="VTV126" s="38"/>
      <c r="VTW126" s="38"/>
      <c r="VTX126" s="38"/>
      <c r="VTY126" s="38"/>
      <c r="VTZ126" s="38"/>
      <c r="VUA126" s="38"/>
      <c r="VUB126" s="38"/>
      <c r="VUC126" s="38"/>
      <c r="VUD126" s="38"/>
      <c r="VUE126" s="38"/>
      <c r="VUF126" s="38"/>
      <c r="VUG126" s="38"/>
      <c r="VUH126" s="38"/>
      <c r="VUI126" s="38"/>
      <c r="VUJ126" s="38"/>
      <c r="VUK126" s="38"/>
      <c r="VUL126" s="38"/>
      <c r="VUM126" s="38"/>
      <c r="VUN126" s="38"/>
      <c r="VUO126" s="38"/>
      <c r="VUP126" s="38"/>
      <c r="VUQ126" s="38"/>
      <c r="VUR126" s="38"/>
      <c r="VUS126" s="38"/>
      <c r="VUT126" s="38"/>
      <c r="VUU126" s="38"/>
      <c r="VUV126" s="38"/>
      <c r="VUW126" s="38"/>
      <c r="VUX126" s="38"/>
      <c r="VUY126" s="38"/>
      <c r="VUZ126" s="38"/>
      <c r="VVA126" s="38"/>
      <c r="VVB126" s="38"/>
      <c r="VVC126" s="38"/>
      <c r="VVD126" s="38"/>
      <c r="VVE126" s="38"/>
      <c r="VVF126" s="38"/>
      <c r="VVG126" s="38"/>
      <c r="VVH126" s="38"/>
      <c r="VVI126" s="38"/>
      <c r="VVJ126" s="38"/>
      <c r="VVK126" s="38"/>
      <c r="VVL126" s="38"/>
      <c r="VVM126" s="38"/>
      <c r="VVN126" s="38"/>
      <c r="VVO126" s="38"/>
      <c r="VVP126" s="38"/>
      <c r="VVQ126" s="38"/>
      <c r="VVR126" s="38"/>
      <c r="VVS126" s="38"/>
      <c r="VVT126" s="38"/>
      <c r="VVU126" s="38"/>
      <c r="VVV126" s="38"/>
      <c r="VVW126" s="38"/>
      <c r="VVX126" s="38"/>
      <c r="VVY126" s="38"/>
      <c r="VVZ126" s="38"/>
      <c r="VWA126" s="38"/>
      <c r="VWB126" s="38"/>
      <c r="VWC126" s="38"/>
      <c r="VWD126" s="38"/>
      <c r="VWE126" s="38"/>
      <c r="VWF126" s="38"/>
      <c r="VWG126" s="38"/>
      <c r="VWH126" s="38"/>
      <c r="VWI126" s="38"/>
      <c r="VWJ126" s="38"/>
      <c r="VWK126" s="38"/>
      <c r="VWL126" s="38"/>
      <c r="VWM126" s="38"/>
      <c r="VWN126" s="38"/>
      <c r="VWO126" s="38"/>
      <c r="VWP126" s="38"/>
      <c r="VWQ126" s="38"/>
      <c r="VWR126" s="38"/>
      <c r="VWS126" s="38"/>
      <c r="VWT126" s="38"/>
      <c r="VWU126" s="38"/>
      <c r="VWV126" s="38"/>
      <c r="VWW126" s="38"/>
      <c r="VWX126" s="38"/>
      <c r="VWY126" s="38"/>
      <c r="VWZ126" s="38"/>
      <c r="VXA126" s="38"/>
      <c r="VXB126" s="38"/>
      <c r="VXC126" s="38"/>
      <c r="VXD126" s="38"/>
      <c r="VXE126" s="38"/>
      <c r="VXF126" s="38"/>
      <c r="VXG126" s="38"/>
      <c r="VXH126" s="38"/>
      <c r="VXI126" s="38"/>
      <c r="VXJ126" s="38"/>
      <c r="VXK126" s="38"/>
      <c r="VXL126" s="38"/>
      <c r="VXM126" s="38"/>
      <c r="VXN126" s="38"/>
      <c r="VXO126" s="38"/>
      <c r="VXP126" s="38"/>
      <c r="VXQ126" s="38"/>
      <c r="VXR126" s="38"/>
      <c r="VXS126" s="38"/>
      <c r="VXT126" s="38"/>
      <c r="VXU126" s="38"/>
      <c r="VXV126" s="38"/>
      <c r="VXW126" s="38"/>
      <c r="VXX126" s="38"/>
      <c r="VXY126" s="38"/>
      <c r="VXZ126" s="38"/>
      <c r="VYA126" s="38"/>
      <c r="VYB126" s="38"/>
      <c r="VYC126" s="38"/>
      <c r="VYD126" s="38"/>
      <c r="VYE126" s="38"/>
      <c r="VYF126" s="38"/>
      <c r="VYG126" s="38"/>
      <c r="VYH126" s="38"/>
      <c r="VYI126" s="38"/>
      <c r="VYJ126" s="38"/>
      <c r="VYK126" s="38"/>
      <c r="VYL126" s="38"/>
      <c r="VYM126" s="38"/>
      <c r="VYN126" s="38"/>
      <c r="VYO126" s="38"/>
      <c r="VYP126" s="38"/>
      <c r="VYQ126" s="38"/>
      <c r="VYR126" s="38"/>
      <c r="VYS126" s="38"/>
      <c r="VYT126" s="38"/>
      <c r="VYU126" s="38"/>
      <c r="VYV126" s="38"/>
      <c r="VYW126" s="38"/>
      <c r="VYX126" s="38"/>
      <c r="VYY126" s="38"/>
      <c r="VYZ126" s="38"/>
      <c r="VZA126" s="38"/>
      <c r="VZB126" s="38"/>
      <c r="VZC126" s="38"/>
      <c r="VZD126" s="38"/>
      <c r="VZE126" s="38"/>
      <c r="VZF126" s="38"/>
      <c r="VZG126" s="38"/>
      <c r="VZH126" s="38"/>
      <c r="VZI126" s="38"/>
      <c r="VZJ126" s="38"/>
      <c r="VZK126" s="38"/>
      <c r="VZL126" s="38"/>
      <c r="VZM126" s="38"/>
      <c r="VZN126" s="38"/>
      <c r="VZO126" s="38"/>
      <c r="VZP126" s="38"/>
      <c r="VZQ126" s="38"/>
      <c r="VZR126" s="38"/>
      <c r="VZS126" s="38"/>
      <c r="VZT126" s="38"/>
      <c r="VZU126" s="38"/>
      <c r="VZV126" s="38"/>
      <c r="VZW126" s="38"/>
      <c r="VZX126" s="38"/>
      <c r="VZY126" s="38"/>
      <c r="VZZ126" s="38"/>
      <c r="WAA126" s="38"/>
      <c r="WAB126" s="38"/>
      <c r="WAC126" s="38"/>
      <c r="WAD126" s="38"/>
      <c r="WAE126" s="38"/>
      <c r="WAF126" s="38"/>
      <c r="WAG126" s="38"/>
      <c r="WAH126" s="38"/>
      <c r="WAI126" s="38"/>
      <c r="WAJ126" s="38"/>
      <c r="WAK126" s="38"/>
      <c r="WAL126" s="38"/>
      <c r="WAM126" s="38"/>
      <c r="WAN126" s="38"/>
      <c r="WAO126" s="38"/>
      <c r="WAP126" s="38"/>
      <c r="WAQ126" s="38"/>
      <c r="WAR126" s="38"/>
      <c r="WAS126" s="38"/>
      <c r="WAT126" s="38"/>
      <c r="WAU126" s="38"/>
      <c r="WAV126" s="38"/>
      <c r="WAW126" s="38"/>
      <c r="WAX126" s="38"/>
      <c r="WAY126" s="38"/>
      <c r="WAZ126" s="38"/>
      <c r="WBA126" s="38"/>
      <c r="WBB126" s="38"/>
      <c r="WBC126" s="38"/>
      <c r="WBD126" s="38"/>
      <c r="WBE126" s="38"/>
      <c r="WBF126" s="38"/>
      <c r="WBG126" s="38"/>
      <c r="WBH126" s="38"/>
      <c r="WBI126" s="38"/>
      <c r="WBJ126" s="38"/>
      <c r="WBK126" s="38"/>
      <c r="WBL126" s="38"/>
      <c r="WBM126" s="38"/>
      <c r="WBN126" s="38"/>
      <c r="WBO126" s="38"/>
      <c r="WBP126" s="38"/>
      <c r="WBQ126" s="38"/>
      <c r="WBR126" s="38"/>
      <c r="WBS126" s="38"/>
      <c r="WBT126" s="38"/>
      <c r="WBU126" s="38"/>
      <c r="WBV126" s="38"/>
      <c r="WBW126" s="38"/>
      <c r="WBX126" s="38"/>
      <c r="WBY126" s="38"/>
      <c r="WBZ126" s="38"/>
      <c r="WCA126" s="38"/>
      <c r="WCB126" s="38"/>
      <c r="WCC126" s="38"/>
      <c r="WCD126" s="38"/>
      <c r="WCE126" s="38"/>
      <c r="WCF126" s="38"/>
      <c r="WCG126" s="38"/>
      <c r="WCH126" s="38"/>
      <c r="WCI126" s="38"/>
      <c r="WCJ126" s="38"/>
      <c r="WCK126" s="38"/>
      <c r="WCL126" s="38"/>
      <c r="WCM126" s="38"/>
      <c r="WCN126" s="38"/>
      <c r="WCO126" s="38"/>
      <c r="WCP126" s="38"/>
      <c r="WCQ126" s="38"/>
      <c r="WCR126" s="38"/>
      <c r="WCS126" s="38"/>
      <c r="WCT126" s="38"/>
      <c r="WCU126" s="38"/>
      <c r="WCV126" s="38"/>
      <c r="WCW126" s="38"/>
      <c r="WCX126" s="38"/>
      <c r="WCY126" s="38"/>
      <c r="WCZ126" s="38"/>
      <c r="WDA126" s="38"/>
      <c r="WDB126" s="38"/>
      <c r="WDC126" s="38"/>
      <c r="WDD126" s="38"/>
      <c r="WDE126" s="38"/>
      <c r="WDF126" s="38"/>
      <c r="WDG126" s="38"/>
      <c r="WDH126" s="38"/>
      <c r="WDI126" s="38"/>
      <c r="WDJ126" s="38"/>
      <c r="WDK126" s="38"/>
      <c r="WDL126" s="38"/>
      <c r="WDM126" s="38"/>
      <c r="WDN126" s="38"/>
      <c r="WDO126" s="38"/>
      <c r="WDP126" s="38"/>
      <c r="WDQ126" s="38"/>
      <c r="WDR126" s="38"/>
      <c r="WDS126" s="38"/>
      <c r="WDT126" s="38"/>
      <c r="WDU126" s="38"/>
      <c r="WDV126" s="38"/>
      <c r="WDW126" s="38"/>
      <c r="WDX126" s="38"/>
      <c r="WDY126" s="38"/>
      <c r="WDZ126" s="38"/>
      <c r="WEA126" s="38"/>
      <c r="WEB126" s="38"/>
      <c r="WEC126" s="38"/>
      <c r="WED126" s="38"/>
      <c r="WEE126" s="38"/>
      <c r="WEF126" s="38"/>
      <c r="WEG126" s="38"/>
      <c r="WEH126" s="38"/>
      <c r="WEI126" s="38"/>
      <c r="WEJ126" s="38"/>
      <c r="WEK126" s="38"/>
      <c r="WEL126" s="38"/>
      <c r="WEM126" s="38"/>
      <c r="WEN126" s="38"/>
      <c r="WEO126" s="38"/>
      <c r="WEP126" s="38"/>
      <c r="WEQ126" s="38"/>
      <c r="WER126" s="38"/>
      <c r="WES126" s="38"/>
      <c r="WET126" s="38"/>
      <c r="WEU126" s="38"/>
      <c r="WEV126" s="38"/>
      <c r="WEW126" s="38"/>
      <c r="WEX126" s="38"/>
      <c r="WEY126" s="38"/>
      <c r="WEZ126" s="38"/>
      <c r="WFA126" s="38"/>
      <c r="WFB126" s="38"/>
      <c r="WFC126" s="38"/>
      <c r="WFD126" s="38"/>
      <c r="WFE126" s="38"/>
      <c r="WFF126" s="38"/>
      <c r="WFG126" s="38"/>
      <c r="WFH126" s="38"/>
      <c r="WFI126" s="38"/>
      <c r="WFJ126" s="38"/>
      <c r="WFK126" s="38"/>
      <c r="WFL126" s="38"/>
      <c r="WFM126" s="38"/>
      <c r="WFN126" s="38"/>
      <c r="WFO126" s="38"/>
      <c r="WFP126" s="38"/>
      <c r="WFQ126" s="38"/>
      <c r="WFR126" s="38"/>
      <c r="WFS126" s="38"/>
      <c r="WFT126" s="38"/>
      <c r="WFU126" s="38"/>
      <c r="WFV126" s="38"/>
      <c r="WFW126" s="38"/>
      <c r="WFX126" s="38"/>
      <c r="WFY126" s="38"/>
      <c r="WFZ126" s="38"/>
      <c r="WGA126" s="38"/>
      <c r="WGB126" s="38"/>
      <c r="WGC126" s="38"/>
      <c r="WGD126" s="38"/>
      <c r="WGE126" s="38"/>
      <c r="WGF126" s="38"/>
      <c r="WGG126" s="38"/>
      <c r="WGH126" s="38"/>
      <c r="WGI126" s="38"/>
      <c r="WGJ126" s="38"/>
      <c r="WGK126" s="38"/>
      <c r="WGL126" s="38"/>
      <c r="WGM126" s="38"/>
      <c r="WGN126" s="38"/>
      <c r="WGO126" s="38"/>
      <c r="WGP126" s="38"/>
      <c r="WGQ126" s="38"/>
      <c r="WGR126" s="38"/>
      <c r="WGS126" s="38"/>
      <c r="WGT126" s="38"/>
      <c r="WGU126" s="38"/>
      <c r="WGV126" s="38"/>
      <c r="WGW126" s="38"/>
      <c r="WGX126" s="38"/>
      <c r="WGY126" s="38"/>
      <c r="WGZ126" s="38"/>
      <c r="WHA126" s="38"/>
      <c r="WHB126" s="38"/>
      <c r="WHC126" s="38"/>
      <c r="WHD126" s="38"/>
      <c r="WHE126" s="38"/>
      <c r="WHF126" s="38"/>
      <c r="WHG126" s="38"/>
      <c r="WHH126" s="38"/>
      <c r="WHI126" s="38"/>
      <c r="WHJ126" s="38"/>
      <c r="WHK126" s="38"/>
      <c r="WHL126" s="38"/>
      <c r="WHM126" s="38"/>
      <c r="WHN126" s="38"/>
      <c r="WHO126" s="38"/>
      <c r="WHP126" s="38"/>
      <c r="WHQ126" s="38"/>
      <c r="WHR126" s="38"/>
      <c r="WHS126" s="38"/>
      <c r="WHT126" s="38"/>
      <c r="WHU126" s="38"/>
      <c r="WHV126" s="38"/>
      <c r="WHW126" s="38"/>
      <c r="WHX126" s="38"/>
      <c r="WHY126" s="38"/>
      <c r="WHZ126" s="38"/>
      <c r="WIA126" s="38"/>
      <c r="WIB126" s="38"/>
      <c r="WIC126" s="38"/>
      <c r="WID126" s="38"/>
      <c r="WIE126" s="38"/>
      <c r="WIF126" s="38"/>
      <c r="WIG126" s="38"/>
      <c r="WIH126" s="38"/>
      <c r="WII126" s="38"/>
      <c r="WIJ126" s="38"/>
      <c r="WIK126" s="38"/>
      <c r="WIL126" s="38"/>
      <c r="WIM126" s="38"/>
      <c r="WIN126" s="38"/>
      <c r="WIO126" s="38"/>
      <c r="WIP126" s="38"/>
      <c r="WIQ126" s="38"/>
      <c r="WIR126" s="38"/>
      <c r="WIS126" s="38"/>
      <c r="WIT126" s="38"/>
      <c r="WIU126" s="38"/>
      <c r="WIV126" s="38"/>
      <c r="WIW126" s="38"/>
      <c r="WIX126" s="38"/>
      <c r="WIY126" s="38"/>
      <c r="WIZ126" s="38"/>
      <c r="WJA126" s="38"/>
      <c r="WJB126" s="38"/>
      <c r="WJC126" s="38"/>
      <c r="WJD126" s="38"/>
      <c r="WJE126" s="38"/>
      <c r="WJF126" s="38"/>
      <c r="WJG126" s="38"/>
      <c r="WJH126" s="38"/>
      <c r="WJI126" s="38"/>
      <c r="WJJ126" s="38"/>
      <c r="WJK126" s="38"/>
      <c r="WJL126" s="38"/>
      <c r="WJM126" s="38"/>
      <c r="WJN126" s="38"/>
      <c r="WJO126" s="38"/>
      <c r="WJP126" s="38"/>
      <c r="WJQ126" s="38"/>
      <c r="WJR126" s="38"/>
      <c r="WJS126" s="38"/>
      <c r="WJT126" s="38"/>
      <c r="WJU126" s="38"/>
      <c r="WJV126" s="38"/>
      <c r="WJW126" s="38"/>
      <c r="WJX126" s="38"/>
      <c r="WJY126" s="38"/>
      <c r="WJZ126" s="38"/>
      <c r="WKA126" s="38"/>
      <c r="WKB126" s="38"/>
      <c r="WKC126" s="38"/>
      <c r="WKD126" s="38"/>
      <c r="WKE126" s="38"/>
      <c r="WKF126" s="38"/>
      <c r="WKG126" s="38"/>
      <c r="WKH126" s="38"/>
      <c r="WKI126" s="38"/>
      <c r="WKJ126" s="38"/>
      <c r="WKK126" s="38"/>
      <c r="WKL126" s="38"/>
      <c r="WKM126" s="38"/>
      <c r="WKN126" s="38"/>
      <c r="WKO126" s="38"/>
      <c r="WKP126" s="38"/>
      <c r="WKQ126" s="38"/>
      <c r="WKR126" s="38"/>
      <c r="WKS126" s="38"/>
      <c r="WKT126" s="38"/>
      <c r="WKU126" s="38"/>
      <c r="WKV126" s="38"/>
      <c r="WKW126" s="38"/>
      <c r="WKX126" s="38"/>
      <c r="WKY126" s="38"/>
      <c r="WKZ126" s="38"/>
      <c r="WLA126" s="38"/>
      <c r="WLB126" s="38"/>
      <c r="WLC126" s="38"/>
      <c r="WLD126" s="38"/>
      <c r="WLE126" s="38"/>
      <c r="WLF126" s="38"/>
      <c r="WLG126" s="38"/>
      <c r="WLH126" s="38"/>
      <c r="WLI126" s="38"/>
      <c r="WLJ126" s="38"/>
      <c r="WLK126" s="38"/>
      <c r="WLL126" s="38"/>
      <c r="WLM126" s="38"/>
      <c r="WLN126" s="38"/>
      <c r="WLO126" s="38"/>
      <c r="WLP126" s="38"/>
      <c r="WLQ126" s="38"/>
      <c r="WLR126" s="38"/>
      <c r="WLS126" s="38"/>
      <c r="WLT126" s="38"/>
      <c r="WLU126" s="38"/>
      <c r="WLV126" s="38"/>
      <c r="WLW126" s="38"/>
      <c r="WLX126" s="38"/>
      <c r="WLY126" s="38"/>
      <c r="WLZ126" s="38"/>
      <c r="WMA126" s="38"/>
      <c r="WMB126" s="38"/>
      <c r="WMC126" s="38"/>
      <c r="WMD126" s="38"/>
      <c r="WME126" s="38"/>
      <c r="WMF126" s="38"/>
      <c r="WMG126" s="38"/>
      <c r="WMH126" s="38"/>
      <c r="WMI126" s="38"/>
      <c r="WMJ126" s="38"/>
      <c r="WMK126" s="38"/>
      <c r="WML126" s="38"/>
      <c r="WMM126" s="38"/>
      <c r="WMN126" s="38"/>
      <c r="WMO126" s="38"/>
      <c r="WMP126" s="38"/>
      <c r="WMQ126" s="38"/>
      <c r="WMR126" s="38"/>
      <c r="WMS126" s="38"/>
      <c r="WMT126" s="38"/>
      <c r="WMU126" s="38"/>
      <c r="WMV126" s="38"/>
      <c r="WMW126" s="38"/>
      <c r="WMX126" s="38"/>
      <c r="WMY126" s="38"/>
      <c r="WMZ126" s="38"/>
      <c r="WNA126" s="38"/>
      <c r="WNB126" s="38"/>
      <c r="WNC126" s="38"/>
      <c r="WND126" s="38"/>
      <c r="WNE126" s="38"/>
      <c r="WNF126" s="38"/>
      <c r="WNG126" s="38"/>
      <c r="WNH126" s="38"/>
      <c r="WNI126" s="38"/>
      <c r="WNJ126" s="38"/>
      <c r="WNK126" s="38"/>
      <c r="WNL126" s="38"/>
      <c r="WNM126" s="38"/>
      <c r="WNN126" s="38"/>
      <c r="WNO126" s="38"/>
      <c r="WNP126" s="38"/>
      <c r="WNQ126" s="38"/>
      <c r="WNR126" s="38"/>
      <c r="WNS126" s="38"/>
      <c r="WNT126" s="38"/>
      <c r="WNU126" s="38"/>
      <c r="WNV126" s="38"/>
      <c r="WNW126" s="38"/>
      <c r="WNX126" s="38"/>
      <c r="WNY126" s="38"/>
      <c r="WNZ126" s="38"/>
      <c r="WOA126" s="38"/>
      <c r="WOB126" s="38"/>
      <c r="WOC126" s="38"/>
      <c r="WOD126" s="38"/>
      <c r="WOE126" s="38"/>
      <c r="WOF126" s="38"/>
      <c r="WOG126" s="38"/>
      <c r="WOH126" s="38"/>
      <c r="WOI126" s="38"/>
      <c r="WOJ126" s="38"/>
      <c r="WOK126" s="38"/>
      <c r="WOL126" s="38"/>
      <c r="WOM126" s="38"/>
      <c r="WON126" s="38"/>
      <c r="WOO126" s="38"/>
      <c r="WOP126" s="38"/>
      <c r="WOQ126" s="38"/>
      <c r="WOR126" s="38"/>
      <c r="WOS126" s="38"/>
      <c r="WOT126" s="38"/>
      <c r="WOU126" s="38"/>
      <c r="WOV126" s="38"/>
      <c r="WOW126" s="38"/>
      <c r="WOX126" s="38"/>
      <c r="WOY126" s="38"/>
      <c r="WOZ126" s="38"/>
      <c r="WPA126" s="38"/>
      <c r="WPB126" s="38"/>
      <c r="WPC126" s="38"/>
      <c r="WPD126" s="38"/>
      <c r="WPE126" s="38"/>
      <c r="WPF126" s="38"/>
      <c r="WPG126" s="38"/>
      <c r="WPH126" s="38"/>
      <c r="WPI126" s="38"/>
      <c r="WPJ126" s="38"/>
      <c r="WPK126" s="38"/>
      <c r="WPL126" s="38"/>
      <c r="WPM126" s="38"/>
      <c r="WPN126" s="38"/>
      <c r="WPO126" s="38"/>
      <c r="WPP126" s="38"/>
      <c r="WPQ126" s="38"/>
      <c r="WPR126" s="38"/>
      <c r="WPS126" s="38"/>
      <c r="WPT126" s="38"/>
      <c r="WPU126" s="38"/>
      <c r="WPV126" s="38"/>
      <c r="WPW126" s="38"/>
      <c r="WPX126" s="38"/>
      <c r="WPY126" s="38"/>
      <c r="WPZ126" s="38"/>
      <c r="WQA126" s="38"/>
      <c r="WQB126" s="38"/>
      <c r="WQC126" s="38"/>
      <c r="WQD126" s="38"/>
      <c r="WQE126" s="38"/>
      <c r="WQF126" s="38"/>
      <c r="WQG126" s="38"/>
      <c r="WQH126" s="38"/>
      <c r="WQI126" s="38"/>
      <c r="WQJ126" s="38"/>
      <c r="WQK126" s="38"/>
      <c r="WQL126" s="38"/>
      <c r="WQM126" s="38"/>
      <c r="WQN126" s="38"/>
      <c r="WQO126" s="38"/>
      <c r="WQP126" s="38"/>
      <c r="WQQ126" s="38"/>
      <c r="WQR126" s="38"/>
      <c r="WQS126" s="38"/>
      <c r="WQT126" s="38"/>
      <c r="WQU126" s="38"/>
      <c r="WQV126" s="38"/>
      <c r="WQW126" s="38"/>
      <c r="WQX126" s="38"/>
      <c r="WQY126" s="38"/>
      <c r="WQZ126" s="38"/>
      <c r="WRA126" s="38"/>
      <c r="WRB126" s="38"/>
      <c r="WRC126" s="38"/>
      <c r="WRD126" s="38"/>
      <c r="WRE126" s="38"/>
      <c r="WRF126" s="38"/>
      <c r="WRG126" s="38"/>
      <c r="WRH126" s="38"/>
      <c r="WRI126" s="38"/>
      <c r="WRJ126" s="38"/>
      <c r="WRK126" s="38"/>
      <c r="WRL126" s="38"/>
      <c r="WRM126" s="38"/>
      <c r="WRN126" s="38"/>
      <c r="WRO126" s="38"/>
      <c r="WRP126" s="38"/>
      <c r="WRQ126" s="38"/>
      <c r="WRR126" s="38"/>
      <c r="WRS126" s="38"/>
      <c r="WRT126" s="38"/>
      <c r="WRU126" s="38"/>
      <c r="WRV126" s="38"/>
      <c r="WRW126" s="38"/>
      <c r="WRX126" s="38"/>
      <c r="WRY126" s="38"/>
      <c r="WRZ126" s="38"/>
      <c r="WSA126" s="38"/>
      <c r="WSB126" s="38"/>
      <c r="WSC126" s="38"/>
      <c r="WSD126" s="38"/>
      <c r="WSE126" s="38"/>
      <c r="WSF126" s="38"/>
      <c r="WSG126" s="38"/>
      <c r="WSH126" s="38"/>
      <c r="WSI126" s="38"/>
      <c r="WSJ126" s="38"/>
      <c r="WSK126" s="38"/>
      <c r="WSL126" s="38"/>
      <c r="WSM126" s="38"/>
      <c r="WSN126" s="38"/>
      <c r="WSO126" s="38"/>
      <c r="WSP126" s="38"/>
      <c r="WSQ126" s="38"/>
      <c r="WSR126" s="38"/>
      <c r="WSS126" s="38"/>
      <c r="WST126" s="38"/>
      <c r="WSU126" s="38"/>
      <c r="WSV126" s="38"/>
      <c r="WSW126" s="38"/>
      <c r="WSX126" s="38"/>
      <c r="WSY126" s="38"/>
      <c r="WSZ126" s="38"/>
      <c r="WTA126" s="38"/>
      <c r="WTB126" s="38"/>
      <c r="WTC126" s="38"/>
      <c r="WTD126" s="38"/>
      <c r="WTE126" s="38"/>
      <c r="WTF126" s="38"/>
      <c r="WTG126" s="38"/>
      <c r="WTH126" s="38"/>
      <c r="WTI126" s="38"/>
      <c r="WTJ126" s="38"/>
      <c r="WTK126" s="38"/>
      <c r="WTL126" s="38"/>
      <c r="WTM126" s="38"/>
      <c r="WTN126" s="38"/>
      <c r="WTO126" s="38"/>
      <c r="WTP126" s="38"/>
      <c r="WTQ126" s="38"/>
      <c r="WTR126" s="38"/>
      <c r="WTS126" s="38"/>
      <c r="WTT126" s="38"/>
      <c r="WTU126" s="38"/>
      <c r="WTV126" s="38"/>
      <c r="WTW126" s="38"/>
      <c r="WTX126" s="38"/>
      <c r="WTY126" s="38"/>
      <c r="WTZ126" s="38"/>
      <c r="WUA126" s="38"/>
      <c r="WUB126" s="38"/>
      <c r="WUC126" s="38"/>
      <c r="WUD126" s="38"/>
      <c r="WUE126" s="38"/>
      <c r="WUF126" s="38"/>
      <c r="WUG126" s="38"/>
      <c r="WUH126" s="38"/>
      <c r="WUI126" s="38"/>
      <c r="WUJ126" s="38"/>
      <c r="WUK126" s="38"/>
      <c r="WUL126" s="38"/>
      <c r="WUM126" s="38"/>
      <c r="WUN126" s="38"/>
      <c r="WUO126" s="38"/>
      <c r="WUP126" s="38"/>
      <c r="WUQ126" s="38"/>
      <c r="WUR126" s="38"/>
      <c r="WUS126" s="38"/>
      <c r="WUT126" s="38"/>
      <c r="WUU126" s="38"/>
      <c r="WUV126" s="38"/>
      <c r="WUW126" s="38"/>
      <c r="WUX126" s="38"/>
      <c r="WUY126" s="38"/>
      <c r="WUZ126" s="38"/>
      <c r="WVA126" s="38"/>
      <c r="WVB126" s="38"/>
      <c r="WVC126" s="38"/>
      <c r="WVD126" s="38"/>
      <c r="WVE126" s="38"/>
      <c r="WVF126" s="38"/>
      <c r="WVG126" s="38"/>
      <c r="WVH126" s="38"/>
      <c r="WVI126" s="38"/>
      <c r="WVJ126" s="38"/>
      <c r="WVK126" s="38"/>
      <c r="WVL126" s="38"/>
      <c r="WVM126" s="38"/>
      <c r="WVN126" s="38"/>
      <c r="WVO126" s="38"/>
      <c r="WVP126" s="38"/>
      <c r="WVQ126" s="38"/>
      <c r="WVR126" s="38"/>
      <c r="WVS126" s="38"/>
      <c r="WVT126" s="38"/>
      <c r="WVU126" s="38"/>
      <c r="WVV126" s="38"/>
      <c r="WVW126" s="38"/>
      <c r="WVX126" s="38"/>
      <c r="WVY126" s="38"/>
      <c r="WVZ126" s="38"/>
      <c r="WWA126" s="38"/>
      <c r="WWB126" s="38"/>
      <c r="WWC126" s="38"/>
      <c r="WWD126" s="38"/>
      <c r="WWE126" s="38"/>
      <c r="WWF126" s="38"/>
      <c r="WWG126" s="38"/>
      <c r="WWH126" s="38"/>
      <c r="WWI126" s="38"/>
      <c r="WWJ126" s="38"/>
      <c r="WWK126" s="38"/>
      <c r="WWL126" s="38"/>
      <c r="WWM126" s="38"/>
      <c r="WWN126" s="38"/>
      <c r="WWO126" s="38"/>
      <c r="WWP126" s="38"/>
      <c r="WWQ126" s="38"/>
      <c r="WWR126" s="38"/>
      <c r="WWS126" s="38"/>
      <c r="WWT126" s="38"/>
      <c r="WWU126" s="38"/>
      <c r="WWV126" s="38"/>
      <c r="WWW126" s="38"/>
      <c r="WWX126" s="38"/>
      <c r="WWY126" s="38"/>
      <c r="WWZ126" s="38"/>
      <c r="WXA126" s="38"/>
      <c r="WXB126" s="38"/>
      <c r="WXC126" s="38"/>
      <c r="WXD126" s="38"/>
      <c r="WXE126" s="38"/>
      <c r="WXF126" s="38"/>
      <c r="WXG126" s="38"/>
      <c r="WXH126" s="38"/>
      <c r="WXI126" s="38"/>
      <c r="WXJ126" s="38"/>
      <c r="WXK126" s="38"/>
      <c r="WXL126" s="38"/>
      <c r="WXM126" s="38"/>
      <c r="WXN126" s="38"/>
      <c r="WXO126" s="38"/>
      <c r="WXP126" s="38"/>
      <c r="WXQ126" s="38"/>
      <c r="WXR126" s="38"/>
      <c r="WXS126" s="38"/>
      <c r="WXT126" s="38"/>
      <c r="WXU126" s="38"/>
      <c r="WXV126" s="38"/>
      <c r="WXW126" s="38"/>
      <c r="WXX126" s="38"/>
      <c r="WXY126" s="38"/>
      <c r="WXZ126" s="38"/>
      <c r="WYA126" s="38"/>
      <c r="WYB126" s="38"/>
      <c r="WYC126" s="38"/>
      <c r="WYD126" s="38"/>
      <c r="WYE126" s="38"/>
      <c r="WYF126" s="38"/>
      <c r="WYG126" s="38"/>
      <c r="WYH126" s="38"/>
      <c r="WYI126" s="38"/>
      <c r="WYJ126" s="38"/>
      <c r="WYK126" s="38"/>
      <c r="WYL126" s="38"/>
      <c r="WYM126" s="38"/>
      <c r="WYN126" s="38"/>
      <c r="WYO126" s="38"/>
      <c r="WYP126" s="38"/>
      <c r="WYQ126" s="38"/>
      <c r="WYR126" s="38"/>
      <c r="WYS126" s="38"/>
      <c r="WYT126" s="38"/>
      <c r="WYU126" s="38"/>
      <c r="WYV126" s="38"/>
      <c r="WYW126" s="38"/>
      <c r="WYX126" s="38"/>
      <c r="WYY126" s="38"/>
      <c r="WYZ126" s="38"/>
      <c r="WZA126" s="38"/>
      <c r="WZB126" s="38"/>
      <c r="WZC126" s="38"/>
      <c r="WZD126" s="38"/>
      <c r="WZE126" s="38"/>
      <c r="WZF126" s="38"/>
      <c r="WZG126" s="38"/>
      <c r="WZH126" s="38"/>
      <c r="WZI126" s="38"/>
      <c r="WZJ126" s="38"/>
      <c r="WZK126" s="38"/>
      <c r="WZL126" s="38"/>
      <c r="WZM126" s="38"/>
      <c r="WZN126" s="38"/>
      <c r="WZO126" s="38"/>
      <c r="WZP126" s="38"/>
      <c r="WZQ126" s="38"/>
      <c r="WZR126" s="38"/>
      <c r="WZS126" s="38"/>
      <c r="WZT126" s="38"/>
      <c r="WZU126" s="38"/>
      <c r="WZV126" s="38"/>
      <c r="WZW126" s="38"/>
      <c r="WZX126" s="38"/>
      <c r="WZY126" s="38"/>
      <c r="WZZ126" s="38"/>
      <c r="XAA126" s="38"/>
      <c r="XAB126" s="38"/>
      <c r="XAC126" s="38"/>
      <c r="XAD126" s="38"/>
      <c r="XAE126" s="38"/>
      <c r="XAF126" s="38"/>
      <c r="XAG126" s="38"/>
      <c r="XAH126" s="38"/>
      <c r="XAI126" s="38"/>
      <c r="XAJ126" s="38"/>
      <c r="XAK126" s="38"/>
      <c r="XAL126" s="38"/>
      <c r="XAM126" s="38"/>
      <c r="XAN126" s="38"/>
      <c r="XAO126" s="38"/>
      <c r="XAP126" s="38"/>
      <c r="XAQ126" s="38"/>
      <c r="XAR126" s="38"/>
      <c r="XAS126" s="38"/>
      <c r="XAT126" s="38"/>
      <c r="XAU126" s="38"/>
      <c r="XAV126" s="38"/>
      <c r="XAW126" s="38"/>
      <c r="XAX126" s="38"/>
      <c r="XAY126" s="38"/>
      <c r="XAZ126" s="38"/>
      <c r="XBA126" s="38"/>
      <c r="XBB126" s="38"/>
      <c r="XBC126" s="38"/>
      <c r="XBD126" s="38"/>
      <c r="XBE126" s="38"/>
      <c r="XBF126" s="38"/>
      <c r="XBG126" s="38"/>
      <c r="XBH126" s="38"/>
      <c r="XBI126" s="38"/>
      <c r="XBJ126" s="38"/>
      <c r="XBK126" s="38"/>
      <c r="XBL126" s="38"/>
      <c r="XBM126" s="38"/>
      <c r="XBN126" s="38"/>
      <c r="XBO126" s="38"/>
      <c r="XBP126" s="38"/>
      <c r="XBQ126" s="38"/>
      <c r="XBR126" s="38"/>
      <c r="XBS126" s="38"/>
      <c r="XBT126" s="38"/>
      <c r="XBU126" s="38"/>
      <c r="XBV126" s="38"/>
      <c r="XBW126" s="38"/>
      <c r="XBX126" s="38"/>
      <c r="XBY126" s="38"/>
      <c r="XBZ126" s="38"/>
      <c r="XCA126" s="38"/>
      <c r="XCB126" s="38"/>
      <c r="XCC126" s="38"/>
      <c r="XCD126" s="38"/>
      <c r="XCE126" s="38"/>
      <c r="XCF126" s="38"/>
      <c r="XCG126" s="38"/>
      <c r="XCH126" s="38"/>
      <c r="XCI126" s="38"/>
      <c r="XCJ126" s="38"/>
      <c r="XCK126" s="38"/>
      <c r="XCL126" s="38"/>
      <c r="XCM126" s="38"/>
      <c r="XCN126" s="38"/>
      <c r="XCO126" s="38"/>
      <c r="XCP126" s="38"/>
      <c r="XCQ126" s="38"/>
      <c r="XCR126" s="38"/>
      <c r="XCS126" s="38"/>
      <c r="XCT126" s="38"/>
      <c r="XCU126" s="38"/>
      <c r="XCV126" s="38"/>
      <c r="XCW126" s="38"/>
      <c r="XCX126" s="38"/>
      <c r="XCY126" s="38"/>
      <c r="XCZ126" s="38"/>
      <c r="XDA126" s="38"/>
      <c r="XDB126" s="38"/>
      <c r="XDC126" s="38"/>
      <c r="XDD126" s="38"/>
      <c r="XDE126" s="38"/>
      <c r="XDF126" s="38"/>
      <c r="XDG126" s="38"/>
      <c r="XDH126" s="38"/>
      <c r="XDI126" s="38"/>
      <c r="XDJ126" s="38"/>
      <c r="XDK126" s="38"/>
      <c r="XDL126" s="38"/>
      <c r="XDM126" s="38"/>
      <c r="XDN126" s="38"/>
      <c r="XDO126" s="38"/>
      <c r="XDP126" s="38"/>
      <c r="XDQ126" s="38"/>
      <c r="XDR126" s="38"/>
      <c r="XDS126" s="38"/>
      <c r="XDT126" s="38"/>
      <c r="XDU126" s="38"/>
      <c r="XDV126" s="38"/>
      <c r="XDW126" s="38"/>
      <c r="XDX126" s="38"/>
      <c r="XDY126" s="38"/>
      <c r="XDZ126" s="38"/>
      <c r="XEA126" s="38"/>
      <c r="XEB126" s="38"/>
      <c r="XEC126" s="38"/>
      <c r="XED126" s="38"/>
      <c r="XEE126" s="38"/>
      <c r="XEF126" s="38"/>
      <c r="XEG126" s="38"/>
      <c r="XEH126" s="38"/>
      <c r="XEI126" s="38"/>
      <c r="XEJ126" s="38"/>
      <c r="XEK126" s="38"/>
      <c r="XEL126" s="38"/>
      <c r="XEM126" s="38"/>
      <c r="XEN126" s="38"/>
      <c r="XEO126" s="38"/>
      <c r="XEP126" s="38"/>
      <c r="XEQ126" s="38"/>
      <c r="XER126" s="38"/>
    </row>
    <row r="127" s="28" customFormat="1" ht="39.5" customHeight="1" spans="1:1024 1025:16372">
      <c r="A127" s="38">
        <v>126</v>
      </c>
      <c r="B127" s="38" t="s">
        <v>22275</v>
      </c>
      <c r="C127" s="38" t="s">
        <v>21745</v>
      </c>
      <c r="D127" s="38" t="s">
        <v>21604</v>
      </c>
      <c r="E127" s="38" t="s">
        <v>22276</v>
      </c>
      <c r="F127" s="38" t="s">
        <v>9589</v>
      </c>
      <c r="G127" s="38" t="s">
        <v>22277</v>
      </c>
      <c r="H127" s="42">
        <v>46054</v>
      </c>
      <c r="I127" s="38">
        <v>59</v>
      </c>
      <c r="J127" s="38" t="str">
        <f>_xlfn.DISPIMG("ID_DFB7DA874BE441098BA3189C2F36086F",1)</f>
        <v>=DISPIMG("ID_DFB7DA874BE441098BA3189C2F36086F",1)</v>
      </c>
      <c r="K127" s="46" t="s">
        <v>22278</v>
      </c>
      <c r="L127" s="38"/>
      <c r="M127" s="38"/>
      <c r="N127" s="38"/>
      <c r="O127" s="38"/>
      <c r="P127" s="38"/>
      <c r="Q127" s="38"/>
      <c r="R127" s="38"/>
      <c r="S127" s="38"/>
      <c r="T127" s="38"/>
      <c r="U127" s="38"/>
      <c r="V127" s="38"/>
      <c r="W127" s="38"/>
      <c r="X127" s="38"/>
      <c r="Y127" s="38"/>
      <c r="Z127" s="38"/>
      <c r="AA127" s="38"/>
      <c r="AB127" s="38"/>
      <c r="AC127" s="38"/>
      <c r="AD127" s="38"/>
      <c r="AE127" s="38"/>
      <c r="AF127" s="38"/>
      <c r="AG127" s="38"/>
      <c r="AH127" s="38"/>
      <c r="AI127" s="38"/>
      <c r="AJ127" s="38"/>
      <c r="AK127" s="38"/>
      <c r="AL127" s="38"/>
      <c r="AM127" s="38"/>
      <c r="AN127" s="38"/>
      <c r="AO127" s="38"/>
      <c r="AP127" s="38"/>
      <c r="AQ127" s="38"/>
      <c r="AR127" s="38"/>
      <c r="AS127" s="38"/>
      <c r="AT127" s="38"/>
      <c r="AU127" s="38"/>
      <c r="AV127" s="38"/>
      <c r="AW127" s="38"/>
      <c r="AX127" s="38"/>
      <c r="AY127" s="38"/>
      <c r="AZ127" s="38"/>
      <c r="BA127" s="38"/>
      <c r="BB127" s="38"/>
      <c r="BC127" s="38"/>
      <c r="BD127" s="38"/>
      <c r="BE127" s="38"/>
      <c r="BF127" s="38"/>
      <c r="BG127" s="38"/>
      <c r="BH127" s="38"/>
      <c r="BI127" s="38"/>
      <c r="BJ127" s="38"/>
      <c r="BK127" s="38"/>
      <c r="BL127" s="38"/>
      <c r="BM127" s="38"/>
      <c r="BN127" s="38"/>
      <c r="BO127" s="38"/>
      <c r="BP127" s="38"/>
      <c r="BQ127" s="38"/>
      <c r="BR127" s="38"/>
      <c r="BS127" s="38"/>
      <c r="BT127" s="38"/>
      <c r="BU127" s="38"/>
      <c r="BV127" s="38"/>
      <c r="BW127" s="38"/>
      <c r="BX127" s="38"/>
      <c r="BY127" s="38"/>
      <c r="BZ127" s="38"/>
      <c r="CA127" s="38"/>
      <c r="CB127" s="38"/>
      <c r="CC127" s="38"/>
      <c r="CD127" s="38"/>
      <c r="CE127" s="38"/>
      <c r="CF127" s="38"/>
      <c r="CG127" s="38"/>
      <c r="CH127" s="38"/>
      <c r="CI127" s="38"/>
      <c r="CJ127" s="38"/>
      <c r="CK127" s="38"/>
      <c r="CL127" s="38"/>
      <c r="CM127" s="38"/>
      <c r="CN127" s="38"/>
      <c r="CO127" s="38"/>
      <c r="CP127" s="38"/>
      <c r="CQ127" s="38"/>
      <c r="CR127" s="38"/>
      <c r="CS127" s="38"/>
      <c r="CT127" s="38"/>
      <c r="CU127" s="38"/>
      <c r="CV127" s="38"/>
      <c r="CW127" s="38"/>
      <c r="CX127" s="38"/>
      <c r="CY127" s="38"/>
      <c r="CZ127" s="38"/>
      <c r="DA127" s="38"/>
      <c r="DB127" s="38"/>
      <c r="DC127" s="38"/>
      <c r="DD127" s="38"/>
      <c r="DE127" s="38"/>
      <c r="DF127" s="38"/>
      <c r="DG127" s="38"/>
      <c r="DH127" s="38"/>
      <c r="DI127" s="38"/>
      <c r="DJ127" s="38"/>
      <c r="DK127" s="38"/>
      <c r="DL127" s="38"/>
      <c r="DM127" s="38"/>
      <c r="DN127" s="38"/>
      <c r="DO127" s="38"/>
      <c r="DP127" s="38"/>
      <c r="DQ127" s="38"/>
      <c r="DR127" s="38"/>
      <c r="DS127" s="38"/>
      <c r="DT127" s="38"/>
      <c r="DU127" s="38"/>
      <c r="DV127" s="38"/>
      <c r="DW127" s="38"/>
      <c r="DX127" s="38"/>
      <c r="DY127" s="38"/>
      <c r="DZ127" s="38"/>
      <c r="EA127" s="38"/>
      <c r="EB127" s="38"/>
      <c r="EC127" s="38"/>
      <c r="ED127" s="38"/>
      <c r="EE127" s="38"/>
      <c r="EF127" s="38"/>
      <c r="EG127" s="38"/>
      <c r="EH127" s="38"/>
      <c r="EI127" s="38"/>
      <c r="EJ127" s="38"/>
      <c r="EK127" s="38"/>
      <c r="EL127" s="38"/>
      <c r="EM127" s="38"/>
      <c r="EN127" s="38"/>
      <c r="EO127" s="38"/>
      <c r="EP127" s="38"/>
      <c r="EQ127" s="38"/>
      <c r="ER127" s="38"/>
      <c r="ES127" s="38"/>
      <c r="ET127" s="38"/>
      <c r="EU127" s="38"/>
      <c r="EV127" s="38"/>
      <c r="EW127" s="38"/>
      <c r="EX127" s="38"/>
      <c r="EY127" s="38"/>
      <c r="EZ127" s="38"/>
      <c r="FA127" s="38"/>
      <c r="FB127" s="38"/>
      <c r="FC127" s="38"/>
      <c r="FD127" s="38"/>
      <c r="FE127" s="38"/>
      <c r="FF127" s="38"/>
      <c r="FG127" s="38"/>
      <c r="FH127" s="38"/>
      <c r="FI127" s="38"/>
      <c r="FJ127" s="38"/>
      <c r="FK127" s="38"/>
      <c r="FL127" s="38"/>
      <c r="FM127" s="38"/>
      <c r="FN127" s="38"/>
      <c r="FO127" s="38"/>
      <c r="FP127" s="38"/>
      <c r="FQ127" s="38"/>
      <c r="FR127" s="38"/>
      <c r="FS127" s="38"/>
      <c r="FT127" s="38"/>
      <c r="FU127" s="38"/>
      <c r="FV127" s="38"/>
      <c r="FW127" s="38"/>
      <c r="FX127" s="38"/>
      <c r="FY127" s="38"/>
      <c r="FZ127" s="38"/>
      <c r="GA127" s="38"/>
      <c r="GB127" s="38"/>
      <c r="GC127" s="38"/>
      <c r="GD127" s="38"/>
      <c r="GE127" s="38"/>
      <c r="GF127" s="38"/>
      <c r="GG127" s="38"/>
      <c r="GH127" s="38"/>
      <c r="GI127" s="38"/>
      <c r="GJ127" s="38"/>
      <c r="GK127" s="38"/>
      <c r="GL127" s="38"/>
      <c r="GM127" s="38"/>
      <c r="GN127" s="38"/>
      <c r="GO127" s="38"/>
      <c r="GP127" s="38"/>
      <c r="GQ127" s="38"/>
      <c r="GR127" s="38"/>
      <c r="GS127" s="38"/>
      <c r="GT127" s="38"/>
      <c r="GU127" s="38"/>
      <c r="GV127" s="38"/>
      <c r="GW127" s="38"/>
      <c r="GX127" s="38"/>
      <c r="GY127" s="38"/>
      <c r="GZ127" s="38"/>
      <c r="HA127" s="38"/>
      <c r="HB127" s="38"/>
      <c r="HC127" s="38"/>
      <c r="HD127" s="38"/>
      <c r="HE127" s="38"/>
      <c r="HF127" s="38"/>
      <c r="HG127" s="38"/>
      <c r="HH127" s="38"/>
      <c r="HI127" s="38"/>
      <c r="HJ127" s="38"/>
      <c r="HK127" s="38"/>
      <c r="HL127" s="38"/>
      <c r="HM127" s="38"/>
      <c r="HN127" s="38"/>
      <c r="HO127" s="38"/>
      <c r="HP127" s="38"/>
      <c r="HQ127" s="38"/>
      <c r="HR127" s="38"/>
      <c r="HS127" s="38"/>
      <c r="HT127" s="38"/>
      <c r="HU127" s="38"/>
      <c r="HV127" s="38"/>
      <c r="HW127" s="38"/>
      <c r="HX127" s="38"/>
      <c r="HY127" s="38"/>
      <c r="HZ127" s="38"/>
      <c r="IA127" s="38"/>
      <c r="IB127" s="38"/>
      <c r="IC127" s="38"/>
      <c r="ID127" s="38"/>
      <c r="IE127" s="38"/>
      <c r="IF127" s="38"/>
      <c r="IG127" s="38"/>
      <c r="IH127" s="38"/>
      <c r="II127" s="38"/>
      <c r="IJ127" s="38"/>
      <c r="IK127" s="38"/>
      <c r="IL127" s="38"/>
      <c r="IM127" s="38"/>
      <c r="IN127" s="38"/>
      <c r="IO127" s="38"/>
      <c r="IP127" s="38"/>
      <c r="IQ127" s="38"/>
      <c r="IR127" s="38"/>
      <c r="IS127" s="38"/>
      <c r="IT127" s="38"/>
      <c r="IU127" s="38"/>
      <c r="IV127" s="38"/>
      <c r="IW127" s="38"/>
      <c r="IX127" s="38"/>
      <c r="IY127" s="38"/>
      <c r="IZ127" s="38"/>
      <c r="JA127" s="38"/>
      <c r="JB127" s="38"/>
      <c r="JC127" s="38"/>
      <c r="JD127" s="38"/>
      <c r="JE127" s="38"/>
      <c r="JF127" s="38"/>
      <c r="JG127" s="38"/>
      <c r="JH127" s="38"/>
      <c r="JI127" s="38"/>
      <c r="JJ127" s="38"/>
      <c r="JK127" s="38"/>
      <c r="JL127" s="38"/>
      <c r="JM127" s="38"/>
      <c r="JN127" s="38"/>
      <c r="JO127" s="38"/>
      <c r="JP127" s="38"/>
      <c r="JQ127" s="38"/>
      <c r="JR127" s="38"/>
      <c r="JS127" s="38"/>
      <c r="JT127" s="38"/>
      <c r="JU127" s="38"/>
      <c r="JV127" s="38"/>
      <c r="JW127" s="38"/>
      <c r="JX127" s="38"/>
      <c r="JY127" s="38"/>
      <c r="JZ127" s="38"/>
      <c r="KA127" s="38"/>
      <c r="KB127" s="38"/>
      <c r="KC127" s="38"/>
      <c r="KD127" s="38"/>
      <c r="KE127" s="38"/>
      <c r="KF127" s="38"/>
      <c r="KG127" s="38"/>
      <c r="KH127" s="38"/>
      <c r="KI127" s="38"/>
      <c r="KJ127" s="38"/>
      <c r="KK127" s="38"/>
      <c r="KL127" s="38"/>
      <c r="KM127" s="38"/>
      <c r="KN127" s="38"/>
      <c r="KO127" s="38"/>
      <c r="KP127" s="38"/>
      <c r="KQ127" s="38"/>
      <c r="KR127" s="38"/>
      <c r="KS127" s="38"/>
      <c r="KT127" s="38"/>
      <c r="KU127" s="38"/>
      <c r="KV127" s="38"/>
      <c r="KW127" s="38"/>
      <c r="KX127" s="38"/>
      <c r="KY127" s="38"/>
      <c r="KZ127" s="38"/>
      <c r="LA127" s="38"/>
      <c r="LB127" s="38"/>
      <c r="LC127" s="38"/>
      <c r="LD127" s="38"/>
      <c r="LE127" s="38"/>
      <c r="LF127" s="38"/>
      <c r="LG127" s="38"/>
      <c r="LH127" s="38"/>
      <c r="LI127" s="38"/>
      <c r="LJ127" s="38"/>
      <c r="LK127" s="38"/>
      <c r="LL127" s="38"/>
      <c r="LM127" s="38"/>
      <c r="LN127" s="38"/>
      <c r="LO127" s="38"/>
      <c r="LP127" s="38"/>
      <c r="LQ127" s="38"/>
      <c r="LR127" s="38"/>
      <c r="LS127" s="38"/>
      <c r="LT127" s="38"/>
      <c r="LU127" s="38"/>
      <c r="LV127" s="38"/>
      <c r="LW127" s="38"/>
      <c r="LX127" s="38"/>
      <c r="LY127" s="38"/>
      <c r="LZ127" s="38"/>
      <c r="MA127" s="38"/>
      <c r="MB127" s="38"/>
      <c r="MC127" s="38"/>
      <c r="MD127" s="38"/>
      <c r="ME127" s="38"/>
      <c r="MF127" s="38"/>
      <c r="MG127" s="38"/>
      <c r="MH127" s="38"/>
      <c r="MI127" s="38"/>
      <c r="MJ127" s="38"/>
      <c r="MK127" s="38"/>
      <c r="ML127" s="38"/>
      <c r="MM127" s="38"/>
      <c r="MN127" s="38"/>
      <c r="MO127" s="38"/>
      <c r="MP127" s="38"/>
      <c r="MQ127" s="38"/>
      <c r="MR127" s="38"/>
      <c r="MS127" s="38"/>
      <c r="MT127" s="38"/>
      <c r="MU127" s="38"/>
      <c r="MV127" s="38"/>
      <c r="MW127" s="38"/>
      <c r="MX127" s="38"/>
      <c r="MY127" s="38"/>
      <c r="MZ127" s="38"/>
      <c r="NA127" s="38"/>
      <c r="NB127" s="38"/>
      <c r="NC127" s="38"/>
      <c r="ND127" s="38"/>
      <c r="NE127" s="38"/>
      <c r="NF127" s="38"/>
      <c r="NG127" s="38"/>
      <c r="NH127" s="38"/>
      <c r="NI127" s="38"/>
      <c r="NJ127" s="38"/>
      <c r="NK127" s="38"/>
      <c r="NL127" s="38"/>
      <c r="NM127" s="38"/>
      <c r="NN127" s="38"/>
      <c r="NO127" s="38"/>
      <c r="NP127" s="38"/>
      <c r="NQ127" s="38"/>
      <c r="NR127" s="38"/>
      <c r="NS127" s="38"/>
      <c r="NT127" s="38"/>
      <c r="NU127" s="38"/>
      <c r="NV127" s="38"/>
      <c r="NW127" s="38"/>
      <c r="NX127" s="38"/>
      <c r="NY127" s="38"/>
      <c r="NZ127" s="38"/>
      <c r="OA127" s="38"/>
      <c r="OB127" s="38"/>
      <c r="OC127" s="38"/>
      <c r="OD127" s="38"/>
      <c r="OE127" s="38"/>
      <c r="OF127" s="38"/>
      <c r="OG127" s="38"/>
      <c r="OH127" s="38"/>
      <c r="OI127" s="38"/>
      <c r="OJ127" s="38"/>
      <c r="OK127" s="38"/>
      <c r="OL127" s="38"/>
      <c r="OM127" s="38"/>
      <c r="ON127" s="38"/>
      <c r="OO127" s="38"/>
      <c r="OP127" s="38"/>
      <c r="OQ127" s="38"/>
      <c r="OR127" s="38"/>
      <c r="OS127" s="38"/>
      <c r="OT127" s="38"/>
      <c r="OU127" s="38"/>
      <c r="OV127" s="38"/>
      <c r="OW127" s="38"/>
      <c r="OX127" s="38"/>
      <c r="OY127" s="38"/>
      <c r="OZ127" s="38"/>
      <c r="PA127" s="38"/>
      <c r="PB127" s="38"/>
      <c r="PC127" s="38"/>
      <c r="PD127" s="38"/>
      <c r="PE127" s="38"/>
      <c r="PF127" s="38"/>
      <c r="PG127" s="38"/>
      <c r="PH127" s="38"/>
      <c r="PI127" s="38"/>
      <c r="PJ127" s="38"/>
      <c r="PK127" s="38"/>
      <c r="PL127" s="38"/>
      <c r="PM127" s="38"/>
      <c r="PN127" s="38"/>
      <c r="PO127" s="38"/>
      <c r="PP127" s="38"/>
      <c r="PQ127" s="38"/>
      <c r="PR127" s="38"/>
      <c r="PS127" s="38"/>
      <c r="PT127" s="38"/>
      <c r="PU127" s="38"/>
      <c r="PV127" s="38"/>
      <c r="PW127" s="38"/>
      <c r="PX127" s="38"/>
      <c r="PY127" s="38"/>
      <c r="PZ127" s="38"/>
      <c r="QA127" s="38"/>
      <c r="QB127" s="38"/>
      <c r="QC127" s="38"/>
      <c r="QD127" s="38"/>
      <c r="QE127" s="38"/>
      <c r="QF127" s="38"/>
      <c r="QG127" s="38"/>
      <c r="QH127" s="38"/>
      <c r="QI127" s="38"/>
      <c r="QJ127" s="38"/>
      <c r="QK127" s="38"/>
      <c r="QL127" s="38"/>
      <c r="QM127" s="38"/>
      <c r="QN127" s="38"/>
      <c r="QO127" s="38"/>
      <c r="QP127" s="38"/>
      <c r="QQ127" s="38"/>
      <c r="QR127" s="38"/>
      <c r="QS127" s="38"/>
      <c r="QT127" s="38"/>
      <c r="QU127" s="38"/>
      <c r="QV127" s="38"/>
      <c r="QW127" s="38"/>
      <c r="QX127" s="38"/>
      <c r="QY127" s="38"/>
      <c r="QZ127" s="38"/>
      <c r="RA127" s="38"/>
      <c r="RB127" s="38"/>
      <c r="RC127" s="38"/>
      <c r="RD127" s="38"/>
      <c r="RE127" s="38"/>
      <c r="RF127" s="38"/>
      <c r="RG127" s="38"/>
      <c r="RH127" s="38"/>
      <c r="RI127" s="38"/>
      <c r="RJ127" s="38"/>
      <c r="RK127" s="38"/>
      <c r="RL127" s="38"/>
      <c r="RM127" s="38"/>
      <c r="RN127" s="38"/>
      <c r="RO127" s="38"/>
      <c r="RP127" s="38"/>
      <c r="RQ127" s="38"/>
      <c r="RR127" s="38"/>
      <c r="RS127" s="38"/>
      <c r="RT127" s="38"/>
      <c r="RU127" s="38"/>
      <c r="RV127" s="38"/>
      <c r="RW127" s="38"/>
      <c r="RX127" s="38"/>
      <c r="RY127" s="38"/>
      <c r="RZ127" s="38"/>
      <c r="SA127" s="38"/>
      <c r="SB127" s="38"/>
      <c r="SC127" s="38"/>
      <c r="SD127" s="38"/>
      <c r="SE127" s="38"/>
      <c r="SF127" s="38"/>
      <c r="SG127" s="38"/>
      <c r="SH127" s="38"/>
      <c r="SI127" s="38"/>
      <c r="SJ127" s="38"/>
      <c r="SK127" s="38"/>
      <c r="SL127" s="38"/>
      <c r="SM127" s="38"/>
      <c r="SN127" s="38"/>
      <c r="SO127" s="38"/>
      <c r="SP127" s="38"/>
      <c r="SQ127" s="38"/>
      <c r="SR127" s="38"/>
      <c r="SS127" s="38"/>
      <c r="ST127" s="38"/>
      <c r="SU127" s="38"/>
      <c r="SV127" s="38"/>
      <c r="SW127" s="38"/>
      <c r="SX127" s="38"/>
      <c r="SY127" s="38"/>
      <c r="SZ127" s="38"/>
      <c r="TA127" s="38"/>
      <c r="TB127" s="38"/>
      <c r="TC127" s="38"/>
      <c r="TD127" s="38"/>
      <c r="TE127" s="38"/>
      <c r="TF127" s="38"/>
      <c r="TG127" s="38"/>
      <c r="TH127" s="38"/>
      <c r="TI127" s="38"/>
      <c r="TJ127" s="38"/>
      <c r="TK127" s="38"/>
      <c r="TL127" s="38"/>
      <c r="TM127" s="38"/>
      <c r="TN127" s="38"/>
      <c r="TO127" s="38"/>
      <c r="TP127" s="38"/>
      <c r="TQ127" s="38"/>
      <c r="TR127" s="38"/>
      <c r="TS127" s="38"/>
      <c r="TT127" s="38"/>
      <c r="TU127" s="38"/>
      <c r="TV127" s="38"/>
      <c r="TW127" s="38"/>
      <c r="TX127" s="38"/>
      <c r="TY127" s="38"/>
      <c r="TZ127" s="38"/>
      <c r="UA127" s="38"/>
      <c r="UB127" s="38"/>
      <c r="UC127" s="38"/>
      <c r="UD127" s="38"/>
      <c r="UE127" s="38"/>
      <c r="UF127" s="38"/>
      <c r="UG127" s="38"/>
      <c r="UH127" s="38"/>
      <c r="UI127" s="38"/>
      <c r="UJ127" s="38"/>
      <c r="UK127" s="38"/>
      <c r="UL127" s="38"/>
      <c r="UM127" s="38"/>
      <c r="UN127" s="38"/>
      <c r="UO127" s="38"/>
      <c r="UP127" s="38"/>
      <c r="UQ127" s="38"/>
      <c r="UR127" s="38"/>
      <c r="US127" s="38"/>
      <c r="UT127" s="38"/>
      <c r="UU127" s="38"/>
      <c r="UV127" s="38"/>
      <c r="UW127" s="38"/>
      <c r="UX127" s="38"/>
      <c r="UY127" s="38"/>
      <c r="UZ127" s="38"/>
      <c r="VA127" s="38"/>
      <c r="VB127" s="38"/>
      <c r="VC127" s="38"/>
      <c r="VD127" s="38"/>
      <c r="VE127" s="38"/>
      <c r="VF127" s="38"/>
      <c r="VG127" s="38"/>
      <c r="VH127" s="38"/>
      <c r="VI127" s="38"/>
      <c r="VJ127" s="38"/>
      <c r="VK127" s="38"/>
      <c r="VL127" s="38"/>
      <c r="VM127" s="38"/>
      <c r="VN127" s="38"/>
      <c r="VO127" s="38"/>
      <c r="VP127" s="38"/>
      <c r="VQ127" s="38"/>
      <c r="VR127" s="38"/>
      <c r="VS127" s="38"/>
      <c r="VT127" s="38"/>
      <c r="VU127" s="38"/>
      <c r="VV127" s="38"/>
      <c r="VW127" s="38"/>
      <c r="VX127" s="38"/>
      <c r="VY127" s="38"/>
      <c r="VZ127" s="38"/>
      <c r="WA127" s="38"/>
      <c r="WB127" s="38"/>
      <c r="WC127" s="38"/>
      <c r="WD127" s="38"/>
      <c r="WE127" s="38"/>
      <c r="WF127" s="38"/>
      <c r="WG127" s="38"/>
      <c r="WH127" s="38"/>
      <c r="WI127" s="38"/>
      <c r="WJ127" s="38"/>
      <c r="WK127" s="38"/>
      <c r="WL127" s="38"/>
      <c r="WM127" s="38"/>
      <c r="WN127" s="38"/>
      <c r="WO127" s="38"/>
      <c r="WP127" s="38"/>
      <c r="WQ127" s="38"/>
      <c r="WR127" s="38"/>
      <c r="WS127" s="38"/>
      <c r="WT127" s="38"/>
      <c r="WU127" s="38"/>
      <c r="WV127" s="38"/>
      <c r="WW127" s="38"/>
      <c r="WX127" s="38"/>
      <c r="WY127" s="38"/>
      <c r="WZ127" s="38"/>
      <c r="XA127" s="38"/>
      <c r="XB127" s="38"/>
      <c r="XC127" s="38"/>
      <c r="XD127" s="38"/>
      <c r="XE127" s="38"/>
      <c r="XF127" s="38"/>
      <c r="XG127" s="38"/>
      <c r="XH127" s="38"/>
      <c r="XI127" s="38"/>
      <c r="XJ127" s="38"/>
      <c r="XK127" s="38"/>
      <c r="XL127" s="38"/>
      <c r="XM127" s="38"/>
      <c r="XN127" s="38"/>
      <c r="XO127" s="38"/>
      <c r="XP127" s="38"/>
      <c r="XQ127" s="38"/>
      <c r="XR127" s="38"/>
      <c r="XS127" s="38"/>
      <c r="XT127" s="38"/>
      <c r="XU127" s="38"/>
      <c r="XV127" s="38"/>
      <c r="XW127" s="38"/>
      <c r="XX127" s="38"/>
      <c r="XY127" s="38"/>
      <c r="XZ127" s="38"/>
      <c r="YA127" s="38"/>
      <c r="YB127" s="38"/>
      <c r="YC127" s="38"/>
      <c r="YD127" s="38"/>
      <c r="YE127" s="38"/>
      <c r="YF127" s="38"/>
      <c r="YG127" s="38"/>
      <c r="YH127" s="38"/>
      <c r="YI127" s="38"/>
      <c r="YJ127" s="38"/>
      <c r="YK127" s="38"/>
      <c r="YL127" s="38"/>
      <c r="YM127" s="38"/>
      <c r="YN127" s="38"/>
      <c r="YO127" s="38"/>
      <c r="YP127" s="38"/>
      <c r="YQ127" s="38"/>
      <c r="YR127" s="38"/>
      <c r="YS127" s="38"/>
      <c r="YT127" s="38"/>
      <c r="YU127" s="38"/>
      <c r="YV127" s="38"/>
      <c r="YW127" s="38"/>
      <c r="YX127" s="38"/>
      <c r="YY127" s="38"/>
      <c r="YZ127" s="38"/>
      <c r="ZA127" s="38"/>
      <c r="ZB127" s="38"/>
      <c r="ZC127" s="38"/>
      <c r="ZD127" s="38"/>
      <c r="ZE127" s="38"/>
      <c r="ZF127" s="38"/>
      <c r="ZG127" s="38"/>
      <c r="ZH127" s="38"/>
      <c r="ZI127" s="38"/>
      <c r="ZJ127" s="38"/>
      <c r="ZK127" s="38"/>
      <c r="ZL127" s="38"/>
      <c r="ZM127" s="38"/>
      <c r="ZN127" s="38"/>
      <c r="ZO127" s="38"/>
      <c r="ZP127" s="38"/>
      <c r="ZQ127" s="38"/>
      <c r="ZR127" s="38"/>
      <c r="ZS127" s="38"/>
      <c r="ZT127" s="38"/>
      <c r="ZU127" s="38"/>
      <c r="ZV127" s="38"/>
      <c r="ZW127" s="38"/>
      <c r="ZX127" s="38"/>
      <c r="ZY127" s="38"/>
      <c r="ZZ127" s="38"/>
      <c r="AAA127" s="38"/>
      <c r="AAB127" s="38"/>
      <c r="AAC127" s="38"/>
      <c r="AAD127" s="38"/>
      <c r="AAE127" s="38"/>
      <c r="AAF127" s="38"/>
      <c r="AAG127" s="38"/>
      <c r="AAH127" s="38"/>
      <c r="AAI127" s="38"/>
      <c r="AAJ127" s="38"/>
      <c r="AAK127" s="38"/>
      <c r="AAL127" s="38"/>
      <c r="AAM127" s="38"/>
      <c r="AAN127" s="38"/>
      <c r="AAO127" s="38"/>
      <c r="AAP127" s="38"/>
      <c r="AAQ127" s="38"/>
      <c r="AAR127" s="38"/>
      <c r="AAS127" s="38"/>
      <c r="AAT127" s="38"/>
      <c r="AAU127" s="38"/>
      <c r="AAV127" s="38"/>
      <c r="AAW127" s="38"/>
      <c r="AAX127" s="38"/>
      <c r="AAY127" s="38"/>
      <c r="AAZ127" s="38"/>
      <c r="ABA127" s="38"/>
      <c r="ABB127" s="38"/>
      <c r="ABC127" s="38"/>
      <c r="ABD127" s="38"/>
      <c r="ABE127" s="38"/>
      <c r="ABF127" s="38"/>
      <c r="ABG127" s="38"/>
      <c r="ABH127" s="38"/>
      <c r="ABI127" s="38"/>
      <c r="ABJ127" s="38"/>
      <c r="ABK127" s="38"/>
      <c r="ABL127" s="38"/>
      <c r="ABM127" s="38"/>
      <c r="ABN127" s="38"/>
      <c r="ABO127" s="38"/>
      <c r="ABP127" s="38"/>
      <c r="ABQ127" s="38"/>
      <c r="ABR127" s="38"/>
      <c r="ABS127" s="38"/>
      <c r="ABT127" s="38"/>
      <c r="ABU127" s="38"/>
      <c r="ABV127" s="38"/>
      <c r="ABW127" s="38"/>
      <c r="ABX127" s="38"/>
      <c r="ABY127" s="38"/>
      <c r="ABZ127" s="38"/>
      <c r="ACA127" s="38"/>
      <c r="ACB127" s="38"/>
      <c r="ACC127" s="38"/>
      <c r="ACD127" s="38"/>
      <c r="ACE127" s="38"/>
      <c r="ACF127" s="38"/>
      <c r="ACG127" s="38"/>
      <c r="ACH127" s="38"/>
      <c r="ACI127" s="38"/>
      <c r="ACJ127" s="38"/>
      <c r="ACK127" s="38"/>
      <c r="ACL127" s="38"/>
      <c r="ACM127" s="38"/>
      <c r="ACN127" s="38"/>
      <c r="ACO127" s="38"/>
      <c r="ACP127" s="38"/>
      <c r="ACQ127" s="38"/>
      <c r="ACR127" s="38"/>
      <c r="ACS127" s="38"/>
      <c r="ACT127" s="38"/>
      <c r="ACU127" s="38"/>
      <c r="ACV127" s="38"/>
      <c r="ACW127" s="38"/>
      <c r="ACX127" s="38"/>
      <c r="ACY127" s="38"/>
      <c r="ACZ127" s="38"/>
      <c r="ADA127" s="38"/>
      <c r="ADB127" s="38"/>
      <c r="ADC127" s="38"/>
      <c r="ADD127" s="38"/>
      <c r="ADE127" s="38"/>
      <c r="ADF127" s="38"/>
      <c r="ADG127" s="38"/>
      <c r="ADH127" s="38"/>
      <c r="ADI127" s="38"/>
      <c r="ADJ127" s="38"/>
      <c r="ADK127" s="38"/>
      <c r="ADL127" s="38"/>
      <c r="ADM127" s="38"/>
      <c r="ADN127" s="38"/>
      <c r="ADO127" s="38"/>
      <c r="ADP127" s="38"/>
      <c r="ADQ127" s="38"/>
      <c r="ADR127" s="38"/>
      <c r="ADS127" s="38"/>
      <c r="ADT127" s="38"/>
      <c r="ADU127" s="38"/>
      <c r="ADV127" s="38"/>
      <c r="ADW127" s="38"/>
      <c r="ADX127" s="38"/>
      <c r="ADY127" s="38"/>
      <c r="ADZ127" s="38"/>
      <c r="AEA127" s="38"/>
      <c r="AEB127" s="38"/>
      <c r="AEC127" s="38"/>
      <c r="AED127" s="38"/>
      <c r="AEE127" s="38"/>
      <c r="AEF127" s="38"/>
      <c r="AEG127" s="38"/>
      <c r="AEH127" s="38"/>
      <c r="AEI127" s="38"/>
      <c r="AEJ127" s="38"/>
      <c r="AEK127" s="38"/>
      <c r="AEL127" s="38"/>
      <c r="AEM127" s="38"/>
      <c r="AEN127" s="38"/>
      <c r="AEO127" s="38"/>
      <c r="AEP127" s="38"/>
      <c r="AEQ127" s="38"/>
      <c r="AER127" s="38"/>
      <c r="AES127" s="38"/>
      <c r="AET127" s="38"/>
      <c r="AEU127" s="38"/>
      <c r="AEV127" s="38"/>
      <c r="AEW127" s="38"/>
      <c r="AEX127" s="38"/>
      <c r="AEY127" s="38"/>
      <c r="AEZ127" s="38"/>
      <c r="AFA127" s="38"/>
      <c r="AFB127" s="38"/>
      <c r="AFC127" s="38"/>
      <c r="AFD127" s="38"/>
      <c r="AFE127" s="38"/>
      <c r="AFF127" s="38"/>
      <c r="AFG127" s="38"/>
      <c r="AFH127" s="38"/>
      <c r="AFI127" s="38"/>
      <c r="AFJ127" s="38"/>
      <c r="AFK127" s="38"/>
      <c r="AFL127" s="38"/>
      <c r="AFM127" s="38"/>
      <c r="AFN127" s="38"/>
      <c r="AFO127" s="38"/>
      <c r="AFP127" s="38"/>
      <c r="AFQ127" s="38"/>
      <c r="AFR127" s="38"/>
      <c r="AFS127" s="38"/>
      <c r="AFT127" s="38"/>
      <c r="AFU127" s="38"/>
      <c r="AFV127" s="38"/>
      <c r="AFW127" s="38"/>
      <c r="AFX127" s="38"/>
      <c r="AFY127" s="38"/>
      <c r="AFZ127" s="38"/>
      <c r="AGA127" s="38"/>
      <c r="AGB127" s="38"/>
      <c r="AGC127" s="38"/>
      <c r="AGD127" s="38"/>
      <c r="AGE127" s="38"/>
      <c r="AGF127" s="38"/>
      <c r="AGG127" s="38"/>
      <c r="AGH127" s="38"/>
      <c r="AGI127" s="38"/>
      <c r="AGJ127" s="38"/>
      <c r="AGK127" s="38"/>
      <c r="AGL127" s="38"/>
      <c r="AGM127" s="38"/>
      <c r="AGN127" s="38"/>
      <c r="AGO127" s="38"/>
      <c r="AGP127" s="38"/>
      <c r="AGQ127" s="38"/>
      <c r="AGR127" s="38"/>
      <c r="AGS127" s="38"/>
      <c r="AGT127" s="38"/>
      <c r="AGU127" s="38"/>
      <c r="AGV127" s="38"/>
      <c r="AGW127" s="38"/>
      <c r="AGX127" s="38"/>
      <c r="AGY127" s="38"/>
      <c r="AGZ127" s="38"/>
      <c r="AHA127" s="38"/>
      <c r="AHB127" s="38"/>
      <c r="AHC127" s="38"/>
      <c r="AHD127" s="38"/>
      <c r="AHE127" s="38"/>
      <c r="AHF127" s="38"/>
      <c r="AHG127" s="38"/>
      <c r="AHH127" s="38"/>
      <c r="AHI127" s="38"/>
      <c r="AHJ127" s="38"/>
      <c r="AHK127" s="38"/>
      <c r="AHL127" s="38"/>
      <c r="AHM127" s="38"/>
      <c r="AHN127" s="38"/>
      <c r="AHO127" s="38"/>
      <c r="AHP127" s="38"/>
      <c r="AHQ127" s="38"/>
      <c r="AHR127" s="38"/>
      <c r="AHS127" s="38"/>
      <c r="AHT127" s="38"/>
      <c r="AHU127" s="38"/>
      <c r="AHV127" s="38"/>
      <c r="AHW127" s="38"/>
      <c r="AHX127" s="38"/>
      <c r="AHY127" s="38"/>
      <c r="AHZ127" s="38"/>
      <c r="AIA127" s="38"/>
      <c r="AIB127" s="38"/>
      <c r="AIC127" s="38"/>
      <c r="AID127" s="38"/>
      <c r="AIE127" s="38"/>
      <c r="AIF127" s="38"/>
      <c r="AIG127" s="38"/>
      <c r="AIH127" s="38"/>
      <c r="AII127" s="38"/>
      <c r="AIJ127" s="38"/>
      <c r="AIK127" s="38"/>
      <c r="AIL127" s="38"/>
      <c r="AIM127" s="38"/>
      <c r="AIN127" s="38"/>
      <c r="AIO127" s="38"/>
      <c r="AIP127" s="38"/>
      <c r="AIQ127" s="38"/>
      <c r="AIR127" s="38"/>
      <c r="AIS127" s="38"/>
      <c r="AIT127" s="38"/>
      <c r="AIU127" s="38"/>
      <c r="AIV127" s="38"/>
      <c r="AIW127" s="38"/>
      <c r="AIX127" s="38"/>
      <c r="AIY127" s="38"/>
      <c r="AIZ127" s="38"/>
      <c r="AJA127" s="38"/>
      <c r="AJB127" s="38"/>
      <c r="AJC127" s="38"/>
      <c r="AJD127" s="38"/>
      <c r="AJE127" s="38"/>
      <c r="AJF127" s="38"/>
      <c r="AJG127" s="38"/>
      <c r="AJH127" s="38"/>
      <c r="AJI127" s="38"/>
      <c r="AJJ127" s="38"/>
      <c r="AJK127" s="38"/>
      <c r="AJL127" s="38"/>
      <c r="AJM127" s="38"/>
      <c r="AJN127" s="38"/>
      <c r="AJO127" s="38"/>
      <c r="AJP127" s="38"/>
      <c r="AJQ127" s="38"/>
      <c r="AJR127" s="38"/>
      <c r="AJS127" s="38"/>
      <c r="AJT127" s="38"/>
      <c r="AJU127" s="38"/>
      <c r="AJV127" s="38"/>
      <c r="AJW127" s="38"/>
      <c r="AJX127" s="38"/>
      <c r="AJY127" s="38"/>
      <c r="AJZ127" s="38"/>
      <c r="AKA127" s="38"/>
      <c r="AKB127" s="38"/>
      <c r="AKC127" s="38"/>
      <c r="AKD127" s="38"/>
      <c r="AKE127" s="38"/>
      <c r="AKF127" s="38"/>
      <c r="AKG127" s="38"/>
      <c r="AKH127" s="38"/>
      <c r="AKI127" s="38"/>
      <c r="AKJ127" s="38"/>
      <c r="AKK127" s="38"/>
      <c r="AKL127" s="38"/>
      <c r="AKM127" s="38"/>
      <c r="AKN127" s="38"/>
      <c r="AKO127" s="38"/>
      <c r="AKP127" s="38"/>
      <c r="AKQ127" s="38"/>
      <c r="AKR127" s="38"/>
      <c r="AKS127" s="38"/>
      <c r="AKT127" s="38"/>
      <c r="AKU127" s="38"/>
      <c r="AKV127" s="38"/>
      <c r="AKW127" s="38"/>
      <c r="AKX127" s="38"/>
      <c r="AKY127" s="38"/>
      <c r="AKZ127" s="38"/>
      <c r="ALA127" s="38"/>
      <c r="ALB127" s="38"/>
      <c r="ALC127" s="38"/>
      <c r="ALD127" s="38"/>
      <c r="ALE127" s="38"/>
      <c r="ALF127" s="38"/>
      <c r="ALG127" s="38"/>
      <c r="ALH127" s="38"/>
      <c r="ALI127" s="38"/>
      <c r="ALJ127" s="38"/>
      <c r="ALK127" s="38"/>
      <c r="ALL127" s="38"/>
      <c r="ALM127" s="38"/>
      <c r="ALN127" s="38"/>
      <c r="ALO127" s="38"/>
      <c r="ALP127" s="38"/>
      <c r="ALQ127" s="38"/>
      <c r="ALR127" s="38"/>
      <c r="ALS127" s="38"/>
      <c r="ALT127" s="38"/>
      <c r="ALU127" s="38"/>
      <c r="ALV127" s="38"/>
      <c r="ALW127" s="38"/>
      <c r="ALX127" s="38"/>
      <c r="ALY127" s="38"/>
      <c r="ALZ127" s="38"/>
      <c r="AMA127" s="38"/>
      <c r="AMB127" s="38"/>
      <c r="AMC127" s="38"/>
      <c r="AMD127" s="38"/>
      <c r="AME127" s="38"/>
      <c r="AMF127" s="38"/>
      <c r="AMG127" s="38"/>
      <c r="AMH127" s="38"/>
      <c r="AMI127" s="38"/>
      <c r="AMJ127" s="38"/>
      <c r="AMK127" s="38"/>
      <c r="AML127" s="38"/>
      <c r="AMM127" s="38"/>
      <c r="AMN127" s="38"/>
      <c r="AMO127" s="38"/>
      <c r="AMP127" s="38"/>
      <c r="AMQ127" s="38"/>
      <c r="AMR127" s="38"/>
      <c r="AMS127" s="38"/>
      <c r="AMT127" s="38"/>
      <c r="AMU127" s="38"/>
      <c r="AMV127" s="38"/>
      <c r="AMW127" s="38"/>
      <c r="AMX127" s="38"/>
      <c r="AMY127" s="38"/>
      <c r="AMZ127" s="38"/>
      <c r="ANA127" s="38"/>
      <c r="ANB127" s="38"/>
      <c r="ANC127" s="38"/>
      <c r="AND127" s="38"/>
      <c r="ANE127" s="38"/>
      <c r="ANF127" s="38"/>
      <c r="ANG127" s="38"/>
      <c r="ANH127" s="38"/>
      <c r="ANI127" s="38"/>
      <c r="ANJ127" s="38"/>
      <c r="ANK127" s="38"/>
      <c r="ANL127" s="38"/>
      <c r="ANM127" s="38"/>
      <c r="ANN127" s="38"/>
      <c r="ANO127" s="38"/>
      <c r="ANP127" s="38"/>
      <c r="ANQ127" s="38"/>
      <c r="ANR127" s="38"/>
      <c r="ANS127" s="38"/>
      <c r="ANT127" s="38"/>
      <c r="ANU127" s="38"/>
      <c r="ANV127" s="38"/>
      <c r="ANW127" s="38"/>
      <c r="ANX127" s="38"/>
      <c r="ANY127" s="38"/>
      <c r="ANZ127" s="38"/>
      <c r="AOA127" s="38"/>
      <c r="AOB127" s="38"/>
      <c r="AOC127" s="38"/>
      <c r="AOD127" s="38"/>
      <c r="AOE127" s="38"/>
      <c r="AOF127" s="38"/>
      <c r="AOG127" s="38"/>
      <c r="AOH127" s="38"/>
      <c r="AOI127" s="38"/>
      <c r="AOJ127" s="38"/>
      <c r="AOK127" s="38"/>
      <c r="AOL127" s="38"/>
      <c r="AOM127" s="38"/>
      <c r="AON127" s="38"/>
      <c r="AOO127" s="38"/>
      <c r="AOP127" s="38"/>
      <c r="AOQ127" s="38"/>
      <c r="AOR127" s="38"/>
      <c r="AOS127" s="38"/>
      <c r="AOT127" s="38"/>
      <c r="AOU127" s="38"/>
      <c r="AOV127" s="38"/>
      <c r="AOW127" s="38"/>
      <c r="AOX127" s="38"/>
      <c r="AOY127" s="38"/>
      <c r="AOZ127" s="38"/>
      <c r="APA127" s="38"/>
      <c r="APB127" s="38"/>
      <c r="APC127" s="38"/>
      <c r="APD127" s="38"/>
      <c r="APE127" s="38"/>
      <c r="APF127" s="38"/>
      <c r="APG127" s="38"/>
      <c r="APH127" s="38"/>
      <c r="API127" s="38"/>
      <c r="APJ127" s="38"/>
      <c r="APK127" s="38"/>
      <c r="APL127" s="38"/>
      <c r="APM127" s="38"/>
      <c r="APN127" s="38"/>
      <c r="APO127" s="38"/>
      <c r="APP127" s="38"/>
      <c r="APQ127" s="38"/>
      <c r="APR127" s="38"/>
      <c r="APS127" s="38"/>
      <c r="APT127" s="38"/>
      <c r="APU127" s="38"/>
      <c r="APV127" s="38"/>
      <c r="APW127" s="38"/>
      <c r="APX127" s="38"/>
      <c r="APY127" s="38"/>
      <c r="APZ127" s="38"/>
      <c r="AQA127" s="38"/>
      <c r="AQB127" s="38"/>
      <c r="AQC127" s="38"/>
      <c r="AQD127" s="38"/>
      <c r="AQE127" s="38"/>
      <c r="AQF127" s="38"/>
      <c r="AQG127" s="38"/>
      <c r="AQH127" s="38"/>
      <c r="AQI127" s="38"/>
      <c r="AQJ127" s="38"/>
      <c r="AQK127" s="38"/>
      <c r="AQL127" s="38"/>
      <c r="AQM127" s="38"/>
      <c r="AQN127" s="38"/>
      <c r="AQO127" s="38"/>
      <c r="AQP127" s="38"/>
      <c r="AQQ127" s="38"/>
      <c r="AQR127" s="38"/>
      <c r="AQS127" s="38"/>
      <c r="AQT127" s="38"/>
      <c r="AQU127" s="38"/>
      <c r="AQV127" s="38"/>
      <c r="AQW127" s="38"/>
      <c r="AQX127" s="38"/>
      <c r="AQY127" s="38"/>
      <c r="AQZ127" s="38"/>
      <c r="ARA127" s="38"/>
      <c r="ARB127" s="38"/>
      <c r="ARC127" s="38"/>
      <c r="ARD127" s="38"/>
      <c r="ARE127" s="38"/>
      <c r="ARF127" s="38"/>
      <c r="ARG127" s="38"/>
      <c r="ARH127" s="38"/>
      <c r="ARI127" s="38"/>
      <c r="ARJ127" s="38"/>
      <c r="ARK127" s="38"/>
      <c r="ARL127" s="38"/>
      <c r="ARM127" s="38"/>
      <c r="ARN127" s="38"/>
      <c r="ARO127" s="38"/>
      <c r="ARP127" s="38"/>
      <c r="ARQ127" s="38"/>
      <c r="ARR127" s="38"/>
      <c r="ARS127" s="38"/>
      <c r="ART127" s="38"/>
      <c r="ARU127" s="38"/>
      <c r="ARV127" s="38"/>
      <c r="ARW127" s="38"/>
      <c r="ARX127" s="38"/>
      <c r="ARY127" s="38"/>
      <c r="ARZ127" s="38"/>
      <c r="ASA127" s="38"/>
      <c r="ASB127" s="38"/>
      <c r="ASC127" s="38"/>
      <c r="ASD127" s="38"/>
      <c r="ASE127" s="38"/>
      <c r="ASF127" s="38"/>
      <c r="ASG127" s="38"/>
      <c r="ASH127" s="38"/>
      <c r="ASI127" s="38"/>
      <c r="ASJ127" s="38"/>
      <c r="ASK127" s="38"/>
      <c r="ASL127" s="38"/>
      <c r="ASM127" s="38"/>
      <c r="ASN127" s="38"/>
      <c r="ASO127" s="38"/>
      <c r="ASP127" s="38"/>
      <c r="ASQ127" s="38"/>
      <c r="ASR127" s="38"/>
      <c r="ASS127" s="38"/>
      <c r="AST127" s="38"/>
      <c r="ASU127" s="38"/>
      <c r="ASV127" s="38"/>
      <c r="ASW127" s="38"/>
      <c r="ASX127" s="38"/>
      <c r="ASY127" s="38"/>
      <c r="ASZ127" s="38"/>
      <c r="ATA127" s="38"/>
      <c r="ATB127" s="38"/>
      <c r="ATC127" s="38"/>
      <c r="ATD127" s="38"/>
      <c r="ATE127" s="38"/>
      <c r="ATF127" s="38"/>
      <c r="ATG127" s="38"/>
      <c r="ATH127" s="38"/>
      <c r="ATI127" s="38"/>
      <c r="ATJ127" s="38"/>
      <c r="ATK127" s="38"/>
      <c r="ATL127" s="38"/>
      <c r="ATM127" s="38"/>
      <c r="ATN127" s="38"/>
      <c r="ATO127" s="38"/>
      <c r="ATP127" s="38"/>
      <c r="ATQ127" s="38"/>
      <c r="ATR127" s="38"/>
      <c r="ATS127" s="38"/>
      <c r="ATT127" s="38"/>
      <c r="ATU127" s="38"/>
      <c r="ATV127" s="38"/>
      <c r="ATW127" s="38"/>
      <c r="ATX127" s="38"/>
      <c r="ATY127" s="38"/>
      <c r="ATZ127" s="38"/>
      <c r="AUA127" s="38"/>
      <c r="AUB127" s="38"/>
      <c r="AUC127" s="38"/>
      <c r="AUD127" s="38"/>
      <c r="AUE127" s="38"/>
      <c r="AUF127" s="38"/>
      <c r="AUG127" s="38"/>
      <c r="AUH127" s="38"/>
      <c r="AUI127" s="38"/>
      <c r="AUJ127" s="38"/>
      <c r="AUK127" s="38"/>
      <c r="AUL127" s="38"/>
      <c r="AUM127" s="38"/>
      <c r="AUN127" s="38"/>
      <c r="AUO127" s="38"/>
      <c r="AUP127" s="38"/>
      <c r="AUQ127" s="38"/>
      <c r="AUR127" s="38"/>
      <c r="AUS127" s="38"/>
      <c r="AUT127" s="38"/>
      <c r="AUU127" s="38"/>
      <c r="AUV127" s="38"/>
      <c r="AUW127" s="38"/>
      <c r="AUX127" s="38"/>
      <c r="AUY127" s="38"/>
      <c r="AUZ127" s="38"/>
      <c r="AVA127" s="38"/>
      <c r="AVB127" s="38"/>
      <c r="AVC127" s="38"/>
      <c r="AVD127" s="38"/>
      <c r="AVE127" s="38"/>
      <c r="AVF127" s="38"/>
      <c r="AVG127" s="38"/>
      <c r="AVH127" s="38"/>
      <c r="AVI127" s="38"/>
      <c r="AVJ127" s="38"/>
      <c r="AVK127" s="38"/>
      <c r="AVL127" s="38"/>
      <c r="AVM127" s="38"/>
      <c r="AVN127" s="38"/>
      <c r="AVO127" s="38"/>
      <c r="AVP127" s="38"/>
      <c r="AVQ127" s="38"/>
      <c r="AVR127" s="38"/>
      <c r="AVS127" s="38"/>
      <c r="AVT127" s="38"/>
      <c r="AVU127" s="38"/>
      <c r="AVV127" s="38"/>
      <c r="AVW127" s="38"/>
      <c r="AVX127" s="38"/>
      <c r="AVY127" s="38"/>
      <c r="AVZ127" s="38"/>
      <c r="AWA127" s="38"/>
      <c r="AWB127" s="38"/>
      <c r="AWC127" s="38"/>
      <c r="AWD127" s="38"/>
      <c r="AWE127" s="38"/>
      <c r="AWF127" s="38"/>
      <c r="AWG127" s="38"/>
      <c r="AWH127" s="38"/>
      <c r="AWI127" s="38"/>
      <c r="AWJ127" s="38"/>
      <c r="AWK127" s="38"/>
      <c r="AWL127" s="38"/>
      <c r="AWM127" s="38"/>
      <c r="AWN127" s="38"/>
      <c r="AWO127" s="38"/>
      <c r="AWP127" s="38"/>
      <c r="AWQ127" s="38"/>
      <c r="AWR127" s="38"/>
      <c r="AWS127" s="38"/>
      <c r="AWT127" s="38"/>
      <c r="AWU127" s="38"/>
      <c r="AWV127" s="38"/>
      <c r="AWW127" s="38"/>
      <c r="AWX127" s="38"/>
      <c r="AWY127" s="38"/>
      <c r="AWZ127" s="38"/>
      <c r="AXA127" s="38"/>
      <c r="AXB127" s="38"/>
      <c r="AXC127" s="38"/>
      <c r="AXD127" s="38"/>
      <c r="AXE127" s="38"/>
      <c r="AXF127" s="38"/>
      <c r="AXG127" s="38"/>
      <c r="AXH127" s="38"/>
      <c r="AXI127" s="38"/>
      <c r="AXJ127" s="38"/>
      <c r="AXK127" s="38"/>
      <c r="AXL127" s="38"/>
      <c r="AXM127" s="38"/>
      <c r="AXN127" s="38"/>
      <c r="AXO127" s="38"/>
      <c r="AXP127" s="38"/>
      <c r="AXQ127" s="38"/>
      <c r="AXR127" s="38"/>
      <c r="AXS127" s="38"/>
      <c r="AXT127" s="38"/>
      <c r="AXU127" s="38"/>
      <c r="AXV127" s="38"/>
      <c r="AXW127" s="38"/>
      <c r="AXX127" s="38"/>
      <c r="AXY127" s="38"/>
      <c r="AXZ127" s="38"/>
      <c r="AYA127" s="38"/>
      <c r="AYB127" s="38"/>
      <c r="AYC127" s="38"/>
      <c r="AYD127" s="38"/>
      <c r="AYE127" s="38"/>
      <c r="AYF127" s="38"/>
      <c r="AYG127" s="38"/>
      <c r="AYH127" s="38"/>
      <c r="AYI127" s="38"/>
      <c r="AYJ127" s="38"/>
      <c r="AYK127" s="38"/>
      <c r="AYL127" s="38"/>
      <c r="AYM127" s="38"/>
      <c r="AYN127" s="38"/>
      <c r="AYO127" s="38"/>
      <c r="AYP127" s="38"/>
      <c r="AYQ127" s="38"/>
      <c r="AYR127" s="38"/>
      <c r="AYS127" s="38"/>
      <c r="AYT127" s="38"/>
      <c r="AYU127" s="38"/>
      <c r="AYV127" s="38"/>
      <c r="AYW127" s="38"/>
      <c r="AYX127" s="38"/>
      <c r="AYY127" s="38"/>
      <c r="AYZ127" s="38"/>
      <c r="AZA127" s="38"/>
      <c r="AZB127" s="38"/>
      <c r="AZC127" s="38"/>
      <c r="AZD127" s="38"/>
      <c r="AZE127" s="38"/>
      <c r="AZF127" s="38"/>
      <c r="AZG127" s="38"/>
      <c r="AZH127" s="38"/>
      <c r="AZI127" s="38"/>
      <c r="AZJ127" s="38"/>
      <c r="AZK127" s="38"/>
      <c r="AZL127" s="38"/>
      <c r="AZM127" s="38"/>
      <c r="AZN127" s="38"/>
      <c r="AZO127" s="38"/>
      <c r="AZP127" s="38"/>
      <c r="AZQ127" s="38"/>
      <c r="AZR127" s="38"/>
      <c r="AZS127" s="38"/>
      <c r="AZT127" s="38"/>
      <c r="AZU127" s="38"/>
      <c r="AZV127" s="38"/>
      <c r="AZW127" s="38"/>
      <c r="AZX127" s="38"/>
      <c r="AZY127" s="38"/>
      <c r="AZZ127" s="38"/>
      <c r="BAA127" s="38"/>
      <c r="BAB127" s="38"/>
      <c r="BAC127" s="38"/>
      <c r="BAD127" s="38"/>
      <c r="BAE127" s="38"/>
      <c r="BAF127" s="38"/>
      <c r="BAG127" s="38"/>
      <c r="BAH127" s="38"/>
      <c r="BAI127" s="38"/>
      <c r="BAJ127" s="38"/>
      <c r="BAK127" s="38"/>
      <c r="BAL127" s="38"/>
      <c r="BAM127" s="38"/>
      <c r="BAN127" s="38"/>
      <c r="BAO127" s="38"/>
      <c r="BAP127" s="38"/>
      <c r="BAQ127" s="38"/>
      <c r="BAR127" s="38"/>
      <c r="BAS127" s="38"/>
      <c r="BAT127" s="38"/>
      <c r="BAU127" s="38"/>
      <c r="BAV127" s="38"/>
      <c r="BAW127" s="38"/>
      <c r="BAX127" s="38"/>
      <c r="BAY127" s="38"/>
      <c r="BAZ127" s="38"/>
      <c r="BBA127" s="38"/>
      <c r="BBB127" s="38"/>
      <c r="BBC127" s="38"/>
      <c r="BBD127" s="38"/>
      <c r="BBE127" s="38"/>
      <c r="BBF127" s="38"/>
      <c r="BBG127" s="38"/>
      <c r="BBH127" s="38"/>
      <c r="BBI127" s="38"/>
      <c r="BBJ127" s="38"/>
      <c r="BBK127" s="38"/>
      <c r="BBL127" s="38"/>
      <c r="BBM127" s="38"/>
      <c r="BBN127" s="38"/>
      <c r="BBO127" s="38"/>
      <c r="BBP127" s="38"/>
      <c r="BBQ127" s="38"/>
      <c r="BBR127" s="38"/>
      <c r="BBS127" s="38"/>
      <c r="BBT127" s="38"/>
      <c r="BBU127" s="38"/>
      <c r="BBV127" s="38"/>
      <c r="BBW127" s="38"/>
      <c r="BBX127" s="38"/>
      <c r="BBY127" s="38"/>
      <c r="BBZ127" s="38"/>
      <c r="BCA127" s="38"/>
      <c r="BCB127" s="38"/>
      <c r="BCC127" s="38"/>
      <c r="BCD127" s="38"/>
      <c r="BCE127" s="38"/>
      <c r="BCF127" s="38"/>
      <c r="BCG127" s="38"/>
      <c r="BCH127" s="38"/>
      <c r="BCI127" s="38"/>
      <c r="BCJ127" s="38"/>
      <c r="BCK127" s="38"/>
      <c r="BCL127" s="38"/>
      <c r="BCM127" s="38"/>
      <c r="BCN127" s="38"/>
      <c r="BCO127" s="38"/>
      <c r="BCP127" s="38"/>
      <c r="BCQ127" s="38"/>
      <c r="BCR127" s="38"/>
      <c r="BCS127" s="38"/>
      <c r="BCT127" s="38"/>
      <c r="BCU127" s="38"/>
      <c r="BCV127" s="38"/>
      <c r="BCW127" s="38"/>
      <c r="BCX127" s="38"/>
      <c r="BCY127" s="38"/>
      <c r="BCZ127" s="38"/>
      <c r="BDA127" s="38"/>
      <c r="BDB127" s="38"/>
      <c r="BDC127" s="38"/>
      <c r="BDD127" s="38"/>
      <c r="BDE127" s="38"/>
      <c r="BDF127" s="38"/>
      <c r="BDG127" s="38"/>
      <c r="BDH127" s="38"/>
      <c r="BDI127" s="38"/>
      <c r="BDJ127" s="38"/>
      <c r="BDK127" s="38"/>
      <c r="BDL127" s="38"/>
      <c r="BDM127" s="38"/>
      <c r="BDN127" s="38"/>
      <c r="BDO127" s="38"/>
      <c r="BDP127" s="38"/>
      <c r="BDQ127" s="38"/>
      <c r="BDR127" s="38"/>
      <c r="BDS127" s="38"/>
      <c r="BDT127" s="38"/>
      <c r="BDU127" s="38"/>
      <c r="BDV127" s="38"/>
      <c r="BDW127" s="38"/>
      <c r="BDX127" s="38"/>
      <c r="BDY127" s="38"/>
      <c r="BDZ127" s="38"/>
      <c r="BEA127" s="38"/>
      <c r="BEB127" s="38"/>
      <c r="BEC127" s="38"/>
      <c r="BED127" s="38"/>
      <c r="BEE127" s="38"/>
      <c r="BEF127" s="38"/>
      <c r="BEG127" s="38"/>
      <c r="BEH127" s="38"/>
      <c r="BEI127" s="38"/>
      <c r="BEJ127" s="38"/>
      <c r="BEK127" s="38"/>
      <c r="BEL127" s="38"/>
      <c r="BEM127" s="38"/>
      <c r="BEN127" s="38"/>
      <c r="BEO127" s="38"/>
      <c r="BEP127" s="38"/>
      <c r="BEQ127" s="38"/>
      <c r="BER127" s="38"/>
      <c r="BES127" s="38"/>
      <c r="BET127" s="38"/>
      <c r="BEU127" s="38"/>
      <c r="BEV127" s="38"/>
      <c r="BEW127" s="38"/>
      <c r="BEX127" s="38"/>
      <c r="BEY127" s="38"/>
      <c r="BEZ127" s="38"/>
      <c r="BFA127" s="38"/>
      <c r="BFB127" s="38"/>
      <c r="BFC127" s="38"/>
      <c r="BFD127" s="38"/>
      <c r="BFE127" s="38"/>
      <c r="BFF127" s="38"/>
      <c r="BFG127" s="38"/>
      <c r="BFH127" s="38"/>
      <c r="BFI127" s="38"/>
      <c r="BFJ127" s="38"/>
      <c r="BFK127" s="38"/>
      <c r="BFL127" s="38"/>
      <c r="BFM127" s="38"/>
      <c r="BFN127" s="38"/>
      <c r="BFO127" s="38"/>
      <c r="BFP127" s="38"/>
      <c r="BFQ127" s="38"/>
      <c r="BFR127" s="38"/>
      <c r="BFS127" s="38"/>
      <c r="BFT127" s="38"/>
      <c r="BFU127" s="38"/>
      <c r="BFV127" s="38"/>
      <c r="BFW127" s="38"/>
      <c r="BFX127" s="38"/>
      <c r="BFY127" s="38"/>
      <c r="BFZ127" s="38"/>
      <c r="BGA127" s="38"/>
      <c r="BGB127" s="38"/>
      <c r="BGC127" s="38"/>
      <c r="BGD127" s="38"/>
      <c r="BGE127" s="38"/>
      <c r="BGF127" s="38"/>
      <c r="BGG127" s="38"/>
      <c r="BGH127" s="38"/>
      <c r="BGI127" s="38"/>
      <c r="BGJ127" s="38"/>
      <c r="BGK127" s="38"/>
      <c r="BGL127" s="38"/>
      <c r="BGM127" s="38"/>
      <c r="BGN127" s="38"/>
      <c r="BGO127" s="38"/>
      <c r="BGP127" s="38"/>
      <c r="BGQ127" s="38"/>
      <c r="BGR127" s="38"/>
      <c r="BGS127" s="38"/>
      <c r="BGT127" s="38"/>
      <c r="BGU127" s="38"/>
      <c r="BGV127" s="38"/>
      <c r="BGW127" s="38"/>
      <c r="BGX127" s="38"/>
      <c r="BGY127" s="38"/>
      <c r="BGZ127" s="38"/>
      <c r="BHA127" s="38"/>
      <c r="BHB127" s="38"/>
      <c r="BHC127" s="38"/>
      <c r="BHD127" s="38"/>
      <c r="BHE127" s="38"/>
      <c r="BHF127" s="38"/>
      <c r="BHG127" s="38"/>
      <c r="BHH127" s="38"/>
      <c r="BHI127" s="38"/>
      <c r="BHJ127" s="38"/>
      <c r="BHK127" s="38"/>
      <c r="BHL127" s="38"/>
      <c r="BHM127" s="38"/>
      <c r="BHN127" s="38"/>
      <c r="BHO127" s="38"/>
      <c r="BHP127" s="38"/>
      <c r="BHQ127" s="38"/>
      <c r="BHR127" s="38"/>
      <c r="BHS127" s="38"/>
      <c r="BHT127" s="38"/>
      <c r="BHU127" s="38"/>
      <c r="BHV127" s="38"/>
      <c r="BHW127" s="38"/>
      <c r="BHX127" s="38"/>
      <c r="BHY127" s="38"/>
      <c r="BHZ127" s="38"/>
      <c r="BIA127" s="38"/>
      <c r="BIB127" s="38"/>
      <c r="BIC127" s="38"/>
      <c r="BID127" s="38"/>
      <c r="BIE127" s="38"/>
      <c r="BIF127" s="38"/>
      <c r="BIG127" s="38"/>
      <c r="BIH127" s="38"/>
      <c r="BII127" s="38"/>
      <c r="BIJ127" s="38"/>
      <c r="BIK127" s="38"/>
      <c r="BIL127" s="38"/>
      <c r="BIM127" s="38"/>
      <c r="BIN127" s="38"/>
      <c r="BIO127" s="38"/>
      <c r="BIP127" s="38"/>
      <c r="BIQ127" s="38"/>
      <c r="BIR127" s="38"/>
      <c r="BIS127" s="38"/>
      <c r="BIT127" s="38"/>
      <c r="BIU127" s="38"/>
      <c r="BIV127" s="38"/>
      <c r="BIW127" s="38"/>
      <c r="BIX127" s="38"/>
      <c r="BIY127" s="38"/>
      <c r="BIZ127" s="38"/>
      <c r="BJA127" s="38"/>
      <c r="BJB127" s="38"/>
      <c r="BJC127" s="38"/>
      <c r="BJD127" s="38"/>
      <c r="BJE127" s="38"/>
      <c r="BJF127" s="38"/>
      <c r="BJG127" s="38"/>
      <c r="BJH127" s="38"/>
      <c r="BJI127" s="38"/>
      <c r="BJJ127" s="38"/>
      <c r="BJK127" s="38"/>
      <c r="BJL127" s="38"/>
      <c r="BJM127" s="38"/>
      <c r="BJN127" s="38"/>
      <c r="BJO127" s="38"/>
      <c r="BJP127" s="38"/>
      <c r="BJQ127" s="38"/>
      <c r="BJR127" s="38"/>
      <c r="BJS127" s="38"/>
      <c r="BJT127" s="38"/>
      <c r="BJU127" s="38"/>
      <c r="BJV127" s="38"/>
      <c r="BJW127" s="38"/>
      <c r="BJX127" s="38"/>
      <c r="BJY127" s="38"/>
      <c r="BJZ127" s="38"/>
      <c r="BKA127" s="38"/>
      <c r="BKB127" s="38"/>
      <c r="BKC127" s="38"/>
      <c r="BKD127" s="38"/>
      <c r="BKE127" s="38"/>
      <c r="BKF127" s="38"/>
      <c r="BKG127" s="38"/>
      <c r="BKH127" s="38"/>
      <c r="BKI127" s="38"/>
      <c r="BKJ127" s="38"/>
      <c r="BKK127" s="38"/>
      <c r="BKL127" s="38"/>
      <c r="BKM127" s="38"/>
      <c r="BKN127" s="38"/>
      <c r="BKO127" s="38"/>
      <c r="BKP127" s="38"/>
      <c r="BKQ127" s="38"/>
      <c r="BKR127" s="38"/>
      <c r="BKS127" s="38"/>
      <c r="BKT127" s="38"/>
      <c r="BKU127" s="38"/>
      <c r="BKV127" s="38"/>
      <c r="BKW127" s="38"/>
      <c r="BKX127" s="38"/>
      <c r="BKY127" s="38"/>
      <c r="BKZ127" s="38"/>
      <c r="BLA127" s="38"/>
      <c r="BLB127" s="38"/>
      <c r="BLC127" s="38"/>
      <c r="BLD127" s="38"/>
      <c r="BLE127" s="38"/>
      <c r="BLF127" s="38"/>
      <c r="BLG127" s="38"/>
      <c r="BLH127" s="38"/>
      <c r="BLI127" s="38"/>
      <c r="BLJ127" s="38"/>
      <c r="BLK127" s="38"/>
      <c r="BLL127" s="38"/>
      <c r="BLM127" s="38"/>
      <c r="BLN127" s="38"/>
      <c r="BLO127" s="38"/>
      <c r="BLP127" s="38"/>
      <c r="BLQ127" s="38"/>
      <c r="BLR127" s="38"/>
      <c r="BLS127" s="38"/>
      <c r="BLT127" s="38"/>
      <c r="BLU127" s="38"/>
      <c r="BLV127" s="38"/>
      <c r="BLW127" s="38"/>
      <c r="BLX127" s="38"/>
      <c r="BLY127" s="38"/>
      <c r="BLZ127" s="38"/>
      <c r="BMA127" s="38"/>
      <c r="BMB127" s="38"/>
      <c r="BMC127" s="38"/>
      <c r="BMD127" s="38"/>
      <c r="BME127" s="38"/>
      <c r="BMF127" s="38"/>
      <c r="BMG127" s="38"/>
      <c r="BMH127" s="38"/>
      <c r="BMI127" s="38"/>
      <c r="BMJ127" s="38"/>
      <c r="BMK127" s="38"/>
      <c r="BML127" s="38"/>
      <c r="BMM127" s="38"/>
      <c r="BMN127" s="38"/>
      <c r="BMO127" s="38"/>
      <c r="BMP127" s="38"/>
      <c r="BMQ127" s="38"/>
      <c r="BMR127" s="38"/>
      <c r="BMS127" s="38"/>
      <c r="BMT127" s="38"/>
      <c r="BMU127" s="38"/>
      <c r="BMV127" s="38"/>
      <c r="BMW127" s="38"/>
      <c r="BMX127" s="38"/>
      <c r="BMY127" s="38"/>
      <c r="BMZ127" s="38"/>
      <c r="BNA127" s="38"/>
      <c r="BNB127" s="38"/>
      <c r="BNC127" s="38"/>
      <c r="BND127" s="38"/>
      <c r="BNE127" s="38"/>
      <c r="BNF127" s="38"/>
      <c r="BNG127" s="38"/>
      <c r="BNH127" s="38"/>
      <c r="BNI127" s="38"/>
      <c r="BNJ127" s="38"/>
      <c r="BNK127" s="38"/>
      <c r="BNL127" s="38"/>
      <c r="BNM127" s="38"/>
      <c r="BNN127" s="38"/>
      <c r="BNO127" s="38"/>
      <c r="BNP127" s="38"/>
      <c r="BNQ127" s="38"/>
      <c r="BNR127" s="38"/>
      <c r="BNS127" s="38"/>
      <c r="BNT127" s="38"/>
      <c r="BNU127" s="38"/>
      <c r="BNV127" s="38"/>
      <c r="BNW127" s="38"/>
      <c r="BNX127" s="38"/>
      <c r="BNY127" s="38"/>
      <c r="BNZ127" s="38"/>
      <c r="BOA127" s="38"/>
      <c r="BOB127" s="38"/>
      <c r="BOC127" s="38"/>
      <c r="BOD127" s="38"/>
      <c r="BOE127" s="38"/>
      <c r="BOF127" s="38"/>
      <c r="BOG127" s="38"/>
      <c r="BOH127" s="38"/>
      <c r="BOI127" s="38"/>
      <c r="BOJ127" s="38"/>
      <c r="BOK127" s="38"/>
      <c r="BOL127" s="38"/>
      <c r="BOM127" s="38"/>
      <c r="BON127" s="38"/>
      <c r="BOO127" s="38"/>
      <c r="BOP127" s="38"/>
      <c r="BOQ127" s="38"/>
      <c r="BOR127" s="38"/>
      <c r="BOS127" s="38"/>
      <c r="BOT127" s="38"/>
      <c r="BOU127" s="38"/>
      <c r="BOV127" s="38"/>
      <c r="BOW127" s="38"/>
      <c r="BOX127" s="38"/>
      <c r="BOY127" s="38"/>
      <c r="BOZ127" s="38"/>
      <c r="BPA127" s="38"/>
      <c r="BPB127" s="38"/>
      <c r="BPC127" s="38"/>
      <c r="BPD127" s="38"/>
      <c r="BPE127" s="38"/>
      <c r="BPF127" s="38"/>
      <c r="BPG127" s="38"/>
      <c r="BPH127" s="38"/>
      <c r="BPI127" s="38"/>
      <c r="BPJ127" s="38"/>
      <c r="BPK127" s="38"/>
      <c r="BPL127" s="38"/>
      <c r="BPM127" s="38"/>
      <c r="BPN127" s="38"/>
      <c r="BPO127" s="38"/>
      <c r="BPP127" s="38"/>
      <c r="BPQ127" s="38"/>
      <c r="BPR127" s="38"/>
      <c r="BPS127" s="38"/>
      <c r="BPT127" s="38"/>
      <c r="BPU127" s="38"/>
      <c r="BPV127" s="38"/>
      <c r="BPW127" s="38"/>
      <c r="BPX127" s="38"/>
      <c r="BPY127" s="38"/>
      <c r="BPZ127" s="38"/>
      <c r="BQA127" s="38"/>
      <c r="BQB127" s="38"/>
      <c r="BQC127" s="38"/>
      <c r="BQD127" s="38"/>
      <c r="BQE127" s="38"/>
      <c r="BQF127" s="38"/>
      <c r="BQG127" s="38"/>
      <c r="BQH127" s="38"/>
      <c r="BQI127" s="38"/>
      <c r="BQJ127" s="38"/>
      <c r="BQK127" s="38"/>
      <c r="BQL127" s="38"/>
      <c r="BQM127" s="38"/>
      <c r="BQN127" s="38"/>
      <c r="BQO127" s="38"/>
      <c r="BQP127" s="38"/>
      <c r="BQQ127" s="38"/>
      <c r="BQR127" s="38"/>
      <c r="BQS127" s="38"/>
      <c r="BQT127" s="38"/>
      <c r="BQU127" s="38"/>
      <c r="BQV127" s="38"/>
      <c r="BQW127" s="38"/>
      <c r="BQX127" s="38"/>
      <c r="BQY127" s="38"/>
      <c r="BQZ127" s="38"/>
      <c r="BRA127" s="38"/>
      <c r="BRB127" s="38"/>
      <c r="BRC127" s="38"/>
      <c r="BRD127" s="38"/>
      <c r="BRE127" s="38"/>
      <c r="BRF127" s="38"/>
      <c r="BRG127" s="38"/>
      <c r="BRH127" s="38"/>
      <c r="BRI127" s="38"/>
      <c r="BRJ127" s="38"/>
      <c r="BRK127" s="38"/>
      <c r="BRL127" s="38"/>
      <c r="BRM127" s="38"/>
      <c r="BRN127" s="38"/>
      <c r="BRO127" s="38"/>
      <c r="BRP127" s="38"/>
      <c r="BRQ127" s="38"/>
      <c r="BRR127" s="38"/>
      <c r="BRS127" s="38"/>
      <c r="BRT127" s="38"/>
      <c r="BRU127" s="38"/>
      <c r="BRV127" s="38"/>
      <c r="BRW127" s="38"/>
      <c r="BRX127" s="38"/>
      <c r="BRY127" s="38"/>
      <c r="BRZ127" s="38"/>
      <c r="BSA127" s="38"/>
      <c r="BSB127" s="38"/>
      <c r="BSC127" s="38"/>
      <c r="BSD127" s="38"/>
      <c r="BSE127" s="38"/>
      <c r="BSF127" s="38"/>
      <c r="BSG127" s="38"/>
      <c r="BSH127" s="38"/>
      <c r="BSI127" s="38"/>
      <c r="BSJ127" s="38"/>
      <c r="BSK127" s="38"/>
      <c r="BSL127" s="38"/>
      <c r="BSM127" s="38"/>
      <c r="BSN127" s="38"/>
      <c r="BSO127" s="38"/>
      <c r="BSP127" s="38"/>
      <c r="BSQ127" s="38"/>
      <c r="BSR127" s="38"/>
      <c r="BSS127" s="38"/>
      <c r="BST127" s="38"/>
      <c r="BSU127" s="38"/>
      <c r="BSV127" s="38"/>
      <c r="BSW127" s="38"/>
      <c r="BSX127" s="38"/>
      <c r="BSY127" s="38"/>
      <c r="BSZ127" s="38"/>
      <c r="BTA127" s="38"/>
      <c r="BTB127" s="38"/>
      <c r="BTC127" s="38"/>
      <c r="BTD127" s="38"/>
      <c r="BTE127" s="38"/>
      <c r="BTF127" s="38"/>
      <c r="BTG127" s="38"/>
      <c r="BTH127" s="38"/>
      <c r="BTI127" s="38"/>
      <c r="BTJ127" s="38"/>
      <c r="BTK127" s="38"/>
      <c r="BTL127" s="38"/>
      <c r="BTM127" s="38"/>
      <c r="BTN127" s="38"/>
      <c r="BTO127" s="38"/>
      <c r="BTP127" s="38"/>
      <c r="BTQ127" s="38"/>
      <c r="BTR127" s="38"/>
      <c r="BTS127" s="38"/>
      <c r="BTT127" s="38"/>
      <c r="BTU127" s="38"/>
      <c r="BTV127" s="38"/>
      <c r="BTW127" s="38"/>
      <c r="BTX127" s="38"/>
      <c r="BTY127" s="38"/>
      <c r="BTZ127" s="38"/>
      <c r="BUA127" s="38"/>
      <c r="BUB127" s="38"/>
      <c r="BUC127" s="38"/>
      <c r="BUD127" s="38"/>
      <c r="BUE127" s="38"/>
      <c r="BUF127" s="38"/>
      <c r="BUG127" s="38"/>
      <c r="BUH127" s="38"/>
      <c r="BUI127" s="38"/>
      <c r="BUJ127" s="38"/>
      <c r="BUK127" s="38"/>
      <c r="BUL127" s="38"/>
      <c r="BUM127" s="38"/>
      <c r="BUN127" s="38"/>
      <c r="BUO127" s="38"/>
      <c r="BUP127" s="38"/>
      <c r="BUQ127" s="38"/>
      <c r="BUR127" s="38"/>
      <c r="BUS127" s="38"/>
      <c r="BUT127" s="38"/>
      <c r="BUU127" s="38"/>
      <c r="BUV127" s="38"/>
      <c r="BUW127" s="38"/>
      <c r="BUX127" s="38"/>
      <c r="BUY127" s="38"/>
      <c r="BUZ127" s="38"/>
      <c r="BVA127" s="38"/>
      <c r="BVB127" s="38"/>
      <c r="BVC127" s="38"/>
      <c r="BVD127" s="38"/>
      <c r="BVE127" s="38"/>
      <c r="BVF127" s="38"/>
      <c r="BVG127" s="38"/>
      <c r="BVH127" s="38"/>
      <c r="BVI127" s="38"/>
      <c r="BVJ127" s="38"/>
      <c r="BVK127" s="38"/>
      <c r="BVL127" s="38"/>
      <c r="BVM127" s="38"/>
      <c r="BVN127" s="38"/>
      <c r="BVO127" s="38"/>
      <c r="BVP127" s="38"/>
      <c r="BVQ127" s="38"/>
      <c r="BVR127" s="38"/>
      <c r="BVS127" s="38"/>
      <c r="BVT127" s="38"/>
      <c r="BVU127" s="38"/>
      <c r="BVV127" s="38"/>
      <c r="BVW127" s="38"/>
      <c r="BVX127" s="38"/>
      <c r="BVY127" s="38"/>
      <c r="BVZ127" s="38"/>
      <c r="BWA127" s="38"/>
      <c r="BWB127" s="38"/>
      <c r="BWC127" s="38"/>
      <c r="BWD127" s="38"/>
      <c r="BWE127" s="38"/>
      <c r="BWF127" s="38"/>
      <c r="BWG127" s="38"/>
      <c r="BWH127" s="38"/>
      <c r="BWI127" s="38"/>
      <c r="BWJ127" s="38"/>
      <c r="BWK127" s="38"/>
      <c r="BWL127" s="38"/>
      <c r="BWM127" s="38"/>
      <c r="BWN127" s="38"/>
      <c r="BWO127" s="38"/>
      <c r="BWP127" s="38"/>
      <c r="BWQ127" s="38"/>
      <c r="BWR127" s="38"/>
      <c r="BWS127" s="38"/>
      <c r="BWT127" s="38"/>
      <c r="BWU127" s="38"/>
      <c r="BWV127" s="38"/>
      <c r="BWW127" s="38"/>
      <c r="BWX127" s="38"/>
      <c r="BWY127" s="38"/>
      <c r="BWZ127" s="38"/>
      <c r="BXA127" s="38"/>
      <c r="BXB127" s="38"/>
      <c r="BXC127" s="38"/>
      <c r="BXD127" s="38"/>
      <c r="BXE127" s="38"/>
      <c r="BXF127" s="38"/>
      <c r="BXG127" s="38"/>
      <c r="BXH127" s="38"/>
      <c r="BXI127" s="38"/>
      <c r="BXJ127" s="38"/>
      <c r="BXK127" s="38"/>
      <c r="BXL127" s="38"/>
      <c r="BXM127" s="38"/>
      <c r="BXN127" s="38"/>
      <c r="BXO127" s="38"/>
      <c r="BXP127" s="38"/>
      <c r="BXQ127" s="38"/>
      <c r="BXR127" s="38"/>
      <c r="BXS127" s="38"/>
      <c r="BXT127" s="38"/>
      <c r="BXU127" s="38"/>
      <c r="BXV127" s="38"/>
      <c r="BXW127" s="38"/>
      <c r="BXX127" s="38"/>
      <c r="BXY127" s="38"/>
      <c r="BXZ127" s="38"/>
      <c r="BYA127" s="38"/>
      <c r="BYB127" s="38"/>
      <c r="BYC127" s="38"/>
      <c r="BYD127" s="38"/>
      <c r="BYE127" s="38"/>
      <c r="BYF127" s="38"/>
      <c r="BYG127" s="38"/>
      <c r="BYH127" s="38"/>
      <c r="BYI127" s="38"/>
      <c r="BYJ127" s="38"/>
      <c r="BYK127" s="38"/>
      <c r="BYL127" s="38"/>
      <c r="BYM127" s="38"/>
      <c r="BYN127" s="38"/>
      <c r="BYO127" s="38"/>
      <c r="BYP127" s="38"/>
      <c r="BYQ127" s="38"/>
      <c r="BYR127" s="38"/>
      <c r="BYS127" s="38"/>
      <c r="BYT127" s="38"/>
      <c r="BYU127" s="38"/>
      <c r="BYV127" s="38"/>
      <c r="BYW127" s="38"/>
      <c r="BYX127" s="38"/>
      <c r="BYY127" s="38"/>
      <c r="BYZ127" s="38"/>
      <c r="BZA127" s="38"/>
      <c r="BZB127" s="38"/>
      <c r="BZC127" s="38"/>
      <c r="BZD127" s="38"/>
      <c r="BZE127" s="38"/>
      <c r="BZF127" s="38"/>
      <c r="BZG127" s="38"/>
      <c r="BZH127" s="38"/>
      <c r="BZI127" s="38"/>
      <c r="BZJ127" s="38"/>
      <c r="BZK127" s="38"/>
      <c r="BZL127" s="38"/>
      <c r="BZM127" s="38"/>
      <c r="BZN127" s="38"/>
      <c r="BZO127" s="38"/>
      <c r="BZP127" s="38"/>
      <c r="BZQ127" s="38"/>
      <c r="BZR127" s="38"/>
      <c r="BZS127" s="38"/>
      <c r="BZT127" s="38"/>
      <c r="BZU127" s="38"/>
      <c r="BZV127" s="38"/>
      <c r="BZW127" s="38"/>
      <c r="BZX127" s="38"/>
      <c r="BZY127" s="38"/>
      <c r="BZZ127" s="38"/>
      <c r="CAA127" s="38"/>
      <c r="CAB127" s="38"/>
      <c r="CAC127" s="38"/>
      <c r="CAD127" s="38"/>
      <c r="CAE127" s="38"/>
      <c r="CAF127" s="38"/>
      <c r="CAG127" s="38"/>
      <c r="CAH127" s="38"/>
      <c r="CAI127" s="38"/>
      <c r="CAJ127" s="38"/>
      <c r="CAK127" s="38"/>
      <c r="CAL127" s="38"/>
      <c r="CAM127" s="38"/>
      <c r="CAN127" s="38"/>
      <c r="CAO127" s="38"/>
      <c r="CAP127" s="38"/>
      <c r="CAQ127" s="38"/>
      <c r="CAR127" s="38"/>
      <c r="CAS127" s="38"/>
      <c r="CAT127" s="38"/>
      <c r="CAU127" s="38"/>
      <c r="CAV127" s="38"/>
      <c r="CAW127" s="38"/>
      <c r="CAX127" s="38"/>
      <c r="CAY127" s="38"/>
      <c r="CAZ127" s="38"/>
      <c r="CBA127" s="38"/>
      <c r="CBB127" s="38"/>
      <c r="CBC127" s="38"/>
      <c r="CBD127" s="38"/>
      <c r="CBE127" s="38"/>
      <c r="CBF127" s="38"/>
      <c r="CBG127" s="38"/>
      <c r="CBH127" s="38"/>
      <c r="CBI127" s="38"/>
      <c r="CBJ127" s="38"/>
      <c r="CBK127" s="38"/>
      <c r="CBL127" s="38"/>
      <c r="CBM127" s="38"/>
      <c r="CBN127" s="38"/>
      <c r="CBO127" s="38"/>
      <c r="CBP127" s="38"/>
      <c r="CBQ127" s="38"/>
      <c r="CBR127" s="38"/>
      <c r="CBS127" s="38"/>
      <c r="CBT127" s="38"/>
      <c r="CBU127" s="38"/>
      <c r="CBV127" s="38"/>
      <c r="CBW127" s="38"/>
      <c r="CBX127" s="38"/>
      <c r="CBY127" s="38"/>
      <c r="CBZ127" s="38"/>
      <c r="CCA127" s="38"/>
      <c r="CCB127" s="38"/>
      <c r="CCC127" s="38"/>
      <c r="CCD127" s="38"/>
      <c r="CCE127" s="38"/>
      <c r="CCF127" s="38"/>
      <c r="CCG127" s="38"/>
      <c r="CCH127" s="38"/>
      <c r="CCI127" s="38"/>
      <c r="CCJ127" s="38"/>
      <c r="CCK127" s="38"/>
      <c r="CCL127" s="38"/>
      <c r="CCM127" s="38"/>
      <c r="CCN127" s="38"/>
      <c r="CCO127" s="38"/>
      <c r="CCP127" s="38"/>
      <c r="CCQ127" s="38"/>
      <c r="CCR127" s="38"/>
      <c r="CCS127" s="38"/>
      <c r="CCT127" s="38"/>
      <c r="CCU127" s="38"/>
      <c r="CCV127" s="38"/>
      <c r="CCW127" s="38"/>
      <c r="CCX127" s="38"/>
      <c r="CCY127" s="38"/>
      <c r="CCZ127" s="38"/>
      <c r="CDA127" s="38"/>
      <c r="CDB127" s="38"/>
      <c r="CDC127" s="38"/>
      <c r="CDD127" s="38"/>
      <c r="CDE127" s="38"/>
      <c r="CDF127" s="38"/>
      <c r="CDG127" s="38"/>
      <c r="CDH127" s="38"/>
      <c r="CDI127" s="38"/>
      <c r="CDJ127" s="38"/>
      <c r="CDK127" s="38"/>
      <c r="CDL127" s="38"/>
      <c r="CDM127" s="38"/>
      <c r="CDN127" s="38"/>
      <c r="CDO127" s="38"/>
      <c r="CDP127" s="38"/>
      <c r="CDQ127" s="38"/>
      <c r="CDR127" s="38"/>
      <c r="CDS127" s="38"/>
      <c r="CDT127" s="38"/>
      <c r="CDU127" s="38"/>
      <c r="CDV127" s="38"/>
      <c r="CDW127" s="38"/>
      <c r="CDX127" s="38"/>
      <c r="CDY127" s="38"/>
      <c r="CDZ127" s="38"/>
      <c r="CEA127" s="38"/>
      <c r="CEB127" s="38"/>
      <c r="CEC127" s="38"/>
      <c r="CED127" s="38"/>
      <c r="CEE127" s="38"/>
      <c r="CEF127" s="38"/>
      <c r="CEG127" s="38"/>
      <c r="CEH127" s="38"/>
      <c r="CEI127" s="38"/>
      <c r="CEJ127" s="38"/>
      <c r="CEK127" s="38"/>
      <c r="CEL127" s="38"/>
      <c r="CEM127" s="38"/>
      <c r="CEN127" s="38"/>
      <c r="CEO127" s="38"/>
      <c r="CEP127" s="38"/>
      <c r="CEQ127" s="38"/>
      <c r="CER127" s="38"/>
      <c r="CES127" s="38"/>
      <c r="CET127" s="38"/>
      <c r="CEU127" s="38"/>
      <c r="CEV127" s="38"/>
      <c r="CEW127" s="38"/>
      <c r="CEX127" s="38"/>
      <c r="CEY127" s="38"/>
      <c r="CEZ127" s="38"/>
      <c r="CFA127" s="38"/>
      <c r="CFB127" s="38"/>
      <c r="CFC127" s="38"/>
      <c r="CFD127" s="38"/>
      <c r="CFE127" s="38"/>
      <c r="CFF127" s="38"/>
      <c r="CFG127" s="38"/>
      <c r="CFH127" s="38"/>
      <c r="CFI127" s="38"/>
      <c r="CFJ127" s="38"/>
      <c r="CFK127" s="38"/>
      <c r="CFL127" s="38"/>
      <c r="CFM127" s="38"/>
      <c r="CFN127" s="38"/>
      <c r="CFO127" s="38"/>
      <c r="CFP127" s="38"/>
      <c r="CFQ127" s="38"/>
      <c r="CFR127" s="38"/>
      <c r="CFS127" s="38"/>
      <c r="CFT127" s="38"/>
      <c r="CFU127" s="38"/>
      <c r="CFV127" s="38"/>
      <c r="CFW127" s="38"/>
      <c r="CFX127" s="38"/>
      <c r="CFY127" s="38"/>
      <c r="CFZ127" s="38"/>
      <c r="CGA127" s="38"/>
      <c r="CGB127" s="38"/>
      <c r="CGC127" s="38"/>
      <c r="CGD127" s="38"/>
      <c r="CGE127" s="38"/>
      <c r="CGF127" s="38"/>
      <c r="CGG127" s="38"/>
      <c r="CGH127" s="38"/>
      <c r="CGI127" s="38"/>
      <c r="CGJ127" s="38"/>
      <c r="CGK127" s="38"/>
      <c r="CGL127" s="38"/>
      <c r="CGM127" s="38"/>
      <c r="CGN127" s="38"/>
      <c r="CGO127" s="38"/>
      <c r="CGP127" s="38"/>
      <c r="CGQ127" s="38"/>
      <c r="CGR127" s="38"/>
      <c r="CGS127" s="38"/>
      <c r="CGT127" s="38"/>
      <c r="CGU127" s="38"/>
      <c r="CGV127" s="38"/>
      <c r="CGW127" s="38"/>
      <c r="CGX127" s="38"/>
      <c r="CGY127" s="38"/>
      <c r="CGZ127" s="38"/>
      <c r="CHA127" s="38"/>
      <c r="CHB127" s="38"/>
      <c r="CHC127" s="38"/>
      <c r="CHD127" s="38"/>
      <c r="CHE127" s="38"/>
      <c r="CHF127" s="38"/>
      <c r="CHG127" s="38"/>
      <c r="CHH127" s="38"/>
      <c r="CHI127" s="38"/>
      <c r="CHJ127" s="38"/>
      <c r="CHK127" s="38"/>
      <c r="CHL127" s="38"/>
      <c r="CHM127" s="38"/>
      <c r="CHN127" s="38"/>
      <c r="CHO127" s="38"/>
      <c r="CHP127" s="38"/>
      <c r="CHQ127" s="38"/>
      <c r="CHR127" s="38"/>
      <c r="CHS127" s="38"/>
      <c r="CHT127" s="38"/>
      <c r="CHU127" s="38"/>
      <c r="CHV127" s="38"/>
      <c r="CHW127" s="38"/>
      <c r="CHX127" s="38"/>
      <c r="CHY127" s="38"/>
      <c r="CHZ127" s="38"/>
      <c r="CIA127" s="38"/>
      <c r="CIB127" s="38"/>
      <c r="CIC127" s="38"/>
      <c r="CID127" s="38"/>
      <c r="CIE127" s="38"/>
      <c r="CIF127" s="38"/>
      <c r="CIG127" s="38"/>
      <c r="CIH127" s="38"/>
      <c r="CII127" s="38"/>
      <c r="CIJ127" s="38"/>
      <c r="CIK127" s="38"/>
      <c r="CIL127" s="38"/>
      <c r="CIM127" s="38"/>
      <c r="CIN127" s="38"/>
      <c r="CIO127" s="38"/>
      <c r="CIP127" s="38"/>
      <c r="CIQ127" s="38"/>
      <c r="CIR127" s="38"/>
      <c r="CIS127" s="38"/>
      <c r="CIT127" s="38"/>
      <c r="CIU127" s="38"/>
      <c r="CIV127" s="38"/>
      <c r="CIW127" s="38"/>
      <c r="CIX127" s="38"/>
      <c r="CIY127" s="38"/>
      <c r="CIZ127" s="38"/>
      <c r="CJA127" s="38"/>
      <c r="CJB127" s="38"/>
      <c r="CJC127" s="38"/>
      <c r="CJD127" s="38"/>
      <c r="CJE127" s="38"/>
      <c r="CJF127" s="38"/>
      <c r="CJG127" s="38"/>
      <c r="CJH127" s="38"/>
      <c r="CJI127" s="38"/>
      <c r="CJJ127" s="38"/>
      <c r="CJK127" s="38"/>
      <c r="CJL127" s="38"/>
      <c r="CJM127" s="38"/>
      <c r="CJN127" s="38"/>
      <c r="CJO127" s="38"/>
      <c r="CJP127" s="38"/>
      <c r="CJQ127" s="38"/>
      <c r="CJR127" s="38"/>
      <c r="CJS127" s="38"/>
      <c r="CJT127" s="38"/>
      <c r="CJU127" s="38"/>
      <c r="CJV127" s="38"/>
      <c r="CJW127" s="38"/>
      <c r="CJX127" s="38"/>
      <c r="CJY127" s="38"/>
      <c r="CJZ127" s="38"/>
      <c r="CKA127" s="38"/>
      <c r="CKB127" s="38"/>
      <c r="CKC127" s="38"/>
      <c r="CKD127" s="38"/>
      <c r="CKE127" s="38"/>
      <c r="CKF127" s="38"/>
      <c r="CKG127" s="38"/>
      <c r="CKH127" s="38"/>
      <c r="CKI127" s="38"/>
      <c r="CKJ127" s="38"/>
      <c r="CKK127" s="38"/>
      <c r="CKL127" s="38"/>
      <c r="CKM127" s="38"/>
      <c r="CKN127" s="38"/>
      <c r="CKO127" s="38"/>
      <c r="CKP127" s="38"/>
      <c r="CKQ127" s="38"/>
      <c r="CKR127" s="38"/>
      <c r="CKS127" s="38"/>
      <c r="CKT127" s="38"/>
      <c r="CKU127" s="38"/>
      <c r="CKV127" s="38"/>
      <c r="CKW127" s="38"/>
      <c r="CKX127" s="38"/>
      <c r="CKY127" s="38"/>
      <c r="CKZ127" s="38"/>
      <c r="CLA127" s="38"/>
      <c r="CLB127" s="38"/>
      <c r="CLC127" s="38"/>
      <c r="CLD127" s="38"/>
      <c r="CLE127" s="38"/>
      <c r="CLF127" s="38"/>
      <c r="CLG127" s="38"/>
      <c r="CLH127" s="38"/>
      <c r="CLI127" s="38"/>
      <c r="CLJ127" s="38"/>
      <c r="CLK127" s="38"/>
      <c r="CLL127" s="38"/>
      <c r="CLM127" s="38"/>
      <c r="CLN127" s="38"/>
      <c r="CLO127" s="38"/>
      <c r="CLP127" s="38"/>
      <c r="CLQ127" s="38"/>
      <c r="CLR127" s="38"/>
      <c r="CLS127" s="38"/>
      <c r="CLT127" s="38"/>
      <c r="CLU127" s="38"/>
      <c r="CLV127" s="38"/>
      <c r="CLW127" s="38"/>
      <c r="CLX127" s="38"/>
      <c r="CLY127" s="38"/>
      <c r="CLZ127" s="38"/>
      <c r="CMA127" s="38"/>
      <c r="CMB127" s="38"/>
      <c r="CMC127" s="38"/>
      <c r="CMD127" s="38"/>
      <c r="CME127" s="38"/>
      <c r="CMF127" s="38"/>
      <c r="CMG127" s="38"/>
      <c r="CMH127" s="38"/>
      <c r="CMI127" s="38"/>
      <c r="CMJ127" s="38"/>
      <c r="CMK127" s="38"/>
      <c r="CML127" s="38"/>
      <c r="CMM127" s="38"/>
      <c r="CMN127" s="38"/>
      <c r="CMO127" s="38"/>
      <c r="CMP127" s="38"/>
      <c r="CMQ127" s="38"/>
      <c r="CMR127" s="38"/>
      <c r="CMS127" s="38"/>
      <c r="CMT127" s="38"/>
      <c r="CMU127" s="38"/>
      <c r="CMV127" s="38"/>
      <c r="CMW127" s="38"/>
      <c r="CMX127" s="38"/>
      <c r="CMY127" s="38"/>
      <c r="CMZ127" s="38"/>
      <c r="CNA127" s="38"/>
      <c r="CNB127" s="38"/>
      <c r="CNC127" s="38"/>
      <c r="CND127" s="38"/>
      <c r="CNE127" s="38"/>
      <c r="CNF127" s="38"/>
      <c r="CNG127" s="38"/>
      <c r="CNH127" s="38"/>
      <c r="CNI127" s="38"/>
      <c r="CNJ127" s="38"/>
      <c r="CNK127" s="38"/>
      <c r="CNL127" s="38"/>
      <c r="CNM127" s="38"/>
      <c r="CNN127" s="38"/>
      <c r="CNO127" s="38"/>
      <c r="CNP127" s="38"/>
      <c r="CNQ127" s="38"/>
      <c r="CNR127" s="38"/>
      <c r="CNS127" s="38"/>
      <c r="CNT127" s="38"/>
      <c r="CNU127" s="38"/>
      <c r="CNV127" s="38"/>
      <c r="CNW127" s="38"/>
      <c r="CNX127" s="38"/>
      <c r="CNY127" s="38"/>
      <c r="CNZ127" s="38"/>
      <c r="COA127" s="38"/>
      <c r="COB127" s="38"/>
      <c r="COC127" s="38"/>
      <c r="COD127" s="38"/>
      <c r="COE127" s="38"/>
      <c r="COF127" s="38"/>
      <c r="COG127" s="38"/>
      <c r="COH127" s="38"/>
      <c r="COI127" s="38"/>
      <c r="COJ127" s="38"/>
      <c r="COK127" s="38"/>
      <c r="COL127" s="38"/>
      <c r="COM127" s="38"/>
      <c r="CON127" s="38"/>
      <c r="COO127" s="38"/>
      <c r="COP127" s="38"/>
      <c r="COQ127" s="38"/>
      <c r="COR127" s="38"/>
      <c r="COS127" s="38"/>
      <c r="COT127" s="38"/>
      <c r="COU127" s="38"/>
      <c r="COV127" s="38"/>
      <c r="COW127" s="38"/>
      <c r="COX127" s="38"/>
      <c r="COY127" s="38"/>
      <c r="COZ127" s="38"/>
      <c r="CPA127" s="38"/>
      <c r="CPB127" s="38"/>
      <c r="CPC127" s="38"/>
      <c r="CPD127" s="38"/>
      <c r="CPE127" s="38"/>
      <c r="CPF127" s="38"/>
      <c r="CPG127" s="38"/>
      <c r="CPH127" s="38"/>
      <c r="CPI127" s="38"/>
      <c r="CPJ127" s="38"/>
      <c r="CPK127" s="38"/>
      <c r="CPL127" s="38"/>
      <c r="CPM127" s="38"/>
      <c r="CPN127" s="38"/>
      <c r="CPO127" s="38"/>
      <c r="CPP127" s="38"/>
      <c r="CPQ127" s="38"/>
      <c r="CPR127" s="38"/>
      <c r="CPS127" s="38"/>
      <c r="CPT127" s="38"/>
      <c r="CPU127" s="38"/>
      <c r="CPV127" s="38"/>
      <c r="CPW127" s="38"/>
      <c r="CPX127" s="38"/>
      <c r="CPY127" s="38"/>
      <c r="CPZ127" s="38"/>
      <c r="CQA127" s="38"/>
      <c r="CQB127" s="38"/>
      <c r="CQC127" s="38"/>
      <c r="CQD127" s="38"/>
      <c r="CQE127" s="38"/>
      <c r="CQF127" s="38"/>
      <c r="CQG127" s="38"/>
      <c r="CQH127" s="38"/>
      <c r="CQI127" s="38"/>
      <c r="CQJ127" s="38"/>
      <c r="CQK127" s="38"/>
      <c r="CQL127" s="38"/>
      <c r="CQM127" s="38"/>
      <c r="CQN127" s="38"/>
      <c r="CQO127" s="38"/>
      <c r="CQP127" s="38"/>
      <c r="CQQ127" s="38"/>
      <c r="CQR127" s="38"/>
      <c r="CQS127" s="38"/>
      <c r="CQT127" s="38"/>
      <c r="CQU127" s="38"/>
      <c r="CQV127" s="38"/>
      <c r="CQW127" s="38"/>
      <c r="CQX127" s="38"/>
      <c r="CQY127" s="38"/>
      <c r="CQZ127" s="38"/>
      <c r="CRA127" s="38"/>
      <c r="CRB127" s="38"/>
      <c r="CRC127" s="38"/>
      <c r="CRD127" s="38"/>
      <c r="CRE127" s="38"/>
      <c r="CRF127" s="38"/>
      <c r="CRG127" s="38"/>
      <c r="CRH127" s="38"/>
      <c r="CRI127" s="38"/>
      <c r="CRJ127" s="38"/>
      <c r="CRK127" s="38"/>
      <c r="CRL127" s="38"/>
      <c r="CRM127" s="38"/>
      <c r="CRN127" s="38"/>
      <c r="CRO127" s="38"/>
      <c r="CRP127" s="38"/>
      <c r="CRQ127" s="38"/>
      <c r="CRR127" s="38"/>
      <c r="CRS127" s="38"/>
      <c r="CRT127" s="38"/>
      <c r="CRU127" s="38"/>
      <c r="CRV127" s="38"/>
      <c r="CRW127" s="38"/>
      <c r="CRX127" s="38"/>
      <c r="CRY127" s="38"/>
      <c r="CRZ127" s="38"/>
      <c r="CSA127" s="38"/>
      <c r="CSB127" s="38"/>
      <c r="CSC127" s="38"/>
      <c r="CSD127" s="38"/>
      <c r="CSE127" s="38"/>
      <c r="CSF127" s="38"/>
      <c r="CSG127" s="38"/>
      <c r="CSH127" s="38"/>
      <c r="CSI127" s="38"/>
      <c r="CSJ127" s="38"/>
      <c r="CSK127" s="38"/>
      <c r="CSL127" s="38"/>
      <c r="CSM127" s="38"/>
      <c r="CSN127" s="38"/>
      <c r="CSO127" s="38"/>
      <c r="CSP127" s="38"/>
      <c r="CSQ127" s="38"/>
      <c r="CSR127" s="38"/>
      <c r="CSS127" s="38"/>
      <c r="CST127" s="38"/>
      <c r="CSU127" s="38"/>
      <c r="CSV127" s="38"/>
      <c r="CSW127" s="38"/>
      <c r="CSX127" s="38"/>
      <c r="CSY127" s="38"/>
      <c r="CSZ127" s="38"/>
      <c r="CTA127" s="38"/>
      <c r="CTB127" s="38"/>
      <c r="CTC127" s="38"/>
      <c r="CTD127" s="38"/>
      <c r="CTE127" s="38"/>
      <c r="CTF127" s="38"/>
      <c r="CTG127" s="38"/>
      <c r="CTH127" s="38"/>
      <c r="CTI127" s="38"/>
      <c r="CTJ127" s="38"/>
      <c r="CTK127" s="38"/>
      <c r="CTL127" s="38"/>
      <c r="CTM127" s="38"/>
      <c r="CTN127" s="38"/>
      <c r="CTO127" s="38"/>
      <c r="CTP127" s="38"/>
      <c r="CTQ127" s="38"/>
      <c r="CTR127" s="38"/>
      <c r="CTS127" s="38"/>
      <c r="CTT127" s="38"/>
      <c r="CTU127" s="38"/>
      <c r="CTV127" s="38"/>
      <c r="CTW127" s="38"/>
      <c r="CTX127" s="38"/>
      <c r="CTY127" s="38"/>
      <c r="CTZ127" s="38"/>
      <c r="CUA127" s="38"/>
      <c r="CUB127" s="38"/>
      <c r="CUC127" s="38"/>
      <c r="CUD127" s="38"/>
      <c r="CUE127" s="38"/>
      <c r="CUF127" s="38"/>
      <c r="CUG127" s="38"/>
      <c r="CUH127" s="38"/>
      <c r="CUI127" s="38"/>
      <c r="CUJ127" s="38"/>
      <c r="CUK127" s="38"/>
      <c r="CUL127" s="38"/>
      <c r="CUM127" s="38"/>
      <c r="CUN127" s="38"/>
      <c r="CUO127" s="38"/>
      <c r="CUP127" s="38"/>
      <c r="CUQ127" s="38"/>
      <c r="CUR127" s="38"/>
      <c r="CUS127" s="38"/>
      <c r="CUT127" s="38"/>
      <c r="CUU127" s="38"/>
      <c r="CUV127" s="38"/>
      <c r="CUW127" s="38"/>
      <c r="CUX127" s="38"/>
      <c r="CUY127" s="38"/>
      <c r="CUZ127" s="38"/>
      <c r="CVA127" s="38"/>
      <c r="CVB127" s="38"/>
      <c r="CVC127" s="38"/>
      <c r="CVD127" s="38"/>
      <c r="CVE127" s="38"/>
      <c r="CVF127" s="38"/>
      <c r="CVG127" s="38"/>
      <c r="CVH127" s="38"/>
      <c r="CVI127" s="38"/>
      <c r="CVJ127" s="38"/>
      <c r="CVK127" s="38"/>
      <c r="CVL127" s="38"/>
      <c r="CVM127" s="38"/>
      <c r="CVN127" s="38"/>
      <c r="CVO127" s="38"/>
      <c r="CVP127" s="38"/>
      <c r="CVQ127" s="38"/>
      <c r="CVR127" s="38"/>
      <c r="CVS127" s="38"/>
      <c r="CVT127" s="38"/>
      <c r="CVU127" s="38"/>
      <c r="CVV127" s="38"/>
      <c r="CVW127" s="38"/>
      <c r="CVX127" s="38"/>
      <c r="CVY127" s="38"/>
      <c r="CVZ127" s="38"/>
      <c r="CWA127" s="38"/>
      <c r="CWB127" s="38"/>
      <c r="CWC127" s="38"/>
      <c r="CWD127" s="38"/>
      <c r="CWE127" s="38"/>
      <c r="CWF127" s="38"/>
      <c r="CWG127" s="38"/>
      <c r="CWH127" s="38"/>
      <c r="CWI127" s="38"/>
      <c r="CWJ127" s="38"/>
      <c r="CWK127" s="38"/>
      <c r="CWL127" s="38"/>
      <c r="CWM127" s="38"/>
      <c r="CWN127" s="38"/>
      <c r="CWO127" s="38"/>
      <c r="CWP127" s="38"/>
      <c r="CWQ127" s="38"/>
      <c r="CWR127" s="38"/>
      <c r="CWS127" s="38"/>
      <c r="CWT127" s="38"/>
      <c r="CWU127" s="38"/>
      <c r="CWV127" s="38"/>
      <c r="CWW127" s="38"/>
      <c r="CWX127" s="38"/>
      <c r="CWY127" s="38"/>
      <c r="CWZ127" s="38"/>
      <c r="CXA127" s="38"/>
      <c r="CXB127" s="38"/>
      <c r="CXC127" s="38"/>
      <c r="CXD127" s="38"/>
      <c r="CXE127" s="38"/>
      <c r="CXF127" s="38"/>
      <c r="CXG127" s="38"/>
      <c r="CXH127" s="38"/>
      <c r="CXI127" s="38"/>
      <c r="CXJ127" s="38"/>
      <c r="CXK127" s="38"/>
      <c r="CXL127" s="38"/>
      <c r="CXM127" s="38"/>
      <c r="CXN127" s="38"/>
      <c r="CXO127" s="38"/>
      <c r="CXP127" s="38"/>
      <c r="CXQ127" s="38"/>
      <c r="CXR127" s="38"/>
      <c r="CXS127" s="38"/>
      <c r="CXT127" s="38"/>
      <c r="CXU127" s="38"/>
      <c r="CXV127" s="38"/>
      <c r="CXW127" s="38"/>
      <c r="CXX127" s="38"/>
      <c r="CXY127" s="38"/>
      <c r="CXZ127" s="38"/>
      <c r="CYA127" s="38"/>
      <c r="CYB127" s="38"/>
      <c r="CYC127" s="38"/>
      <c r="CYD127" s="38"/>
      <c r="CYE127" s="38"/>
      <c r="CYF127" s="38"/>
      <c r="CYG127" s="38"/>
      <c r="CYH127" s="38"/>
      <c r="CYI127" s="38"/>
      <c r="CYJ127" s="38"/>
      <c r="CYK127" s="38"/>
      <c r="CYL127" s="38"/>
      <c r="CYM127" s="38"/>
      <c r="CYN127" s="38"/>
      <c r="CYO127" s="38"/>
      <c r="CYP127" s="38"/>
      <c r="CYQ127" s="38"/>
      <c r="CYR127" s="38"/>
      <c r="CYS127" s="38"/>
      <c r="CYT127" s="38"/>
      <c r="CYU127" s="38"/>
      <c r="CYV127" s="38"/>
      <c r="CYW127" s="38"/>
      <c r="CYX127" s="38"/>
      <c r="CYY127" s="38"/>
      <c r="CYZ127" s="38"/>
      <c r="CZA127" s="38"/>
      <c r="CZB127" s="38"/>
      <c r="CZC127" s="38"/>
      <c r="CZD127" s="38"/>
      <c r="CZE127" s="38"/>
      <c r="CZF127" s="38"/>
      <c r="CZG127" s="38"/>
      <c r="CZH127" s="38"/>
      <c r="CZI127" s="38"/>
      <c r="CZJ127" s="38"/>
      <c r="CZK127" s="38"/>
      <c r="CZL127" s="38"/>
      <c r="CZM127" s="38"/>
      <c r="CZN127" s="38"/>
      <c r="CZO127" s="38"/>
      <c r="CZP127" s="38"/>
      <c r="CZQ127" s="38"/>
      <c r="CZR127" s="38"/>
      <c r="CZS127" s="38"/>
      <c r="CZT127" s="38"/>
      <c r="CZU127" s="38"/>
      <c r="CZV127" s="38"/>
      <c r="CZW127" s="38"/>
      <c r="CZX127" s="38"/>
      <c r="CZY127" s="38"/>
      <c r="CZZ127" s="38"/>
      <c r="DAA127" s="38"/>
      <c r="DAB127" s="38"/>
      <c r="DAC127" s="38"/>
      <c r="DAD127" s="38"/>
      <c r="DAE127" s="38"/>
      <c r="DAF127" s="38"/>
      <c r="DAG127" s="38"/>
      <c r="DAH127" s="38"/>
      <c r="DAI127" s="38"/>
      <c r="DAJ127" s="38"/>
      <c r="DAK127" s="38"/>
      <c r="DAL127" s="38"/>
      <c r="DAM127" s="38"/>
      <c r="DAN127" s="38"/>
      <c r="DAO127" s="38"/>
      <c r="DAP127" s="38"/>
      <c r="DAQ127" s="38"/>
      <c r="DAR127" s="38"/>
      <c r="DAS127" s="38"/>
      <c r="DAT127" s="38"/>
      <c r="DAU127" s="38"/>
      <c r="DAV127" s="38"/>
      <c r="DAW127" s="38"/>
      <c r="DAX127" s="38"/>
      <c r="DAY127" s="38"/>
      <c r="DAZ127" s="38"/>
      <c r="DBA127" s="38"/>
      <c r="DBB127" s="38"/>
      <c r="DBC127" s="38"/>
      <c r="DBD127" s="38"/>
      <c r="DBE127" s="38"/>
      <c r="DBF127" s="38"/>
      <c r="DBG127" s="38"/>
      <c r="DBH127" s="38"/>
      <c r="DBI127" s="38"/>
      <c r="DBJ127" s="38"/>
      <c r="DBK127" s="38"/>
      <c r="DBL127" s="38"/>
      <c r="DBM127" s="38"/>
      <c r="DBN127" s="38"/>
      <c r="DBO127" s="38"/>
      <c r="DBP127" s="38"/>
      <c r="DBQ127" s="38"/>
      <c r="DBR127" s="38"/>
      <c r="DBS127" s="38"/>
      <c r="DBT127" s="38"/>
      <c r="DBU127" s="38"/>
      <c r="DBV127" s="38"/>
      <c r="DBW127" s="38"/>
      <c r="DBX127" s="38"/>
      <c r="DBY127" s="38"/>
      <c r="DBZ127" s="38"/>
      <c r="DCA127" s="38"/>
      <c r="DCB127" s="38"/>
      <c r="DCC127" s="38"/>
      <c r="DCD127" s="38"/>
      <c r="DCE127" s="38"/>
      <c r="DCF127" s="38"/>
      <c r="DCG127" s="38"/>
      <c r="DCH127" s="38"/>
      <c r="DCI127" s="38"/>
      <c r="DCJ127" s="38"/>
      <c r="DCK127" s="38"/>
      <c r="DCL127" s="38"/>
      <c r="DCM127" s="38"/>
      <c r="DCN127" s="38"/>
      <c r="DCO127" s="38"/>
      <c r="DCP127" s="38"/>
      <c r="DCQ127" s="38"/>
      <c r="DCR127" s="38"/>
      <c r="DCS127" s="38"/>
      <c r="DCT127" s="38"/>
      <c r="DCU127" s="38"/>
      <c r="DCV127" s="38"/>
      <c r="DCW127" s="38"/>
      <c r="DCX127" s="38"/>
      <c r="DCY127" s="38"/>
      <c r="DCZ127" s="38"/>
      <c r="DDA127" s="38"/>
      <c r="DDB127" s="38"/>
      <c r="DDC127" s="38"/>
      <c r="DDD127" s="38"/>
      <c r="DDE127" s="38"/>
      <c r="DDF127" s="38"/>
      <c r="DDG127" s="38"/>
      <c r="DDH127" s="38"/>
      <c r="DDI127" s="38"/>
      <c r="DDJ127" s="38"/>
      <c r="DDK127" s="38"/>
      <c r="DDL127" s="38"/>
      <c r="DDM127" s="38"/>
      <c r="DDN127" s="38"/>
      <c r="DDO127" s="38"/>
      <c r="DDP127" s="38"/>
      <c r="DDQ127" s="38"/>
      <c r="DDR127" s="38"/>
      <c r="DDS127" s="38"/>
      <c r="DDT127" s="38"/>
      <c r="DDU127" s="38"/>
      <c r="DDV127" s="38"/>
      <c r="DDW127" s="38"/>
      <c r="DDX127" s="38"/>
      <c r="DDY127" s="38"/>
      <c r="DDZ127" s="38"/>
      <c r="DEA127" s="38"/>
      <c r="DEB127" s="38"/>
      <c r="DEC127" s="38"/>
      <c r="DED127" s="38"/>
      <c r="DEE127" s="38"/>
      <c r="DEF127" s="38"/>
      <c r="DEG127" s="38"/>
      <c r="DEH127" s="38"/>
      <c r="DEI127" s="38"/>
      <c r="DEJ127" s="38"/>
      <c r="DEK127" s="38"/>
      <c r="DEL127" s="38"/>
      <c r="DEM127" s="38"/>
      <c r="DEN127" s="38"/>
      <c r="DEO127" s="38"/>
      <c r="DEP127" s="38"/>
      <c r="DEQ127" s="38"/>
      <c r="DER127" s="38"/>
      <c r="DES127" s="38"/>
      <c r="DET127" s="38"/>
      <c r="DEU127" s="38"/>
      <c r="DEV127" s="38"/>
      <c r="DEW127" s="38"/>
      <c r="DEX127" s="38"/>
      <c r="DEY127" s="38"/>
      <c r="DEZ127" s="38"/>
      <c r="DFA127" s="38"/>
      <c r="DFB127" s="38"/>
      <c r="DFC127" s="38"/>
      <c r="DFD127" s="38"/>
      <c r="DFE127" s="38"/>
      <c r="DFF127" s="38"/>
      <c r="DFG127" s="38"/>
      <c r="DFH127" s="38"/>
      <c r="DFI127" s="38"/>
      <c r="DFJ127" s="38"/>
      <c r="DFK127" s="38"/>
      <c r="DFL127" s="38"/>
      <c r="DFM127" s="38"/>
      <c r="DFN127" s="38"/>
      <c r="DFO127" s="38"/>
      <c r="DFP127" s="38"/>
      <c r="DFQ127" s="38"/>
      <c r="DFR127" s="38"/>
      <c r="DFS127" s="38"/>
      <c r="DFT127" s="38"/>
      <c r="DFU127" s="38"/>
      <c r="DFV127" s="38"/>
      <c r="DFW127" s="38"/>
      <c r="DFX127" s="38"/>
      <c r="DFY127" s="38"/>
      <c r="DFZ127" s="38"/>
      <c r="DGA127" s="38"/>
      <c r="DGB127" s="38"/>
      <c r="DGC127" s="38"/>
      <c r="DGD127" s="38"/>
      <c r="DGE127" s="38"/>
      <c r="DGF127" s="38"/>
      <c r="DGG127" s="38"/>
      <c r="DGH127" s="38"/>
      <c r="DGI127" s="38"/>
      <c r="DGJ127" s="38"/>
      <c r="DGK127" s="38"/>
      <c r="DGL127" s="38"/>
      <c r="DGM127" s="38"/>
      <c r="DGN127" s="38"/>
      <c r="DGO127" s="38"/>
      <c r="DGP127" s="38"/>
      <c r="DGQ127" s="38"/>
      <c r="DGR127" s="38"/>
      <c r="DGS127" s="38"/>
      <c r="DGT127" s="38"/>
      <c r="DGU127" s="38"/>
      <c r="DGV127" s="38"/>
      <c r="DGW127" s="38"/>
      <c r="DGX127" s="38"/>
      <c r="DGY127" s="38"/>
      <c r="DGZ127" s="38"/>
      <c r="DHA127" s="38"/>
      <c r="DHB127" s="38"/>
      <c r="DHC127" s="38"/>
      <c r="DHD127" s="38"/>
      <c r="DHE127" s="38"/>
      <c r="DHF127" s="38"/>
      <c r="DHG127" s="38"/>
      <c r="DHH127" s="38"/>
      <c r="DHI127" s="38"/>
      <c r="DHJ127" s="38"/>
      <c r="DHK127" s="38"/>
      <c r="DHL127" s="38"/>
      <c r="DHM127" s="38"/>
      <c r="DHN127" s="38"/>
      <c r="DHO127" s="38"/>
      <c r="DHP127" s="38"/>
      <c r="DHQ127" s="38"/>
      <c r="DHR127" s="38"/>
      <c r="DHS127" s="38"/>
      <c r="DHT127" s="38"/>
      <c r="DHU127" s="38"/>
      <c r="DHV127" s="38"/>
      <c r="DHW127" s="38"/>
      <c r="DHX127" s="38"/>
      <c r="DHY127" s="38"/>
      <c r="DHZ127" s="38"/>
      <c r="DIA127" s="38"/>
      <c r="DIB127" s="38"/>
      <c r="DIC127" s="38"/>
      <c r="DID127" s="38"/>
      <c r="DIE127" s="38"/>
      <c r="DIF127" s="38"/>
      <c r="DIG127" s="38"/>
      <c r="DIH127" s="38"/>
      <c r="DII127" s="38"/>
      <c r="DIJ127" s="38"/>
      <c r="DIK127" s="38"/>
      <c r="DIL127" s="38"/>
      <c r="DIM127" s="38"/>
      <c r="DIN127" s="38"/>
      <c r="DIO127" s="38"/>
      <c r="DIP127" s="38"/>
      <c r="DIQ127" s="38"/>
      <c r="DIR127" s="38"/>
      <c r="DIS127" s="38"/>
      <c r="DIT127" s="38"/>
      <c r="DIU127" s="38"/>
      <c r="DIV127" s="38"/>
      <c r="DIW127" s="38"/>
      <c r="DIX127" s="38"/>
      <c r="DIY127" s="38"/>
      <c r="DIZ127" s="38"/>
      <c r="DJA127" s="38"/>
      <c r="DJB127" s="38"/>
      <c r="DJC127" s="38"/>
      <c r="DJD127" s="38"/>
      <c r="DJE127" s="38"/>
      <c r="DJF127" s="38"/>
      <c r="DJG127" s="38"/>
      <c r="DJH127" s="38"/>
      <c r="DJI127" s="38"/>
      <c r="DJJ127" s="38"/>
      <c r="DJK127" s="38"/>
      <c r="DJL127" s="38"/>
      <c r="DJM127" s="38"/>
      <c r="DJN127" s="38"/>
      <c r="DJO127" s="38"/>
      <c r="DJP127" s="38"/>
      <c r="DJQ127" s="38"/>
      <c r="DJR127" s="38"/>
      <c r="DJS127" s="38"/>
      <c r="DJT127" s="38"/>
      <c r="DJU127" s="38"/>
      <c r="DJV127" s="38"/>
      <c r="DJW127" s="38"/>
      <c r="DJX127" s="38"/>
      <c r="DJY127" s="38"/>
      <c r="DJZ127" s="38"/>
      <c r="DKA127" s="38"/>
      <c r="DKB127" s="38"/>
      <c r="DKC127" s="38"/>
      <c r="DKD127" s="38"/>
      <c r="DKE127" s="38"/>
      <c r="DKF127" s="38"/>
      <c r="DKG127" s="38"/>
      <c r="DKH127" s="38"/>
      <c r="DKI127" s="38"/>
      <c r="DKJ127" s="38"/>
      <c r="DKK127" s="38"/>
      <c r="DKL127" s="38"/>
      <c r="DKM127" s="38"/>
      <c r="DKN127" s="38"/>
      <c r="DKO127" s="38"/>
      <c r="DKP127" s="38"/>
      <c r="DKQ127" s="38"/>
      <c r="DKR127" s="38"/>
      <c r="DKS127" s="38"/>
      <c r="DKT127" s="38"/>
      <c r="DKU127" s="38"/>
      <c r="DKV127" s="38"/>
      <c r="DKW127" s="38"/>
      <c r="DKX127" s="38"/>
      <c r="DKY127" s="38"/>
      <c r="DKZ127" s="38"/>
      <c r="DLA127" s="38"/>
      <c r="DLB127" s="38"/>
      <c r="DLC127" s="38"/>
      <c r="DLD127" s="38"/>
      <c r="DLE127" s="38"/>
      <c r="DLF127" s="38"/>
      <c r="DLG127" s="38"/>
      <c r="DLH127" s="38"/>
      <c r="DLI127" s="38"/>
      <c r="DLJ127" s="38"/>
      <c r="DLK127" s="38"/>
      <c r="DLL127" s="38"/>
      <c r="DLM127" s="38"/>
      <c r="DLN127" s="38"/>
      <c r="DLO127" s="38"/>
      <c r="DLP127" s="38"/>
      <c r="DLQ127" s="38"/>
      <c r="DLR127" s="38"/>
      <c r="DLS127" s="38"/>
      <c r="DLT127" s="38"/>
      <c r="DLU127" s="38"/>
      <c r="DLV127" s="38"/>
      <c r="DLW127" s="38"/>
      <c r="DLX127" s="38"/>
      <c r="DLY127" s="38"/>
      <c r="DLZ127" s="38"/>
      <c r="DMA127" s="38"/>
      <c r="DMB127" s="38"/>
      <c r="DMC127" s="38"/>
      <c r="DMD127" s="38"/>
      <c r="DME127" s="38"/>
      <c r="DMF127" s="38"/>
      <c r="DMG127" s="38"/>
      <c r="DMH127" s="38"/>
      <c r="DMI127" s="38"/>
      <c r="DMJ127" s="38"/>
      <c r="DMK127" s="38"/>
      <c r="DML127" s="38"/>
      <c r="DMM127" s="38"/>
      <c r="DMN127" s="38"/>
      <c r="DMO127" s="38"/>
      <c r="DMP127" s="38"/>
      <c r="DMQ127" s="38"/>
      <c r="DMR127" s="38"/>
      <c r="DMS127" s="38"/>
      <c r="DMT127" s="38"/>
      <c r="DMU127" s="38"/>
      <c r="DMV127" s="38"/>
      <c r="DMW127" s="38"/>
      <c r="DMX127" s="38"/>
      <c r="DMY127" s="38"/>
      <c r="DMZ127" s="38"/>
      <c r="DNA127" s="38"/>
      <c r="DNB127" s="38"/>
      <c r="DNC127" s="38"/>
      <c r="DND127" s="38"/>
      <c r="DNE127" s="38"/>
      <c r="DNF127" s="38"/>
      <c r="DNG127" s="38"/>
      <c r="DNH127" s="38"/>
      <c r="DNI127" s="38"/>
      <c r="DNJ127" s="38"/>
      <c r="DNK127" s="38"/>
      <c r="DNL127" s="38"/>
      <c r="DNM127" s="38"/>
      <c r="DNN127" s="38"/>
      <c r="DNO127" s="38"/>
      <c r="DNP127" s="38"/>
      <c r="DNQ127" s="38"/>
      <c r="DNR127" s="38"/>
      <c r="DNS127" s="38"/>
      <c r="DNT127" s="38"/>
      <c r="DNU127" s="38"/>
      <c r="DNV127" s="38"/>
      <c r="DNW127" s="38"/>
      <c r="DNX127" s="38"/>
      <c r="DNY127" s="38"/>
      <c r="DNZ127" s="38"/>
      <c r="DOA127" s="38"/>
      <c r="DOB127" s="38"/>
      <c r="DOC127" s="38"/>
      <c r="DOD127" s="38"/>
      <c r="DOE127" s="38"/>
      <c r="DOF127" s="38"/>
      <c r="DOG127" s="38"/>
      <c r="DOH127" s="38"/>
      <c r="DOI127" s="38"/>
      <c r="DOJ127" s="38"/>
      <c r="DOK127" s="38"/>
      <c r="DOL127" s="38"/>
      <c r="DOM127" s="38"/>
      <c r="DON127" s="38"/>
      <c r="DOO127" s="38"/>
      <c r="DOP127" s="38"/>
      <c r="DOQ127" s="38"/>
      <c r="DOR127" s="38"/>
      <c r="DOS127" s="38"/>
      <c r="DOT127" s="38"/>
      <c r="DOU127" s="38"/>
      <c r="DOV127" s="38"/>
      <c r="DOW127" s="38"/>
      <c r="DOX127" s="38"/>
      <c r="DOY127" s="38"/>
      <c r="DOZ127" s="38"/>
      <c r="DPA127" s="38"/>
      <c r="DPB127" s="38"/>
      <c r="DPC127" s="38"/>
      <c r="DPD127" s="38"/>
      <c r="DPE127" s="38"/>
      <c r="DPF127" s="38"/>
      <c r="DPG127" s="38"/>
      <c r="DPH127" s="38"/>
      <c r="DPI127" s="38"/>
      <c r="DPJ127" s="38"/>
      <c r="DPK127" s="38"/>
      <c r="DPL127" s="38"/>
      <c r="DPM127" s="38"/>
      <c r="DPN127" s="38"/>
      <c r="DPO127" s="38"/>
      <c r="DPP127" s="38"/>
      <c r="DPQ127" s="38"/>
      <c r="DPR127" s="38"/>
      <c r="DPS127" s="38"/>
      <c r="DPT127" s="38"/>
      <c r="DPU127" s="38"/>
      <c r="DPV127" s="38"/>
      <c r="DPW127" s="38"/>
      <c r="DPX127" s="38"/>
      <c r="DPY127" s="38"/>
      <c r="DPZ127" s="38"/>
      <c r="DQA127" s="38"/>
      <c r="DQB127" s="38"/>
      <c r="DQC127" s="38"/>
      <c r="DQD127" s="38"/>
      <c r="DQE127" s="38"/>
      <c r="DQF127" s="38"/>
      <c r="DQG127" s="38"/>
      <c r="DQH127" s="38"/>
      <c r="DQI127" s="38"/>
      <c r="DQJ127" s="38"/>
      <c r="DQK127" s="38"/>
      <c r="DQL127" s="38"/>
      <c r="DQM127" s="38"/>
      <c r="DQN127" s="38"/>
      <c r="DQO127" s="38"/>
      <c r="DQP127" s="38"/>
      <c r="DQQ127" s="38"/>
      <c r="DQR127" s="38"/>
      <c r="DQS127" s="38"/>
      <c r="DQT127" s="38"/>
      <c r="DQU127" s="38"/>
      <c r="DQV127" s="38"/>
      <c r="DQW127" s="38"/>
      <c r="DQX127" s="38"/>
      <c r="DQY127" s="38"/>
      <c r="DQZ127" s="38"/>
      <c r="DRA127" s="38"/>
      <c r="DRB127" s="38"/>
      <c r="DRC127" s="38"/>
      <c r="DRD127" s="38"/>
      <c r="DRE127" s="38"/>
      <c r="DRF127" s="38"/>
      <c r="DRG127" s="38"/>
      <c r="DRH127" s="38"/>
      <c r="DRI127" s="38"/>
      <c r="DRJ127" s="38"/>
      <c r="DRK127" s="38"/>
      <c r="DRL127" s="38"/>
      <c r="DRM127" s="38"/>
      <c r="DRN127" s="38"/>
      <c r="DRO127" s="38"/>
      <c r="DRP127" s="38"/>
      <c r="DRQ127" s="38"/>
      <c r="DRR127" s="38"/>
      <c r="DRS127" s="38"/>
      <c r="DRT127" s="38"/>
      <c r="DRU127" s="38"/>
      <c r="DRV127" s="38"/>
      <c r="DRW127" s="38"/>
      <c r="DRX127" s="38"/>
      <c r="DRY127" s="38"/>
      <c r="DRZ127" s="38"/>
      <c r="DSA127" s="38"/>
      <c r="DSB127" s="38"/>
      <c r="DSC127" s="38"/>
      <c r="DSD127" s="38"/>
      <c r="DSE127" s="38"/>
      <c r="DSF127" s="38"/>
      <c r="DSG127" s="38"/>
      <c r="DSH127" s="38"/>
      <c r="DSI127" s="38"/>
      <c r="DSJ127" s="38"/>
      <c r="DSK127" s="38"/>
      <c r="DSL127" s="38"/>
      <c r="DSM127" s="38"/>
      <c r="DSN127" s="38"/>
      <c r="DSO127" s="38"/>
      <c r="DSP127" s="38"/>
      <c r="DSQ127" s="38"/>
      <c r="DSR127" s="38"/>
      <c r="DSS127" s="38"/>
      <c r="DST127" s="38"/>
      <c r="DSU127" s="38"/>
      <c r="DSV127" s="38"/>
      <c r="DSW127" s="38"/>
      <c r="DSX127" s="38"/>
      <c r="DSY127" s="38"/>
      <c r="DSZ127" s="38"/>
      <c r="DTA127" s="38"/>
      <c r="DTB127" s="38"/>
      <c r="DTC127" s="38"/>
      <c r="DTD127" s="38"/>
      <c r="DTE127" s="38"/>
      <c r="DTF127" s="38"/>
      <c r="DTG127" s="38"/>
      <c r="DTH127" s="38"/>
      <c r="DTI127" s="38"/>
      <c r="DTJ127" s="38"/>
      <c r="DTK127" s="38"/>
      <c r="DTL127" s="38"/>
      <c r="DTM127" s="38"/>
      <c r="DTN127" s="38"/>
      <c r="DTO127" s="38"/>
      <c r="DTP127" s="38"/>
      <c r="DTQ127" s="38"/>
      <c r="DTR127" s="38"/>
      <c r="DTS127" s="38"/>
      <c r="DTT127" s="38"/>
      <c r="DTU127" s="38"/>
      <c r="DTV127" s="38"/>
      <c r="DTW127" s="38"/>
      <c r="DTX127" s="38"/>
      <c r="DTY127" s="38"/>
      <c r="DTZ127" s="38"/>
      <c r="DUA127" s="38"/>
      <c r="DUB127" s="38"/>
      <c r="DUC127" s="38"/>
      <c r="DUD127" s="38"/>
      <c r="DUE127" s="38"/>
      <c r="DUF127" s="38"/>
      <c r="DUG127" s="38"/>
      <c r="DUH127" s="38"/>
      <c r="DUI127" s="38"/>
      <c r="DUJ127" s="38"/>
      <c r="DUK127" s="38"/>
      <c r="DUL127" s="38"/>
      <c r="DUM127" s="38"/>
      <c r="DUN127" s="38"/>
      <c r="DUO127" s="38"/>
      <c r="DUP127" s="38"/>
      <c r="DUQ127" s="38"/>
      <c r="DUR127" s="38"/>
      <c r="DUS127" s="38"/>
      <c r="DUT127" s="38"/>
      <c r="DUU127" s="38"/>
      <c r="DUV127" s="38"/>
      <c r="DUW127" s="38"/>
      <c r="DUX127" s="38"/>
      <c r="DUY127" s="38"/>
      <c r="DUZ127" s="38"/>
      <c r="DVA127" s="38"/>
      <c r="DVB127" s="38"/>
      <c r="DVC127" s="38"/>
      <c r="DVD127" s="38"/>
      <c r="DVE127" s="38"/>
      <c r="DVF127" s="38"/>
      <c r="DVG127" s="38"/>
      <c r="DVH127" s="38"/>
      <c r="DVI127" s="38"/>
      <c r="DVJ127" s="38"/>
      <c r="DVK127" s="38"/>
      <c r="DVL127" s="38"/>
      <c r="DVM127" s="38"/>
      <c r="DVN127" s="38"/>
      <c r="DVO127" s="38"/>
      <c r="DVP127" s="38"/>
      <c r="DVQ127" s="38"/>
      <c r="DVR127" s="38"/>
      <c r="DVS127" s="38"/>
      <c r="DVT127" s="38"/>
      <c r="DVU127" s="38"/>
      <c r="DVV127" s="38"/>
      <c r="DVW127" s="38"/>
      <c r="DVX127" s="38"/>
      <c r="DVY127" s="38"/>
      <c r="DVZ127" s="38"/>
      <c r="DWA127" s="38"/>
      <c r="DWB127" s="38"/>
      <c r="DWC127" s="38"/>
      <c r="DWD127" s="38"/>
      <c r="DWE127" s="38"/>
      <c r="DWF127" s="38"/>
      <c r="DWG127" s="38"/>
      <c r="DWH127" s="38"/>
      <c r="DWI127" s="38"/>
      <c r="DWJ127" s="38"/>
      <c r="DWK127" s="38"/>
      <c r="DWL127" s="38"/>
      <c r="DWM127" s="38"/>
      <c r="DWN127" s="38"/>
      <c r="DWO127" s="38"/>
      <c r="DWP127" s="38"/>
      <c r="DWQ127" s="38"/>
      <c r="DWR127" s="38"/>
      <c r="DWS127" s="38"/>
      <c r="DWT127" s="38"/>
      <c r="DWU127" s="38"/>
      <c r="DWV127" s="38"/>
      <c r="DWW127" s="38"/>
      <c r="DWX127" s="38"/>
      <c r="DWY127" s="38"/>
      <c r="DWZ127" s="38"/>
      <c r="DXA127" s="38"/>
      <c r="DXB127" s="38"/>
      <c r="DXC127" s="38"/>
      <c r="DXD127" s="38"/>
      <c r="DXE127" s="38"/>
      <c r="DXF127" s="38"/>
      <c r="DXG127" s="38"/>
      <c r="DXH127" s="38"/>
      <c r="DXI127" s="38"/>
      <c r="DXJ127" s="38"/>
      <c r="DXK127" s="38"/>
      <c r="DXL127" s="38"/>
      <c r="DXM127" s="38"/>
      <c r="DXN127" s="38"/>
      <c r="DXO127" s="38"/>
      <c r="DXP127" s="38"/>
      <c r="DXQ127" s="38"/>
      <c r="DXR127" s="38"/>
      <c r="DXS127" s="38"/>
      <c r="DXT127" s="38"/>
      <c r="DXU127" s="38"/>
      <c r="DXV127" s="38"/>
      <c r="DXW127" s="38"/>
      <c r="DXX127" s="38"/>
      <c r="DXY127" s="38"/>
      <c r="DXZ127" s="38"/>
      <c r="DYA127" s="38"/>
      <c r="DYB127" s="38"/>
      <c r="DYC127" s="38"/>
      <c r="DYD127" s="38"/>
      <c r="DYE127" s="38"/>
      <c r="DYF127" s="38"/>
      <c r="DYG127" s="38"/>
      <c r="DYH127" s="38"/>
      <c r="DYI127" s="38"/>
      <c r="DYJ127" s="38"/>
      <c r="DYK127" s="38"/>
      <c r="DYL127" s="38"/>
      <c r="DYM127" s="38"/>
      <c r="DYN127" s="38"/>
      <c r="DYO127" s="38"/>
      <c r="DYP127" s="38"/>
      <c r="DYQ127" s="38"/>
      <c r="DYR127" s="38"/>
      <c r="DYS127" s="38"/>
      <c r="DYT127" s="38"/>
      <c r="DYU127" s="38"/>
      <c r="DYV127" s="38"/>
      <c r="DYW127" s="38"/>
      <c r="DYX127" s="38"/>
      <c r="DYY127" s="38"/>
      <c r="DYZ127" s="38"/>
      <c r="DZA127" s="38"/>
      <c r="DZB127" s="38"/>
      <c r="DZC127" s="38"/>
      <c r="DZD127" s="38"/>
      <c r="DZE127" s="38"/>
      <c r="DZF127" s="38"/>
      <c r="DZG127" s="38"/>
      <c r="DZH127" s="38"/>
      <c r="DZI127" s="38"/>
      <c r="DZJ127" s="38"/>
      <c r="DZK127" s="38"/>
      <c r="DZL127" s="38"/>
      <c r="DZM127" s="38"/>
      <c r="DZN127" s="38"/>
      <c r="DZO127" s="38"/>
      <c r="DZP127" s="38"/>
      <c r="DZQ127" s="38"/>
      <c r="DZR127" s="38"/>
      <c r="DZS127" s="38"/>
      <c r="DZT127" s="38"/>
      <c r="DZU127" s="38"/>
      <c r="DZV127" s="38"/>
      <c r="DZW127" s="38"/>
      <c r="DZX127" s="38"/>
      <c r="DZY127" s="38"/>
      <c r="DZZ127" s="38"/>
      <c r="EAA127" s="38"/>
      <c r="EAB127" s="38"/>
      <c r="EAC127" s="38"/>
      <c r="EAD127" s="38"/>
      <c r="EAE127" s="38"/>
      <c r="EAF127" s="38"/>
      <c r="EAG127" s="38"/>
      <c r="EAH127" s="38"/>
      <c r="EAI127" s="38"/>
      <c r="EAJ127" s="38"/>
      <c r="EAK127" s="38"/>
      <c r="EAL127" s="38"/>
      <c r="EAM127" s="38"/>
      <c r="EAN127" s="38"/>
      <c r="EAO127" s="38"/>
      <c r="EAP127" s="38"/>
      <c r="EAQ127" s="38"/>
      <c r="EAR127" s="38"/>
      <c r="EAS127" s="38"/>
      <c r="EAT127" s="38"/>
      <c r="EAU127" s="38"/>
      <c r="EAV127" s="38"/>
      <c r="EAW127" s="38"/>
      <c r="EAX127" s="38"/>
      <c r="EAY127" s="38"/>
      <c r="EAZ127" s="38"/>
      <c r="EBA127" s="38"/>
      <c r="EBB127" s="38"/>
      <c r="EBC127" s="38"/>
      <c r="EBD127" s="38"/>
      <c r="EBE127" s="38"/>
      <c r="EBF127" s="38"/>
      <c r="EBG127" s="38"/>
      <c r="EBH127" s="38"/>
      <c r="EBI127" s="38"/>
      <c r="EBJ127" s="38"/>
      <c r="EBK127" s="38"/>
      <c r="EBL127" s="38"/>
      <c r="EBM127" s="38"/>
      <c r="EBN127" s="38"/>
      <c r="EBO127" s="38"/>
      <c r="EBP127" s="38"/>
      <c r="EBQ127" s="38"/>
      <c r="EBR127" s="38"/>
      <c r="EBS127" s="38"/>
      <c r="EBT127" s="38"/>
      <c r="EBU127" s="38"/>
      <c r="EBV127" s="38"/>
      <c r="EBW127" s="38"/>
      <c r="EBX127" s="38"/>
      <c r="EBY127" s="38"/>
      <c r="EBZ127" s="38"/>
      <c r="ECA127" s="38"/>
      <c r="ECB127" s="38"/>
      <c r="ECC127" s="38"/>
      <c r="ECD127" s="38"/>
      <c r="ECE127" s="38"/>
      <c r="ECF127" s="38"/>
      <c r="ECG127" s="38"/>
      <c r="ECH127" s="38"/>
      <c r="ECI127" s="38"/>
      <c r="ECJ127" s="38"/>
      <c r="ECK127" s="38"/>
      <c r="ECL127" s="38"/>
      <c r="ECM127" s="38"/>
      <c r="ECN127" s="38"/>
      <c r="ECO127" s="38"/>
      <c r="ECP127" s="38"/>
      <c r="ECQ127" s="38"/>
      <c r="ECR127" s="38"/>
      <c r="ECS127" s="38"/>
      <c r="ECT127" s="38"/>
      <c r="ECU127" s="38"/>
      <c r="ECV127" s="38"/>
      <c r="ECW127" s="38"/>
      <c r="ECX127" s="38"/>
      <c r="ECY127" s="38"/>
      <c r="ECZ127" s="38"/>
      <c r="EDA127" s="38"/>
      <c r="EDB127" s="38"/>
      <c r="EDC127" s="38"/>
      <c r="EDD127" s="38"/>
      <c r="EDE127" s="38"/>
      <c r="EDF127" s="38"/>
      <c r="EDG127" s="38"/>
      <c r="EDH127" s="38"/>
      <c r="EDI127" s="38"/>
      <c r="EDJ127" s="38"/>
      <c r="EDK127" s="38"/>
      <c r="EDL127" s="38"/>
      <c r="EDM127" s="38"/>
      <c r="EDN127" s="38"/>
      <c r="EDO127" s="38"/>
      <c r="EDP127" s="38"/>
      <c r="EDQ127" s="38"/>
      <c r="EDR127" s="38"/>
      <c r="EDS127" s="38"/>
      <c r="EDT127" s="38"/>
      <c r="EDU127" s="38"/>
      <c r="EDV127" s="38"/>
      <c r="EDW127" s="38"/>
      <c r="EDX127" s="38"/>
      <c r="EDY127" s="38"/>
      <c r="EDZ127" s="38"/>
      <c r="EEA127" s="38"/>
      <c r="EEB127" s="38"/>
      <c r="EEC127" s="38"/>
      <c r="EED127" s="38"/>
      <c r="EEE127" s="38"/>
      <c r="EEF127" s="38"/>
      <c r="EEG127" s="38"/>
      <c r="EEH127" s="38"/>
      <c r="EEI127" s="38"/>
      <c r="EEJ127" s="38"/>
      <c r="EEK127" s="38"/>
      <c r="EEL127" s="38"/>
      <c r="EEM127" s="38"/>
      <c r="EEN127" s="38"/>
      <c r="EEO127" s="38"/>
      <c r="EEP127" s="38"/>
      <c r="EEQ127" s="38"/>
      <c r="EER127" s="38"/>
      <c r="EES127" s="38"/>
      <c r="EET127" s="38"/>
      <c r="EEU127" s="38"/>
      <c r="EEV127" s="38"/>
      <c r="EEW127" s="38"/>
      <c r="EEX127" s="38"/>
      <c r="EEY127" s="38"/>
      <c r="EEZ127" s="38"/>
      <c r="EFA127" s="38"/>
      <c r="EFB127" s="38"/>
      <c r="EFC127" s="38"/>
      <c r="EFD127" s="38"/>
      <c r="EFE127" s="38"/>
      <c r="EFF127" s="38"/>
      <c r="EFG127" s="38"/>
      <c r="EFH127" s="38"/>
      <c r="EFI127" s="38"/>
      <c r="EFJ127" s="38"/>
      <c r="EFK127" s="38"/>
      <c r="EFL127" s="38"/>
      <c r="EFM127" s="38"/>
      <c r="EFN127" s="38"/>
      <c r="EFO127" s="38"/>
      <c r="EFP127" s="38"/>
      <c r="EFQ127" s="38"/>
      <c r="EFR127" s="38"/>
      <c r="EFS127" s="38"/>
      <c r="EFT127" s="38"/>
      <c r="EFU127" s="38"/>
      <c r="EFV127" s="38"/>
      <c r="EFW127" s="38"/>
      <c r="EFX127" s="38"/>
      <c r="EFY127" s="38"/>
      <c r="EFZ127" s="38"/>
      <c r="EGA127" s="38"/>
      <c r="EGB127" s="38"/>
      <c r="EGC127" s="38"/>
      <c r="EGD127" s="38"/>
      <c r="EGE127" s="38"/>
      <c r="EGF127" s="38"/>
      <c r="EGG127" s="38"/>
      <c r="EGH127" s="38"/>
      <c r="EGI127" s="38"/>
      <c r="EGJ127" s="38"/>
      <c r="EGK127" s="38"/>
      <c r="EGL127" s="38"/>
      <c r="EGM127" s="38"/>
      <c r="EGN127" s="38"/>
      <c r="EGO127" s="38"/>
      <c r="EGP127" s="38"/>
      <c r="EGQ127" s="38"/>
      <c r="EGR127" s="38"/>
      <c r="EGS127" s="38"/>
      <c r="EGT127" s="38"/>
      <c r="EGU127" s="38"/>
      <c r="EGV127" s="38"/>
      <c r="EGW127" s="38"/>
      <c r="EGX127" s="38"/>
      <c r="EGY127" s="38"/>
      <c r="EGZ127" s="38"/>
      <c r="EHA127" s="38"/>
      <c r="EHB127" s="38"/>
      <c r="EHC127" s="38"/>
      <c r="EHD127" s="38"/>
      <c r="EHE127" s="38"/>
      <c r="EHF127" s="38"/>
      <c r="EHG127" s="38"/>
      <c r="EHH127" s="38"/>
      <c r="EHI127" s="38"/>
      <c r="EHJ127" s="38"/>
      <c r="EHK127" s="38"/>
      <c r="EHL127" s="38"/>
      <c r="EHM127" s="38"/>
      <c r="EHN127" s="38"/>
      <c r="EHO127" s="38"/>
      <c r="EHP127" s="38"/>
      <c r="EHQ127" s="38"/>
      <c r="EHR127" s="38"/>
      <c r="EHS127" s="38"/>
      <c r="EHT127" s="38"/>
      <c r="EHU127" s="38"/>
      <c r="EHV127" s="38"/>
      <c r="EHW127" s="38"/>
      <c r="EHX127" s="38"/>
      <c r="EHY127" s="38"/>
      <c r="EHZ127" s="38"/>
      <c r="EIA127" s="38"/>
      <c r="EIB127" s="38"/>
      <c r="EIC127" s="38"/>
      <c r="EID127" s="38"/>
      <c r="EIE127" s="38"/>
      <c r="EIF127" s="38"/>
      <c r="EIG127" s="38"/>
      <c r="EIH127" s="38"/>
      <c r="EII127" s="38"/>
      <c r="EIJ127" s="38"/>
      <c r="EIK127" s="38"/>
      <c r="EIL127" s="38"/>
      <c r="EIM127" s="38"/>
      <c r="EIN127" s="38"/>
      <c r="EIO127" s="38"/>
      <c r="EIP127" s="38"/>
      <c r="EIQ127" s="38"/>
      <c r="EIR127" s="38"/>
      <c r="EIS127" s="38"/>
      <c r="EIT127" s="38"/>
      <c r="EIU127" s="38"/>
      <c r="EIV127" s="38"/>
      <c r="EIW127" s="38"/>
      <c r="EIX127" s="38"/>
      <c r="EIY127" s="38"/>
      <c r="EIZ127" s="38"/>
      <c r="EJA127" s="38"/>
      <c r="EJB127" s="38"/>
      <c r="EJC127" s="38"/>
      <c r="EJD127" s="38"/>
      <c r="EJE127" s="38"/>
      <c r="EJF127" s="38"/>
      <c r="EJG127" s="38"/>
      <c r="EJH127" s="38"/>
      <c r="EJI127" s="38"/>
      <c r="EJJ127" s="38"/>
      <c r="EJK127" s="38"/>
      <c r="EJL127" s="38"/>
      <c r="EJM127" s="38"/>
      <c r="EJN127" s="38"/>
      <c r="EJO127" s="38"/>
      <c r="EJP127" s="38"/>
      <c r="EJQ127" s="38"/>
      <c r="EJR127" s="38"/>
      <c r="EJS127" s="38"/>
      <c r="EJT127" s="38"/>
      <c r="EJU127" s="38"/>
      <c r="EJV127" s="38"/>
      <c r="EJW127" s="38"/>
      <c r="EJX127" s="38"/>
      <c r="EJY127" s="38"/>
      <c r="EJZ127" s="38"/>
      <c r="EKA127" s="38"/>
      <c r="EKB127" s="38"/>
      <c r="EKC127" s="38"/>
      <c r="EKD127" s="38"/>
      <c r="EKE127" s="38"/>
      <c r="EKF127" s="38"/>
      <c r="EKG127" s="38"/>
      <c r="EKH127" s="38"/>
      <c r="EKI127" s="38"/>
      <c r="EKJ127" s="38"/>
      <c r="EKK127" s="38"/>
      <c r="EKL127" s="38"/>
      <c r="EKM127" s="38"/>
      <c r="EKN127" s="38"/>
      <c r="EKO127" s="38"/>
      <c r="EKP127" s="38"/>
      <c r="EKQ127" s="38"/>
      <c r="EKR127" s="38"/>
      <c r="EKS127" s="38"/>
      <c r="EKT127" s="38"/>
      <c r="EKU127" s="38"/>
      <c r="EKV127" s="38"/>
      <c r="EKW127" s="38"/>
      <c r="EKX127" s="38"/>
      <c r="EKY127" s="38"/>
      <c r="EKZ127" s="38"/>
      <c r="ELA127" s="38"/>
      <c r="ELB127" s="38"/>
      <c r="ELC127" s="38"/>
      <c r="ELD127" s="38"/>
      <c r="ELE127" s="38"/>
      <c r="ELF127" s="38"/>
      <c r="ELG127" s="38"/>
      <c r="ELH127" s="38"/>
      <c r="ELI127" s="38"/>
      <c r="ELJ127" s="38"/>
      <c r="ELK127" s="38"/>
      <c r="ELL127" s="38"/>
      <c r="ELM127" s="38"/>
      <c r="ELN127" s="38"/>
      <c r="ELO127" s="38"/>
      <c r="ELP127" s="38"/>
      <c r="ELQ127" s="38"/>
      <c r="ELR127" s="38"/>
      <c r="ELS127" s="38"/>
      <c r="ELT127" s="38"/>
      <c r="ELU127" s="38"/>
      <c r="ELV127" s="38"/>
      <c r="ELW127" s="38"/>
      <c r="ELX127" s="38"/>
      <c r="ELY127" s="38"/>
      <c r="ELZ127" s="38"/>
      <c r="EMA127" s="38"/>
      <c r="EMB127" s="38"/>
      <c r="EMC127" s="38"/>
      <c r="EMD127" s="38"/>
      <c r="EME127" s="38"/>
      <c r="EMF127" s="38"/>
      <c r="EMG127" s="38"/>
      <c r="EMH127" s="38"/>
      <c r="EMI127" s="38"/>
      <c r="EMJ127" s="38"/>
      <c r="EMK127" s="38"/>
      <c r="EML127" s="38"/>
      <c r="EMM127" s="38"/>
      <c r="EMN127" s="38"/>
      <c r="EMO127" s="38"/>
      <c r="EMP127" s="38"/>
      <c r="EMQ127" s="38"/>
      <c r="EMR127" s="38"/>
      <c r="EMS127" s="38"/>
      <c r="EMT127" s="38"/>
      <c r="EMU127" s="38"/>
      <c r="EMV127" s="38"/>
      <c r="EMW127" s="38"/>
      <c r="EMX127" s="38"/>
      <c r="EMY127" s="38"/>
      <c r="EMZ127" s="38"/>
      <c r="ENA127" s="38"/>
      <c r="ENB127" s="38"/>
      <c r="ENC127" s="38"/>
      <c r="END127" s="38"/>
      <c r="ENE127" s="38"/>
      <c r="ENF127" s="38"/>
      <c r="ENG127" s="38"/>
      <c r="ENH127" s="38"/>
      <c r="ENI127" s="38"/>
      <c r="ENJ127" s="38"/>
      <c r="ENK127" s="38"/>
      <c r="ENL127" s="38"/>
      <c r="ENM127" s="38"/>
      <c r="ENN127" s="38"/>
      <c r="ENO127" s="38"/>
      <c r="ENP127" s="38"/>
      <c r="ENQ127" s="38"/>
      <c r="ENR127" s="38"/>
      <c r="ENS127" s="38"/>
      <c r="ENT127" s="38"/>
      <c r="ENU127" s="38"/>
      <c r="ENV127" s="38"/>
      <c r="ENW127" s="38"/>
      <c r="ENX127" s="38"/>
      <c r="ENY127" s="38"/>
      <c r="ENZ127" s="38"/>
      <c r="EOA127" s="38"/>
      <c r="EOB127" s="38"/>
      <c r="EOC127" s="38"/>
      <c r="EOD127" s="38"/>
      <c r="EOE127" s="38"/>
      <c r="EOF127" s="38"/>
      <c r="EOG127" s="38"/>
      <c r="EOH127" s="38"/>
      <c r="EOI127" s="38"/>
      <c r="EOJ127" s="38"/>
      <c r="EOK127" s="38"/>
      <c r="EOL127" s="38"/>
      <c r="EOM127" s="38"/>
      <c r="EON127" s="38"/>
      <c r="EOO127" s="38"/>
      <c r="EOP127" s="38"/>
      <c r="EOQ127" s="38"/>
      <c r="EOR127" s="38"/>
      <c r="EOS127" s="38"/>
      <c r="EOT127" s="38"/>
      <c r="EOU127" s="38"/>
      <c r="EOV127" s="38"/>
      <c r="EOW127" s="38"/>
      <c r="EOX127" s="38"/>
      <c r="EOY127" s="38"/>
      <c r="EOZ127" s="38"/>
      <c r="EPA127" s="38"/>
      <c r="EPB127" s="38"/>
      <c r="EPC127" s="38"/>
      <c r="EPD127" s="38"/>
      <c r="EPE127" s="38"/>
      <c r="EPF127" s="38"/>
      <c r="EPG127" s="38"/>
      <c r="EPH127" s="38"/>
      <c r="EPI127" s="38"/>
      <c r="EPJ127" s="38"/>
      <c r="EPK127" s="38"/>
      <c r="EPL127" s="38"/>
      <c r="EPM127" s="38"/>
      <c r="EPN127" s="38"/>
      <c r="EPO127" s="38"/>
      <c r="EPP127" s="38"/>
      <c r="EPQ127" s="38"/>
      <c r="EPR127" s="38"/>
      <c r="EPS127" s="38"/>
      <c r="EPT127" s="38"/>
      <c r="EPU127" s="38"/>
      <c r="EPV127" s="38"/>
      <c r="EPW127" s="38"/>
      <c r="EPX127" s="38"/>
      <c r="EPY127" s="38"/>
      <c r="EPZ127" s="38"/>
      <c r="EQA127" s="38"/>
      <c r="EQB127" s="38"/>
      <c r="EQC127" s="38"/>
      <c r="EQD127" s="38"/>
      <c r="EQE127" s="38"/>
      <c r="EQF127" s="38"/>
      <c r="EQG127" s="38"/>
      <c r="EQH127" s="38"/>
      <c r="EQI127" s="38"/>
      <c r="EQJ127" s="38"/>
      <c r="EQK127" s="38"/>
      <c r="EQL127" s="38"/>
      <c r="EQM127" s="38"/>
      <c r="EQN127" s="38"/>
      <c r="EQO127" s="38"/>
      <c r="EQP127" s="38"/>
      <c r="EQQ127" s="38"/>
      <c r="EQR127" s="38"/>
      <c r="EQS127" s="38"/>
      <c r="EQT127" s="38"/>
      <c r="EQU127" s="38"/>
      <c r="EQV127" s="38"/>
      <c r="EQW127" s="38"/>
      <c r="EQX127" s="38"/>
      <c r="EQY127" s="38"/>
      <c r="EQZ127" s="38"/>
      <c r="ERA127" s="38"/>
      <c r="ERB127" s="38"/>
      <c r="ERC127" s="38"/>
      <c r="ERD127" s="38"/>
      <c r="ERE127" s="38"/>
      <c r="ERF127" s="38"/>
      <c r="ERG127" s="38"/>
      <c r="ERH127" s="38"/>
      <c r="ERI127" s="38"/>
      <c r="ERJ127" s="38"/>
      <c r="ERK127" s="38"/>
      <c r="ERL127" s="38"/>
      <c r="ERM127" s="38"/>
      <c r="ERN127" s="38"/>
      <c r="ERO127" s="38"/>
      <c r="ERP127" s="38"/>
      <c r="ERQ127" s="38"/>
      <c r="ERR127" s="38"/>
      <c r="ERS127" s="38"/>
      <c r="ERT127" s="38"/>
      <c r="ERU127" s="38"/>
      <c r="ERV127" s="38"/>
      <c r="ERW127" s="38"/>
      <c r="ERX127" s="38"/>
      <c r="ERY127" s="38"/>
      <c r="ERZ127" s="38"/>
      <c r="ESA127" s="38"/>
      <c r="ESB127" s="38"/>
      <c r="ESC127" s="38"/>
      <c r="ESD127" s="38"/>
      <c r="ESE127" s="38"/>
      <c r="ESF127" s="38"/>
      <c r="ESG127" s="38"/>
      <c r="ESH127" s="38"/>
      <c r="ESI127" s="38"/>
      <c r="ESJ127" s="38"/>
      <c r="ESK127" s="38"/>
      <c r="ESL127" s="38"/>
      <c r="ESM127" s="38"/>
      <c r="ESN127" s="38"/>
      <c r="ESO127" s="38"/>
      <c r="ESP127" s="38"/>
      <c r="ESQ127" s="38"/>
      <c r="ESR127" s="38"/>
      <c r="ESS127" s="38"/>
      <c r="EST127" s="38"/>
      <c r="ESU127" s="38"/>
      <c r="ESV127" s="38"/>
      <c r="ESW127" s="38"/>
      <c r="ESX127" s="38"/>
      <c r="ESY127" s="38"/>
      <c r="ESZ127" s="38"/>
      <c r="ETA127" s="38"/>
      <c r="ETB127" s="38"/>
      <c r="ETC127" s="38"/>
      <c r="ETD127" s="38"/>
      <c r="ETE127" s="38"/>
      <c r="ETF127" s="38"/>
      <c r="ETG127" s="38"/>
      <c r="ETH127" s="38"/>
      <c r="ETI127" s="38"/>
      <c r="ETJ127" s="38"/>
      <c r="ETK127" s="38"/>
      <c r="ETL127" s="38"/>
      <c r="ETM127" s="38"/>
      <c r="ETN127" s="38"/>
      <c r="ETO127" s="38"/>
      <c r="ETP127" s="38"/>
      <c r="ETQ127" s="38"/>
      <c r="ETR127" s="38"/>
      <c r="ETS127" s="38"/>
      <c r="ETT127" s="38"/>
      <c r="ETU127" s="38"/>
      <c r="ETV127" s="38"/>
      <c r="ETW127" s="38"/>
      <c r="ETX127" s="38"/>
      <c r="ETY127" s="38"/>
      <c r="ETZ127" s="38"/>
      <c r="EUA127" s="38"/>
      <c r="EUB127" s="38"/>
      <c r="EUC127" s="38"/>
      <c r="EUD127" s="38"/>
      <c r="EUE127" s="38"/>
      <c r="EUF127" s="38"/>
      <c r="EUG127" s="38"/>
      <c r="EUH127" s="38"/>
      <c r="EUI127" s="38"/>
      <c r="EUJ127" s="38"/>
      <c r="EUK127" s="38"/>
      <c r="EUL127" s="38"/>
      <c r="EUM127" s="38"/>
      <c r="EUN127" s="38"/>
      <c r="EUO127" s="38"/>
      <c r="EUP127" s="38"/>
      <c r="EUQ127" s="38"/>
      <c r="EUR127" s="38"/>
      <c r="EUS127" s="38"/>
      <c r="EUT127" s="38"/>
      <c r="EUU127" s="38"/>
      <c r="EUV127" s="38"/>
      <c r="EUW127" s="38"/>
      <c r="EUX127" s="38"/>
      <c r="EUY127" s="38"/>
      <c r="EUZ127" s="38"/>
      <c r="EVA127" s="38"/>
      <c r="EVB127" s="38"/>
      <c r="EVC127" s="38"/>
      <c r="EVD127" s="38"/>
      <c r="EVE127" s="38"/>
      <c r="EVF127" s="38"/>
      <c r="EVG127" s="38"/>
      <c r="EVH127" s="38"/>
      <c r="EVI127" s="38"/>
      <c r="EVJ127" s="38"/>
      <c r="EVK127" s="38"/>
      <c r="EVL127" s="38"/>
      <c r="EVM127" s="38"/>
      <c r="EVN127" s="38"/>
      <c r="EVO127" s="38"/>
      <c r="EVP127" s="38"/>
      <c r="EVQ127" s="38"/>
      <c r="EVR127" s="38"/>
      <c r="EVS127" s="38"/>
      <c r="EVT127" s="38"/>
      <c r="EVU127" s="38"/>
      <c r="EVV127" s="38"/>
      <c r="EVW127" s="38"/>
      <c r="EVX127" s="38"/>
      <c r="EVY127" s="38"/>
      <c r="EVZ127" s="38"/>
      <c r="EWA127" s="38"/>
      <c r="EWB127" s="38"/>
      <c r="EWC127" s="38"/>
      <c r="EWD127" s="38"/>
      <c r="EWE127" s="38"/>
      <c r="EWF127" s="38"/>
      <c r="EWG127" s="38"/>
      <c r="EWH127" s="38"/>
      <c r="EWI127" s="38"/>
      <c r="EWJ127" s="38"/>
      <c r="EWK127" s="38"/>
      <c r="EWL127" s="38"/>
      <c r="EWM127" s="38"/>
      <c r="EWN127" s="38"/>
      <c r="EWO127" s="38"/>
      <c r="EWP127" s="38"/>
      <c r="EWQ127" s="38"/>
      <c r="EWR127" s="38"/>
      <c r="EWS127" s="38"/>
      <c r="EWT127" s="38"/>
      <c r="EWU127" s="38"/>
      <c r="EWV127" s="38"/>
      <c r="EWW127" s="38"/>
      <c r="EWX127" s="38"/>
      <c r="EWY127" s="38"/>
      <c r="EWZ127" s="38"/>
      <c r="EXA127" s="38"/>
      <c r="EXB127" s="38"/>
      <c r="EXC127" s="38"/>
      <c r="EXD127" s="38"/>
      <c r="EXE127" s="38"/>
      <c r="EXF127" s="38"/>
      <c r="EXG127" s="38"/>
      <c r="EXH127" s="38"/>
      <c r="EXI127" s="38"/>
      <c r="EXJ127" s="38"/>
      <c r="EXK127" s="38"/>
      <c r="EXL127" s="38"/>
      <c r="EXM127" s="38"/>
      <c r="EXN127" s="38"/>
      <c r="EXO127" s="38"/>
      <c r="EXP127" s="38"/>
      <c r="EXQ127" s="38"/>
      <c r="EXR127" s="38"/>
      <c r="EXS127" s="38"/>
      <c r="EXT127" s="38"/>
      <c r="EXU127" s="38"/>
      <c r="EXV127" s="38"/>
      <c r="EXW127" s="38"/>
      <c r="EXX127" s="38"/>
      <c r="EXY127" s="38"/>
      <c r="EXZ127" s="38"/>
      <c r="EYA127" s="38"/>
      <c r="EYB127" s="38"/>
      <c r="EYC127" s="38"/>
      <c r="EYD127" s="38"/>
      <c r="EYE127" s="38"/>
      <c r="EYF127" s="38"/>
      <c r="EYG127" s="38"/>
      <c r="EYH127" s="38"/>
      <c r="EYI127" s="38"/>
      <c r="EYJ127" s="38"/>
      <c r="EYK127" s="38"/>
      <c r="EYL127" s="38"/>
      <c r="EYM127" s="38"/>
      <c r="EYN127" s="38"/>
      <c r="EYO127" s="38"/>
      <c r="EYP127" s="38"/>
      <c r="EYQ127" s="38"/>
      <c r="EYR127" s="38"/>
      <c r="EYS127" s="38"/>
      <c r="EYT127" s="38"/>
      <c r="EYU127" s="38"/>
      <c r="EYV127" s="38"/>
      <c r="EYW127" s="38"/>
      <c r="EYX127" s="38"/>
      <c r="EYY127" s="38"/>
      <c r="EYZ127" s="38"/>
      <c r="EZA127" s="38"/>
      <c r="EZB127" s="38"/>
      <c r="EZC127" s="38"/>
      <c r="EZD127" s="38"/>
      <c r="EZE127" s="38"/>
      <c r="EZF127" s="38"/>
      <c r="EZG127" s="38"/>
      <c r="EZH127" s="38"/>
      <c r="EZI127" s="38"/>
      <c r="EZJ127" s="38"/>
      <c r="EZK127" s="38"/>
      <c r="EZL127" s="38"/>
      <c r="EZM127" s="38"/>
      <c r="EZN127" s="38"/>
      <c r="EZO127" s="38"/>
      <c r="EZP127" s="38"/>
      <c r="EZQ127" s="38"/>
      <c r="EZR127" s="38"/>
      <c r="EZS127" s="38"/>
      <c r="EZT127" s="38"/>
      <c r="EZU127" s="38"/>
      <c r="EZV127" s="38"/>
      <c r="EZW127" s="38"/>
      <c r="EZX127" s="38"/>
      <c r="EZY127" s="38"/>
      <c r="EZZ127" s="38"/>
      <c r="FAA127" s="38"/>
      <c r="FAB127" s="38"/>
      <c r="FAC127" s="38"/>
      <c r="FAD127" s="38"/>
      <c r="FAE127" s="38"/>
      <c r="FAF127" s="38"/>
      <c r="FAG127" s="38"/>
      <c r="FAH127" s="38"/>
      <c r="FAI127" s="38"/>
      <c r="FAJ127" s="38"/>
      <c r="FAK127" s="38"/>
      <c r="FAL127" s="38"/>
      <c r="FAM127" s="38"/>
      <c r="FAN127" s="38"/>
      <c r="FAO127" s="38"/>
      <c r="FAP127" s="38"/>
      <c r="FAQ127" s="38"/>
      <c r="FAR127" s="38"/>
      <c r="FAS127" s="38"/>
      <c r="FAT127" s="38"/>
      <c r="FAU127" s="38"/>
      <c r="FAV127" s="38"/>
      <c r="FAW127" s="38"/>
      <c r="FAX127" s="38"/>
      <c r="FAY127" s="38"/>
      <c r="FAZ127" s="38"/>
      <c r="FBA127" s="38"/>
      <c r="FBB127" s="38"/>
      <c r="FBC127" s="38"/>
      <c r="FBD127" s="38"/>
      <c r="FBE127" s="38"/>
      <c r="FBF127" s="38"/>
      <c r="FBG127" s="38"/>
      <c r="FBH127" s="38"/>
      <c r="FBI127" s="38"/>
      <c r="FBJ127" s="38"/>
      <c r="FBK127" s="38"/>
      <c r="FBL127" s="38"/>
      <c r="FBM127" s="38"/>
      <c r="FBN127" s="38"/>
      <c r="FBO127" s="38"/>
      <c r="FBP127" s="38"/>
      <c r="FBQ127" s="38"/>
      <c r="FBR127" s="38"/>
      <c r="FBS127" s="38"/>
      <c r="FBT127" s="38"/>
      <c r="FBU127" s="38"/>
      <c r="FBV127" s="38"/>
      <c r="FBW127" s="38"/>
      <c r="FBX127" s="38"/>
      <c r="FBY127" s="38"/>
      <c r="FBZ127" s="38"/>
      <c r="FCA127" s="38"/>
      <c r="FCB127" s="38"/>
      <c r="FCC127" s="38"/>
      <c r="FCD127" s="38"/>
      <c r="FCE127" s="38"/>
      <c r="FCF127" s="38"/>
      <c r="FCG127" s="38"/>
      <c r="FCH127" s="38"/>
      <c r="FCI127" s="38"/>
      <c r="FCJ127" s="38"/>
      <c r="FCK127" s="38"/>
      <c r="FCL127" s="38"/>
      <c r="FCM127" s="38"/>
      <c r="FCN127" s="38"/>
      <c r="FCO127" s="38"/>
      <c r="FCP127" s="38"/>
      <c r="FCQ127" s="38"/>
      <c r="FCR127" s="38"/>
      <c r="FCS127" s="38"/>
      <c r="FCT127" s="38"/>
      <c r="FCU127" s="38"/>
      <c r="FCV127" s="38"/>
      <c r="FCW127" s="38"/>
      <c r="FCX127" s="38"/>
      <c r="FCY127" s="38"/>
      <c r="FCZ127" s="38"/>
      <c r="FDA127" s="38"/>
      <c r="FDB127" s="38"/>
      <c r="FDC127" s="38"/>
      <c r="FDD127" s="38"/>
      <c r="FDE127" s="38"/>
      <c r="FDF127" s="38"/>
      <c r="FDG127" s="38"/>
      <c r="FDH127" s="38"/>
      <c r="FDI127" s="38"/>
      <c r="FDJ127" s="38"/>
      <c r="FDK127" s="38"/>
      <c r="FDL127" s="38"/>
      <c r="FDM127" s="38"/>
      <c r="FDN127" s="38"/>
      <c r="FDO127" s="38"/>
      <c r="FDP127" s="38"/>
      <c r="FDQ127" s="38"/>
      <c r="FDR127" s="38"/>
      <c r="FDS127" s="38"/>
      <c r="FDT127" s="38"/>
      <c r="FDU127" s="38"/>
      <c r="FDV127" s="38"/>
      <c r="FDW127" s="38"/>
      <c r="FDX127" s="38"/>
      <c r="FDY127" s="38"/>
      <c r="FDZ127" s="38"/>
      <c r="FEA127" s="38"/>
      <c r="FEB127" s="38"/>
      <c r="FEC127" s="38"/>
      <c r="FED127" s="38"/>
      <c r="FEE127" s="38"/>
      <c r="FEF127" s="38"/>
      <c r="FEG127" s="38"/>
      <c r="FEH127" s="38"/>
      <c r="FEI127" s="38"/>
      <c r="FEJ127" s="38"/>
      <c r="FEK127" s="38"/>
      <c r="FEL127" s="38"/>
      <c r="FEM127" s="38"/>
      <c r="FEN127" s="38"/>
      <c r="FEO127" s="38"/>
      <c r="FEP127" s="38"/>
      <c r="FEQ127" s="38"/>
      <c r="FER127" s="38"/>
      <c r="FES127" s="38"/>
      <c r="FET127" s="38"/>
      <c r="FEU127" s="38"/>
      <c r="FEV127" s="38"/>
      <c r="FEW127" s="38"/>
      <c r="FEX127" s="38"/>
      <c r="FEY127" s="38"/>
      <c r="FEZ127" s="38"/>
      <c r="FFA127" s="38"/>
      <c r="FFB127" s="38"/>
      <c r="FFC127" s="38"/>
      <c r="FFD127" s="38"/>
      <c r="FFE127" s="38"/>
      <c r="FFF127" s="38"/>
      <c r="FFG127" s="38"/>
      <c r="FFH127" s="38"/>
      <c r="FFI127" s="38"/>
      <c r="FFJ127" s="38"/>
      <c r="FFK127" s="38"/>
      <c r="FFL127" s="38"/>
      <c r="FFM127" s="38"/>
      <c r="FFN127" s="38"/>
      <c r="FFO127" s="38"/>
      <c r="FFP127" s="38"/>
      <c r="FFQ127" s="38"/>
      <c r="FFR127" s="38"/>
      <c r="FFS127" s="38"/>
      <c r="FFT127" s="38"/>
      <c r="FFU127" s="38"/>
      <c r="FFV127" s="38"/>
      <c r="FFW127" s="38"/>
      <c r="FFX127" s="38"/>
      <c r="FFY127" s="38"/>
      <c r="FFZ127" s="38"/>
      <c r="FGA127" s="38"/>
      <c r="FGB127" s="38"/>
      <c r="FGC127" s="38"/>
      <c r="FGD127" s="38"/>
      <c r="FGE127" s="38"/>
      <c r="FGF127" s="38"/>
      <c r="FGG127" s="38"/>
      <c r="FGH127" s="38"/>
      <c r="FGI127" s="38"/>
      <c r="FGJ127" s="38"/>
      <c r="FGK127" s="38"/>
      <c r="FGL127" s="38"/>
      <c r="FGM127" s="38"/>
      <c r="FGN127" s="38"/>
      <c r="FGO127" s="38"/>
      <c r="FGP127" s="38"/>
      <c r="FGQ127" s="38"/>
      <c r="FGR127" s="38"/>
      <c r="FGS127" s="38"/>
      <c r="FGT127" s="38"/>
      <c r="FGU127" s="38"/>
      <c r="FGV127" s="38"/>
      <c r="FGW127" s="38"/>
      <c r="FGX127" s="38"/>
      <c r="FGY127" s="38"/>
      <c r="FGZ127" s="38"/>
      <c r="FHA127" s="38"/>
      <c r="FHB127" s="38"/>
      <c r="FHC127" s="38"/>
      <c r="FHD127" s="38"/>
      <c r="FHE127" s="38"/>
      <c r="FHF127" s="38"/>
      <c r="FHG127" s="38"/>
      <c r="FHH127" s="38"/>
      <c r="FHI127" s="38"/>
      <c r="FHJ127" s="38"/>
      <c r="FHK127" s="38"/>
      <c r="FHL127" s="38"/>
      <c r="FHM127" s="38"/>
      <c r="FHN127" s="38"/>
      <c r="FHO127" s="38"/>
      <c r="FHP127" s="38"/>
      <c r="FHQ127" s="38"/>
      <c r="FHR127" s="38"/>
      <c r="FHS127" s="38"/>
      <c r="FHT127" s="38"/>
      <c r="FHU127" s="38"/>
      <c r="FHV127" s="38"/>
      <c r="FHW127" s="38"/>
      <c r="FHX127" s="38"/>
      <c r="FHY127" s="38"/>
      <c r="FHZ127" s="38"/>
      <c r="FIA127" s="38"/>
      <c r="FIB127" s="38"/>
      <c r="FIC127" s="38"/>
      <c r="FID127" s="38"/>
      <c r="FIE127" s="38"/>
      <c r="FIF127" s="38"/>
      <c r="FIG127" s="38"/>
      <c r="FIH127" s="38"/>
      <c r="FII127" s="38"/>
      <c r="FIJ127" s="38"/>
      <c r="FIK127" s="38"/>
      <c r="FIL127" s="38"/>
      <c r="FIM127" s="38"/>
      <c r="FIN127" s="38"/>
      <c r="FIO127" s="38"/>
      <c r="FIP127" s="38"/>
      <c r="FIQ127" s="38"/>
      <c r="FIR127" s="38"/>
      <c r="FIS127" s="38"/>
      <c r="FIT127" s="38"/>
      <c r="FIU127" s="38"/>
      <c r="FIV127" s="38"/>
      <c r="FIW127" s="38"/>
      <c r="FIX127" s="38"/>
      <c r="FIY127" s="38"/>
      <c r="FIZ127" s="38"/>
      <c r="FJA127" s="38"/>
      <c r="FJB127" s="38"/>
      <c r="FJC127" s="38"/>
      <c r="FJD127" s="38"/>
      <c r="FJE127" s="38"/>
      <c r="FJF127" s="38"/>
      <c r="FJG127" s="38"/>
      <c r="FJH127" s="38"/>
      <c r="FJI127" s="38"/>
      <c r="FJJ127" s="38"/>
      <c r="FJK127" s="38"/>
      <c r="FJL127" s="38"/>
      <c r="FJM127" s="38"/>
      <c r="FJN127" s="38"/>
      <c r="FJO127" s="38"/>
      <c r="FJP127" s="38"/>
      <c r="FJQ127" s="38"/>
      <c r="FJR127" s="38"/>
      <c r="FJS127" s="38"/>
      <c r="FJT127" s="38"/>
      <c r="FJU127" s="38"/>
      <c r="FJV127" s="38"/>
      <c r="FJW127" s="38"/>
      <c r="FJX127" s="38"/>
      <c r="FJY127" s="38"/>
      <c r="FJZ127" s="38"/>
      <c r="FKA127" s="38"/>
      <c r="FKB127" s="38"/>
      <c r="FKC127" s="38"/>
      <c r="FKD127" s="38"/>
      <c r="FKE127" s="38"/>
      <c r="FKF127" s="38"/>
      <c r="FKG127" s="38"/>
      <c r="FKH127" s="38"/>
      <c r="FKI127" s="38"/>
      <c r="FKJ127" s="38"/>
      <c r="FKK127" s="38"/>
      <c r="FKL127" s="38"/>
      <c r="FKM127" s="38"/>
      <c r="FKN127" s="38"/>
      <c r="FKO127" s="38"/>
      <c r="FKP127" s="38"/>
      <c r="FKQ127" s="38"/>
      <c r="FKR127" s="38"/>
      <c r="FKS127" s="38"/>
      <c r="FKT127" s="38"/>
      <c r="FKU127" s="38"/>
      <c r="FKV127" s="38"/>
      <c r="FKW127" s="38"/>
      <c r="FKX127" s="38"/>
      <c r="FKY127" s="38"/>
      <c r="FKZ127" s="38"/>
      <c r="FLA127" s="38"/>
      <c r="FLB127" s="38"/>
      <c r="FLC127" s="38"/>
      <c r="FLD127" s="38"/>
      <c r="FLE127" s="38"/>
      <c r="FLF127" s="38"/>
      <c r="FLG127" s="38"/>
      <c r="FLH127" s="38"/>
      <c r="FLI127" s="38"/>
      <c r="FLJ127" s="38"/>
      <c r="FLK127" s="38"/>
      <c r="FLL127" s="38"/>
      <c r="FLM127" s="38"/>
      <c r="FLN127" s="38"/>
      <c r="FLO127" s="38"/>
      <c r="FLP127" s="38"/>
      <c r="FLQ127" s="38"/>
      <c r="FLR127" s="38"/>
      <c r="FLS127" s="38"/>
      <c r="FLT127" s="38"/>
      <c r="FLU127" s="38"/>
      <c r="FLV127" s="38"/>
      <c r="FLW127" s="38"/>
      <c r="FLX127" s="38"/>
      <c r="FLY127" s="38"/>
      <c r="FLZ127" s="38"/>
      <c r="FMA127" s="38"/>
      <c r="FMB127" s="38"/>
      <c r="FMC127" s="38"/>
      <c r="FMD127" s="38"/>
      <c r="FME127" s="38"/>
      <c r="FMF127" s="38"/>
      <c r="FMG127" s="38"/>
      <c r="FMH127" s="38"/>
      <c r="FMI127" s="38"/>
      <c r="FMJ127" s="38"/>
      <c r="FMK127" s="38"/>
      <c r="FML127" s="38"/>
      <c r="FMM127" s="38"/>
      <c r="FMN127" s="38"/>
      <c r="FMO127" s="38"/>
      <c r="FMP127" s="38"/>
      <c r="FMQ127" s="38"/>
      <c r="FMR127" s="38"/>
      <c r="FMS127" s="38"/>
      <c r="FMT127" s="38"/>
      <c r="FMU127" s="38"/>
      <c r="FMV127" s="38"/>
      <c r="FMW127" s="38"/>
      <c r="FMX127" s="38"/>
      <c r="FMY127" s="38"/>
      <c r="FMZ127" s="38"/>
      <c r="FNA127" s="38"/>
      <c r="FNB127" s="38"/>
      <c r="FNC127" s="38"/>
      <c r="FND127" s="38"/>
      <c r="FNE127" s="38"/>
      <c r="FNF127" s="38"/>
      <c r="FNG127" s="38"/>
      <c r="FNH127" s="38"/>
      <c r="FNI127" s="38"/>
      <c r="FNJ127" s="38"/>
      <c r="FNK127" s="38"/>
      <c r="FNL127" s="38"/>
      <c r="FNM127" s="38"/>
      <c r="FNN127" s="38"/>
      <c r="FNO127" s="38"/>
      <c r="FNP127" s="38"/>
      <c r="FNQ127" s="38"/>
      <c r="FNR127" s="38"/>
      <c r="FNS127" s="38"/>
      <c r="FNT127" s="38"/>
      <c r="FNU127" s="38"/>
      <c r="FNV127" s="38"/>
      <c r="FNW127" s="38"/>
      <c r="FNX127" s="38"/>
      <c r="FNY127" s="38"/>
      <c r="FNZ127" s="38"/>
      <c r="FOA127" s="38"/>
      <c r="FOB127" s="38"/>
      <c r="FOC127" s="38"/>
      <c r="FOD127" s="38"/>
      <c r="FOE127" s="38"/>
      <c r="FOF127" s="38"/>
      <c r="FOG127" s="38"/>
      <c r="FOH127" s="38"/>
      <c r="FOI127" s="38"/>
      <c r="FOJ127" s="38"/>
      <c r="FOK127" s="38"/>
      <c r="FOL127" s="38"/>
      <c r="FOM127" s="38"/>
      <c r="FON127" s="38"/>
      <c r="FOO127" s="38"/>
      <c r="FOP127" s="38"/>
      <c r="FOQ127" s="38"/>
      <c r="FOR127" s="38"/>
      <c r="FOS127" s="38"/>
      <c r="FOT127" s="38"/>
      <c r="FOU127" s="38"/>
      <c r="FOV127" s="38"/>
      <c r="FOW127" s="38"/>
      <c r="FOX127" s="38"/>
      <c r="FOY127" s="38"/>
      <c r="FOZ127" s="38"/>
      <c r="FPA127" s="38"/>
      <c r="FPB127" s="38"/>
      <c r="FPC127" s="38"/>
      <c r="FPD127" s="38"/>
      <c r="FPE127" s="38"/>
      <c r="FPF127" s="38"/>
      <c r="FPG127" s="38"/>
      <c r="FPH127" s="38"/>
      <c r="FPI127" s="38"/>
      <c r="FPJ127" s="38"/>
      <c r="FPK127" s="38"/>
      <c r="FPL127" s="38"/>
      <c r="FPM127" s="38"/>
      <c r="FPN127" s="38"/>
      <c r="FPO127" s="38"/>
      <c r="FPP127" s="38"/>
      <c r="FPQ127" s="38"/>
      <c r="FPR127" s="38"/>
      <c r="FPS127" s="38"/>
      <c r="FPT127" s="38"/>
      <c r="FPU127" s="38"/>
      <c r="FPV127" s="38"/>
      <c r="FPW127" s="38"/>
      <c r="FPX127" s="38"/>
      <c r="FPY127" s="38"/>
      <c r="FPZ127" s="38"/>
      <c r="FQA127" s="38"/>
      <c r="FQB127" s="38"/>
      <c r="FQC127" s="38"/>
      <c r="FQD127" s="38"/>
      <c r="FQE127" s="38"/>
      <c r="FQF127" s="38"/>
      <c r="FQG127" s="38"/>
      <c r="FQH127" s="38"/>
      <c r="FQI127" s="38"/>
      <c r="FQJ127" s="38"/>
      <c r="FQK127" s="38"/>
      <c r="FQL127" s="38"/>
      <c r="FQM127" s="38"/>
      <c r="FQN127" s="38"/>
      <c r="FQO127" s="38"/>
      <c r="FQP127" s="38"/>
      <c r="FQQ127" s="38"/>
      <c r="FQR127" s="38"/>
      <c r="FQS127" s="38"/>
      <c r="FQT127" s="38"/>
      <c r="FQU127" s="38"/>
      <c r="FQV127" s="38"/>
      <c r="FQW127" s="38"/>
      <c r="FQX127" s="38"/>
      <c r="FQY127" s="38"/>
      <c r="FQZ127" s="38"/>
      <c r="FRA127" s="38"/>
      <c r="FRB127" s="38"/>
      <c r="FRC127" s="38"/>
      <c r="FRD127" s="38"/>
      <c r="FRE127" s="38"/>
      <c r="FRF127" s="38"/>
      <c r="FRG127" s="38"/>
      <c r="FRH127" s="38"/>
      <c r="FRI127" s="38"/>
      <c r="FRJ127" s="38"/>
      <c r="FRK127" s="38"/>
      <c r="FRL127" s="38"/>
      <c r="FRM127" s="38"/>
      <c r="FRN127" s="38"/>
      <c r="FRO127" s="38"/>
      <c r="FRP127" s="38"/>
      <c r="FRQ127" s="38"/>
      <c r="FRR127" s="38"/>
      <c r="FRS127" s="38"/>
      <c r="FRT127" s="38"/>
      <c r="FRU127" s="38"/>
      <c r="FRV127" s="38"/>
      <c r="FRW127" s="38"/>
      <c r="FRX127" s="38"/>
      <c r="FRY127" s="38"/>
      <c r="FRZ127" s="38"/>
      <c r="FSA127" s="38"/>
      <c r="FSB127" s="38"/>
      <c r="FSC127" s="38"/>
      <c r="FSD127" s="38"/>
      <c r="FSE127" s="38"/>
      <c r="FSF127" s="38"/>
      <c r="FSG127" s="38"/>
      <c r="FSH127" s="38"/>
      <c r="FSI127" s="38"/>
      <c r="FSJ127" s="38"/>
      <c r="FSK127" s="38"/>
      <c r="FSL127" s="38"/>
      <c r="FSM127" s="38"/>
      <c r="FSN127" s="38"/>
      <c r="FSO127" s="38"/>
      <c r="FSP127" s="38"/>
      <c r="FSQ127" s="38"/>
      <c r="FSR127" s="38"/>
      <c r="FSS127" s="38"/>
      <c r="FST127" s="38"/>
      <c r="FSU127" s="38"/>
      <c r="FSV127" s="38"/>
      <c r="FSW127" s="38"/>
      <c r="FSX127" s="38"/>
      <c r="FSY127" s="38"/>
      <c r="FSZ127" s="38"/>
      <c r="FTA127" s="38"/>
      <c r="FTB127" s="38"/>
      <c r="FTC127" s="38"/>
      <c r="FTD127" s="38"/>
      <c r="FTE127" s="38"/>
      <c r="FTF127" s="38"/>
      <c r="FTG127" s="38"/>
      <c r="FTH127" s="38"/>
      <c r="FTI127" s="38"/>
      <c r="FTJ127" s="38"/>
      <c r="FTK127" s="38"/>
      <c r="FTL127" s="38"/>
      <c r="FTM127" s="38"/>
      <c r="FTN127" s="38"/>
      <c r="FTO127" s="38"/>
      <c r="FTP127" s="38"/>
      <c r="FTQ127" s="38"/>
      <c r="FTR127" s="38"/>
      <c r="FTS127" s="38"/>
      <c r="FTT127" s="38"/>
      <c r="FTU127" s="38"/>
      <c r="FTV127" s="38"/>
      <c r="FTW127" s="38"/>
      <c r="FTX127" s="38"/>
      <c r="FTY127" s="38"/>
      <c r="FTZ127" s="38"/>
      <c r="FUA127" s="38"/>
      <c r="FUB127" s="38"/>
      <c r="FUC127" s="38"/>
      <c r="FUD127" s="38"/>
      <c r="FUE127" s="38"/>
      <c r="FUF127" s="38"/>
      <c r="FUG127" s="38"/>
      <c r="FUH127" s="38"/>
      <c r="FUI127" s="38"/>
      <c r="FUJ127" s="38"/>
      <c r="FUK127" s="38"/>
      <c r="FUL127" s="38"/>
      <c r="FUM127" s="38"/>
      <c r="FUN127" s="38"/>
      <c r="FUO127" s="38"/>
      <c r="FUP127" s="38"/>
      <c r="FUQ127" s="38"/>
      <c r="FUR127" s="38"/>
      <c r="FUS127" s="38"/>
      <c r="FUT127" s="38"/>
      <c r="FUU127" s="38"/>
      <c r="FUV127" s="38"/>
      <c r="FUW127" s="38"/>
      <c r="FUX127" s="38"/>
      <c r="FUY127" s="38"/>
      <c r="FUZ127" s="38"/>
      <c r="FVA127" s="38"/>
      <c r="FVB127" s="38"/>
      <c r="FVC127" s="38"/>
      <c r="FVD127" s="38"/>
      <c r="FVE127" s="38"/>
      <c r="FVF127" s="38"/>
      <c r="FVG127" s="38"/>
      <c r="FVH127" s="38"/>
      <c r="FVI127" s="38"/>
      <c r="FVJ127" s="38"/>
      <c r="FVK127" s="38"/>
      <c r="FVL127" s="38"/>
      <c r="FVM127" s="38"/>
      <c r="FVN127" s="38"/>
      <c r="FVO127" s="38"/>
      <c r="FVP127" s="38"/>
      <c r="FVQ127" s="38"/>
      <c r="FVR127" s="38"/>
      <c r="FVS127" s="38"/>
      <c r="FVT127" s="38"/>
      <c r="FVU127" s="38"/>
      <c r="FVV127" s="38"/>
      <c r="FVW127" s="38"/>
      <c r="FVX127" s="38"/>
      <c r="FVY127" s="38"/>
      <c r="FVZ127" s="38"/>
      <c r="FWA127" s="38"/>
      <c r="FWB127" s="38"/>
      <c r="FWC127" s="38"/>
      <c r="FWD127" s="38"/>
      <c r="FWE127" s="38"/>
      <c r="FWF127" s="38"/>
      <c r="FWG127" s="38"/>
      <c r="FWH127" s="38"/>
      <c r="FWI127" s="38"/>
      <c r="FWJ127" s="38"/>
      <c r="FWK127" s="38"/>
      <c r="FWL127" s="38"/>
      <c r="FWM127" s="38"/>
      <c r="FWN127" s="38"/>
      <c r="FWO127" s="38"/>
      <c r="FWP127" s="38"/>
      <c r="FWQ127" s="38"/>
      <c r="FWR127" s="38"/>
      <c r="FWS127" s="38"/>
      <c r="FWT127" s="38"/>
      <c r="FWU127" s="38"/>
      <c r="FWV127" s="38"/>
      <c r="FWW127" s="38"/>
      <c r="FWX127" s="38"/>
      <c r="FWY127" s="38"/>
      <c r="FWZ127" s="38"/>
      <c r="FXA127" s="38"/>
      <c r="FXB127" s="38"/>
      <c r="FXC127" s="38"/>
      <c r="FXD127" s="38"/>
      <c r="FXE127" s="38"/>
      <c r="FXF127" s="38"/>
      <c r="FXG127" s="38"/>
      <c r="FXH127" s="38"/>
      <c r="FXI127" s="38"/>
      <c r="FXJ127" s="38"/>
      <c r="FXK127" s="38"/>
      <c r="FXL127" s="38"/>
      <c r="FXM127" s="38"/>
      <c r="FXN127" s="38"/>
      <c r="FXO127" s="38"/>
      <c r="FXP127" s="38"/>
      <c r="FXQ127" s="38"/>
      <c r="FXR127" s="38"/>
      <c r="FXS127" s="38"/>
      <c r="FXT127" s="38"/>
      <c r="FXU127" s="38"/>
      <c r="FXV127" s="38"/>
      <c r="FXW127" s="38"/>
      <c r="FXX127" s="38"/>
      <c r="FXY127" s="38"/>
      <c r="FXZ127" s="38"/>
      <c r="FYA127" s="38"/>
      <c r="FYB127" s="38"/>
      <c r="FYC127" s="38"/>
      <c r="FYD127" s="38"/>
      <c r="FYE127" s="38"/>
      <c r="FYF127" s="38"/>
      <c r="FYG127" s="38"/>
      <c r="FYH127" s="38"/>
      <c r="FYI127" s="38"/>
      <c r="FYJ127" s="38"/>
      <c r="FYK127" s="38"/>
      <c r="FYL127" s="38"/>
      <c r="FYM127" s="38"/>
      <c r="FYN127" s="38"/>
      <c r="FYO127" s="38"/>
      <c r="FYP127" s="38"/>
      <c r="FYQ127" s="38"/>
      <c r="FYR127" s="38"/>
      <c r="FYS127" s="38"/>
      <c r="FYT127" s="38"/>
      <c r="FYU127" s="38"/>
      <c r="FYV127" s="38"/>
      <c r="FYW127" s="38"/>
      <c r="FYX127" s="38"/>
      <c r="FYY127" s="38"/>
      <c r="FYZ127" s="38"/>
      <c r="FZA127" s="38"/>
      <c r="FZB127" s="38"/>
      <c r="FZC127" s="38"/>
      <c r="FZD127" s="38"/>
      <c r="FZE127" s="38"/>
      <c r="FZF127" s="38"/>
      <c r="FZG127" s="38"/>
      <c r="FZH127" s="38"/>
      <c r="FZI127" s="38"/>
      <c r="FZJ127" s="38"/>
      <c r="FZK127" s="38"/>
      <c r="FZL127" s="38"/>
      <c r="FZM127" s="38"/>
      <c r="FZN127" s="38"/>
      <c r="FZO127" s="38"/>
      <c r="FZP127" s="38"/>
      <c r="FZQ127" s="38"/>
      <c r="FZR127" s="38"/>
      <c r="FZS127" s="38"/>
      <c r="FZT127" s="38"/>
      <c r="FZU127" s="38"/>
      <c r="FZV127" s="38"/>
      <c r="FZW127" s="38"/>
      <c r="FZX127" s="38"/>
      <c r="FZY127" s="38"/>
      <c r="FZZ127" s="38"/>
      <c r="GAA127" s="38"/>
      <c r="GAB127" s="38"/>
      <c r="GAC127" s="38"/>
      <c r="GAD127" s="38"/>
      <c r="GAE127" s="38"/>
      <c r="GAF127" s="38"/>
      <c r="GAG127" s="38"/>
      <c r="GAH127" s="38"/>
      <c r="GAI127" s="38"/>
      <c r="GAJ127" s="38"/>
      <c r="GAK127" s="38"/>
      <c r="GAL127" s="38"/>
      <c r="GAM127" s="38"/>
      <c r="GAN127" s="38"/>
      <c r="GAO127" s="38"/>
      <c r="GAP127" s="38"/>
      <c r="GAQ127" s="38"/>
      <c r="GAR127" s="38"/>
      <c r="GAS127" s="38"/>
      <c r="GAT127" s="38"/>
      <c r="GAU127" s="38"/>
      <c r="GAV127" s="38"/>
      <c r="GAW127" s="38"/>
      <c r="GAX127" s="38"/>
      <c r="GAY127" s="38"/>
      <c r="GAZ127" s="38"/>
      <c r="GBA127" s="38"/>
      <c r="GBB127" s="38"/>
      <c r="GBC127" s="38"/>
      <c r="GBD127" s="38"/>
      <c r="GBE127" s="38"/>
      <c r="GBF127" s="38"/>
      <c r="GBG127" s="38"/>
      <c r="GBH127" s="38"/>
      <c r="GBI127" s="38"/>
      <c r="GBJ127" s="38"/>
      <c r="GBK127" s="38"/>
      <c r="GBL127" s="38"/>
      <c r="GBM127" s="38"/>
      <c r="GBN127" s="38"/>
      <c r="GBO127" s="38"/>
      <c r="GBP127" s="38"/>
      <c r="GBQ127" s="38"/>
      <c r="GBR127" s="38"/>
      <c r="GBS127" s="38"/>
      <c r="GBT127" s="38"/>
      <c r="GBU127" s="38"/>
      <c r="GBV127" s="38"/>
      <c r="GBW127" s="38"/>
      <c r="GBX127" s="38"/>
      <c r="GBY127" s="38"/>
      <c r="GBZ127" s="38"/>
      <c r="GCA127" s="38"/>
      <c r="GCB127" s="38"/>
      <c r="GCC127" s="38"/>
      <c r="GCD127" s="38"/>
      <c r="GCE127" s="38"/>
      <c r="GCF127" s="38"/>
      <c r="GCG127" s="38"/>
      <c r="GCH127" s="38"/>
      <c r="GCI127" s="38"/>
      <c r="GCJ127" s="38"/>
      <c r="GCK127" s="38"/>
      <c r="GCL127" s="38"/>
      <c r="GCM127" s="38"/>
      <c r="GCN127" s="38"/>
      <c r="GCO127" s="38"/>
      <c r="GCP127" s="38"/>
      <c r="GCQ127" s="38"/>
      <c r="GCR127" s="38"/>
      <c r="GCS127" s="38"/>
      <c r="GCT127" s="38"/>
      <c r="GCU127" s="38"/>
      <c r="GCV127" s="38"/>
      <c r="GCW127" s="38"/>
      <c r="GCX127" s="38"/>
      <c r="GCY127" s="38"/>
      <c r="GCZ127" s="38"/>
      <c r="GDA127" s="38"/>
      <c r="GDB127" s="38"/>
      <c r="GDC127" s="38"/>
      <c r="GDD127" s="38"/>
      <c r="GDE127" s="38"/>
      <c r="GDF127" s="38"/>
      <c r="GDG127" s="38"/>
      <c r="GDH127" s="38"/>
      <c r="GDI127" s="38"/>
      <c r="GDJ127" s="38"/>
      <c r="GDK127" s="38"/>
      <c r="GDL127" s="38"/>
      <c r="GDM127" s="38"/>
      <c r="GDN127" s="38"/>
      <c r="GDO127" s="38"/>
      <c r="GDP127" s="38"/>
      <c r="GDQ127" s="38"/>
      <c r="GDR127" s="38"/>
      <c r="GDS127" s="38"/>
      <c r="GDT127" s="38"/>
      <c r="GDU127" s="38"/>
      <c r="GDV127" s="38"/>
      <c r="GDW127" s="38"/>
      <c r="GDX127" s="38"/>
      <c r="GDY127" s="38"/>
      <c r="GDZ127" s="38"/>
      <c r="GEA127" s="38"/>
      <c r="GEB127" s="38"/>
      <c r="GEC127" s="38"/>
      <c r="GED127" s="38"/>
      <c r="GEE127" s="38"/>
      <c r="GEF127" s="38"/>
      <c r="GEG127" s="38"/>
      <c r="GEH127" s="38"/>
      <c r="GEI127" s="38"/>
      <c r="GEJ127" s="38"/>
      <c r="GEK127" s="38"/>
      <c r="GEL127" s="38"/>
      <c r="GEM127" s="38"/>
      <c r="GEN127" s="38"/>
      <c r="GEO127" s="38"/>
      <c r="GEP127" s="38"/>
      <c r="GEQ127" s="38"/>
      <c r="GER127" s="38"/>
      <c r="GES127" s="38"/>
      <c r="GET127" s="38"/>
      <c r="GEU127" s="38"/>
      <c r="GEV127" s="38"/>
      <c r="GEW127" s="38"/>
      <c r="GEX127" s="38"/>
      <c r="GEY127" s="38"/>
      <c r="GEZ127" s="38"/>
      <c r="GFA127" s="38"/>
      <c r="GFB127" s="38"/>
      <c r="GFC127" s="38"/>
      <c r="GFD127" s="38"/>
      <c r="GFE127" s="38"/>
      <c r="GFF127" s="38"/>
      <c r="GFG127" s="38"/>
      <c r="GFH127" s="38"/>
      <c r="GFI127" s="38"/>
      <c r="GFJ127" s="38"/>
      <c r="GFK127" s="38"/>
      <c r="GFL127" s="38"/>
      <c r="GFM127" s="38"/>
      <c r="GFN127" s="38"/>
      <c r="GFO127" s="38"/>
      <c r="GFP127" s="38"/>
      <c r="GFQ127" s="38"/>
      <c r="GFR127" s="38"/>
      <c r="GFS127" s="38"/>
      <c r="GFT127" s="38"/>
      <c r="GFU127" s="38"/>
      <c r="GFV127" s="38"/>
      <c r="GFW127" s="38"/>
      <c r="GFX127" s="38"/>
      <c r="GFY127" s="38"/>
      <c r="GFZ127" s="38"/>
      <c r="GGA127" s="38"/>
      <c r="GGB127" s="38"/>
      <c r="GGC127" s="38"/>
      <c r="GGD127" s="38"/>
      <c r="GGE127" s="38"/>
      <c r="GGF127" s="38"/>
      <c r="GGG127" s="38"/>
      <c r="GGH127" s="38"/>
      <c r="GGI127" s="38"/>
      <c r="GGJ127" s="38"/>
      <c r="GGK127" s="38"/>
      <c r="GGL127" s="38"/>
      <c r="GGM127" s="38"/>
      <c r="GGN127" s="38"/>
      <c r="GGO127" s="38"/>
      <c r="GGP127" s="38"/>
      <c r="GGQ127" s="38"/>
      <c r="GGR127" s="38"/>
      <c r="GGS127" s="38"/>
      <c r="GGT127" s="38"/>
      <c r="GGU127" s="38"/>
      <c r="GGV127" s="38"/>
      <c r="GGW127" s="38"/>
      <c r="GGX127" s="38"/>
      <c r="GGY127" s="38"/>
      <c r="GGZ127" s="38"/>
      <c r="GHA127" s="38"/>
      <c r="GHB127" s="38"/>
      <c r="GHC127" s="38"/>
      <c r="GHD127" s="38"/>
      <c r="GHE127" s="38"/>
      <c r="GHF127" s="38"/>
      <c r="GHG127" s="38"/>
      <c r="GHH127" s="38"/>
      <c r="GHI127" s="38"/>
      <c r="GHJ127" s="38"/>
      <c r="GHK127" s="38"/>
      <c r="GHL127" s="38"/>
      <c r="GHM127" s="38"/>
      <c r="GHN127" s="38"/>
      <c r="GHO127" s="38"/>
      <c r="GHP127" s="38"/>
      <c r="GHQ127" s="38"/>
      <c r="GHR127" s="38"/>
      <c r="GHS127" s="38"/>
      <c r="GHT127" s="38"/>
      <c r="GHU127" s="38"/>
      <c r="GHV127" s="38"/>
      <c r="GHW127" s="38"/>
      <c r="GHX127" s="38"/>
      <c r="GHY127" s="38"/>
      <c r="GHZ127" s="38"/>
      <c r="GIA127" s="38"/>
      <c r="GIB127" s="38"/>
      <c r="GIC127" s="38"/>
      <c r="GID127" s="38"/>
      <c r="GIE127" s="38"/>
      <c r="GIF127" s="38"/>
      <c r="GIG127" s="38"/>
      <c r="GIH127" s="38"/>
      <c r="GII127" s="38"/>
      <c r="GIJ127" s="38"/>
      <c r="GIK127" s="38"/>
      <c r="GIL127" s="38"/>
      <c r="GIM127" s="38"/>
      <c r="GIN127" s="38"/>
      <c r="GIO127" s="38"/>
      <c r="GIP127" s="38"/>
      <c r="GIQ127" s="38"/>
      <c r="GIR127" s="38"/>
      <c r="GIS127" s="38"/>
      <c r="GIT127" s="38"/>
      <c r="GIU127" s="38"/>
      <c r="GIV127" s="38"/>
      <c r="GIW127" s="38"/>
      <c r="GIX127" s="38"/>
      <c r="GIY127" s="38"/>
      <c r="GIZ127" s="38"/>
      <c r="GJA127" s="38"/>
      <c r="GJB127" s="38"/>
      <c r="GJC127" s="38"/>
      <c r="GJD127" s="38"/>
      <c r="GJE127" s="38"/>
      <c r="GJF127" s="38"/>
      <c r="GJG127" s="38"/>
      <c r="GJH127" s="38"/>
      <c r="GJI127" s="38"/>
      <c r="GJJ127" s="38"/>
      <c r="GJK127" s="38"/>
      <c r="GJL127" s="38"/>
      <c r="GJM127" s="38"/>
      <c r="GJN127" s="38"/>
      <c r="GJO127" s="38"/>
      <c r="GJP127" s="38"/>
      <c r="GJQ127" s="38"/>
      <c r="GJR127" s="38"/>
      <c r="GJS127" s="38"/>
      <c r="GJT127" s="38"/>
      <c r="GJU127" s="38"/>
      <c r="GJV127" s="38"/>
      <c r="GJW127" s="38"/>
      <c r="GJX127" s="38"/>
      <c r="GJY127" s="38"/>
      <c r="GJZ127" s="38"/>
      <c r="GKA127" s="38"/>
      <c r="GKB127" s="38"/>
      <c r="GKC127" s="38"/>
      <c r="GKD127" s="38"/>
      <c r="GKE127" s="38"/>
      <c r="GKF127" s="38"/>
      <c r="GKG127" s="38"/>
      <c r="GKH127" s="38"/>
      <c r="GKI127" s="38"/>
      <c r="GKJ127" s="38"/>
      <c r="GKK127" s="38"/>
      <c r="GKL127" s="38"/>
      <c r="GKM127" s="38"/>
      <c r="GKN127" s="38"/>
      <c r="GKO127" s="38"/>
      <c r="GKP127" s="38"/>
      <c r="GKQ127" s="38"/>
      <c r="GKR127" s="38"/>
      <c r="GKS127" s="38"/>
      <c r="GKT127" s="38"/>
      <c r="GKU127" s="38"/>
      <c r="GKV127" s="38"/>
      <c r="GKW127" s="38"/>
      <c r="GKX127" s="38"/>
      <c r="GKY127" s="38"/>
      <c r="GKZ127" s="38"/>
      <c r="GLA127" s="38"/>
      <c r="GLB127" s="38"/>
      <c r="GLC127" s="38"/>
      <c r="GLD127" s="38"/>
      <c r="GLE127" s="38"/>
      <c r="GLF127" s="38"/>
      <c r="GLG127" s="38"/>
      <c r="GLH127" s="38"/>
      <c r="GLI127" s="38"/>
      <c r="GLJ127" s="38"/>
      <c r="GLK127" s="38"/>
      <c r="GLL127" s="38"/>
      <c r="GLM127" s="38"/>
      <c r="GLN127" s="38"/>
      <c r="GLO127" s="38"/>
      <c r="GLP127" s="38"/>
      <c r="GLQ127" s="38"/>
      <c r="GLR127" s="38"/>
      <c r="GLS127" s="38"/>
      <c r="GLT127" s="38"/>
      <c r="GLU127" s="38"/>
      <c r="GLV127" s="38"/>
      <c r="GLW127" s="38"/>
      <c r="GLX127" s="38"/>
      <c r="GLY127" s="38"/>
      <c r="GLZ127" s="38"/>
      <c r="GMA127" s="38"/>
      <c r="GMB127" s="38"/>
      <c r="GMC127" s="38"/>
      <c r="GMD127" s="38"/>
      <c r="GME127" s="38"/>
      <c r="GMF127" s="38"/>
      <c r="GMG127" s="38"/>
      <c r="GMH127" s="38"/>
      <c r="GMI127" s="38"/>
      <c r="GMJ127" s="38"/>
      <c r="GMK127" s="38"/>
      <c r="GML127" s="38"/>
      <c r="GMM127" s="38"/>
      <c r="GMN127" s="38"/>
      <c r="GMO127" s="38"/>
      <c r="GMP127" s="38"/>
      <c r="GMQ127" s="38"/>
      <c r="GMR127" s="38"/>
      <c r="GMS127" s="38"/>
      <c r="GMT127" s="38"/>
      <c r="GMU127" s="38"/>
      <c r="GMV127" s="38"/>
      <c r="GMW127" s="38"/>
      <c r="GMX127" s="38"/>
      <c r="GMY127" s="38"/>
      <c r="GMZ127" s="38"/>
      <c r="GNA127" s="38"/>
      <c r="GNB127" s="38"/>
      <c r="GNC127" s="38"/>
      <c r="GND127" s="38"/>
      <c r="GNE127" s="38"/>
      <c r="GNF127" s="38"/>
      <c r="GNG127" s="38"/>
      <c r="GNH127" s="38"/>
      <c r="GNI127" s="38"/>
      <c r="GNJ127" s="38"/>
      <c r="GNK127" s="38"/>
      <c r="GNL127" s="38"/>
      <c r="GNM127" s="38"/>
      <c r="GNN127" s="38"/>
      <c r="GNO127" s="38"/>
      <c r="GNP127" s="38"/>
      <c r="GNQ127" s="38"/>
      <c r="GNR127" s="38"/>
      <c r="GNS127" s="38"/>
      <c r="GNT127" s="38"/>
      <c r="GNU127" s="38"/>
      <c r="GNV127" s="38"/>
      <c r="GNW127" s="38"/>
      <c r="GNX127" s="38"/>
      <c r="GNY127" s="38"/>
      <c r="GNZ127" s="38"/>
      <c r="GOA127" s="38"/>
      <c r="GOB127" s="38"/>
      <c r="GOC127" s="38"/>
      <c r="GOD127" s="38"/>
      <c r="GOE127" s="38"/>
      <c r="GOF127" s="38"/>
      <c r="GOG127" s="38"/>
      <c r="GOH127" s="38"/>
      <c r="GOI127" s="38"/>
      <c r="GOJ127" s="38"/>
      <c r="GOK127" s="38"/>
      <c r="GOL127" s="38"/>
      <c r="GOM127" s="38"/>
      <c r="GON127" s="38"/>
      <c r="GOO127" s="38"/>
      <c r="GOP127" s="38"/>
      <c r="GOQ127" s="38"/>
      <c r="GOR127" s="38"/>
      <c r="GOS127" s="38"/>
      <c r="GOT127" s="38"/>
      <c r="GOU127" s="38"/>
      <c r="GOV127" s="38"/>
      <c r="GOW127" s="38"/>
      <c r="GOX127" s="38"/>
      <c r="GOY127" s="38"/>
      <c r="GOZ127" s="38"/>
      <c r="GPA127" s="38"/>
      <c r="GPB127" s="38"/>
      <c r="GPC127" s="38"/>
      <c r="GPD127" s="38"/>
      <c r="GPE127" s="38"/>
      <c r="GPF127" s="38"/>
      <c r="GPG127" s="38"/>
      <c r="GPH127" s="38"/>
      <c r="GPI127" s="38"/>
      <c r="GPJ127" s="38"/>
      <c r="GPK127" s="38"/>
      <c r="GPL127" s="38"/>
      <c r="GPM127" s="38"/>
      <c r="GPN127" s="38"/>
      <c r="GPO127" s="38"/>
      <c r="GPP127" s="38"/>
      <c r="GPQ127" s="38"/>
      <c r="GPR127" s="38"/>
      <c r="GPS127" s="38"/>
      <c r="GPT127" s="38"/>
      <c r="GPU127" s="38"/>
      <c r="GPV127" s="38"/>
      <c r="GPW127" s="38"/>
      <c r="GPX127" s="38"/>
      <c r="GPY127" s="38"/>
      <c r="GPZ127" s="38"/>
      <c r="GQA127" s="38"/>
      <c r="GQB127" s="38"/>
      <c r="GQC127" s="38"/>
      <c r="GQD127" s="38"/>
      <c r="GQE127" s="38"/>
      <c r="GQF127" s="38"/>
      <c r="GQG127" s="38"/>
      <c r="GQH127" s="38"/>
      <c r="GQI127" s="38"/>
      <c r="GQJ127" s="38"/>
      <c r="GQK127" s="38"/>
      <c r="GQL127" s="38"/>
      <c r="GQM127" s="38"/>
      <c r="GQN127" s="38"/>
      <c r="GQO127" s="38"/>
      <c r="GQP127" s="38"/>
      <c r="GQQ127" s="38"/>
      <c r="GQR127" s="38"/>
      <c r="GQS127" s="38"/>
      <c r="GQT127" s="38"/>
      <c r="GQU127" s="38"/>
      <c r="GQV127" s="38"/>
      <c r="GQW127" s="38"/>
      <c r="GQX127" s="38"/>
      <c r="GQY127" s="38"/>
      <c r="GQZ127" s="38"/>
      <c r="GRA127" s="38"/>
      <c r="GRB127" s="38"/>
      <c r="GRC127" s="38"/>
      <c r="GRD127" s="38"/>
      <c r="GRE127" s="38"/>
      <c r="GRF127" s="38"/>
      <c r="GRG127" s="38"/>
      <c r="GRH127" s="38"/>
      <c r="GRI127" s="38"/>
      <c r="GRJ127" s="38"/>
      <c r="GRK127" s="38"/>
      <c r="GRL127" s="38"/>
      <c r="GRM127" s="38"/>
      <c r="GRN127" s="38"/>
      <c r="GRO127" s="38"/>
      <c r="GRP127" s="38"/>
      <c r="GRQ127" s="38"/>
      <c r="GRR127" s="38"/>
      <c r="GRS127" s="38"/>
      <c r="GRT127" s="38"/>
      <c r="GRU127" s="38"/>
      <c r="GRV127" s="38"/>
      <c r="GRW127" s="38"/>
      <c r="GRX127" s="38"/>
      <c r="GRY127" s="38"/>
      <c r="GRZ127" s="38"/>
      <c r="GSA127" s="38"/>
      <c r="GSB127" s="38"/>
      <c r="GSC127" s="38"/>
      <c r="GSD127" s="38"/>
      <c r="GSE127" s="38"/>
      <c r="GSF127" s="38"/>
      <c r="GSG127" s="38"/>
      <c r="GSH127" s="38"/>
      <c r="GSI127" s="38"/>
      <c r="GSJ127" s="38"/>
      <c r="GSK127" s="38"/>
      <c r="GSL127" s="38"/>
      <c r="GSM127" s="38"/>
      <c r="GSN127" s="38"/>
      <c r="GSO127" s="38"/>
      <c r="GSP127" s="38"/>
      <c r="GSQ127" s="38"/>
      <c r="GSR127" s="38"/>
      <c r="GSS127" s="38"/>
      <c r="GST127" s="38"/>
      <c r="GSU127" s="38"/>
      <c r="GSV127" s="38"/>
      <c r="GSW127" s="38"/>
      <c r="GSX127" s="38"/>
      <c r="GSY127" s="38"/>
      <c r="GSZ127" s="38"/>
      <c r="GTA127" s="38"/>
      <c r="GTB127" s="38"/>
      <c r="GTC127" s="38"/>
      <c r="GTD127" s="38"/>
      <c r="GTE127" s="38"/>
      <c r="GTF127" s="38"/>
      <c r="GTG127" s="38"/>
      <c r="GTH127" s="38"/>
      <c r="GTI127" s="38"/>
      <c r="GTJ127" s="38"/>
      <c r="GTK127" s="38"/>
      <c r="GTL127" s="38"/>
      <c r="GTM127" s="38"/>
      <c r="GTN127" s="38"/>
      <c r="GTO127" s="38"/>
      <c r="GTP127" s="38"/>
      <c r="GTQ127" s="38"/>
      <c r="GTR127" s="38"/>
      <c r="GTS127" s="38"/>
      <c r="GTT127" s="38"/>
      <c r="GTU127" s="38"/>
      <c r="GTV127" s="38"/>
      <c r="GTW127" s="38"/>
      <c r="GTX127" s="38"/>
      <c r="GTY127" s="38"/>
      <c r="GTZ127" s="38"/>
      <c r="GUA127" s="38"/>
      <c r="GUB127" s="38"/>
      <c r="GUC127" s="38"/>
      <c r="GUD127" s="38"/>
      <c r="GUE127" s="38"/>
      <c r="GUF127" s="38"/>
      <c r="GUG127" s="38"/>
      <c r="GUH127" s="38"/>
      <c r="GUI127" s="38"/>
      <c r="GUJ127" s="38"/>
      <c r="GUK127" s="38"/>
      <c r="GUL127" s="38"/>
      <c r="GUM127" s="38"/>
      <c r="GUN127" s="38"/>
      <c r="GUO127" s="38"/>
      <c r="GUP127" s="38"/>
      <c r="GUQ127" s="38"/>
      <c r="GUR127" s="38"/>
      <c r="GUS127" s="38"/>
      <c r="GUT127" s="38"/>
      <c r="GUU127" s="38"/>
      <c r="GUV127" s="38"/>
      <c r="GUW127" s="38"/>
      <c r="GUX127" s="38"/>
      <c r="GUY127" s="38"/>
      <c r="GUZ127" s="38"/>
      <c r="GVA127" s="38"/>
      <c r="GVB127" s="38"/>
      <c r="GVC127" s="38"/>
      <c r="GVD127" s="38"/>
      <c r="GVE127" s="38"/>
      <c r="GVF127" s="38"/>
      <c r="GVG127" s="38"/>
      <c r="GVH127" s="38"/>
      <c r="GVI127" s="38"/>
      <c r="GVJ127" s="38"/>
      <c r="GVK127" s="38"/>
      <c r="GVL127" s="38"/>
      <c r="GVM127" s="38"/>
      <c r="GVN127" s="38"/>
      <c r="GVO127" s="38"/>
      <c r="GVP127" s="38"/>
      <c r="GVQ127" s="38"/>
      <c r="GVR127" s="38"/>
      <c r="GVS127" s="38"/>
      <c r="GVT127" s="38"/>
      <c r="GVU127" s="38"/>
      <c r="GVV127" s="38"/>
      <c r="GVW127" s="38"/>
      <c r="GVX127" s="38"/>
      <c r="GVY127" s="38"/>
      <c r="GVZ127" s="38"/>
      <c r="GWA127" s="38"/>
      <c r="GWB127" s="38"/>
      <c r="GWC127" s="38"/>
      <c r="GWD127" s="38"/>
      <c r="GWE127" s="38"/>
      <c r="GWF127" s="38"/>
      <c r="GWG127" s="38"/>
      <c r="GWH127" s="38"/>
      <c r="GWI127" s="38"/>
      <c r="GWJ127" s="38"/>
      <c r="GWK127" s="38"/>
      <c r="GWL127" s="38"/>
      <c r="GWM127" s="38"/>
      <c r="GWN127" s="38"/>
      <c r="GWO127" s="38"/>
      <c r="GWP127" s="38"/>
      <c r="GWQ127" s="38"/>
      <c r="GWR127" s="38"/>
      <c r="GWS127" s="38"/>
      <c r="GWT127" s="38"/>
      <c r="GWU127" s="38"/>
      <c r="GWV127" s="38"/>
      <c r="GWW127" s="38"/>
      <c r="GWX127" s="38"/>
      <c r="GWY127" s="38"/>
      <c r="GWZ127" s="38"/>
      <c r="GXA127" s="38"/>
      <c r="GXB127" s="38"/>
      <c r="GXC127" s="38"/>
      <c r="GXD127" s="38"/>
      <c r="GXE127" s="38"/>
      <c r="GXF127" s="38"/>
      <c r="GXG127" s="38"/>
      <c r="GXH127" s="38"/>
      <c r="GXI127" s="38"/>
      <c r="GXJ127" s="38"/>
      <c r="GXK127" s="38"/>
      <c r="GXL127" s="38"/>
      <c r="GXM127" s="38"/>
      <c r="GXN127" s="38"/>
      <c r="GXO127" s="38"/>
      <c r="GXP127" s="38"/>
      <c r="GXQ127" s="38"/>
      <c r="GXR127" s="38"/>
      <c r="GXS127" s="38"/>
      <c r="GXT127" s="38"/>
      <c r="GXU127" s="38"/>
      <c r="GXV127" s="38"/>
      <c r="GXW127" s="38"/>
      <c r="GXX127" s="38"/>
      <c r="GXY127" s="38"/>
      <c r="GXZ127" s="38"/>
      <c r="GYA127" s="38"/>
      <c r="GYB127" s="38"/>
      <c r="GYC127" s="38"/>
      <c r="GYD127" s="38"/>
      <c r="GYE127" s="38"/>
      <c r="GYF127" s="38"/>
      <c r="GYG127" s="38"/>
      <c r="GYH127" s="38"/>
      <c r="GYI127" s="38"/>
      <c r="GYJ127" s="38"/>
      <c r="GYK127" s="38"/>
      <c r="GYL127" s="38"/>
      <c r="GYM127" s="38"/>
      <c r="GYN127" s="38"/>
      <c r="GYO127" s="38"/>
      <c r="GYP127" s="38"/>
      <c r="GYQ127" s="38"/>
      <c r="GYR127" s="38"/>
      <c r="GYS127" s="38"/>
      <c r="GYT127" s="38"/>
      <c r="GYU127" s="38"/>
      <c r="GYV127" s="38"/>
      <c r="GYW127" s="38"/>
      <c r="GYX127" s="38"/>
      <c r="GYY127" s="38"/>
      <c r="GYZ127" s="38"/>
      <c r="GZA127" s="38"/>
      <c r="GZB127" s="38"/>
      <c r="GZC127" s="38"/>
      <c r="GZD127" s="38"/>
      <c r="GZE127" s="38"/>
      <c r="GZF127" s="38"/>
      <c r="GZG127" s="38"/>
      <c r="GZH127" s="38"/>
      <c r="GZI127" s="38"/>
      <c r="GZJ127" s="38"/>
      <c r="GZK127" s="38"/>
      <c r="GZL127" s="38"/>
      <c r="GZM127" s="38"/>
      <c r="GZN127" s="38"/>
      <c r="GZO127" s="38"/>
      <c r="GZP127" s="38"/>
      <c r="GZQ127" s="38"/>
      <c r="GZR127" s="38"/>
      <c r="GZS127" s="38"/>
      <c r="GZT127" s="38"/>
      <c r="GZU127" s="38"/>
      <c r="GZV127" s="38"/>
      <c r="GZW127" s="38"/>
      <c r="GZX127" s="38"/>
      <c r="GZY127" s="38"/>
      <c r="GZZ127" s="38"/>
      <c r="HAA127" s="38"/>
      <c r="HAB127" s="38"/>
      <c r="HAC127" s="38"/>
      <c r="HAD127" s="38"/>
      <c r="HAE127" s="38"/>
      <c r="HAF127" s="38"/>
      <c r="HAG127" s="38"/>
      <c r="HAH127" s="38"/>
      <c r="HAI127" s="38"/>
      <c r="HAJ127" s="38"/>
      <c r="HAK127" s="38"/>
      <c r="HAL127" s="38"/>
      <c r="HAM127" s="38"/>
      <c r="HAN127" s="38"/>
      <c r="HAO127" s="38"/>
      <c r="HAP127" s="38"/>
      <c r="HAQ127" s="38"/>
      <c r="HAR127" s="38"/>
      <c r="HAS127" s="38"/>
      <c r="HAT127" s="38"/>
      <c r="HAU127" s="38"/>
      <c r="HAV127" s="38"/>
      <c r="HAW127" s="38"/>
      <c r="HAX127" s="38"/>
      <c r="HAY127" s="38"/>
      <c r="HAZ127" s="38"/>
      <c r="HBA127" s="38"/>
      <c r="HBB127" s="38"/>
      <c r="HBC127" s="38"/>
      <c r="HBD127" s="38"/>
      <c r="HBE127" s="38"/>
      <c r="HBF127" s="38"/>
      <c r="HBG127" s="38"/>
      <c r="HBH127" s="38"/>
      <c r="HBI127" s="38"/>
      <c r="HBJ127" s="38"/>
      <c r="HBK127" s="38"/>
      <c r="HBL127" s="38"/>
      <c r="HBM127" s="38"/>
      <c r="HBN127" s="38"/>
      <c r="HBO127" s="38"/>
      <c r="HBP127" s="38"/>
      <c r="HBQ127" s="38"/>
      <c r="HBR127" s="38"/>
      <c r="HBS127" s="38"/>
      <c r="HBT127" s="38"/>
      <c r="HBU127" s="38"/>
      <c r="HBV127" s="38"/>
      <c r="HBW127" s="38"/>
      <c r="HBX127" s="38"/>
      <c r="HBY127" s="38"/>
      <c r="HBZ127" s="38"/>
      <c r="HCA127" s="38"/>
      <c r="HCB127" s="38"/>
      <c r="HCC127" s="38"/>
      <c r="HCD127" s="38"/>
      <c r="HCE127" s="38"/>
      <c r="HCF127" s="38"/>
      <c r="HCG127" s="38"/>
      <c r="HCH127" s="38"/>
      <c r="HCI127" s="38"/>
      <c r="HCJ127" s="38"/>
      <c r="HCK127" s="38"/>
      <c r="HCL127" s="38"/>
      <c r="HCM127" s="38"/>
      <c r="HCN127" s="38"/>
      <c r="HCO127" s="38"/>
      <c r="HCP127" s="38"/>
      <c r="HCQ127" s="38"/>
      <c r="HCR127" s="38"/>
      <c r="HCS127" s="38"/>
      <c r="HCT127" s="38"/>
      <c r="HCU127" s="38"/>
      <c r="HCV127" s="38"/>
      <c r="HCW127" s="38"/>
      <c r="HCX127" s="38"/>
      <c r="HCY127" s="38"/>
      <c r="HCZ127" s="38"/>
      <c r="HDA127" s="38"/>
      <c r="HDB127" s="38"/>
      <c r="HDC127" s="38"/>
      <c r="HDD127" s="38"/>
      <c r="HDE127" s="38"/>
      <c r="HDF127" s="38"/>
      <c r="HDG127" s="38"/>
      <c r="HDH127" s="38"/>
      <c r="HDI127" s="38"/>
      <c r="HDJ127" s="38"/>
      <c r="HDK127" s="38"/>
      <c r="HDL127" s="38"/>
      <c r="HDM127" s="38"/>
      <c r="HDN127" s="38"/>
      <c r="HDO127" s="38"/>
      <c r="HDP127" s="38"/>
      <c r="HDQ127" s="38"/>
      <c r="HDR127" s="38"/>
      <c r="HDS127" s="38"/>
      <c r="HDT127" s="38"/>
      <c r="HDU127" s="38"/>
      <c r="HDV127" s="38"/>
      <c r="HDW127" s="38"/>
      <c r="HDX127" s="38"/>
      <c r="HDY127" s="38"/>
      <c r="HDZ127" s="38"/>
      <c r="HEA127" s="38"/>
      <c r="HEB127" s="38"/>
      <c r="HEC127" s="38"/>
      <c r="HED127" s="38"/>
      <c r="HEE127" s="38"/>
      <c r="HEF127" s="38"/>
      <c r="HEG127" s="38"/>
      <c r="HEH127" s="38"/>
      <c r="HEI127" s="38"/>
      <c r="HEJ127" s="38"/>
      <c r="HEK127" s="38"/>
      <c r="HEL127" s="38"/>
      <c r="HEM127" s="38"/>
      <c r="HEN127" s="38"/>
      <c r="HEO127" s="38"/>
      <c r="HEP127" s="38"/>
      <c r="HEQ127" s="38"/>
      <c r="HER127" s="38"/>
      <c r="HES127" s="38"/>
      <c r="HET127" s="38"/>
      <c r="HEU127" s="38"/>
      <c r="HEV127" s="38"/>
      <c r="HEW127" s="38"/>
      <c r="HEX127" s="38"/>
      <c r="HEY127" s="38"/>
      <c r="HEZ127" s="38"/>
      <c r="HFA127" s="38"/>
      <c r="HFB127" s="38"/>
      <c r="HFC127" s="38"/>
      <c r="HFD127" s="38"/>
      <c r="HFE127" s="38"/>
      <c r="HFF127" s="38"/>
      <c r="HFG127" s="38"/>
      <c r="HFH127" s="38"/>
      <c r="HFI127" s="38"/>
      <c r="HFJ127" s="38"/>
      <c r="HFK127" s="38"/>
      <c r="HFL127" s="38"/>
      <c r="HFM127" s="38"/>
      <c r="HFN127" s="38"/>
      <c r="HFO127" s="38"/>
      <c r="HFP127" s="38"/>
      <c r="HFQ127" s="38"/>
      <c r="HFR127" s="38"/>
      <c r="HFS127" s="38"/>
      <c r="HFT127" s="38"/>
      <c r="HFU127" s="38"/>
      <c r="HFV127" s="38"/>
      <c r="HFW127" s="38"/>
      <c r="HFX127" s="38"/>
      <c r="HFY127" s="38"/>
      <c r="HFZ127" s="38"/>
      <c r="HGA127" s="38"/>
      <c r="HGB127" s="38"/>
      <c r="HGC127" s="38"/>
      <c r="HGD127" s="38"/>
      <c r="HGE127" s="38"/>
      <c r="HGF127" s="38"/>
      <c r="HGG127" s="38"/>
      <c r="HGH127" s="38"/>
      <c r="HGI127" s="38"/>
      <c r="HGJ127" s="38"/>
      <c r="HGK127" s="38"/>
      <c r="HGL127" s="38"/>
      <c r="HGM127" s="38"/>
      <c r="HGN127" s="38"/>
      <c r="HGO127" s="38"/>
      <c r="HGP127" s="38"/>
      <c r="HGQ127" s="38"/>
      <c r="HGR127" s="38"/>
      <c r="HGS127" s="38"/>
      <c r="HGT127" s="38"/>
      <c r="HGU127" s="38"/>
      <c r="HGV127" s="38"/>
      <c r="HGW127" s="38"/>
      <c r="HGX127" s="38"/>
      <c r="HGY127" s="38"/>
      <c r="HGZ127" s="38"/>
      <c r="HHA127" s="38"/>
      <c r="HHB127" s="38"/>
      <c r="HHC127" s="38"/>
      <c r="HHD127" s="38"/>
      <c r="HHE127" s="38"/>
      <c r="HHF127" s="38"/>
      <c r="HHG127" s="38"/>
      <c r="HHH127" s="38"/>
      <c r="HHI127" s="38"/>
      <c r="HHJ127" s="38"/>
      <c r="HHK127" s="38"/>
      <c r="HHL127" s="38"/>
      <c r="HHM127" s="38"/>
      <c r="HHN127" s="38"/>
      <c r="HHO127" s="38"/>
      <c r="HHP127" s="38"/>
      <c r="HHQ127" s="38"/>
      <c r="HHR127" s="38"/>
      <c r="HHS127" s="38"/>
      <c r="HHT127" s="38"/>
      <c r="HHU127" s="38"/>
      <c r="HHV127" s="38"/>
      <c r="HHW127" s="38"/>
      <c r="HHX127" s="38"/>
      <c r="HHY127" s="38"/>
      <c r="HHZ127" s="38"/>
      <c r="HIA127" s="38"/>
      <c r="HIB127" s="38"/>
      <c r="HIC127" s="38"/>
      <c r="HID127" s="38"/>
      <c r="HIE127" s="38"/>
      <c r="HIF127" s="38"/>
      <c r="HIG127" s="38"/>
      <c r="HIH127" s="38"/>
      <c r="HII127" s="38"/>
      <c r="HIJ127" s="38"/>
      <c r="HIK127" s="38"/>
      <c r="HIL127" s="38"/>
      <c r="HIM127" s="38"/>
      <c r="HIN127" s="38"/>
      <c r="HIO127" s="38"/>
      <c r="HIP127" s="38"/>
      <c r="HIQ127" s="38"/>
      <c r="HIR127" s="38"/>
      <c r="HIS127" s="38"/>
      <c r="HIT127" s="38"/>
      <c r="HIU127" s="38"/>
      <c r="HIV127" s="38"/>
      <c r="HIW127" s="38"/>
      <c r="HIX127" s="38"/>
      <c r="HIY127" s="38"/>
      <c r="HIZ127" s="38"/>
      <c r="HJA127" s="38"/>
      <c r="HJB127" s="38"/>
      <c r="HJC127" s="38"/>
      <c r="HJD127" s="38"/>
      <c r="HJE127" s="38"/>
      <c r="HJF127" s="38"/>
      <c r="HJG127" s="38"/>
      <c r="HJH127" s="38"/>
      <c r="HJI127" s="38"/>
      <c r="HJJ127" s="38"/>
      <c r="HJK127" s="38"/>
      <c r="HJL127" s="38"/>
      <c r="HJM127" s="38"/>
      <c r="HJN127" s="38"/>
      <c r="HJO127" s="38"/>
      <c r="HJP127" s="38"/>
      <c r="HJQ127" s="38"/>
      <c r="HJR127" s="38"/>
      <c r="HJS127" s="38"/>
      <c r="HJT127" s="38"/>
      <c r="HJU127" s="38"/>
      <c r="HJV127" s="38"/>
      <c r="HJW127" s="38"/>
      <c r="HJX127" s="38"/>
      <c r="HJY127" s="38"/>
      <c r="HJZ127" s="38"/>
      <c r="HKA127" s="38"/>
      <c r="HKB127" s="38"/>
      <c r="HKC127" s="38"/>
      <c r="HKD127" s="38"/>
      <c r="HKE127" s="38"/>
      <c r="HKF127" s="38"/>
      <c r="HKG127" s="38"/>
      <c r="HKH127" s="38"/>
      <c r="HKI127" s="38"/>
      <c r="HKJ127" s="38"/>
      <c r="HKK127" s="38"/>
      <c r="HKL127" s="38"/>
      <c r="HKM127" s="38"/>
      <c r="HKN127" s="38"/>
      <c r="HKO127" s="38"/>
      <c r="HKP127" s="38"/>
      <c r="HKQ127" s="38"/>
      <c r="HKR127" s="38"/>
      <c r="HKS127" s="38"/>
      <c r="HKT127" s="38"/>
      <c r="HKU127" s="38"/>
      <c r="HKV127" s="38"/>
      <c r="HKW127" s="38"/>
      <c r="HKX127" s="38"/>
      <c r="HKY127" s="38"/>
      <c r="HKZ127" s="38"/>
      <c r="HLA127" s="38"/>
      <c r="HLB127" s="38"/>
      <c r="HLC127" s="38"/>
      <c r="HLD127" s="38"/>
      <c r="HLE127" s="38"/>
      <c r="HLF127" s="38"/>
      <c r="HLG127" s="38"/>
      <c r="HLH127" s="38"/>
      <c r="HLI127" s="38"/>
      <c r="HLJ127" s="38"/>
      <c r="HLK127" s="38"/>
      <c r="HLL127" s="38"/>
      <c r="HLM127" s="38"/>
      <c r="HLN127" s="38"/>
      <c r="HLO127" s="38"/>
      <c r="HLP127" s="38"/>
      <c r="HLQ127" s="38"/>
      <c r="HLR127" s="38"/>
      <c r="HLS127" s="38"/>
      <c r="HLT127" s="38"/>
      <c r="HLU127" s="38"/>
      <c r="HLV127" s="38"/>
      <c r="HLW127" s="38"/>
      <c r="HLX127" s="38"/>
      <c r="HLY127" s="38"/>
      <c r="HLZ127" s="38"/>
      <c r="HMA127" s="38"/>
      <c r="HMB127" s="38"/>
      <c r="HMC127" s="38"/>
      <c r="HMD127" s="38"/>
      <c r="HME127" s="38"/>
      <c r="HMF127" s="38"/>
      <c r="HMG127" s="38"/>
      <c r="HMH127" s="38"/>
      <c r="HMI127" s="38"/>
      <c r="HMJ127" s="38"/>
      <c r="HMK127" s="38"/>
      <c r="HML127" s="38"/>
      <c r="HMM127" s="38"/>
      <c r="HMN127" s="38"/>
      <c r="HMO127" s="38"/>
      <c r="HMP127" s="38"/>
      <c r="HMQ127" s="38"/>
      <c r="HMR127" s="38"/>
      <c r="HMS127" s="38"/>
      <c r="HMT127" s="38"/>
      <c r="HMU127" s="38"/>
      <c r="HMV127" s="38"/>
      <c r="HMW127" s="38"/>
      <c r="HMX127" s="38"/>
      <c r="HMY127" s="38"/>
      <c r="HMZ127" s="38"/>
      <c r="HNA127" s="38"/>
      <c r="HNB127" s="38"/>
      <c r="HNC127" s="38"/>
      <c r="HND127" s="38"/>
      <c r="HNE127" s="38"/>
      <c r="HNF127" s="38"/>
      <c r="HNG127" s="38"/>
      <c r="HNH127" s="38"/>
      <c r="HNI127" s="38"/>
      <c r="HNJ127" s="38"/>
      <c r="HNK127" s="38"/>
      <c r="HNL127" s="38"/>
      <c r="HNM127" s="38"/>
      <c r="HNN127" s="38"/>
      <c r="HNO127" s="38"/>
      <c r="HNP127" s="38"/>
      <c r="HNQ127" s="38"/>
      <c r="HNR127" s="38"/>
      <c r="HNS127" s="38"/>
      <c r="HNT127" s="38"/>
      <c r="HNU127" s="38"/>
      <c r="HNV127" s="38"/>
      <c r="HNW127" s="38"/>
      <c r="HNX127" s="38"/>
      <c r="HNY127" s="38"/>
      <c r="HNZ127" s="38"/>
      <c r="HOA127" s="38"/>
      <c r="HOB127" s="38"/>
      <c r="HOC127" s="38"/>
      <c r="HOD127" s="38"/>
      <c r="HOE127" s="38"/>
      <c r="HOF127" s="38"/>
      <c r="HOG127" s="38"/>
      <c r="HOH127" s="38"/>
      <c r="HOI127" s="38"/>
      <c r="HOJ127" s="38"/>
      <c r="HOK127" s="38"/>
      <c r="HOL127" s="38"/>
      <c r="HOM127" s="38"/>
      <c r="HON127" s="38"/>
      <c r="HOO127" s="38"/>
      <c r="HOP127" s="38"/>
      <c r="HOQ127" s="38"/>
      <c r="HOR127" s="38"/>
      <c r="HOS127" s="38"/>
      <c r="HOT127" s="38"/>
      <c r="HOU127" s="38"/>
      <c r="HOV127" s="38"/>
      <c r="HOW127" s="38"/>
      <c r="HOX127" s="38"/>
      <c r="HOY127" s="38"/>
      <c r="HOZ127" s="38"/>
      <c r="HPA127" s="38"/>
      <c r="HPB127" s="38"/>
      <c r="HPC127" s="38"/>
      <c r="HPD127" s="38"/>
      <c r="HPE127" s="38"/>
      <c r="HPF127" s="38"/>
      <c r="HPG127" s="38"/>
      <c r="HPH127" s="38"/>
      <c r="HPI127" s="38"/>
      <c r="HPJ127" s="38"/>
      <c r="HPK127" s="38"/>
      <c r="HPL127" s="38"/>
      <c r="HPM127" s="38"/>
      <c r="HPN127" s="38"/>
      <c r="HPO127" s="38"/>
      <c r="HPP127" s="38"/>
      <c r="HPQ127" s="38"/>
      <c r="HPR127" s="38"/>
      <c r="HPS127" s="38"/>
      <c r="HPT127" s="38"/>
      <c r="HPU127" s="38"/>
      <c r="HPV127" s="38"/>
      <c r="HPW127" s="38"/>
      <c r="HPX127" s="38"/>
      <c r="HPY127" s="38"/>
      <c r="HPZ127" s="38"/>
      <c r="HQA127" s="38"/>
      <c r="HQB127" s="38"/>
      <c r="HQC127" s="38"/>
      <c r="HQD127" s="38"/>
      <c r="HQE127" s="38"/>
      <c r="HQF127" s="38"/>
      <c r="HQG127" s="38"/>
      <c r="HQH127" s="38"/>
      <c r="HQI127" s="38"/>
      <c r="HQJ127" s="38"/>
      <c r="HQK127" s="38"/>
      <c r="HQL127" s="38"/>
      <c r="HQM127" s="38"/>
      <c r="HQN127" s="38"/>
      <c r="HQO127" s="38"/>
      <c r="HQP127" s="38"/>
      <c r="HQQ127" s="38"/>
      <c r="HQR127" s="38"/>
      <c r="HQS127" s="38"/>
      <c r="HQT127" s="38"/>
      <c r="HQU127" s="38"/>
      <c r="HQV127" s="38"/>
      <c r="HQW127" s="38"/>
      <c r="HQX127" s="38"/>
      <c r="HQY127" s="38"/>
      <c r="HQZ127" s="38"/>
      <c r="HRA127" s="38"/>
      <c r="HRB127" s="38"/>
      <c r="HRC127" s="38"/>
      <c r="HRD127" s="38"/>
      <c r="HRE127" s="38"/>
      <c r="HRF127" s="38"/>
      <c r="HRG127" s="38"/>
      <c r="HRH127" s="38"/>
      <c r="HRI127" s="38"/>
      <c r="HRJ127" s="38"/>
      <c r="HRK127" s="38"/>
      <c r="HRL127" s="38"/>
      <c r="HRM127" s="38"/>
      <c r="HRN127" s="38"/>
      <c r="HRO127" s="38"/>
      <c r="HRP127" s="38"/>
      <c r="HRQ127" s="38"/>
      <c r="HRR127" s="38"/>
      <c r="HRS127" s="38"/>
      <c r="HRT127" s="38"/>
      <c r="HRU127" s="38"/>
      <c r="HRV127" s="38"/>
      <c r="HRW127" s="38"/>
      <c r="HRX127" s="38"/>
      <c r="HRY127" s="38"/>
      <c r="HRZ127" s="38"/>
      <c r="HSA127" s="38"/>
      <c r="HSB127" s="38"/>
      <c r="HSC127" s="38"/>
      <c r="HSD127" s="38"/>
      <c r="HSE127" s="38"/>
      <c r="HSF127" s="38"/>
      <c r="HSG127" s="38"/>
      <c r="HSH127" s="38"/>
      <c r="HSI127" s="38"/>
      <c r="HSJ127" s="38"/>
      <c r="HSK127" s="38"/>
      <c r="HSL127" s="38"/>
      <c r="HSM127" s="38"/>
      <c r="HSN127" s="38"/>
      <c r="HSO127" s="38"/>
      <c r="HSP127" s="38"/>
      <c r="HSQ127" s="38"/>
      <c r="HSR127" s="38"/>
      <c r="HSS127" s="38"/>
      <c r="HST127" s="38"/>
      <c r="HSU127" s="38"/>
      <c r="HSV127" s="38"/>
      <c r="HSW127" s="38"/>
      <c r="HSX127" s="38"/>
      <c r="HSY127" s="38"/>
      <c r="HSZ127" s="38"/>
      <c r="HTA127" s="38"/>
      <c r="HTB127" s="38"/>
      <c r="HTC127" s="38"/>
      <c r="HTD127" s="38"/>
      <c r="HTE127" s="38"/>
      <c r="HTF127" s="38"/>
      <c r="HTG127" s="38"/>
      <c r="HTH127" s="38"/>
      <c r="HTI127" s="38"/>
      <c r="HTJ127" s="38"/>
      <c r="HTK127" s="38"/>
      <c r="HTL127" s="38"/>
      <c r="HTM127" s="38"/>
      <c r="HTN127" s="38"/>
      <c r="HTO127" s="38"/>
      <c r="HTP127" s="38"/>
      <c r="HTQ127" s="38"/>
      <c r="HTR127" s="38"/>
      <c r="HTS127" s="38"/>
      <c r="HTT127" s="38"/>
      <c r="HTU127" s="38"/>
      <c r="HTV127" s="38"/>
      <c r="HTW127" s="38"/>
      <c r="HTX127" s="38"/>
      <c r="HTY127" s="38"/>
      <c r="HTZ127" s="38"/>
      <c r="HUA127" s="38"/>
      <c r="HUB127" s="38"/>
      <c r="HUC127" s="38"/>
      <c r="HUD127" s="38"/>
      <c r="HUE127" s="38"/>
      <c r="HUF127" s="38"/>
      <c r="HUG127" s="38"/>
      <c r="HUH127" s="38"/>
      <c r="HUI127" s="38"/>
      <c r="HUJ127" s="38"/>
      <c r="HUK127" s="38"/>
      <c r="HUL127" s="38"/>
      <c r="HUM127" s="38"/>
      <c r="HUN127" s="38"/>
      <c r="HUO127" s="38"/>
      <c r="HUP127" s="38"/>
      <c r="HUQ127" s="38"/>
      <c r="HUR127" s="38"/>
      <c r="HUS127" s="38"/>
      <c r="HUT127" s="38"/>
      <c r="HUU127" s="38"/>
      <c r="HUV127" s="38"/>
      <c r="HUW127" s="38"/>
      <c r="HUX127" s="38"/>
      <c r="HUY127" s="38"/>
      <c r="HUZ127" s="38"/>
      <c r="HVA127" s="38"/>
      <c r="HVB127" s="38"/>
      <c r="HVC127" s="38"/>
      <c r="HVD127" s="38"/>
      <c r="HVE127" s="38"/>
      <c r="HVF127" s="38"/>
      <c r="HVG127" s="38"/>
      <c r="HVH127" s="38"/>
      <c r="HVI127" s="38"/>
      <c r="HVJ127" s="38"/>
      <c r="HVK127" s="38"/>
      <c r="HVL127" s="38"/>
      <c r="HVM127" s="38"/>
      <c r="HVN127" s="38"/>
      <c r="HVO127" s="38"/>
      <c r="HVP127" s="38"/>
      <c r="HVQ127" s="38"/>
      <c r="HVR127" s="38"/>
      <c r="HVS127" s="38"/>
      <c r="HVT127" s="38"/>
      <c r="HVU127" s="38"/>
      <c r="HVV127" s="38"/>
      <c r="HVW127" s="38"/>
      <c r="HVX127" s="38"/>
      <c r="HVY127" s="38"/>
      <c r="HVZ127" s="38"/>
      <c r="HWA127" s="38"/>
      <c r="HWB127" s="38"/>
      <c r="HWC127" s="38"/>
      <c r="HWD127" s="38"/>
      <c r="HWE127" s="38"/>
      <c r="HWF127" s="38"/>
      <c r="HWG127" s="38"/>
      <c r="HWH127" s="38"/>
      <c r="HWI127" s="38"/>
      <c r="HWJ127" s="38"/>
      <c r="HWK127" s="38"/>
      <c r="HWL127" s="38"/>
      <c r="HWM127" s="38"/>
      <c r="HWN127" s="38"/>
      <c r="HWO127" s="38"/>
      <c r="HWP127" s="38"/>
      <c r="HWQ127" s="38"/>
      <c r="HWR127" s="38"/>
      <c r="HWS127" s="38"/>
      <c r="HWT127" s="38"/>
      <c r="HWU127" s="38"/>
      <c r="HWV127" s="38"/>
      <c r="HWW127" s="38"/>
      <c r="HWX127" s="38"/>
      <c r="HWY127" s="38"/>
      <c r="HWZ127" s="38"/>
      <c r="HXA127" s="38"/>
      <c r="HXB127" s="38"/>
      <c r="HXC127" s="38"/>
      <c r="HXD127" s="38"/>
      <c r="HXE127" s="38"/>
      <c r="HXF127" s="38"/>
      <c r="HXG127" s="38"/>
      <c r="HXH127" s="38"/>
      <c r="HXI127" s="38"/>
      <c r="HXJ127" s="38"/>
      <c r="HXK127" s="38"/>
      <c r="HXL127" s="38"/>
      <c r="HXM127" s="38"/>
      <c r="HXN127" s="38"/>
      <c r="HXO127" s="38"/>
      <c r="HXP127" s="38"/>
      <c r="HXQ127" s="38"/>
      <c r="HXR127" s="38"/>
      <c r="HXS127" s="38"/>
      <c r="HXT127" s="38"/>
      <c r="HXU127" s="38"/>
      <c r="HXV127" s="38"/>
      <c r="HXW127" s="38"/>
      <c r="HXX127" s="38"/>
      <c r="HXY127" s="38"/>
      <c r="HXZ127" s="38"/>
      <c r="HYA127" s="38"/>
      <c r="HYB127" s="38"/>
      <c r="HYC127" s="38"/>
      <c r="HYD127" s="38"/>
      <c r="HYE127" s="38"/>
      <c r="HYF127" s="38"/>
      <c r="HYG127" s="38"/>
      <c r="HYH127" s="38"/>
      <c r="HYI127" s="38"/>
      <c r="HYJ127" s="38"/>
      <c r="HYK127" s="38"/>
      <c r="HYL127" s="38"/>
      <c r="HYM127" s="38"/>
      <c r="HYN127" s="38"/>
      <c r="HYO127" s="38"/>
      <c r="HYP127" s="38"/>
      <c r="HYQ127" s="38"/>
      <c r="HYR127" s="38"/>
      <c r="HYS127" s="38"/>
      <c r="HYT127" s="38"/>
      <c r="HYU127" s="38"/>
      <c r="HYV127" s="38"/>
      <c r="HYW127" s="38"/>
      <c r="HYX127" s="38"/>
      <c r="HYY127" s="38"/>
      <c r="HYZ127" s="38"/>
      <c r="HZA127" s="38"/>
      <c r="HZB127" s="38"/>
      <c r="HZC127" s="38"/>
      <c r="HZD127" s="38"/>
      <c r="HZE127" s="38"/>
      <c r="HZF127" s="38"/>
      <c r="HZG127" s="38"/>
      <c r="HZH127" s="38"/>
      <c r="HZI127" s="38"/>
      <c r="HZJ127" s="38"/>
      <c r="HZK127" s="38"/>
      <c r="HZL127" s="38"/>
      <c r="HZM127" s="38"/>
      <c r="HZN127" s="38"/>
      <c r="HZO127" s="38"/>
      <c r="HZP127" s="38"/>
      <c r="HZQ127" s="38"/>
      <c r="HZR127" s="38"/>
      <c r="HZS127" s="38"/>
      <c r="HZT127" s="38"/>
      <c r="HZU127" s="38"/>
      <c r="HZV127" s="38"/>
      <c r="HZW127" s="38"/>
      <c r="HZX127" s="38"/>
      <c r="HZY127" s="38"/>
      <c r="HZZ127" s="38"/>
      <c r="IAA127" s="38"/>
      <c r="IAB127" s="38"/>
      <c r="IAC127" s="38"/>
      <c r="IAD127" s="38"/>
      <c r="IAE127" s="38"/>
      <c r="IAF127" s="38"/>
      <c r="IAG127" s="38"/>
      <c r="IAH127" s="38"/>
      <c r="IAI127" s="38"/>
      <c r="IAJ127" s="38"/>
      <c r="IAK127" s="38"/>
      <c r="IAL127" s="38"/>
      <c r="IAM127" s="38"/>
      <c r="IAN127" s="38"/>
      <c r="IAO127" s="38"/>
      <c r="IAP127" s="38"/>
      <c r="IAQ127" s="38"/>
      <c r="IAR127" s="38"/>
      <c r="IAS127" s="38"/>
      <c r="IAT127" s="38"/>
      <c r="IAU127" s="38"/>
      <c r="IAV127" s="38"/>
      <c r="IAW127" s="38"/>
      <c r="IAX127" s="38"/>
      <c r="IAY127" s="38"/>
      <c r="IAZ127" s="38"/>
      <c r="IBA127" s="38"/>
      <c r="IBB127" s="38"/>
      <c r="IBC127" s="38"/>
      <c r="IBD127" s="38"/>
      <c r="IBE127" s="38"/>
      <c r="IBF127" s="38"/>
      <c r="IBG127" s="38"/>
      <c r="IBH127" s="38"/>
      <c r="IBI127" s="38"/>
      <c r="IBJ127" s="38"/>
      <c r="IBK127" s="38"/>
      <c r="IBL127" s="38"/>
      <c r="IBM127" s="38"/>
      <c r="IBN127" s="38"/>
      <c r="IBO127" s="38"/>
      <c r="IBP127" s="38"/>
      <c r="IBQ127" s="38"/>
      <c r="IBR127" s="38"/>
      <c r="IBS127" s="38"/>
      <c r="IBT127" s="38"/>
      <c r="IBU127" s="38"/>
      <c r="IBV127" s="38"/>
      <c r="IBW127" s="38"/>
      <c r="IBX127" s="38"/>
      <c r="IBY127" s="38"/>
      <c r="IBZ127" s="38"/>
      <c r="ICA127" s="38"/>
      <c r="ICB127" s="38"/>
      <c r="ICC127" s="38"/>
      <c r="ICD127" s="38"/>
      <c r="ICE127" s="38"/>
      <c r="ICF127" s="38"/>
      <c r="ICG127" s="38"/>
      <c r="ICH127" s="38"/>
      <c r="ICI127" s="38"/>
      <c r="ICJ127" s="38"/>
      <c r="ICK127" s="38"/>
      <c r="ICL127" s="38"/>
      <c r="ICM127" s="38"/>
      <c r="ICN127" s="38"/>
      <c r="ICO127" s="38"/>
      <c r="ICP127" s="38"/>
      <c r="ICQ127" s="38"/>
      <c r="ICR127" s="38"/>
      <c r="ICS127" s="38"/>
      <c r="ICT127" s="38"/>
      <c r="ICU127" s="38"/>
      <c r="ICV127" s="38"/>
      <c r="ICW127" s="38"/>
      <c r="ICX127" s="38"/>
      <c r="ICY127" s="38"/>
      <c r="ICZ127" s="38"/>
      <c r="IDA127" s="38"/>
      <c r="IDB127" s="38"/>
      <c r="IDC127" s="38"/>
      <c r="IDD127" s="38"/>
      <c r="IDE127" s="38"/>
      <c r="IDF127" s="38"/>
      <c r="IDG127" s="38"/>
      <c r="IDH127" s="38"/>
      <c r="IDI127" s="38"/>
      <c r="IDJ127" s="38"/>
      <c r="IDK127" s="38"/>
      <c r="IDL127" s="38"/>
      <c r="IDM127" s="38"/>
      <c r="IDN127" s="38"/>
      <c r="IDO127" s="38"/>
      <c r="IDP127" s="38"/>
      <c r="IDQ127" s="38"/>
      <c r="IDR127" s="38"/>
      <c r="IDS127" s="38"/>
      <c r="IDT127" s="38"/>
      <c r="IDU127" s="38"/>
      <c r="IDV127" s="38"/>
      <c r="IDW127" s="38"/>
      <c r="IDX127" s="38"/>
      <c r="IDY127" s="38"/>
      <c r="IDZ127" s="38"/>
      <c r="IEA127" s="38"/>
      <c r="IEB127" s="38"/>
      <c r="IEC127" s="38"/>
      <c r="IED127" s="38"/>
      <c r="IEE127" s="38"/>
      <c r="IEF127" s="38"/>
      <c r="IEG127" s="38"/>
      <c r="IEH127" s="38"/>
      <c r="IEI127" s="38"/>
      <c r="IEJ127" s="38"/>
      <c r="IEK127" s="38"/>
      <c r="IEL127" s="38"/>
      <c r="IEM127" s="38"/>
      <c r="IEN127" s="38"/>
      <c r="IEO127" s="38"/>
      <c r="IEP127" s="38"/>
      <c r="IEQ127" s="38"/>
      <c r="IER127" s="38"/>
      <c r="IES127" s="38"/>
      <c r="IET127" s="38"/>
      <c r="IEU127" s="38"/>
      <c r="IEV127" s="38"/>
      <c r="IEW127" s="38"/>
      <c r="IEX127" s="38"/>
      <c r="IEY127" s="38"/>
      <c r="IEZ127" s="38"/>
      <c r="IFA127" s="38"/>
      <c r="IFB127" s="38"/>
      <c r="IFC127" s="38"/>
      <c r="IFD127" s="38"/>
      <c r="IFE127" s="38"/>
      <c r="IFF127" s="38"/>
      <c r="IFG127" s="38"/>
      <c r="IFH127" s="38"/>
      <c r="IFI127" s="38"/>
      <c r="IFJ127" s="38"/>
      <c r="IFK127" s="38"/>
      <c r="IFL127" s="38"/>
      <c r="IFM127" s="38"/>
      <c r="IFN127" s="38"/>
      <c r="IFO127" s="38"/>
      <c r="IFP127" s="38"/>
      <c r="IFQ127" s="38"/>
      <c r="IFR127" s="38"/>
      <c r="IFS127" s="38"/>
      <c r="IFT127" s="38"/>
      <c r="IFU127" s="38"/>
      <c r="IFV127" s="38"/>
      <c r="IFW127" s="38"/>
      <c r="IFX127" s="38"/>
      <c r="IFY127" s="38"/>
      <c r="IFZ127" s="38"/>
      <c r="IGA127" s="38"/>
      <c r="IGB127" s="38"/>
      <c r="IGC127" s="38"/>
      <c r="IGD127" s="38"/>
      <c r="IGE127" s="38"/>
      <c r="IGF127" s="38"/>
      <c r="IGG127" s="38"/>
      <c r="IGH127" s="38"/>
      <c r="IGI127" s="38"/>
      <c r="IGJ127" s="38"/>
      <c r="IGK127" s="38"/>
      <c r="IGL127" s="38"/>
      <c r="IGM127" s="38"/>
      <c r="IGN127" s="38"/>
      <c r="IGO127" s="38"/>
      <c r="IGP127" s="38"/>
      <c r="IGQ127" s="38"/>
      <c r="IGR127" s="38"/>
      <c r="IGS127" s="38"/>
      <c r="IGT127" s="38"/>
      <c r="IGU127" s="38"/>
      <c r="IGV127" s="38"/>
      <c r="IGW127" s="38"/>
      <c r="IGX127" s="38"/>
      <c r="IGY127" s="38"/>
      <c r="IGZ127" s="38"/>
      <c r="IHA127" s="38"/>
      <c r="IHB127" s="38"/>
      <c r="IHC127" s="38"/>
      <c r="IHD127" s="38"/>
      <c r="IHE127" s="38"/>
      <c r="IHF127" s="38"/>
      <c r="IHG127" s="38"/>
      <c r="IHH127" s="38"/>
      <c r="IHI127" s="38"/>
      <c r="IHJ127" s="38"/>
      <c r="IHK127" s="38"/>
      <c r="IHL127" s="38"/>
      <c r="IHM127" s="38"/>
      <c r="IHN127" s="38"/>
      <c r="IHO127" s="38"/>
      <c r="IHP127" s="38"/>
      <c r="IHQ127" s="38"/>
      <c r="IHR127" s="38"/>
      <c r="IHS127" s="38"/>
      <c r="IHT127" s="38"/>
      <c r="IHU127" s="38"/>
      <c r="IHV127" s="38"/>
      <c r="IHW127" s="38"/>
      <c r="IHX127" s="38"/>
      <c r="IHY127" s="38"/>
      <c r="IHZ127" s="38"/>
      <c r="IIA127" s="38"/>
      <c r="IIB127" s="38"/>
      <c r="IIC127" s="38"/>
      <c r="IID127" s="38"/>
      <c r="IIE127" s="38"/>
      <c r="IIF127" s="38"/>
      <c r="IIG127" s="38"/>
      <c r="IIH127" s="38"/>
      <c r="III127" s="38"/>
      <c r="IIJ127" s="38"/>
      <c r="IIK127" s="38"/>
      <c r="IIL127" s="38"/>
      <c r="IIM127" s="38"/>
      <c r="IIN127" s="38"/>
      <c r="IIO127" s="38"/>
      <c r="IIP127" s="38"/>
      <c r="IIQ127" s="38"/>
      <c r="IIR127" s="38"/>
      <c r="IIS127" s="38"/>
      <c r="IIT127" s="38"/>
      <c r="IIU127" s="38"/>
      <c r="IIV127" s="38"/>
      <c r="IIW127" s="38"/>
      <c r="IIX127" s="38"/>
      <c r="IIY127" s="38"/>
      <c r="IIZ127" s="38"/>
      <c r="IJA127" s="38"/>
      <c r="IJB127" s="38"/>
      <c r="IJC127" s="38"/>
      <c r="IJD127" s="38"/>
      <c r="IJE127" s="38"/>
      <c r="IJF127" s="38"/>
      <c r="IJG127" s="38"/>
      <c r="IJH127" s="38"/>
      <c r="IJI127" s="38"/>
      <c r="IJJ127" s="38"/>
      <c r="IJK127" s="38"/>
      <c r="IJL127" s="38"/>
      <c r="IJM127" s="38"/>
      <c r="IJN127" s="38"/>
      <c r="IJO127" s="38"/>
      <c r="IJP127" s="38"/>
      <c r="IJQ127" s="38"/>
      <c r="IJR127" s="38"/>
      <c r="IJS127" s="38"/>
      <c r="IJT127" s="38"/>
      <c r="IJU127" s="38"/>
      <c r="IJV127" s="38"/>
      <c r="IJW127" s="38"/>
      <c r="IJX127" s="38"/>
      <c r="IJY127" s="38"/>
      <c r="IJZ127" s="38"/>
      <c r="IKA127" s="38"/>
      <c r="IKB127" s="38"/>
      <c r="IKC127" s="38"/>
      <c r="IKD127" s="38"/>
      <c r="IKE127" s="38"/>
      <c r="IKF127" s="38"/>
      <c r="IKG127" s="38"/>
      <c r="IKH127" s="38"/>
      <c r="IKI127" s="38"/>
      <c r="IKJ127" s="38"/>
      <c r="IKK127" s="38"/>
      <c r="IKL127" s="38"/>
      <c r="IKM127" s="38"/>
      <c r="IKN127" s="38"/>
      <c r="IKO127" s="38"/>
      <c r="IKP127" s="38"/>
      <c r="IKQ127" s="38"/>
      <c r="IKR127" s="38"/>
      <c r="IKS127" s="38"/>
      <c r="IKT127" s="38"/>
      <c r="IKU127" s="38"/>
      <c r="IKV127" s="38"/>
      <c r="IKW127" s="38"/>
      <c r="IKX127" s="38"/>
      <c r="IKY127" s="38"/>
      <c r="IKZ127" s="38"/>
      <c r="ILA127" s="38"/>
      <c r="ILB127" s="38"/>
      <c r="ILC127" s="38"/>
      <c r="ILD127" s="38"/>
      <c r="ILE127" s="38"/>
      <c r="ILF127" s="38"/>
      <c r="ILG127" s="38"/>
      <c r="ILH127" s="38"/>
      <c r="ILI127" s="38"/>
      <c r="ILJ127" s="38"/>
      <c r="ILK127" s="38"/>
      <c r="ILL127" s="38"/>
      <c r="ILM127" s="38"/>
      <c r="ILN127" s="38"/>
      <c r="ILO127" s="38"/>
      <c r="ILP127" s="38"/>
      <c r="ILQ127" s="38"/>
      <c r="ILR127" s="38"/>
      <c r="ILS127" s="38"/>
      <c r="ILT127" s="38"/>
      <c r="ILU127" s="38"/>
      <c r="ILV127" s="38"/>
      <c r="ILW127" s="38"/>
      <c r="ILX127" s="38"/>
      <c r="ILY127" s="38"/>
      <c r="ILZ127" s="38"/>
      <c r="IMA127" s="38"/>
      <c r="IMB127" s="38"/>
      <c r="IMC127" s="38"/>
      <c r="IMD127" s="38"/>
      <c r="IME127" s="38"/>
      <c r="IMF127" s="38"/>
      <c r="IMG127" s="38"/>
      <c r="IMH127" s="38"/>
      <c r="IMI127" s="38"/>
      <c r="IMJ127" s="38"/>
      <c r="IMK127" s="38"/>
      <c r="IML127" s="38"/>
      <c r="IMM127" s="38"/>
      <c r="IMN127" s="38"/>
      <c r="IMO127" s="38"/>
      <c r="IMP127" s="38"/>
      <c r="IMQ127" s="38"/>
      <c r="IMR127" s="38"/>
      <c r="IMS127" s="38"/>
      <c r="IMT127" s="38"/>
      <c r="IMU127" s="38"/>
      <c r="IMV127" s="38"/>
      <c r="IMW127" s="38"/>
      <c r="IMX127" s="38"/>
      <c r="IMY127" s="38"/>
      <c r="IMZ127" s="38"/>
      <c r="INA127" s="38"/>
      <c r="INB127" s="38"/>
      <c r="INC127" s="38"/>
      <c r="IND127" s="38"/>
      <c r="INE127" s="38"/>
      <c r="INF127" s="38"/>
      <c r="ING127" s="38"/>
      <c r="INH127" s="38"/>
      <c r="INI127" s="38"/>
      <c r="INJ127" s="38"/>
      <c r="INK127" s="38"/>
      <c r="INL127" s="38"/>
      <c r="INM127" s="38"/>
      <c r="INN127" s="38"/>
      <c r="INO127" s="38"/>
      <c r="INP127" s="38"/>
      <c r="INQ127" s="38"/>
      <c r="INR127" s="38"/>
      <c r="INS127" s="38"/>
      <c r="INT127" s="38"/>
      <c r="INU127" s="38"/>
      <c r="INV127" s="38"/>
      <c r="INW127" s="38"/>
      <c r="INX127" s="38"/>
      <c r="INY127" s="38"/>
      <c r="INZ127" s="38"/>
      <c r="IOA127" s="38"/>
      <c r="IOB127" s="38"/>
      <c r="IOC127" s="38"/>
      <c r="IOD127" s="38"/>
      <c r="IOE127" s="38"/>
      <c r="IOF127" s="38"/>
      <c r="IOG127" s="38"/>
      <c r="IOH127" s="38"/>
      <c r="IOI127" s="38"/>
      <c r="IOJ127" s="38"/>
      <c r="IOK127" s="38"/>
      <c r="IOL127" s="38"/>
      <c r="IOM127" s="38"/>
      <c r="ION127" s="38"/>
      <c r="IOO127" s="38"/>
      <c r="IOP127" s="38"/>
      <c r="IOQ127" s="38"/>
      <c r="IOR127" s="38"/>
      <c r="IOS127" s="38"/>
      <c r="IOT127" s="38"/>
      <c r="IOU127" s="38"/>
      <c r="IOV127" s="38"/>
      <c r="IOW127" s="38"/>
      <c r="IOX127" s="38"/>
      <c r="IOY127" s="38"/>
      <c r="IOZ127" s="38"/>
      <c r="IPA127" s="38"/>
      <c r="IPB127" s="38"/>
      <c r="IPC127" s="38"/>
      <c r="IPD127" s="38"/>
      <c r="IPE127" s="38"/>
      <c r="IPF127" s="38"/>
      <c r="IPG127" s="38"/>
      <c r="IPH127" s="38"/>
      <c r="IPI127" s="38"/>
      <c r="IPJ127" s="38"/>
      <c r="IPK127" s="38"/>
      <c r="IPL127" s="38"/>
      <c r="IPM127" s="38"/>
      <c r="IPN127" s="38"/>
      <c r="IPO127" s="38"/>
      <c r="IPP127" s="38"/>
      <c r="IPQ127" s="38"/>
      <c r="IPR127" s="38"/>
      <c r="IPS127" s="38"/>
      <c r="IPT127" s="38"/>
      <c r="IPU127" s="38"/>
      <c r="IPV127" s="38"/>
      <c r="IPW127" s="38"/>
      <c r="IPX127" s="38"/>
      <c r="IPY127" s="38"/>
      <c r="IPZ127" s="38"/>
      <c r="IQA127" s="38"/>
      <c r="IQB127" s="38"/>
      <c r="IQC127" s="38"/>
      <c r="IQD127" s="38"/>
      <c r="IQE127" s="38"/>
      <c r="IQF127" s="38"/>
      <c r="IQG127" s="38"/>
      <c r="IQH127" s="38"/>
      <c r="IQI127" s="38"/>
      <c r="IQJ127" s="38"/>
      <c r="IQK127" s="38"/>
      <c r="IQL127" s="38"/>
      <c r="IQM127" s="38"/>
      <c r="IQN127" s="38"/>
      <c r="IQO127" s="38"/>
      <c r="IQP127" s="38"/>
      <c r="IQQ127" s="38"/>
      <c r="IQR127" s="38"/>
      <c r="IQS127" s="38"/>
      <c r="IQT127" s="38"/>
      <c r="IQU127" s="38"/>
      <c r="IQV127" s="38"/>
      <c r="IQW127" s="38"/>
      <c r="IQX127" s="38"/>
      <c r="IQY127" s="38"/>
      <c r="IQZ127" s="38"/>
      <c r="IRA127" s="38"/>
      <c r="IRB127" s="38"/>
      <c r="IRC127" s="38"/>
      <c r="IRD127" s="38"/>
      <c r="IRE127" s="38"/>
      <c r="IRF127" s="38"/>
      <c r="IRG127" s="38"/>
      <c r="IRH127" s="38"/>
      <c r="IRI127" s="38"/>
      <c r="IRJ127" s="38"/>
      <c r="IRK127" s="38"/>
      <c r="IRL127" s="38"/>
      <c r="IRM127" s="38"/>
      <c r="IRN127" s="38"/>
      <c r="IRO127" s="38"/>
      <c r="IRP127" s="38"/>
      <c r="IRQ127" s="38"/>
      <c r="IRR127" s="38"/>
      <c r="IRS127" s="38"/>
      <c r="IRT127" s="38"/>
      <c r="IRU127" s="38"/>
      <c r="IRV127" s="38"/>
      <c r="IRW127" s="38"/>
      <c r="IRX127" s="38"/>
      <c r="IRY127" s="38"/>
      <c r="IRZ127" s="38"/>
      <c r="ISA127" s="38"/>
      <c r="ISB127" s="38"/>
      <c r="ISC127" s="38"/>
      <c r="ISD127" s="38"/>
      <c r="ISE127" s="38"/>
      <c r="ISF127" s="38"/>
      <c r="ISG127" s="38"/>
      <c r="ISH127" s="38"/>
      <c r="ISI127" s="38"/>
      <c r="ISJ127" s="38"/>
      <c r="ISK127" s="38"/>
      <c r="ISL127" s="38"/>
      <c r="ISM127" s="38"/>
      <c r="ISN127" s="38"/>
      <c r="ISO127" s="38"/>
      <c r="ISP127" s="38"/>
      <c r="ISQ127" s="38"/>
      <c r="ISR127" s="38"/>
      <c r="ISS127" s="38"/>
      <c r="IST127" s="38"/>
      <c r="ISU127" s="38"/>
      <c r="ISV127" s="38"/>
      <c r="ISW127" s="38"/>
      <c r="ISX127" s="38"/>
      <c r="ISY127" s="38"/>
      <c r="ISZ127" s="38"/>
      <c r="ITA127" s="38"/>
      <c r="ITB127" s="38"/>
      <c r="ITC127" s="38"/>
      <c r="ITD127" s="38"/>
      <c r="ITE127" s="38"/>
      <c r="ITF127" s="38"/>
      <c r="ITG127" s="38"/>
      <c r="ITH127" s="38"/>
      <c r="ITI127" s="38"/>
      <c r="ITJ127" s="38"/>
      <c r="ITK127" s="38"/>
      <c r="ITL127" s="38"/>
      <c r="ITM127" s="38"/>
      <c r="ITN127" s="38"/>
      <c r="ITO127" s="38"/>
      <c r="ITP127" s="38"/>
      <c r="ITQ127" s="38"/>
      <c r="ITR127" s="38"/>
      <c r="ITS127" s="38"/>
      <c r="ITT127" s="38"/>
      <c r="ITU127" s="38"/>
      <c r="ITV127" s="38"/>
      <c r="ITW127" s="38"/>
      <c r="ITX127" s="38"/>
      <c r="ITY127" s="38"/>
      <c r="ITZ127" s="38"/>
      <c r="IUA127" s="38"/>
      <c r="IUB127" s="38"/>
      <c r="IUC127" s="38"/>
      <c r="IUD127" s="38"/>
      <c r="IUE127" s="38"/>
      <c r="IUF127" s="38"/>
      <c r="IUG127" s="38"/>
      <c r="IUH127" s="38"/>
      <c r="IUI127" s="38"/>
      <c r="IUJ127" s="38"/>
      <c r="IUK127" s="38"/>
      <c r="IUL127" s="38"/>
      <c r="IUM127" s="38"/>
      <c r="IUN127" s="38"/>
      <c r="IUO127" s="38"/>
      <c r="IUP127" s="38"/>
      <c r="IUQ127" s="38"/>
      <c r="IUR127" s="38"/>
      <c r="IUS127" s="38"/>
      <c r="IUT127" s="38"/>
      <c r="IUU127" s="38"/>
      <c r="IUV127" s="38"/>
      <c r="IUW127" s="38"/>
      <c r="IUX127" s="38"/>
      <c r="IUY127" s="38"/>
      <c r="IUZ127" s="38"/>
      <c r="IVA127" s="38"/>
      <c r="IVB127" s="38"/>
      <c r="IVC127" s="38"/>
      <c r="IVD127" s="38"/>
      <c r="IVE127" s="38"/>
      <c r="IVF127" s="38"/>
      <c r="IVG127" s="38"/>
      <c r="IVH127" s="38"/>
      <c r="IVI127" s="38"/>
      <c r="IVJ127" s="38"/>
      <c r="IVK127" s="38"/>
      <c r="IVL127" s="38"/>
      <c r="IVM127" s="38"/>
      <c r="IVN127" s="38"/>
      <c r="IVO127" s="38"/>
      <c r="IVP127" s="38"/>
      <c r="IVQ127" s="38"/>
      <c r="IVR127" s="38"/>
      <c r="IVS127" s="38"/>
      <c r="IVT127" s="38"/>
      <c r="IVU127" s="38"/>
      <c r="IVV127" s="38"/>
      <c r="IVW127" s="38"/>
      <c r="IVX127" s="38"/>
      <c r="IVY127" s="38"/>
      <c r="IVZ127" s="38"/>
      <c r="IWA127" s="38"/>
      <c r="IWB127" s="38"/>
      <c r="IWC127" s="38"/>
      <c r="IWD127" s="38"/>
      <c r="IWE127" s="38"/>
      <c r="IWF127" s="38"/>
      <c r="IWG127" s="38"/>
      <c r="IWH127" s="38"/>
      <c r="IWI127" s="38"/>
      <c r="IWJ127" s="38"/>
      <c r="IWK127" s="38"/>
      <c r="IWL127" s="38"/>
      <c r="IWM127" s="38"/>
      <c r="IWN127" s="38"/>
      <c r="IWO127" s="38"/>
      <c r="IWP127" s="38"/>
      <c r="IWQ127" s="38"/>
      <c r="IWR127" s="38"/>
      <c r="IWS127" s="38"/>
      <c r="IWT127" s="38"/>
      <c r="IWU127" s="38"/>
      <c r="IWV127" s="38"/>
      <c r="IWW127" s="38"/>
      <c r="IWX127" s="38"/>
      <c r="IWY127" s="38"/>
      <c r="IWZ127" s="38"/>
      <c r="IXA127" s="38"/>
      <c r="IXB127" s="38"/>
      <c r="IXC127" s="38"/>
      <c r="IXD127" s="38"/>
      <c r="IXE127" s="38"/>
      <c r="IXF127" s="38"/>
      <c r="IXG127" s="38"/>
      <c r="IXH127" s="38"/>
      <c r="IXI127" s="38"/>
      <c r="IXJ127" s="38"/>
      <c r="IXK127" s="38"/>
      <c r="IXL127" s="38"/>
      <c r="IXM127" s="38"/>
      <c r="IXN127" s="38"/>
      <c r="IXO127" s="38"/>
      <c r="IXP127" s="38"/>
      <c r="IXQ127" s="38"/>
      <c r="IXR127" s="38"/>
      <c r="IXS127" s="38"/>
      <c r="IXT127" s="38"/>
      <c r="IXU127" s="38"/>
      <c r="IXV127" s="38"/>
      <c r="IXW127" s="38"/>
      <c r="IXX127" s="38"/>
      <c r="IXY127" s="38"/>
      <c r="IXZ127" s="38"/>
      <c r="IYA127" s="38"/>
      <c r="IYB127" s="38"/>
      <c r="IYC127" s="38"/>
      <c r="IYD127" s="38"/>
      <c r="IYE127" s="38"/>
      <c r="IYF127" s="38"/>
      <c r="IYG127" s="38"/>
      <c r="IYH127" s="38"/>
      <c r="IYI127" s="38"/>
      <c r="IYJ127" s="38"/>
      <c r="IYK127" s="38"/>
      <c r="IYL127" s="38"/>
      <c r="IYM127" s="38"/>
      <c r="IYN127" s="38"/>
      <c r="IYO127" s="38"/>
      <c r="IYP127" s="38"/>
      <c r="IYQ127" s="38"/>
      <c r="IYR127" s="38"/>
      <c r="IYS127" s="38"/>
      <c r="IYT127" s="38"/>
      <c r="IYU127" s="38"/>
      <c r="IYV127" s="38"/>
      <c r="IYW127" s="38"/>
      <c r="IYX127" s="38"/>
      <c r="IYY127" s="38"/>
      <c r="IYZ127" s="38"/>
      <c r="IZA127" s="38"/>
      <c r="IZB127" s="38"/>
      <c r="IZC127" s="38"/>
      <c r="IZD127" s="38"/>
      <c r="IZE127" s="38"/>
      <c r="IZF127" s="38"/>
      <c r="IZG127" s="38"/>
      <c r="IZH127" s="38"/>
      <c r="IZI127" s="38"/>
      <c r="IZJ127" s="38"/>
      <c r="IZK127" s="38"/>
      <c r="IZL127" s="38"/>
      <c r="IZM127" s="38"/>
      <c r="IZN127" s="38"/>
      <c r="IZO127" s="38"/>
      <c r="IZP127" s="38"/>
      <c r="IZQ127" s="38"/>
      <c r="IZR127" s="38"/>
      <c r="IZS127" s="38"/>
      <c r="IZT127" s="38"/>
      <c r="IZU127" s="38"/>
      <c r="IZV127" s="38"/>
      <c r="IZW127" s="38"/>
      <c r="IZX127" s="38"/>
      <c r="IZY127" s="38"/>
      <c r="IZZ127" s="38"/>
      <c r="JAA127" s="38"/>
      <c r="JAB127" s="38"/>
      <c r="JAC127" s="38"/>
      <c r="JAD127" s="38"/>
      <c r="JAE127" s="38"/>
      <c r="JAF127" s="38"/>
      <c r="JAG127" s="38"/>
      <c r="JAH127" s="38"/>
      <c r="JAI127" s="38"/>
      <c r="JAJ127" s="38"/>
      <c r="JAK127" s="38"/>
      <c r="JAL127" s="38"/>
      <c r="JAM127" s="38"/>
      <c r="JAN127" s="38"/>
      <c r="JAO127" s="38"/>
      <c r="JAP127" s="38"/>
      <c r="JAQ127" s="38"/>
      <c r="JAR127" s="38"/>
      <c r="JAS127" s="38"/>
      <c r="JAT127" s="38"/>
      <c r="JAU127" s="38"/>
      <c r="JAV127" s="38"/>
      <c r="JAW127" s="38"/>
      <c r="JAX127" s="38"/>
      <c r="JAY127" s="38"/>
      <c r="JAZ127" s="38"/>
      <c r="JBA127" s="38"/>
      <c r="JBB127" s="38"/>
      <c r="JBC127" s="38"/>
      <c r="JBD127" s="38"/>
      <c r="JBE127" s="38"/>
      <c r="JBF127" s="38"/>
      <c r="JBG127" s="38"/>
      <c r="JBH127" s="38"/>
      <c r="JBI127" s="38"/>
      <c r="JBJ127" s="38"/>
      <c r="JBK127" s="38"/>
      <c r="JBL127" s="38"/>
      <c r="JBM127" s="38"/>
      <c r="JBN127" s="38"/>
      <c r="JBO127" s="38"/>
      <c r="JBP127" s="38"/>
      <c r="JBQ127" s="38"/>
      <c r="JBR127" s="38"/>
      <c r="JBS127" s="38"/>
      <c r="JBT127" s="38"/>
      <c r="JBU127" s="38"/>
      <c r="JBV127" s="38"/>
      <c r="JBW127" s="38"/>
      <c r="JBX127" s="38"/>
      <c r="JBY127" s="38"/>
      <c r="JBZ127" s="38"/>
      <c r="JCA127" s="38"/>
      <c r="JCB127" s="38"/>
      <c r="JCC127" s="38"/>
      <c r="JCD127" s="38"/>
      <c r="JCE127" s="38"/>
      <c r="JCF127" s="38"/>
      <c r="JCG127" s="38"/>
      <c r="JCH127" s="38"/>
      <c r="JCI127" s="38"/>
      <c r="JCJ127" s="38"/>
      <c r="JCK127" s="38"/>
      <c r="JCL127" s="38"/>
      <c r="JCM127" s="38"/>
      <c r="JCN127" s="38"/>
      <c r="JCO127" s="38"/>
      <c r="JCP127" s="38"/>
      <c r="JCQ127" s="38"/>
      <c r="JCR127" s="38"/>
      <c r="JCS127" s="38"/>
      <c r="JCT127" s="38"/>
      <c r="JCU127" s="38"/>
      <c r="JCV127" s="38"/>
      <c r="JCW127" s="38"/>
      <c r="JCX127" s="38"/>
      <c r="JCY127" s="38"/>
      <c r="JCZ127" s="38"/>
      <c r="JDA127" s="38"/>
      <c r="JDB127" s="38"/>
      <c r="JDC127" s="38"/>
      <c r="JDD127" s="38"/>
      <c r="JDE127" s="38"/>
      <c r="JDF127" s="38"/>
      <c r="JDG127" s="38"/>
      <c r="JDH127" s="38"/>
      <c r="JDI127" s="38"/>
      <c r="JDJ127" s="38"/>
      <c r="JDK127" s="38"/>
      <c r="JDL127" s="38"/>
      <c r="JDM127" s="38"/>
      <c r="JDN127" s="38"/>
      <c r="JDO127" s="38"/>
      <c r="JDP127" s="38"/>
      <c r="JDQ127" s="38"/>
      <c r="JDR127" s="38"/>
      <c r="JDS127" s="38"/>
      <c r="JDT127" s="38"/>
      <c r="JDU127" s="38"/>
      <c r="JDV127" s="38"/>
      <c r="JDW127" s="38"/>
      <c r="JDX127" s="38"/>
      <c r="JDY127" s="38"/>
      <c r="JDZ127" s="38"/>
      <c r="JEA127" s="38"/>
      <c r="JEB127" s="38"/>
      <c r="JEC127" s="38"/>
      <c r="JED127" s="38"/>
      <c r="JEE127" s="38"/>
      <c r="JEF127" s="38"/>
      <c r="JEG127" s="38"/>
      <c r="JEH127" s="38"/>
      <c r="JEI127" s="38"/>
      <c r="JEJ127" s="38"/>
      <c r="JEK127" s="38"/>
      <c r="JEL127" s="38"/>
      <c r="JEM127" s="38"/>
      <c r="JEN127" s="38"/>
      <c r="JEO127" s="38"/>
      <c r="JEP127" s="38"/>
      <c r="JEQ127" s="38"/>
      <c r="JER127" s="38"/>
      <c r="JES127" s="38"/>
      <c r="JET127" s="38"/>
      <c r="JEU127" s="38"/>
      <c r="JEV127" s="38"/>
      <c r="JEW127" s="38"/>
      <c r="JEX127" s="38"/>
      <c r="JEY127" s="38"/>
      <c r="JEZ127" s="38"/>
      <c r="JFA127" s="38"/>
      <c r="JFB127" s="38"/>
      <c r="JFC127" s="38"/>
      <c r="JFD127" s="38"/>
      <c r="JFE127" s="38"/>
      <c r="JFF127" s="38"/>
      <c r="JFG127" s="38"/>
      <c r="JFH127" s="38"/>
      <c r="JFI127" s="38"/>
      <c r="JFJ127" s="38"/>
      <c r="JFK127" s="38"/>
      <c r="JFL127" s="38"/>
      <c r="JFM127" s="38"/>
      <c r="JFN127" s="38"/>
      <c r="JFO127" s="38"/>
      <c r="JFP127" s="38"/>
      <c r="JFQ127" s="38"/>
      <c r="JFR127" s="38"/>
      <c r="JFS127" s="38"/>
      <c r="JFT127" s="38"/>
      <c r="JFU127" s="38"/>
      <c r="JFV127" s="38"/>
      <c r="JFW127" s="38"/>
      <c r="JFX127" s="38"/>
      <c r="JFY127" s="38"/>
      <c r="JFZ127" s="38"/>
      <c r="JGA127" s="38"/>
      <c r="JGB127" s="38"/>
      <c r="JGC127" s="38"/>
      <c r="JGD127" s="38"/>
      <c r="JGE127" s="38"/>
      <c r="JGF127" s="38"/>
      <c r="JGG127" s="38"/>
      <c r="JGH127" s="38"/>
      <c r="JGI127" s="38"/>
      <c r="JGJ127" s="38"/>
      <c r="JGK127" s="38"/>
      <c r="JGL127" s="38"/>
      <c r="JGM127" s="38"/>
      <c r="JGN127" s="38"/>
      <c r="JGO127" s="38"/>
      <c r="JGP127" s="38"/>
      <c r="JGQ127" s="38"/>
      <c r="JGR127" s="38"/>
      <c r="JGS127" s="38"/>
      <c r="JGT127" s="38"/>
      <c r="JGU127" s="38"/>
      <c r="JGV127" s="38"/>
      <c r="JGW127" s="38"/>
      <c r="JGX127" s="38"/>
      <c r="JGY127" s="38"/>
      <c r="JGZ127" s="38"/>
      <c r="JHA127" s="38"/>
      <c r="JHB127" s="38"/>
      <c r="JHC127" s="38"/>
      <c r="JHD127" s="38"/>
      <c r="JHE127" s="38"/>
      <c r="JHF127" s="38"/>
      <c r="JHG127" s="38"/>
      <c r="JHH127" s="38"/>
      <c r="JHI127" s="38"/>
      <c r="JHJ127" s="38"/>
      <c r="JHK127" s="38"/>
      <c r="JHL127" s="38"/>
      <c r="JHM127" s="38"/>
      <c r="JHN127" s="38"/>
      <c r="JHO127" s="38"/>
      <c r="JHP127" s="38"/>
      <c r="JHQ127" s="38"/>
      <c r="JHR127" s="38"/>
      <c r="JHS127" s="38"/>
      <c r="JHT127" s="38"/>
      <c r="JHU127" s="38"/>
      <c r="JHV127" s="38"/>
      <c r="JHW127" s="38"/>
      <c r="JHX127" s="38"/>
      <c r="JHY127" s="38"/>
      <c r="JHZ127" s="38"/>
      <c r="JIA127" s="38"/>
      <c r="JIB127" s="38"/>
      <c r="JIC127" s="38"/>
      <c r="JID127" s="38"/>
      <c r="JIE127" s="38"/>
      <c r="JIF127" s="38"/>
      <c r="JIG127" s="38"/>
      <c r="JIH127" s="38"/>
      <c r="JII127" s="38"/>
      <c r="JIJ127" s="38"/>
      <c r="JIK127" s="38"/>
      <c r="JIL127" s="38"/>
      <c r="JIM127" s="38"/>
      <c r="JIN127" s="38"/>
      <c r="JIO127" s="38"/>
      <c r="JIP127" s="38"/>
      <c r="JIQ127" s="38"/>
      <c r="JIR127" s="38"/>
      <c r="JIS127" s="38"/>
      <c r="JIT127" s="38"/>
      <c r="JIU127" s="38"/>
      <c r="JIV127" s="38"/>
      <c r="JIW127" s="38"/>
      <c r="JIX127" s="38"/>
      <c r="JIY127" s="38"/>
      <c r="JIZ127" s="38"/>
      <c r="JJA127" s="38"/>
      <c r="JJB127" s="38"/>
      <c r="JJC127" s="38"/>
      <c r="JJD127" s="38"/>
      <c r="JJE127" s="38"/>
      <c r="JJF127" s="38"/>
      <c r="JJG127" s="38"/>
      <c r="JJH127" s="38"/>
      <c r="JJI127" s="38"/>
      <c r="JJJ127" s="38"/>
      <c r="JJK127" s="38"/>
      <c r="JJL127" s="38"/>
      <c r="JJM127" s="38"/>
      <c r="JJN127" s="38"/>
      <c r="JJO127" s="38"/>
      <c r="JJP127" s="38"/>
      <c r="JJQ127" s="38"/>
      <c r="JJR127" s="38"/>
      <c r="JJS127" s="38"/>
      <c r="JJT127" s="38"/>
      <c r="JJU127" s="38"/>
      <c r="JJV127" s="38"/>
      <c r="JJW127" s="38"/>
      <c r="JJX127" s="38"/>
      <c r="JJY127" s="38"/>
      <c r="JJZ127" s="38"/>
      <c r="JKA127" s="38"/>
      <c r="JKB127" s="38"/>
      <c r="JKC127" s="38"/>
      <c r="JKD127" s="38"/>
      <c r="JKE127" s="38"/>
      <c r="JKF127" s="38"/>
      <c r="JKG127" s="38"/>
      <c r="JKH127" s="38"/>
      <c r="JKI127" s="38"/>
      <c r="JKJ127" s="38"/>
      <c r="JKK127" s="38"/>
      <c r="JKL127" s="38"/>
      <c r="JKM127" s="38"/>
      <c r="JKN127" s="38"/>
      <c r="JKO127" s="38"/>
      <c r="JKP127" s="38"/>
      <c r="JKQ127" s="38"/>
      <c r="JKR127" s="38"/>
      <c r="JKS127" s="38"/>
      <c r="JKT127" s="38"/>
      <c r="JKU127" s="38"/>
      <c r="JKV127" s="38"/>
      <c r="JKW127" s="38"/>
      <c r="JKX127" s="38"/>
      <c r="JKY127" s="38"/>
      <c r="JKZ127" s="38"/>
      <c r="JLA127" s="38"/>
      <c r="JLB127" s="38"/>
      <c r="JLC127" s="38"/>
      <c r="JLD127" s="38"/>
      <c r="JLE127" s="38"/>
      <c r="JLF127" s="38"/>
      <c r="JLG127" s="38"/>
      <c r="JLH127" s="38"/>
      <c r="JLI127" s="38"/>
      <c r="JLJ127" s="38"/>
      <c r="JLK127" s="38"/>
      <c r="JLL127" s="38"/>
      <c r="JLM127" s="38"/>
      <c r="JLN127" s="38"/>
      <c r="JLO127" s="38"/>
      <c r="JLP127" s="38"/>
      <c r="JLQ127" s="38"/>
      <c r="JLR127" s="38"/>
      <c r="JLS127" s="38"/>
      <c r="JLT127" s="38"/>
      <c r="JLU127" s="38"/>
      <c r="JLV127" s="38"/>
      <c r="JLW127" s="38"/>
      <c r="JLX127" s="38"/>
      <c r="JLY127" s="38"/>
      <c r="JLZ127" s="38"/>
      <c r="JMA127" s="38"/>
      <c r="JMB127" s="38"/>
      <c r="JMC127" s="38"/>
      <c r="JMD127" s="38"/>
      <c r="JME127" s="38"/>
      <c r="JMF127" s="38"/>
      <c r="JMG127" s="38"/>
      <c r="JMH127" s="38"/>
      <c r="JMI127" s="38"/>
      <c r="JMJ127" s="38"/>
      <c r="JMK127" s="38"/>
      <c r="JML127" s="38"/>
      <c r="JMM127" s="38"/>
      <c r="JMN127" s="38"/>
      <c r="JMO127" s="38"/>
      <c r="JMP127" s="38"/>
      <c r="JMQ127" s="38"/>
      <c r="JMR127" s="38"/>
      <c r="JMS127" s="38"/>
      <c r="JMT127" s="38"/>
      <c r="JMU127" s="38"/>
      <c r="JMV127" s="38"/>
      <c r="JMW127" s="38"/>
      <c r="JMX127" s="38"/>
      <c r="JMY127" s="38"/>
      <c r="JMZ127" s="38"/>
      <c r="JNA127" s="38"/>
      <c r="JNB127" s="38"/>
      <c r="JNC127" s="38"/>
      <c r="JND127" s="38"/>
      <c r="JNE127" s="38"/>
      <c r="JNF127" s="38"/>
      <c r="JNG127" s="38"/>
      <c r="JNH127" s="38"/>
      <c r="JNI127" s="38"/>
      <c r="JNJ127" s="38"/>
      <c r="JNK127" s="38"/>
      <c r="JNL127" s="38"/>
      <c r="JNM127" s="38"/>
      <c r="JNN127" s="38"/>
      <c r="JNO127" s="38"/>
      <c r="JNP127" s="38"/>
      <c r="JNQ127" s="38"/>
      <c r="JNR127" s="38"/>
      <c r="JNS127" s="38"/>
      <c r="JNT127" s="38"/>
      <c r="JNU127" s="38"/>
      <c r="JNV127" s="38"/>
      <c r="JNW127" s="38"/>
      <c r="JNX127" s="38"/>
      <c r="JNY127" s="38"/>
      <c r="JNZ127" s="38"/>
      <c r="JOA127" s="38"/>
      <c r="JOB127" s="38"/>
      <c r="JOC127" s="38"/>
      <c r="JOD127" s="38"/>
      <c r="JOE127" s="38"/>
      <c r="JOF127" s="38"/>
      <c r="JOG127" s="38"/>
      <c r="JOH127" s="38"/>
      <c r="JOI127" s="38"/>
      <c r="JOJ127" s="38"/>
      <c r="JOK127" s="38"/>
      <c r="JOL127" s="38"/>
      <c r="JOM127" s="38"/>
      <c r="JON127" s="38"/>
      <c r="JOO127" s="38"/>
      <c r="JOP127" s="38"/>
      <c r="JOQ127" s="38"/>
      <c r="JOR127" s="38"/>
      <c r="JOS127" s="38"/>
      <c r="JOT127" s="38"/>
      <c r="JOU127" s="38"/>
      <c r="JOV127" s="38"/>
      <c r="JOW127" s="38"/>
      <c r="JOX127" s="38"/>
      <c r="JOY127" s="38"/>
      <c r="JOZ127" s="38"/>
      <c r="JPA127" s="38"/>
      <c r="JPB127" s="38"/>
      <c r="JPC127" s="38"/>
      <c r="JPD127" s="38"/>
      <c r="JPE127" s="38"/>
      <c r="JPF127" s="38"/>
      <c r="JPG127" s="38"/>
      <c r="JPH127" s="38"/>
      <c r="JPI127" s="38"/>
      <c r="JPJ127" s="38"/>
      <c r="JPK127" s="38"/>
      <c r="JPL127" s="38"/>
      <c r="JPM127" s="38"/>
      <c r="JPN127" s="38"/>
      <c r="JPO127" s="38"/>
      <c r="JPP127" s="38"/>
      <c r="JPQ127" s="38"/>
      <c r="JPR127" s="38"/>
      <c r="JPS127" s="38"/>
      <c r="JPT127" s="38"/>
      <c r="JPU127" s="38"/>
      <c r="JPV127" s="38"/>
      <c r="JPW127" s="38"/>
      <c r="JPX127" s="38"/>
      <c r="JPY127" s="38"/>
      <c r="JPZ127" s="38"/>
      <c r="JQA127" s="38"/>
      <c r="JQB127" s="38"/>
      <c r="JQC127" s="38"/>
      <c r="JQD127" s="38"/>
      <c r="JQE127" s="38"/>
      <c r="JQF127" s="38"/>
      <c r="JQG127" s="38"/>
      <c r="JQH127" s="38"/>
      <c r="JQI127" s="38"/>
      <c r="JQJ127" s="38"/>
      <c r="JQK127" s="38"/>
      <c r="JQL127" s="38"/>
      <c r="JQM127" s="38"/>
      <c r="JQN127" s="38"/>
      <c r="JQO127" s="38"/>
      <c r="JQP127" s="38"/>
      <c r="JQQ127" s="38"/>
      <c r="JQR127" s="38"/>
      <c r="JQS127" s="38"/>
      <c r="JQT127" s="38"/>
      <c r="JQU127" s="38"/>
      <c r="JQV127" s="38"/>
      <c r="JQW127" s="38"/>
      <c r="JQX127" s="38"/>
      <c r="JQY127" s="38"/>
      <c r="JQZ127" s="38"/>
      <c r="JRA127" s="38"/>
      <c r="JRB127" s="38"/>
      <c r="JRC127" s="38"/>
      <c r="JRD127" s="38"/>
      <c r="JRE127" s="38"/>
      <c r="JRF127" s="38"/>
      <c r="JRG127" s="38"/>
      <c r="JRH127" s="38"/>
      <c r="JRI127" s="38"/>
      <c r="JRJ127" s="38"/>
      <c r="JRK127" s="38"/>
      <c r="JRL127" s="38"/>
      <c r="JRM127" s="38"/>
      <c r="JRN127" s="38"/>
      <c r="JRO127" s="38"/>
      <c r="JRP127" s="38"/>
      <c r="JRQ127" s="38"/>
      <c r="JRR127" s="38"/>
      <c r="JRS127" s="38"/>
      <c r="JRT127" s="38"/>
      <c r="JRU127" s="38"/>
      <c r="JRV127" s="38"/>
      <c r="JRW127" s="38"/>
      <c r="JRX127" s="38"/>
      <c r="JRY127" s="38"/>
      <c r="JRZ127" s="38"/>
      <c r="JSA127" s="38"/>
      <c r="JSB127" s="38"/>
      <c r="JSC127" s="38"/>
      <c r="JSD127" s="38"/>
      <c r="JSE127" s="38"/>
      <c r="JSF127" s="38"/>
      <c r="JSG127" s="38"/>
      <c r="JSH127" s="38"/>
      <c r="JSI127" s="38"/>
      <c r="JSJ127" s="38"/>
      <c r="JSK127" s="38"/>
      <c r="JSL127" s="38"/>
      <c r="JSM127" s="38"/>
      <c r="JSN127" s="38"/>
      <c r="JSO127" s="38"/>
      <c r="JSP127" s="38"/>
      <c r="JSQ127" s="38"/>
      <c r="JSR127" s="38"/>
      <c r="JSS127" s="38"/>
      <c r="JST127" s="38"/>
      <c r="JSU127" s="38"/>
      <c r="JSV127" s="38"/>
      <c r="JSW127" s="38"/>
      <c r="JSX127" s="38"/>
      <c r="JSY127" s="38"/>
      <c r="JSZ127" s="38"/>
      <c r="JTA127" s="38"/>
      <c r="JTB127" s="38"/>
      <c r="JTC127" s="38"/>
      <c r="JTD127" s="38"/>
      <c r="JTE127" s="38"/>
      <c r="JTF127" s="38"/>
      <c r="JTG127" s="38"/>
      <c r="JTH127" s="38"/>
      <c r="JTI127" s="38"/>
      <c r="JTJ127" s="38"/>
      <c r="JTK127" s="38"/>
      <c r="JTL127" s="38"/>
      <c r="JTM127" s="38"/>
      <c r="JTN127" s="38"/>
      <c r="JTO127" s="38"/>
      <c r="JTP127" s="38"/>
      <c r="JTQ127" s="38"/>
      <c r="JTR127" s="38"/>
      <c r="JTS127" s="38"/>
      <c r="JTT127" s="38"/>
      <c r="JTU127" s="38"/>
      <c r="JTV127" s="38"/>
      <c r="JTW127" s="38"/>
      <c r="JTX127" s="38"/>
      <c r="JTY127" s="38"/>
      <c r="JTZ127" s="38"/>
      <c r="JUA127" s="38"/>
      <c r="JUB127" s="38"/>
      <c r="JUC127" s="38"/>
      <c r="JUD127" s="38"/>
      <c r="JUE127" s="38"/>
      <c r="JUF127" s="38"/>
      <c r="JUG127" s="38"/>
      <c r="JUH127" s="38"/>
      <c r="JUI127" s="38"/>
      <c r="JUJ127" s="38"/>
      <c r="JUK127" s="38"/>
      <c r="JUL127" s="38"/>
      <c r="JUM127" s="38"/>
      <c r="JUN127" s="38"/>
      <c r="JUO127" s="38"/>
      <c r="JUP127" s="38"/>
      <c r="JUQ127" s="38"/>
      <c r="JUR127" s="38"/>
      <c r="JUS127" s="38"/>
      <c r="JUT127" s="38"/>
      <c r="JUU127" s="38"/>
      <c r="JUV127" s="38"/>
      <c r="JUW127" s="38"/>
      <c r="JUX127" s="38"/>
      <c r="JUY127" s="38"/>
      <c r="JUZ127" s="38"/>
      <c r="JVA127" s="38"/>
      <c r="JVB127" s="38"/>
      <c r="JVC127" s="38"/>
      <c r="JVD127" s="38"/>
      <c r="JVE127" s="38"/>
      <c r="JVF127" s="38"/>
      <c r="JVG127" s="38"/>
      <c r="JVH127" s="38"/>
      <c r="JVI127" s="38"/>
      <c r="JVJ127" s="38"/>
      <c r="JVK127" s="38"/>
      <c r="JVL127" s="38"/>
      <c r="JVM127" s="38"/>
      <c r="JVN127" s="38"/>
      <c r="JVO127" s="38"/>
      <c r="JVP127" s="38"/>
      <c r="JVQ127" s="38"/>
      <c r="JVR127" s="38"/>
      <c r="JVS127" s="38"/>
      <c r="JVT127" s="38"/>
      <c r="JVU127" s="38"/>
      <c r="JVV127" s="38"/>
      <c r="JVW127" s="38"/>
      <c r="JVX127" s="38"/>
      <c r="JVY127" s="38"/>
      <c r="JVZ127" s="38"/>
      <c r="JWA127" s="38"/>
      <c r="JWB127" s="38"/>
      <c r="JWC127" s="38"/>
      <c r="JWD127" s="38"/>
      <c r="JWE127" s="38"/>
      <c r="JWF127" s="38"/>
      <c r="JWG127" s="38"/>
      <c r="JWH127" s="38"/>
      <c r="JWI127" s="38"/>
      <c r="JWJ127" s="38"/>
      <c r="JWK127" s="38"/>
      <c r="JWL127" s="38"/>
      <c r="JWM127" s="38"/>
      <c r="JWN127" s="38"/>
      <c r="JWO127" s="38"/>
      <c r="JWP127" s="38"/>
      <c r="JWQ127" s="38"/>
      <c r="JWR127" s="38"/>
      <c r="JWS127" s="38"/>
      <c r="JWT127" s="38"/>
      <c r="JWU127" s="38"/>
      <c r="JWV127" s="38"/>
      <c r="JWW127" s="38"/>
      <c r="JWX127" s="38"/>
      <c r="JWY127" s="38"/>
      <c r="JWZ127" s="38"/>
      <c r="JXA127" s="38"/>
      <c r="JXB127" s="38"/>
      <c r="JXC127" s="38"/>
      <c r="JXD127" s="38"/>
      <c r="JXE127" s="38"/>
      <c r="JXF127" s="38"/>
      <c r="JXG127" s="38"/>
      <c r="JXH127" s="38"/>
      <c r="JXI127" s="38"/>
      <c r="JXJ127" s="38"/>
      <c r="JXK127" s="38"/>
      <c r="JXL127" s="38"/>
      <c r="JXM127" s="38"/>
      <c r="JXN127" s="38"/>
      <c r="JXO127" s="38"/>
      <c r="JXP127" s="38"/>
      <c r="JXQ127" s="38"/>
      <c r="JXR127" s="38"/>
      <c r="JXS127" s="38"/>
      <c r="JXT127" s="38"/>
      <c r="JXU127" s="38"/>
      <c r="JXV127" s="38"/>
      <c r="JXW127" s="38"/>
      <c r="JXX127" s="38"/>
      <c r="JXY127" s="38"/>
      <c r="JXZ127" s="38"/>
      <c r="JYA127" s="38"/>
      <c r="JYB127" s="38"/>
      <c r="JYC127" s="38"/>
      <c r="JYD127" s="38"/>
      <c r="JYE127" s="38"/>
      <c r="JYF127" s="38"/>
      <c r="JYG127" s="38"/>
      <c r="JYH127" s="38"/>
      <c r="JYI127" s="38"/>
      <c r="JYJ127" s="38"/>
      <c r="JYK127" s="38"/>
      <c r="JYL127" s="38"/>
      <c r="JYM127" s="38"/>
      <c r="JYN127" s="38"/>
      <c r="JYO127" s="38"/>
      <c r="JYP127" s="38"/>
      <c r="JYQ127" s="38"/>
      <c r="JYR127" s="38"/>
      <c r="JYS127" s="38"/>
      <c r="JYT127" s="38"/>
      <c r="JYU127" s="38"/>
      <c r="JYV127" s="38"/>
      <c r="JYW127" s="38"/>
      <c r="JYX127" s="38"/>
      <c r="JYY127" s="38"/>
      <c r="JYZ127" s="38"/>
      <c r="JZA127" s="38"/>
      <c r="JZB127" s="38"/>
      <c r="JZC127" s="38"/>
      <c r="JZD127" s="38"/>
      <c r="JZE127" s="38"/>
      <c r="JZF127" s="38"/>
      <c r="JZG127" s="38"/>
      <c r="JZH127" s="38"/>
      <c r="JZI127" s="38"/>
      <c r="JZJ127" s="38"/>
      <c r="JZK127" s="38"/>
      <c r="JZL127" s="38"/>
      <c r="JZM127" s="38"/>
      <c r="JZN127" s="38"/>
      <c r="JZO127" s="38"/>
      <c r="JZP127" s="38"/>
      <c r="JZQ127" s="38"/>
      <c r="JZR127" s="38"/>
      <c r="JZS127" s="38"/>
      <c r="JZT127" s="38"/>
      <c r="JZU127" s="38"/>
      <c r="JZV127" s="38"/>
      <c r="JZW127" s="38"/>
      <c r="JZX127" s="38"/>
      <c r="JZY127" s="38"/>
      <c r="JZZ127" s="38"/>
      <c r="KAA127" s="38"/>
      <c r="KAB127" s="38"/>
      <c r="KAC127" s="38"/>
      <c r="KAD127" s="38"/>
      <c r="KAE127" s="38"/>
      <c r="KAF127" s="38"/>
      <c r="KAG127" s="38"/>
      <c r="KAH127" s="38"/>
      <c r="KAI127" s="38"/>
      <c r="KAJ127" s="38"/>
      <c r="KAK127" s="38"/>
      <c r="KAL127" s="38"/>
      <c r="KAM127" s="38"/>
      <c r="KAN127" s="38"/>
      <c r="KAO127" s="38"/>
      <c r="KAP127" s="38"/>
      <c r="KAQ127" s="38"/>
      <c r="KAR127" s="38"/>
      <c r="KAS127" s="38"/>
      <c r="KAT127" s="38"/>
      <c r="KAU127" s="38"/>
      <c r="KAV127" s="38"/>
      <c r="KAW127" s="38"/>
      <c r="KAX127" s="38"/>
      <c r="KAY127" s="38"/>
      <c r="KAZ127" s="38"/>
      <c r="KBA127" s="38"/>
      <c r="KBB127" s="38"/>
      <c r="KBC127" s="38"/>
      <c r="KBD127" s="38"/>
      <c r="KBE127" s="38"/>
      <c r="KBF127" s="38"/>
      <c r="KBG127" s="38"/>
      <c r="KBH127" s="38"/>
      <c r="KBI127" s="38"/>
      <c r="KBJ127" s="38"/>
      <c r="KBK127" s="38"/>
      <c r="KBL127" s="38"/>
      <c r="KBM127" s="38"/>
      <c r="KBN127" s="38"/>
      <c r="KBO127" s="38"/>
      <c r="KBP127" s="38"/>
      <c r="KBQ127" s="38"/>
      <c r="KBR127" s="38"/>
      <c r="KBS127" s="38"/>
      <c r="KBT127" s="38"/>
      <c r="KBU127" s="38"/>
      <c r="KBV127" s="38"/>
      <c r="KBW127" s="38"/>
      <c r="KBX127" s="38"/>
      <c r="KBY127" s="38"/>
      <c r="KBZ127" s="38"/>
      <c r="KCA127" s="38"/>
      <c r="KCB127" s="38"/>
      <c r="KCC127" s="38"/>
      <c r="KCD127" s="38"/>
      <c r="KCE127" s="38"/>
      <c r="KCF127" s="38"/>
      <c r="KCG127" s="38"/>
      <c r="KCH127" s="38"/>
      <c r="KCI127" s="38"/>
      <c r="KCJ127" s="38"/>
      <c r="KCK127" s="38"/>
      <c r="KCL127" s="38"/>
      <c r="KCM127" s="38"/>
      <c r="KCN127" s="38"/>
      <c r="KCO127" s="38"/>
      <c r="KCP127" s="38"/>
      <c r="KCQ127" s="38"/>
      <c r="KCR127" s="38"/>
      <c r="KCS127" s="38"/>
      <c r="KCT127" s="38"/>
      <c r="KCU127" s="38"/>
      <c r="KCV127" s="38"/>
      <c r="KCW127" s="38"/>
      <c r="KCX127" s="38"/>
      <c r="KCY127" s="38"/>
      <c r="KCZ127" s="38"/>
      <c r="KDA127" s="38"/>
      <c r="KDB127" s="38"/>
      <c r="KDC127" s="38"/>
      <c r="KDD127" s="38"/>
      <c r="KDE127" s="38"/>
      <c r="KDF127" s="38"/>
      <c r="KDG127" s="38"/>
      <c r="KDH127" s="38"/>
      <c r="KDI127" s="38"/>
      <c r="KDJ127" s="38"/>
      <c r="KDK127" s="38"/>
      <c r="KDL127" s="38"/>
      <c r="KDM127" s="38"/>
      <c r="KDN127" s="38"/>
      <c r="KDO127" s="38"/>
      <c r="KDP127" s="38"/>
      <c r="KDQ127" s="38"/>
      <c r="KDR127" s="38"/>
      <c r="KDS127" s="38"/>
      <c r="KDT127" s="38"/>
      <c r="KDU127" s="38"/>
      <c r="KDV127" s="38"/>
      <c r="KDW127" s="38"/>
      <c r="KDX127" s="38"/>
      <c r="KDY127" s="38"/>
      <c r="KDZ127" s="38"/>
      <c r="KEA127" s="38"/>
      <c r="KEB127" s="38"/>
      <c r="KEC127" s="38"/>
      <c r="KED127" s="38"/>
      <c r="KEE127" s="38"/>
      <c r="KEF127" s="38"/>
      <c r="KEG127" s="38"/>
      <c r="KEH127" s="38"/>
      <c r="KEI127" s="38"/>
      <c r="KEJ127" s="38"/>
      <c r="KEK127" s="38"/>
      <c r="KEL127" s="38"/>
      <c r="KEM127" s="38"/>
      <c r="KEN127" s="38"/>
      <c r="KEO127" s="38"/>
      <c r="KEP127" s="38"/>
      <c r="KEQ127" s="38"/>
      <c r="KER127" s="38"/>
      <c r="KES127" s="38"/>
      <c r="KET127" s="38"/>
      <c r="KEU127" s="38"/>
      <c r="KEV127" s="38"/>
      <c r="KEW127" s="38"/>
      <c r="KEX127" s="38"/>
      <c r="KEY127" s="38"/>
      <c r="KEZ127" s="38"/>
      <c r="KFA127" s="38"/>
      <c r="KFB127" s="38"/>
      <c r="KFC127" s="38"/>
      <c r="KFD127" s="38"/>
      <c r="KFE127" s="38"/>
      <c r="KFF127" s="38"/>
      <c r="KFG127" s="38"/>
      <c r="KFH127" s="38"/>
      <c r="KFI127" s="38"/>
      <c r="KFJ127" s="38"/>
      <c r="KFK127" s="38"/>
      <c r="KFL127" s="38"/>
      <c r="KFM127" s="38"/>
      <c r="KFN127" s="38"/>
      <c r="KFO127" s="38"/>
      <c r="KFP127" s="38"/>
      <c r="KFQ127" s="38"/>
      <c r="KFR127" s="38"/>
      <c r="KFS127" s="38"/>
      <c r="KFT127" s="38"/>
      <c r="KFU127" s="38"/>
      <c r="KFV127" s="38"/>
      <c r="KFW127" s="38"/>
      <c r="KFX127" s="38"/>
      <c r="KFY127" s="38"/>
      <c r="KFZ127" s="38"/>
      <c r="KGA127" s="38"/>
      <c r="KGB127" s="38"/>
      <c r="KGC127" s="38"/>
      <c r="KGD127" s="38"/>
      <c r="KGE127" s="38"/>
      <c r="KGF127" s="38"/>
      <c r="KGG127" s="38"/>
      <c r="KGH127" s="38"/>
      <c r="KGI127" s="38"/>
      <c r="KGJ127" s="38"/>
      <c r="KGK127" s="38"/>
      <c r="KGL127" s="38"/>
      <c r="KGM127" s="38"/>
      <c r="KGN127" s="38"/>
      <c r="KGO127" s="38"/>
      <c r="KGP127" s="38"/>
      <c r="KGQ127" s="38"/>
      <c r="KGR127" s="38"/>
      <c r="KGS127" s="38"/>
      <c r="KGT127" s="38"/>
      <c r="KGU127" s="38"/>
      <c r="KGV127" s="38"/>
      <c r="KGW127" s="38"/>
      <c r="KGX127" s="38"/>
      <c r="KGY127" s="38"/>
      <c r="KGZ127" s="38"/>
      <c r="KHA127" s="38"/>
      <c r="KHB127" s="38"/>
      <c r="KHC127" s="38"/>
      <c r="KHD127" s="38"/>
      <c r="KHE127" s="38"/>
      <c r="KHF127" s="38"/>
      <c r="KHG127" s="38"/>
      <c r="KHH127" s="38"/>
      <c r="KHI127" s="38"/>
      <c r="KHJ127" s="38"/>
      <c r="KHK127" s="38"/>
      <c r="KHL127" s="38"/>
      <c r="KHM127" s="38"/>
      <c r="KHN127" s="38"/>
      <c r="KHO127" s="38"/>
      <c r="KHP127" s="38"/>
      <c r="KHQ127" s="38"/>
      <c r="KHR127" s="38"/>
      <c r="KHS127" s="38"/>
      <c r="KHT127" s="38"/>
      <c r="KHU127" s="38"/>
      <c r="KHV127" s="38"/>
      <c r="KHW127" s="38"/>
      <c r="KHX127" s="38"/>
      <c r="KHY127" s="38"/>
      <c r="KHZ127" s="38"/>
      <c r="KIA127" s="38"/>
      <c r="KIB127" s="38"/>
      <c r="KIC127" s="38"/>
      <c r="KID127" s="38"/>
      <c r="KIE127" s="38"/>
      <c r="KIF127" s="38"/>
      <c r="KIG127" s="38"/>
      <c r="KIH127" s="38"/>
      <c r="KII127" s="38"/>
      <c r="KIJ127" s="38"/>
      <c r="KIK127" s="38"/>
      <c r="KIL127" s="38"/>
      <c r="KIM127" s="38"/>
      <c r="KIN127" s="38"/>
      <c r="KIO127" s="38"/>
      <c r="KIP127" s="38"/>
      <c r="KIQ127" s="38"/>
      <c r="KIR127" s="38"/>
      <c r="KIS127" s="38"/>
      <c r="KIT127" s="38"/>
      <c r="KIU127" s="38"/>
      <c r="KIV127" s="38"/>
      <c r="KIW127" s="38"/>
      <c r="KIX127" s="38"/>
      <c r="KIY127" s="38"/>
      <c r="KIZ127" s="38"/>
      <c r="KJA127" s="38"/>
      <c r="KJB127" s="38"/>
      <c r="KJC127" s="38"/>
      <c r="KJD127" s="38"/>
      <c r="KJE127" s="38"/>
      <c r="KJF127" s="38"/>
      <c r="KJG127" s="38"/>
      <c r="KJH127" s="38"/>
      <c r="KJI127" s="38"/>
      <c r="KJJ127" s="38"/>
      <c r="KJK127" s="38"/>
      <c r="KJL127" s="38"/>
      <c r="KJM127" s="38"/>
      <c r="KJN127" s="38"/>
      <c r="KJO127" s="38"/>
      <c r="KJP127" s="38"/>
      <c r="KJQ127" s="38"/>
      <c r="KJR127" s="38"/>
      <c r="KJS127" s="38"/>
      <c r="KJT127" s="38"/>
      <c r="KJU127" s="38"/>
      <c r="KJV127" s="38"/>
      <c r="KJW127" s="38"/>
      <c r="KJX127" s="38"/>
      <c r="KJY127" s="38"/>
      <c r="KJZ127" s="38"/>
      <c r="KKA127" s="38"/>
      <c r="KKB127" s="38"/>
      <c r="KKC127" s="38"/>
      <c r="KKD127" s="38"/>
      <c r="KKE127" s="38"/>
      <c r="KKF127" s="38"/>
      <c r="KKG127" s="38"/>
      <c r="KKH127" s="38"/>
      <c r="KKI127" s="38"/>
      <c r="KKJ127" s="38"/>
      <c r="KKK127" s="38"/>
      <c r="KKL127" s="38"/>
      <c r="KKM127" s="38"/>
      <c r="KKN127" s="38"/>
      <c r="KKO127" s="38"/>
      <c r="KKP127" s="38"/>
      <c r="KKQ127" s="38"/>
      <c r="KKR127" s="38"/>
      <c r="KKS127" s="38"/>
      <c r="KKT127" s="38"/>
      <c r="KKU127" s="38"/>
      <c r="KKV127" s="38"/>
      <c r="KKW127" s="38"/>
      <c r="KKX127" s="38"/>
      <c r="KKY127" s="38"/>
      <c r="KKZ127" s="38"/>
      <c r="KLA127" s="38"/>
      <c r="KLB127" s="38"/>
      <c r="KLC127" s="38"/>
      <c r="KLD127" s="38"/>
      <c r="KLE127" s="38"/>
      <c r="KLF127" s="38"/>
      <c r="KLG127" s="38"/>
      <c r="KLH127" s="38"/>
      <c r="KLI127" s="38"/>
      <c r="KLJ127" s="38"/>
      <c r="KLK127" s="38"/>
      <c r="KLL127" s="38"/>
      <c r="KLM127" s="38"/>
      <c r="KLN127" s="38"/>
      <c r="KLO127" s="38"/>
      <c r="KLP127" s="38"/>
      <c r="KLQ127" s="38"/>
      <c r="KLR127" s="38"/>
      <c r="KLS127" s="38"/>
      <c r="KLT127" s="38"/>
      <c r="KLU127" s="38"/>
      <c r="KLV127" s="38"/>
      <c r="KLW127" s="38"/>
      <c r="KLX127" s="38"/>
      <c r="KLY127" s="38"/>
      <c r="KLZ127" s="38"/>
      <c r="KMA127" s="38"/>
      <c r="KMB127" s="38"/>
      <c r="KMC127" s="38"/>
      <c r="KMD127" s="38"/>
      <c r="KME127" s="38"/>
      <c r="KMF127" s="38"/>
      <c r="KMG127" s="38"/>
      <c r="KMH127" s="38"/>
      <c r="KMI127" s="38"/>
      <c r="KMJ127" s="38"/>
      <c r="KMK127" s="38"/>
      <c r="KML127" s="38"/>
      <c r="KMM127" s="38"/>
      <c r="KMN127" s="38"/>
      <c r="KMO127" s="38"/>
      <c r="KMP127" s="38"/>
      <c r="KMQ127" s="38"/>
      <c r="KMR127" s="38"/>
      <c r="KMS127" s="38"/>
      <c r="KMT127" s="38"/>
      <c r="KMU127" s="38"/>
      <c r="KMV127" s="38"/>
      <c r="KMW127" s="38"/>
      <c r="KMX127" s="38"/>
      <c r="KMY127" s="38"/>
      <c r="KMZ127" s="38"/>
      <c r="KNA127" s="38"/>
      <c r="KNB127" s="38"/>
      <c r="KNC127" s="38"/>
      <c r="KND127" s="38"/>
      <c r="KNE127" s="38"/>
      <c r="KNF127" s="38"/>
      <c r="KNG127" s="38"/>
      <c r="KNH127" s="38"/>
      <c r="KNI127" s="38"/>
      <c r="KNJ127" s="38"/>
      <c r="KNK127" s="38"/>
      <c r="KNL127" s="38"/>
      <c r="KNM127" s="38"/>
      <c r="KNN127" s="38"/>
      <c r="KNO127" s="38"/>
      <c r="KNP127" s="38"/>
      <c r="KNQ127" s="38"/>
      <c r="KNR127" s="38"/>
      <c r="KNS127" s="38"/>
      <c r="KNT127" s="38"/>
      <c r="KNU127" s="38"/>
      <c r="KNV127" s="38"/>
      <c r="KNW127" s="38"/>
      <c r="KNX127" s="38"/>
      <c r="KNY127" s="38"/>
      <c r="KNZ127" s="38"/>
      <c r="KOA127" s="38"/>
      <c r="KOB127" s="38"/>
      <c r="KOC127" s="38"/>
      <c r="KOD127" s="38"/>
      <c r="KOE127" s="38"/>
      <c r="KOF127" s="38"/>
      <c r="KOG127" s="38"/>
      <c r="KOH127" s="38"/>
      <c r="KOI127" s="38"/>
      <c r="KOJ127" s="38"/>
      <c r="KOK127" s="38"/>
      <c r="KOL127" s="38"/>
      <c r="KOM127" s="38"/>
      <c r="KON127" s="38"/>
      <c r="KOO127" s="38"/>
      <c r="KOP127" s="38"/>
      <c r="KOQ127" s="38"/>
      <c r="KOR127" s="38"/>
      <c r="KOS127" s="38"/>
      <c r="KOT127" s="38"/>
      <c r="KOU127" s="38"/>
      <c r="KOV127" s="38"/>
      <c r="KOW127" s="38"/>
      <c r="KOX127" s="38"/>
      <c r="KOY127" s="38"/>
      <c r="KOZ127" s="38"/>
      <c r="KPA127" s="38"/>
      <c r="KPB127" s="38"/>
      <c r="KPC127" s="38"/>
      <c r="KPD127" s="38"/>
      <c r="KPE127" s="38"/>
      <c r="KPF127" s="38"/>
      <c r="KPG127" s="38"/>
      <c r="KPH127" s="38"/>
      <c r="KPI127" s="38"/>
      <c r="KPJ127" s="38"/>
      <c r="KPK127" s="38"/>
      <c r="KPL127" s="38"/>
      <c r="KPM127" s="38"/>
      <c r="KPN127" s="38"/>
      <c r="KPO127" s="38"/>
      <c r="KPP127" s="38"/>
      <c r="KPQ127" s="38"/>
      <c r="KPR127" s="38"/>
      <c r="KPS127" s="38"/>
      <c r="KPT127" s="38"/>
      <c r="KPU127" s="38"/>
      <c r="KPV127" s="38"/>
      <c r="KPW127" s="38"/>
      <c r="KPX127" s="38"/>
      <c r="KPY127" s="38"/>
      <c r="KPZ127" s="38"/>
      <c r="KQA127" s="38"/>
      <c r="KQB127" s="38"/>
      <c r="KQC127" s="38"/>
      <c r="KQD127" s="38"/>
      <c r="KQE127" s="38"/>
      <c r="KQF127" s="38"/>
      <c r="KQG127" s="38"/>
      <c r="KQH127" s="38"/>
      <c r="KQI127" s="38"/>
      <c r="KQJ127" s="38"/>
      <c r="KQK127" s="38"/>
      <c r="KQL127" s="38"/>
      <c r="KQM127" s="38"/>
      <c r="KQN127" s="38"/>
      <c r="KQO127" s="38"/>
      <c r="KQP127" s="38"/>
      <c r="KQQ127" s="38"/>
      <c r="KQR127" s="38"/>
      <c r="KQS127" s="38"/>
      <c r="KQT127" s="38"/>
      <c r="KQU127" s="38"/>
      <c r="KQV127" s="38"/>
      <c r="KQW127" s="38"/>
      <c r="KQX127" s="38"/>
      <c r="KQY127" s="38"/>
      <c r="KQZ127" s="38"/>
      <c r="KRA127" s="38"/>
      <c r="KRB127" s="38"/>
      <c r="KRC127" s="38"/>
      <c r="KRD127" s="38"/>
      <c r="KRE127" s="38"/>
      <c r="KRF127" s="38"/>
      <c r="KRG127" s="38"/>
      <c r="KRH127" s="38"/>
      <c r="KRI127" s="38"/>
      <c r="KRJ127" s="38"/>
      <c r="KRK127" s="38"/>
      <c r="KRL127" s="38"/>
      <c r="KRM127" s="38"/>
      <c r="KRN127" s="38"/>
      <c r="KRO127" s="38"/>
      <c r="KRP127" s="38"/>
      <c r="KRQ127" s="38"/>
      <c r="KRR127" s="38"/>
      <c r="KRS127" s="38"/>
      <c r="KRT127" s="38"/>
      <c r="KRU127" s="38"/>
      <c r="KRV127" s="38"/>
      <c r="KRW127" s="38"/>
      <c r="KRX127" s="38"/>
      <c r="KRY127" s="38"/>
      <c r="KRZ127" s="38"/>
      <c r="KSA127" s="38"/>
      <c r="KSB127" s="38"/>
      <c r="KSC127" s="38"/>
      <c r="KSD127" s="38"/>
      <c r="KSE127" s="38"/>
      <c r="KSF127" s="38"/>
      <c r="KSG127" s="38"/>
      <c r="KSH127" s="38"/>
      <c r="KSI127" s="38"/>
      <c r="KSJ127" s="38"/>
      <c r="KSK127" s="38"/>
      <c r="KSL127" s="38"/>
      <c r="KSM127" s="38"/>
      <c r="KSN127" s="38"/>
      <c r="KSO127" s="38"/>
      <c r="KSP127" s="38"/>
      <c r="KSQ127" s="38"/>
      <c r="KSR127" s="38"/>
      <c r="KSS127" s="38"/>
      <c r="KST127" s="38"/>
      <c r="KSU127" s="38"/>
      <c r="KSV127" s="38"/>
      <c r="KSW127" s="38"/>
      <c r="KSX127" s="38"/>
      <c r="KSY127" s="38"/>
      <c r="KSZ127" s="38"/>
      <c r="KTA127" s="38"/>
      <c r="KTB127" s="38"/>
      <c r="KTC127" s="38"/>
      <c r="KTD127" s="38"/>
      <c r="KTE127" s="38"/>
      <c r="KTF127" s="38"/>
      <c r="KTG127" s="38"/>
      <c r="KTH127" s="38"/>
      <c r="KTI127" s="38"/>
      <c r="KTJ127" s="38"/>
      <c r="KTK127" s="38"/>
      <c r="KTL127" s="38"/>
      <c r="KTM127" s="38"/>
      <c r="KTN127" s="38"/>
      <c r="KTO127" s="38"/>
      <c r="KTP127" s="38"/>
      <c r="KTQ127" s="38"/>
      <c r="KTR127" s="38"/>
      <c r="KTS127" s="38"/>
      <c r="KTT127" s="38"/>
      <c r="KTU127" s="38"/>
      <c r="KTV127" s="38"/>
      <c r="KTW127" s="38"/>
      <c r="KTX127" s="38"/>
      <c r="KTY127" s="38"/>
      <c r="KTZ127" s="38"/>
      <c r="KUA127" s="38"/>
      <c r="KUB127" s="38"/>
      <c r="KUC127" s="38"/>
      <c r="KUD127" s="38"/>
      <c r="KUE127" s="38"/>
      <c r="KUF127" s="38"/>
      <c r="KUG127" s="38"/>
      <c r="KUH127" s="38"/>
      <c r="KUI127" s="38"/>
      <c r="KUJ127" s="38"/>
      <c r="KUK127" s="38"/>
      <c r="KUL127" s="38"/>
      <c r="KUM127" s="38"/>
      <c r="KUN127" s="38"/>
      <c r="KUO127" s="38"/>
      <c r="KUP127" s="38"/>
      <c r="KUQ127" s="38"/>
      <c r="KUR127" s="38"/>
      <c r="KUS127" s="38"/>
      <c r="KUT127" s="38"/>
      <c r="KUU127" s="38"/>
      <c r="KUV127" s="38"/>
      <c r="KUW127" s="38"/>
      <c r="KUX127" s="38"/>
      <c r="KUY127" s="38"/>
      <c r="KUZ127" s="38"/>
      <c r="KVA127" s="38"/>
      <c r="KVB127" s="38"/>
      <c r="KVC127" s="38"/>
      <c r="KVD127" s="38"/>
      <c r="KVE127" s="38"/>
      <c r="KVF127" s="38"/>
      <c r="KVG127" s="38"/>
      <c r="KVH127" s="38"/>
      <c r="KVI127" s="38"/>
      <c r="KVJ127" s="38"/>
      <c r="KVK127" s="38"/>
      <c r="KVL127" s="38"/>
      <c r="KVM127" s="38"/>
      <c r="KVN127" s="38"/>
      <c r="KVO127" s="38"/>
      <c r="KVP127" s="38"/>
      <c r="KVQ127" s="38"/>
      <c r="KVR127" s="38"/>
      <c r="KVS127" s="38"/>
      <c r="KVT127" s="38"/>
      <c r="KVU127" s="38"/>
      <c r="KVV127" s="38"/>
      <c r="KVW127" s="38"/>
      <c r="KVX127" s="38"/>
      <c r="KVY127" s="38"/>
      <c r="KVZ127" s="38"/>
      <c r="KWA127" s="38"/>
      <c r="KWB127" s="38"/>
      <c r="KWC127" s="38"/>
      <c r="KWD127" s="38"/>
      <c r="KWE127" s="38"/>
      <c r="KWF127" s="38"/>
      <c r="KWG127" s="38"/>
      <c r="KWH127" s="38"/>
      <c r="KWI127" s="38"/>
      <c r="KWJ127" s="38"/>
      <c r="KWK127" s="38"/>
      <c r="KWL127" s="38"/>
      <c r="KWM127" s="38"/>
      <c r="KWN127" s="38"/>
      <c r="KWO127" s="38"/>
      <c r="KWP127" s="38"/>
      <c r="KWQ127" s="38"/>
      <c r="KWR127" s="38"/>
      <c r="KWS127" s="38"/>
      <c r="KWT127" s="38"/>
      <c r="KWU127" s="38"/>
      <c r="KWV127" s="38"/>
      <c r="KWW127" s="38"/>
      <c r="KWX127" s="38"/>
      <c r="KWY127" s="38"/>
      <c r="KWZ127" s="38"/>
      <c r="KXA127" s="38"/>
      <c r="KXB127" s="38"/>
      <c r="KXC127" s="38"/>
      <c r="KXD127" s="38"/>
      <c r="KXE127" s="38"/>
      <c r="KXF127" s="38"/>
      <c r="KXG127" s="38"/>
      <c r="KXH127" s="38"/>
      <c r="KXI127" s="38"/>
      <c r="KXJ127" s="38"/>
      <c r="KXK127" s="38"/>
      <c r="KXL127" s="38"/>
      <c r="KXM127" s="38"/>
      <c r="KXN127" s="38"/>
      <c r="KXO127" s="38"/>
      <c r="KXP127" s="38"/>
      <c r="KXQ127" s="38"/>
      <c r="KXR127" s="38"/>
      <c r="KXS127" s="38"/>
      <c r="KXT127" s="38"/>
      <c r="KXU127" s="38"/>
      <c r="KXV127" s="38"/>
      <c r="KXW127" s="38"/>
      <c r="KXX127" s="38"/>
      <c r="KXY127" s="38"/>
      <c r="KXZ127" s="38"/>
      <c r="KYA127" s="38"/>
      <c r="KYB127" s="38"/>
      <c r="KYC127" s="38"/>
      <c r="KYD127" s="38"/>
      <c r="KYE127" s="38"/>
      <c r="KYF127" s="38"/>
      <c r="KYG127" s="38"/>
      <c r="KYH127" s="38"/>
      <c r="KYI127" s="38"/>
      <c r="KYJ127" s="38"/>
      <c r="KYK127" s="38"/>
      <c r="KYL127" s="38"/>
      <c r="KYM127" s="38"/>
      <c r="KYN127" s="38"/>
      <c r="KYO127" s="38"/>
      <c r="KYP127" s="38"/>
      <c r="KYQ127" s="38"/>
      <c r="KYR127" s="38"/>
      <c r="KYS127" s="38"/>
      <c r="KYT127" s="38"/>
      <c r="KYU127" s="38"/>
      <c r="KYV127" s="38"/>
      <c r="KYW127" s="38"/>
      <c r="KYX127" s="38"/>
      <c r="KYY127" s="38"/>
      <c r="KYZ127" s="38"/>
      <c r="KZA127" s="38"/>
      <c r="KZB127" s="38"/>
      <c r="KZC127" s="38"/>
      <c r="KZD127" s="38"/>
      <c r="KZE127" s="38"/>
      <c r="KZF127" s="38"/>
      <c r="KZG127" s="38"/>
      <c r="KZH127" s="38"/>
      <c r="KZI127" s="38"/>
      <c r="KZJ127" s="38"/>
      <c r="KZK127" s="38"/>
      <c r="KZL127" s="38"/>
      <c r="KZM127" s="38"/>
      <c r="KZN127" s="38"/>
      <c r="KZO127" s="38"/>
      <c r="KZP127" s="38"/>
      <c r="KZQ127" s="38"/>
      <c r="KZR127" s="38"/>
      <c r="KZS127" s="38"/>
      <c r="KZT127" s="38"/>
      <c r="KZU127" s="38"/>
      <c r="KZV127" s="38"/>
      <c r="KZW127" s="38"/>
      <c r="KZX127" s="38"/>
      <c r="KZY127" s="38"/>
      <c r="KZZ127" s="38"/>
      <c r="LAA127" s="38"/>
      <c r="LAB127" s="38"/>
      <c r="LAC127" s="38"/>
      <c r="LAD127" s="38"/>
      <c r="LAE127" s="38"/>
      <c r="LAF127" s="38"/>
      <c r="LAG127" s="38"/>
      <c r="LAH127" s="38"/>
      <c r="LAI127" s="38"/>
      <c r="LAJ127" s="38"/>
      <c r="LAK127" s="38"/>
      <c r="LAL127" s="38"/>
      <c r="LAM127" s="38"/>
      <c r="LAN127" s="38"/>
      <c r="LAO127" s="38"/>
      <c r="LAP127" s="38"/>
      <c r="LAQ127" s="38"/>
      <c r="LAR127" s="38"/>
      <c r="LAS127" s="38"/>
      <c r="LAT127" s="38"/>
      <c r="LAU127" s="38"/>
      <c r="LAV127" s="38"/>
      <c r="LAW127" s="38"/>
      <c r="LAX127" s="38"/>
      <c r="LAY127" s="38"/>
      <c r="LAZ127" s="38"/>
      <c r="LBA127" s="38"/>
      <c r="LBB127" s="38"/>
      <c r="LBC127" s="38"/>
      <c r="LBD127" s="38"/>
      <c r="LBE127" s="38"/>
      <c r="LBF127" s="38"/>
      <c r="LBG127" s="38"/>
      <c r="LBH127" s="38"/>
      <c r="LBI127" s="38"/>
      <c r="LBJ127" s="38"/>
      <c r="LBK127" s="38"/>
      <c r="LBL127" s="38"/>
      <c r="LBM127" s="38"/>
      <c r="LBN127" s="38"/>
      <c r="LBO127" s="38"/>
      <c r="LBP127" s="38"/>
      <c r="LBQ127" s="38"/>
      <c r="LBR127" s="38"/>
      <c r="LBS127" s="38"/>
      <c r="LBT127" s="38"/>
      <c r="LBU127" s="38"/>
      <c r="LBV127" s="38"/>
      <c r="LBW127" s="38"/>
      <c r="LBX127" s="38"/>
      <c r="LBY127" s="38"/>
      <c r="LBZ127" s="38"/>
      <c r="LCA127" s="38"/>
      <c r="LCB127" s="38"/>
      <c r="LCC127" s="38"/>
      <c r="LCD127" s="38"/>
      <c r="LCE127" s="38"/>
      <c r="LCF127" s="38"/>
      <c r="LCG127" s="38"/>
      <c r="LCH127" s="38"/>
      <c r="LCI127" s="38"/>
      <c r="LCJ127" s="38"/>
      <c r="LCK127" s="38"/>
      <c r="LCL127" s="38"/>
      <c r="LCM127" s="38"/>
      <c r="LCN127" s="38"/>
      <c r="LCO127" s="38"/>
      <c r="LCP127" s="38"/>
      <c r="LCQ127" s="38"/>
      <c r="LCR127" s="38"/>
      <c r="LCS127" s="38"/>
      <c r="LCT127" s="38"/>
      <c r="LCU127" s="38"/>
      <c r="LCV127" s="38"/>
      <c r="LCW127" s="38"/>
      <c r="LCX127" s="38"/>
      <c r="LCY127" s="38"/>
      <c r="LCZ127" s="38"/>
      <c r="LDA127" s="38"/>
      <c r="LDB127" s="38"/>
      <c r="LDC127" s="38"/>
      <c r="LDD127" s="38"/>
      <c r="LDE127" s="38"/>
      <c r="LDF127" s="38"/>
      <c r="LDG127" s="38"/>
      <c r="LDH127" s="38"/>
      <c r="LDI127" s="38"/>
      <c r="LDJ127" s="38"/>
      <c r="LDK127" s="38"/>
      <c r="LDL127" s="38"/>
      <c r="LDM127" s="38"/>
      <c r="LDN127" s="38"/>
      <c r="LDO127" s="38"/>
      <c r="LDP127" s="38"/>
      <c r="LDQ127" s="38"/>
      <c r="LDR127" s="38"/>
      <c r="LDS127" s="38"/>
      <c r="LDT127" s="38"/>
      <c r="LDU127" s="38"/>
      <c r="LDV127" s="38"/>
      <c r="LDW127" s="38"/>
      <c r="LDX127" s="38"/>
      <c r="LDY127" s="38"/>
      <c r="LDZ127" s="38"/>
      <c r="LEA127" s="38"/>
      <c r="LEB127" s="38"/>
      <c r="LEC127" s="38"/>
      <c r="LED127" s="38"/>
      <c r="LEE127" s="38"/>
      <c r="LEF127" s="38"/>
      <c r="LEG127" s="38"/>
      <c r="LEH127" s="38"/>
      <c r="LEI127" s="38"/>
      <c r="LEJ127" s="38"/>
      <c r="LEK127" s="38"/>
      <c r="LEL127" s="38"/>
      <c r="LEM127" s="38"/>
      <c r="LEN127" s="38"/>
      <c r="LEO127" s="38"/>
      <c r="LEP127" s="38"/>
      <c r="LEQ127" s="38"/>
      <c r="LER127" s="38"/>
      <c r="LES127" s="38"/>
      <c r="LET127" s="38"/>
      <c r="LEU127" s="38"/>
      <c r="LEV127" s="38"/>
      <c r="LEW127" s="38"/>
      <c r="LEX127" s="38"/>
      <c r="LEY127" s="38"/>
      <c r="LEZ127" s="38"/>
      <c r="LFA127" s="38"/>
      <c r="LFB127" s="38"/>
      <c r="LFC127" s="38"/>
      <c r="LFD127" s="38"/>
      <c r="LFE127" s="38"/>
      <c r="LFF127" s="38"/>
      <c r="LFG127" s="38"/>
      <c r="LFH127" s="38"/>
      <c r="LFI127" s="38"/>
      <c r="LFJ127" s="38"/>
      <c r="LFK127" s="38"/>
      <c r="LFL127" s="38"/>
      <c r="LFM127" s="38"/>
      <c r="LFN127" s="38"/>
      <c r="LFO127" s="38"/>
      <c r="LFP127" s="38"/>
      <c r="LFQ127" s="38"/>
      <c r="LFR127" s="38"/>
      <c r="LFS127" s="38"/>
      <c r="LFT127" s="38"/>
      <c r="LFU127" s="38"/>
      <c r="LFV127" s="38"/>
      <c r="LFW127" s="38"/>
      <c r="LFX127" s="38"/>
      <c r="LFY127" s="38"/>
      <c r="LFZ127" s="38"/>
      <c r="LGA127" s="38"/>
      <c r="LGB127" s="38"/>
      <c r="LGC127" s="38"/>
      <c r="LGD127" s="38"/>
      <c r="LGE127" s="38"/>
      <c r="LGF127" s="38"/>
      <c r="LGG127" s="38"/>
      <c r="LGH127" s="38"/>
      <c r="LGI127" s="38"/>
      <c r="LGJ127" s="38"/>
      <c r="LGK127" s="38"/>
      <c r="LGL127" s="38"/>
      <c r="LGM127" s="38"/>
      <c r="LGN127" s="38"/>
      <c r="LGO127" s="38"/>
      <c r="LGP127" s="38"/>
      <c r="LGQ127" s="38"/>
      <c r="LGR127" s="38"/>
      <c r="LGS127" s="38"/>
      <c r="LGT127" s="38"/>
      <c r="LGU127" s="38"/>
      <c r="LGV127" s="38"/>
      <c r="LGW127" s="38"/>
      <c r="LGX127" s="38"/>
      <c r="LGY127" s="38"/>
      <c r="LGZ127" s="38"/>
      <c r="LHA127" s="38"/>
      <c r="LHB127" s="38"/>
      <c r="LHC127" s="38"/>
      <c r="LHD127" s="38"/>
      <c r="LHE127" s="38"/>
      <c r="LHF127" s="38"/>
      <c r="LHG127" s="38"/>
      <c r="LHH127" s="38"/>
      <c r="LHI127" s="38"/>
      <c r="LHJ127" s="38"/>
      <c r="LHK127" s="38"/>
      <c r="LHL127" s="38"/>
      <c r="LHM127" s="38"/>
      <c r="LHN127" s="38"/>
      <c r="LHO127" s="38"/>
      <c r="LHP127" s="38"/>
      <c r="LHQ127" s="38"/>
      <c r="LHR127" s="38"/>
      <c r="LHS127" s="38"/>
      <c r="LHT127" s="38"/>
      <c r="LHU127" s="38"/>
      <c r="LHV127" s="38"/>
      <c r="LHW127" s="38"/>
      <c r="LHX127" s="38"/>
      <c r="LHY127" s="38"/>
      <c r="LHZ127" s="38"/>
      <c r="LIA127" s="38"/>
      <c r="LIB127" s="38"/>
      <c r="LIC127" s="38"/>
      <c r="LID127" s="38"/>
      <c r="LIE127" s="38"/>
      <c r="LIF127" s="38"/>
      <c r="LIG127" s="38"/>
      <c r="LIH127" s="38"/>
      <c r="LII127" s="38"/>
      <c r="LIJ127" s="38"/>
      <c r="LIK127" s="38"/>
      <c r="LIL127" s="38"/>
      <c r="LIM127" s="38"/>
      <c r="LIN127" s="38"/>
      <c r="LIO127" s="38"/>
      <c r="LIP127" s="38"/>
      <c r="LIQ127" s="38"/>
      <c r="LIR127" s="38"/>
      <c r="LIS127" s="38"/>
      <c r="LIT127" s="38"/>
      <c r="LIU127" s="38"/>
      <c r="LIV127" s="38"/>
      <c r="LIW127" s="38"/>
      <c r="LIX127" s="38"/>
      <c r="LIY127" s="38"/>
      <c r="LIZ127" s="38"/>
      <c r="LJA127" s="38"/>
      <c r="LJB127" s="38"/>
      <c r="LJC127" s="38"/>
      <c r="LJD127" s="38"/>
      <c r="LJE127" s="38"/>
      <c r="LJF127" s="38"/>
      <c r="LJG127" s="38"/>
      <c r="LJH127" s="38"/>
      <c r="LJI127" s="38"/>
      <c r="LJJ127" s="38"/>
      <c r="LJK127" s="38"/>
      <c r="LJL127" s="38"/>
      <c r="LJM127" s="38"/>
      <c r="LJN127" s="38"/>
      <c r="LJO127" s="38"/>
      <c r="LJP127" s="38"/>
      <c r="LJQ127" s="38"/>
      <c r="LJR127" s="38"/>
      <c r="LJS127" s="38"/>
      <c r="LJT127" s="38"/>
      <c r="LJU127" s="38"/>
      <c r="LJV127" s="38"/>
      <c r="LJW127" s="38"/>
      <c r="LJX127" s="38"/>
      <c r="LJY127" s="38"/>
      <c r="LJZ127" s="38"/>
      <c r="LKA127" s="38"/>
      <c r="LKB127" s="38"/>
      <c r="LKC127" s="38"/>
      <c r="LKD127" s="38"/>
      <c r="LKE127" s="38"/>
      <c r="LKF127" s="38"/>
      <c r="LKG127" s="38"/>
      <c r="LKH127" s="38"/>
      <c r="LKI127" s="38"/>
      <c r="LKJ127" s="38"/>
      <c r="LKK127" s="38"/>
      <c r="LKL127" s="38"/>
      <c r="LKM127" s="38"/>
      <c r="LKN127" s="38"/>
      <c r="LKO127" s="38"/>
      <c r="LKP127" s="38"/>
      <c r="LKQ127" s="38"/>
      <c r="LKR127" s="38"/>
      <c r="LKS127" s="38"/>
      <c r="LKT127" s="38"/>
      <c r="LKU127" s="38"/>
      <c r="LKV127" s="38"/>
      <c r="LKW127" s="38"/>
      <c r="LKX127" s="38"/>
      <c r="LKY127" s="38"/>
      <c r="LKZ127" s="38"/>
      <c r="LLA127" s="38"/>
      <c r="LLB127" s="38"/>
      <c r="LLC127" s="38"/>
      <c r="LLD127" s="38"/>
      <c r="LLE127" s="38"/>
      <c r="LLF127" s="38"/>
      <c r="LLG127" s="38"/>
      <c r="LLH127" s="38"/>
      <c r="LLI127" s="38"/>
      <c r="LLJ127" s="38"/>
      <c r="LLK127" s="38"/>
      <c r="LLL127" s="38"/>
      <c r="LLM127" s="38"/>
      <c r="LLN127" s="38"/>
      <c r="LLO127" s="38"/>
      <c r="LLP127" s="38"/>
      <c r="LLQ127" s="38"/>
      <c r="LLR127" s="38"/>
      <c r="LLS127" s="38"/>
      <c r="LLT127" s="38"/>
      <c r="LLU127" s="38"/>
      <c r="LLV127" s="38"/>
      <c r="LLW127" s="38"/>
      <c r="LLX127" s="38"/>
      <c r="LLY127" s="38"/>
      <c r="LLZ127" s="38"/>
      <c r="LMA127" s="38"/>
      <c r="LMB127" s="38"/>
      <c r="LMC127" s="38"/>
      <c r="LMD127" s="38"/>
      <c r="LME127" s="38"/>
      <c r="LMF127" s="38"/>
      <c r="LMG127" s="38"/>
      <c r="LMH127" s="38"/>
      <c r="LMI127" s="38"/>
      <c r="LMJ127" s="38"/>
      <c r="LMK127" s="38"/>
      <c r="LML127" s="38"/>
      <c r="LMM127" s="38"/>
      <c r="LMN127" s="38"/>
      <c r="LMO127" s="38"/>
      <c r="LMP127" s="38"/>
      <c r="LMQ127" s="38"/>
      <c r="LMR127" s="38"/>
      <c r="LMS127" s="38"/>
      <c r="LMT127" s="38"/>
      <c r="LMU127" s="38"/>
      <c r="LMV127" s="38"/>
      <c r="LMW127" s="38"/>
      <c r="LMX127" s="38"/>
      <c r="LMY127" s="38"/>
      <c r="LMZ127" s="38"/>
      <c r="LNA127" s="38"/>
      <c r="LNB127" s="38"/>
      <c r="LNC127" s="38"/>
      <c r="LND127" s="38"/>
      <c r="LNE127" s="38"/>
      <c r="LNF127" s="38"/>
      <c r="LNG127" s="38"/>
      <c r="LNH127" s="38"/>
      <c r="LNI127" s="38"/>
      <c r="LNJ127" s="38"/>
      <c r="LNK127" s="38"/>
      <c r="LNL127" s="38"/>
      <c r="LNM127" s="38"/>
      <c r="LNN127" s="38"/>
      <c r="LNO127" s="38"/>
      <c r="LNP127" s="38"/>
      <c r="LNQ127" s="38"/>
      <c r="LNR127" s="38"/>
      <c r="LNS127" s="38"/>
      <c r="LNT127" s="38"/>
      <c r="LNU127" s="38"/>
      <c r="LNV127" s="38"/>
      <c r="LNW127" s="38"/>
      <c r="LNX127" s="38"/>
      <c r="LNY127" s="38"/>
      <c r="LNZ127" s="38"/>
      <c r="LOA127" s="38"/>
      <c r="LOB127" s="38"/>
      <c r="LOC127" s="38"/>
      <c r="LOD127" s="38"/>
      <c r="LOE127" s="38"/>
      <c r="LOF127" s="38"/>
      <c r="LOG127" s="38"/>
      <c r="LOH127" s="38"/>
      <c r="LOI127" s="38"/>
      <c r="LOJ127" s="38"/>
      <c r="LOK127" s="38"/>
      <c r="LOL127" s="38"/>
      <c r="LOM127" s="38"/>
      <c r="LON127" s="38"/>
      <c r="LOO127" s="38"/>
      <c r="LOP127" s="38"/>
      <c r="LOQ127" s="38"/>
      <c r="LOR127" s="38"/>
      <c r="LOS127" s="38"/>
      <c r="LOT127" s="38"/>
      <c r="LOU127" s="38"/>
      <c r="LOV127" s="38"/>
      <c r="LOW127" s="38"/>
      <c r="LOX127" s="38"/>
      <c r="LOY127" s="38"/>
      <c r="LOZ127" s="38"/>
      <c r="LPA127" s="38"/>
      <c r="LPB127" s="38"/>
      <c r="LPC127" s="38"/>
      <c r="LPD127" s="38"/>
      <c r="LPE127" s="38"/>
      <c r="LPF127" s="38"/>
      <c r="LPG127" s="38"/>
      <c r="LPH127" s="38"/>
      <c r="LPI127" s="38"/>
      <c r="LPJ127" s="38"/>
      <c r="LPK127" s="38"/>
      <c r="LPL127" s="38"/>
      <c r="LPM127" s="38"/>
      <c r="LPN127" s="38"/>
      <c r="LPO127" s="38"/>
      <c r="LPP127" s="38"/>
      <c r="LPQ127" s="38"/>
      <c r="LPR127" s="38"/>
      <c r="LPS127" s="38"/>
      <c r="LPT127" s="38"/>
      <c r="LPU127" s="38"/>
      <c r="LPV127" s="38"/>
      <c r="LPW127" s="38"/>
      <c r="LPX127" s="38"/>
      <c r="LPY127" s="38"/>
      <c r="LPZ127" s="38"/>
      <c r="LQA127" s="38"/>
      <c r="LQB127" s="38"/>
      <c r="LQC127" s="38"/>
      <c r="LQD127" s="38"/>
      <c r="LQE127" s="38"/>
      <c r="LQF127" s="38"/>
      <c r="LQG127" s="38"/>
      <c r="LQH127" s="38"/>
      <c r="LQI127" s="38"/>
      <c r="LQJ127" s="38"/>
      <c r="LQK127" s="38"/>
      <c r="LQL127" s="38"/>
      <c r="LQM127" s="38"/>
      <c r="LQN127" s="38"/>
      <c r="LQO127" s="38"/>
      <c r="LQP127" s="38"/>
      <c r="LQQ127" s="38"/>
      <c r="LQR127" s="38"/>
      <c r="LQS127" s="38"/>
      <c r="LQT127" s="38"/>
      <c r="LQU127" s="38"/>
      <c r="LQV127" s="38"/>
      <c r="LQW127" s="38"/>
      <c r="LQX127" s="38"/>
      <c r="LQY127" s="38"/>
      <c r="LQZ127" s="38"/>
      <c r="LRA127" s="38"/>
      <c r="LRB127" s="38"/>
      <c r="LRC127" s="38"/>
      <c r="LRD127" s="38"/>
      <c r="LRE127" s="38"/>
      <c r="LRF127" s="38"/>
      <c r="LRG127" s="38"/>
      <c r="LRH127" s="38"/>
      <c r="LRI127" s="38"/>
      <c r="LRJ127" s="38"/>
      <c r="LRK127" s="38"/>
      <c r="LRL127" s="38"/>
      <c r="LRM127" s="38"/>
      <c r="LRN127" s="38"/>
      <c r="LRO127" s="38"/>
      <c r="LRP127" s="38"/>
      <c r="LRQ127" s="38"/>
      <c r="LRR127" s="38"/>
      <c r="LRS127" s="38"/>
      <c r="LRT127" s="38"/>
      <c r="LRU127" s="38"/>
      <c r="LRV127" s="38"/>
      <c r="LRW127" s="38"/>
      <c r="LRX127" s="38"/>
      <c r="LRY127" s="38"/>
      <c r="LRZ127" s="38"/>
      <c r="LSA127" s="38"/>
      <c r="LSB127" s="38"/>
      <c r="LSC127" s="38"/>
      <c r="LSD127" s="38"/>
      <c r="LSE127" s="38"/>
      <c r="LSF127" s="38"/>
      <c r="LSG127" s="38"/>
      <c r="LSH127" s="38"/>
      <c r="LSI127" s="38"/>
      <c r="LSJ127" s="38"/>
      <c r="LSK127" s="38"/>
      <c r="LSL127" s="38"/>
      <c r="LSM127" s="38"/>
      <c r="LSN127" s="38"/>
      <c r="LSO127" s="38"/>
      <c r="LSP127" s="38"/>
      <c r="LSQ127" s="38"/>
      <c r="LSR127" s="38"/>
      <c r="LSS127" s="38"/>
      <c r="LST127" s="38"/>
      <c r="LSU127" s="38"/>
      <c r="LSV127" s="38"/>
      <c r="LSW127" s="38"/>
      <c r="LSX127" s="38"/>
      <c r="LSY127" s="38"/>
      <c r="LSZ127" s="38"/>
      <c r="LTA127" s="38"/>
      <c r="LTB127" s="38"/>
      <c r="LTC127" s="38"/>
      <c r="LTD127" s="38"/>
      <c r="LTE127" s="38"/>
      <c r="LTF127" s="38"/>
      <c r="LTG127" s="38"/>
      <c r="LTH127" s="38"/>
      <c r="LTI127" s="38"/>
      <c r="LTJ127" s="38"/>
      <c r="LTK127" s="38"/>
      <c r="LTL127" s="38"/>
      <c r="LTM127" s="38"/>
      <c r="LTN127" s="38"/>
      <c r="LTO127" s="38"/>
      <c r="LTP127" s="38"/>
      <c r="LTQ127" s="38"/>
      <c r="LTR127" s="38"/>
      <c r="LTS127" s="38"/>
      <c r="LTT127" s="38"/>
      <c r="LTU127" s="38"/>
      <c r="LTV127" s="38"/>
      <c r="LTW127" s="38"/>
      <c r="LTX127" s="38"/>
      <c r="LTY127" s="38"/>
      <c r="LTZ127" s="38"/>
      <c r="LUA127" s="38"/>
      <c r="LUB127" s="38"/>
      <c r="LUC127" s="38"/>
      <c r="LUD127" s="38"/>
      <c r="LUE127" s="38"/>
      <c r="LUF127" s="38"/>
      <c r="LUG127" s="38"/>
      <c r="LUH127" s="38"/>
      <c r="LUI127" s="38"/>
      <c r="LUJ127" s="38"/>
      <c r="LUK127" s="38"/>
      <c r="LUL127" s="38"/>
      <c r="LUM127" s="38"/>
      <c r="LUN127" s="38"/>
      <c r="LUO127" s="38"/>
      <c r="LUP127" s="38"/>
      <c r="LUQ127" s="38"/>
      <c r="LUR127" s="38"/>
      <c r="LUS127" s="38"/>
      <c r="LUT127" s="38"/>
      <c r="LUU127" s="38"/>
      <c r="LUV127" s="38"/>
      <c r="LUW127" s="38"/>
      <c r="LUX127" s="38"/>
      <c r="LUY127" s="38"/>
      <c r="LUZ127" s="38"/>
      <c r="LVA127" s="38"/>
      <c r="LVB127" s="38"/>
      <c r="LVC127" s="38"/>
      <c r="LVD127" s="38"/>
      <c r="LVE127" s="38"/>
      <c r="LVF127" s="38"/>
      <c r="LVG127" s="38"/>
      <c r="LVH127" s="38"/>
      <c r="LVI127" s="38"/>
      <c r="LVJ127" s="38"/>
      <c r="LVK127" s="38"/>
      <c r="LVL127" s="38"/>
      <c r="LVM127" s="38"/>
      <c r="LVN127" s="38"/>
      <c r="LVO127" s="38"/>
      <c r="LVP127" s="38"/>
      <c r="LVQ127" s="38"/>
      <c r="LVR127" s="38"/>
      <c r="LVS127" s="38"/>
      <c r="LVT127" s="38"/>
      <c r="LVU127" s="38"/>
      <c r="LVV127" s="38"/>
      <c r="LVW127" s="38"/>
      <c r="LVX127" s="38"/>
      <c r="LVY127" s="38"/>
      <c r="LVZ127" s="38"/>
      <c r="LWA127" s="38"/>
      <c r="LWB127" s="38"/>
      <c r="LWC127" s="38"/>
      <c r="LWD127" s="38"/>
      <c r="LWE127" s="38"/>
      <c r="LWF127" s="38"/>
      <c r="LWG127" s="38"/>
      <c r="LWH127" s="38"/>
      <c r="LWI127" s="38"/>
      <c r="LWJ127" s="38"/>
      <c r="LWK127" s="38"/>
      <c r="LWL127" s="38"/>
      <c r="LWM127" s="38"/>
      <c r="LWN127" s="38"/>
      <c r="LWO127" s="38"/>
      <c r="LWP127" s="38"/>
      <c r="LWQ127" s="38"/>
      <c r="LWR127" s="38"/>
      <c r="LWS127" s="38"/>
      <c r="LWT127" s="38"/>
      <c r="LWU127" s="38"/>
      <c r="LWV127" s="38"/>
      <c r="LWW127" s="38"/>
      <c r="LWX127" s="38"/>
      <c r="LWY127" s="38"/>
      <c r="LWZ127" s="38"/>
      <c r="LXA127" s="38"/>
      <c r="LXB127" s="38"/>
      <c r="LXC127" s="38"/>
      <c r="LXD127" s="38"/>
      <c r="LXE127" s="38"/>
      <c r="LXF127" s="38"/>
      <c r="LXG127" s="38"/>
      <c r="LXH127" s="38"/>
      <c r="LXI127" s="38"/>
      <c r="LXJ127" s="38"/>
      <c r="LXK127" s="38"/>
      <c r="LXL127" s="38"/>
      <c r="LXM127" s="38"/>
      <c r="LXN127" s="38"/>
      <c r="LXO127" s="38"/>
      <c r="LXP127" s="38"/>
      <c r="LXQ127" s="38"/>
      <c r="LXR127" s="38"/>
      <c r="LXS127" s="38"/>
      <c r="LXT127" s="38"/>
      <c r="LXU127" s="38"/>
      <c r="LXV127" s="38"/>
      <c r="LXW127" s="38"/>
      <c r="LXX127" s="38"/>
      <c r="LXY127" s="38"/>
      <c r="LXZ127" s="38"/>
      <c r="LYA127" s="38"/>
      <c r="LYB127" s="38"/>
      <c r="LYC127" s="38"/>
      <c r="LYD127" s="38"/>
      <c r="LYE127" s="38"/>
      <c r="LYF127" s="38"/>
      <c r="LYG127" s="38"/>
      <c r="LYH127" s="38"/>
      <c r="LYI127" s="38"/>
      <c r="LYJ127" s="38"/>
      <c r="LYK127" s="38"/>
      <c r="LYL127" s="38"/>
      <c r="LYM127" s="38"/>
      <c r="LYN127" s="38"/>
      <c r="LYO127" s="38"/>
      <c r="LYP127" s="38"/>
      <c r="LYQ127" s="38"/>
      <c r="LYR127" s="38"/>
      <c r="LYS127" s="38"/>
      <c r="LYT127" s="38"/>
      <c r="LYU127" s="38"/>
      <c r="LYV127" s="38"/>
      <c r="LYW127" s="38"/>
      <c r="LYX127" s="38"/>
      <c r="LYY127" s="38"/>
      <c r="LYZ127" s="38"/>
      <c r="LZA127" s="38"/>
      <c r="LZB127" s="38"/>
      <c r="LZC127" s="38"/>
      <c r="LZD127" s="38"/>
      <c r="LZE127" s="38"/>
      <c r="LZF127" s="38"/>
      <c r="LZG127" s="38"/>
      <c r="LZH127" s="38"/>
      <c r="LZI127" s="38"/>
      <c r="LZJ127" s="38"/>
      <c r="LZK127" s="38"/>
      <c r="LZL127" s="38"/>
      <c r="LZM127" s="38"/>
      <c r="LZN127" s="38"/>
      <c r="LZO127" s="38"/>
      <c r="LZP127" s="38"/>
      <c r="LZQ127" s="38"/>
      <c r="LZR127" s="38"/>
      <c r="LZS127" s="38"/>
      <c r="LZT127" s="38"/>
      <c r="LZU127" s="38"/>
      <c r="LZV127" s="38"/>
      <c r="LZW127" s="38"/>
      <c r="LZX127" s="38"/>
      <c r="LZY127" s="38"/>
      <c r="LZZ127" s="38"/>
      <c r="MAA127" s="38"/>
      <c r="MAB127" s="38"/>
      <c r="MAC127" s="38"/>
      <c r="MAD127" s="38"/>
      <c r="MAE127" s="38"/>
      <c r="MAF127" s="38"/>
      <c r="MAG127" s="38"/>
      <c r="MAH127" s="38"/>
      <c r="MAI127" s="38"/>
      <c r="MAJ127" s="38"/>
      <c r="MAK127" s="38"/>
      <c r="MAL127" s="38"/>
      <c r="MAM127" s="38"/>
      <c r="MAN127" s="38"/>
      <c r="MAO127" s="38"/>
      <c r="MAP127" s="38"/>
      <c r="MAQ127" s="38"/>
      <c r="MAR127" s="38"/>
      <c r="MAS127" s="38"/>
      <c r="MAT127" s="38"/>
      <c r="MAU127" s="38"/>
      <c r="MAV127" s="38"/>
      <c r="MAW127" s="38"/>
      <c r="MAX127" s="38"/>
      <c r="MAY127" s="38"/>
      <c r="MAZ127" s="38"/>
      <c r="MBA127" s="38"/>
      <c r="MBB127" s="38"/>
      <c r="MBC127" s="38"/>
      <c r="MBD127" s="38"/>
      <c r="MBE127" s="38"/>
      <c r="MBF127" s="38"/>
      <c r="MBG127" s="38"/>
      <c r="MBH127" s="38"/>
      <c r="MBI127" s="38"/>
      <c r="MBJ127" s="38"/>
      <c r="MBK127" s="38"/>
      <c r="MBL127" s="38"/>
      <c r="MBM127" s="38"/>
      <c r="MBN127" s="38"/>
      <c r="MBO127" s="38"/>
      <c r="MBP127" s="38"/>
      <c r="MBQ127" s="38"/>
      <c r="MBR127" s="38"/>
      <c r="MBS127" s="38"/>
      <c r="MBT127" s="38"/>
      <c r="MBU127" s="38"/>
      <c r="MBV127" s="38"/>
      <c r="MBW127" s="38"/>
      <c r="MBX127" s="38"/>
      <c r="MBY127" s="38"/>
      <c r="MBZ127" s="38"/>
      <c r="MCA127" s="38"/>
      <c r="MCB127" s="38"/>
      <c r="MCC127" s="38"/>
      <c r="MCD127" s="38"/>
      <c r="MCE127" s="38"/>
      <c r="MCF127" s="38"/>
      <c r="MCG127" s="38"/>
      <c r="MCH127" s="38"/>
      <c r="MCI127" s="38"/>
      <c r="MCJ127" s="38"/>
      <c r="MCK127" s="38"/>
      <c r="MCL127" s="38"/>
      <c r="MCM127" s="38"/>
      <c r="MCN127" s="38"/>
      <c r="MCO127" s="38"/>
      <c r="MCP127" s="38"/>
      <c r="MCQ127" s="38"/>
      <c r="MCR127" s="38"/>
      <c r="MCS127" s="38"/>
      <c r="MCT127" s="38"/>
      <c r="MCU127" s="38"/>
      <c r="MCV127" s="38"/>
      <c r="MCW127" s="38"/>
      <c r="MCX127" s="38"/>
      <c r="MCY127" s="38"/>
      <c r="MCZ127" s="38"/>
      <c r="MDA127" s="38"/>
      <c r="MDB127" s="38"/>
      <c r="MDC127" s="38"/>
      <c r="MDD127" s="38"/>
      <c r="MDE127" s="38"/>
      <c r="MDF127" s="38"/>
      <c r="MDG127" s="38"/>
      <c r="MDH127" s="38"/>
      <c r="MDI127" s="38"/>
      <c r="MDJ127" s="38"/>
      <c r="MDK127" s="38"/>
      <c r="MDL127" s="38"/>
      <c r="MDM127" s="38"/>
      <c r="MDN127" s="38"/>
      <c r="MDO127" s="38"/>
      <c r="MDP127" s="38"/>
      <c r="MDQ127" s="38"/>
      <c r="MDR127" s="38"/>
      <c r="MDS127" s="38"/>
      <c r="MDT127" s="38"/>
      <c r="MDU127" s="38"/>
      <c r="MDV127" s="38"/>
      <c r="MDW127" s="38"/>
      <c r="MDX127" s="38"/>
      <c r="MDY127" s="38"/>
      <c r="MDZ127" s="38"/>
      <c r="MEA127" s="38"/>
      <c r="MEB127" s="38"/>
      <c r="MEC127" s="38"/>
      <c r="MED127" s="38"/>
      <c r="MEE127" s="38"/>
      <c r="MEF127" s="38"/>
      <c r="MEG127" s="38"/>
      <c r="MEH127" s="38"/>
      <c r="MEI127" s="38"/>
      <c r="MEJ127" s="38"/>
      <c r="MEK127" s="38"/>
      <c r="MEL127" s="38"/>
      <c r="MEM127" s="38"/>
      <c r="MEN127" s="38"/>
      <c r="MEO127" s="38"/>
      <c r="MEP127" s="38"/>
      <c r="MEQ127" s="38"/>
      <c r="MER127" s="38"/>
      <c r="MES127" s="38"/>
      <c r="MET127" s="38"/>
      <c r="MEU127" s="38"/>
      <c r="MEV127" s="38"/>
      <c r="MEW127" s="38"/>
      <c r="MEX127" s="38"/>
      <c r="MEY127" s="38"/>
      <c r="MEZ127" s="38"/>
      <c r="MFA127" s="38"/>
      <c r="MFB127" s="38"/>
      <c r="MFC127" s="38"/>
      <c r="MFD127" s="38"/>
      <c r="MFE127" s="38"/>
      <c r="MFF127" s="38"/>
      <c r="MFG127" s="38"/>
      <c r="MFH127" s="38"/>
      <c r="MFI127" s="38"/>
      <c r="MFJ127" s="38"/>
      <c r="MFK127" s="38"/>
      <c r="MFL127" s="38"/>
      <c r="MFM127" s="38"/>
      <c r="MFN127" s="38"/>
      <c r="MFO127" s="38"/>
      <c r="MFP127" s="38"/>
      <c r="MFQ127" s="38"/>
      <c r="MFR127" s="38"/>
      <c r="MFS127" s="38"/>
      <c r="MFT127" s="38"/>
      <c r="MFU127" s="38"/>
      <c r="MFV127" s="38"/>
      <c r="MFW127" s="38"/>
      <c r="MFX127" s="38"/>
      <c r="MFY127" s="38"/>
      <c r="MFZ127" s="38"/>
      <c r="MGA127" s="38"/>
      <c r="MGB127" s="38"/>
      <c r="MGC127" s="38"/>
      <c r="MGD127" s="38"/>
      <c r="MGE127" s="38"/>
      <c r="MGF127" s="38"/>
      <c r="MGG127" s="38"/>
      <c r="MGH127" s="38"/>
      <c r="MGI127" s="38"/>
      <c r="MGJ127" s="38"/>
      <c r="MGK127" s="38"/>
      <c r="MGL127" s="38"/>
      <c r="MGM127" s="38"/>
      <c r="MGN127" s="38"/>
      <c r="MGO127" s="38"/>
      <c r="MGP127" s="38"/>
      <c r="MGQ127" s="38"/>
      <c r="MGR127" s="38"/>
      <c r="MGS127" s="38"/>
      <c r="MGT127" s="38"/>
      <c r="MGU127" s="38"/>
      <c r="MGV127" s="38"/>
      <c r="MGW127" s="38"/>
      <c r="MGX127" s="38"/>
      <c r="MGY127" s="38"/>
      <c r="MGZ127" s="38"/>
      <c r="MHA127" s="38"/>
      <c r="MHB127" s="38"/>
      <c r="MHC127" s="38"/>
      <c r="MHD127" s="38"/>
      <c r="MHE127" s="38"/>
      <c r="MHF127" s="38"/>
      <c r="MHG127" s="38"/>
      <c r="MHH127" s="38"/>
      <c r="MHI127" s="38"/>
      <c r="MHJ127" s="38"/>
      <c r="MHK127" s="38"/>
      <c r="MHL127" s="38"/>
      <c r="MHM127" s="38"/>
      <c r="MHN127" s="38"/>
      <c r="MHO127" s="38"/>
      <c r="MHP127" s="38"/>
      <c r="MHQ127" s="38"/>
      <c r="MHR127" s="38"/>
      <c r="MHS127" s="38"/>
      <c r="MHT127" s="38"/>
      <c r="MHU127" s="38"/>
      <c r="MHV127" s="38"/>
      <c r="MHW127" s="38"/>
      <c r="MHX127" s="38"/>
      <c r="MHY127" s="38"/>
      <c r="MHZ127" s="38"/>
      <c r="MIA127" s="38"/>
      <c r="MIB127" s="38"/>
      <c r="MIC127" s="38"/>
      <c r="MID127" s="38"/>
      <c r="MIE127" s="38"/>
      <c r="MIF127" s="38"/>
      <c r="MIG127" s="38"/>
      <c r="MIH127" s="38"/>
      <c r="MII127" s="38"/>
      <c r="MIJ127" s="38"/>
      <c r="MIK127" s="38"/>
      <c r="MIL127" s="38"/>
      <c r="MIM127" s="38"/>
      <c r="MIN127" s="38"/>
      <c r="MIO127" s="38"/>
      <c r="MIP127" s="38"/>
      <c r="MIQ127" s="38"/>
      <c r="MIR127" s="38"/>
      <c r="MIS127" s="38"/>
      <c r="MIT127" s="38"/>
      <c r="MIU127" s="38"/>
      <c r="MIV127" s="38"/>
      <c r="MIW127" s="38"/>
      <c r="MIX127" s="38"/>
      <c r="MIY127" s="38"/>
      <c r="MIZ127" s="38"/>
      <c r="MJA127" s="38"/>
      <c r="MJB127" s="38"/>
      <c r="MJC127" s="38"/>
      <c r="MJD127" s="38"/>
      <c r="MJE127" s="38"/>
      <c r="MJF127" s="38"/>
      <c r="MJG127" s="38"/>
      <c r="MJH127" s="38"/>
      <c r="MJI127" s="38"/>
      <c r="MJJ127" s="38"/>
      <c r="MJK127" s="38"/>
      <c r="MJL127" s="38"/>
      <c r="MJM127" s="38"/>
      <c r="MJN127" s="38"/>
      <c r="MJO127" s="38"/>
      <c r="MJP127" s="38"/>
      <c r="MJQ127" s="38"/>
      <c r="MJR127" s="38"/>
      <c r="MJS127" s="38"/>
      <c r="MJT127" s="38"/>
      <c r="MJU127" s="38"/>
      <c r="MJV127" s="38"/>
      <c r="MJW127" s="38"/>
      <c r="MJX127" s="38"/>
      <c r="MJY127" s="38"/>
      <c r="MJZ127" s="38"/>
      <c r="MKA127" s="38"/>
      <c r="MKB127" s="38"/>
      <c r="MKC127" s="38"/>
      <c r="MKD127" s="38"/>
      <c r="MKE127" s="38"/>
      <c r="MKF127" s="38"/>
      <c r="MKG127" s="38"/>
      <c r="MKH127" s="38"/>
      <c r="MKI127" s="38"/>
      <c r="MKJ127" s="38"/>
      <c r="MKK127" s="38"/>
      <c r="MKL127" s="38"/>
      <c r="MKM127" s="38"/>
      <c r="MKN127" s="38"/>
      <c r="MKO127" s="38"/>
      <c r="MKP127" s="38"/>
      <c r="MKQ127" s="38"/>
      <c r="MKR127" s="38"/>
      <c r="MKS127" s="38"/>
      <c r="MKT127" s="38"/>
      <c r="MKU127" s="38"/>
      <c r="MKV127" s="38"/>
      <c r="MKW127" s="38"/>
      <c r="MKX127" s="38"/>
      <c r="MKY127" s="38"/>
      <c r="MKZ127" s="38"/>
      <c r="MLA127" s="38"/>
      <c r="MLB127" s="38"/>
      <c r="MLC127" s="38"/>
      <c r="MLD127" s="38"/>
      <c r="MLE127" s="38"/>
      <c r="MLF127" s="38"/>
      <c r="MLG127" s="38"/>
      <c r="MLH127" s="38"/>
      <c r="MLI127" s="38"/>
      <c r="MLJ127" s="38"/>
      <c r="MLK127" s="38"/>
      <c r="MLL127" s="38"/>
      <c r="MLM127" s="38"/>
      <c r="MLN127" s="38"/>
      <c r="MLO127" s="38"/>
      <c r="MLP127" s="38"/>
      <c r="MLQ127" s="38"/>
      <c r="MLR127" s="38"/>
      <c r="MLS127" s="38"/>
      <c r="MLT127" s="38"/>
      <c r="MLU127" s="38"/>
      <c r="MLV127" s="38"/>
      <c r="MLW127" s="38"/>
      <c r="MLX127" s="38"/>
      <c r="MLY127" s="38"/>
      <c r="MLZ127" s="38"/>
      <c r="MMA127" s="38"/>
      <c r="MMB127" s="38"/>
      <c r="MMC127" s="38"/>
      <c r="MMD127" s="38"/>
      <c r="MME127" s="38"/>
      <c r="MMF127" s="38"/>
      <c r="MMG127" s="38"/>
      <c r="MMH127" s="38"/>
      <c r="MMI127" s="38"/>
      <c r="MMJ127" s="38"/>
      <c r="MMK127" s="38"/>
      <c r="MML127" s="38"/>
      <c r="MMM127" s="38"/>
      <c r="MMN127" s="38"/>
      <c r="MMO127" s="38"/>
      <c r="MMP127" s="38"/>
      <c r="MMQ127" s="38"/>
      <c r="MMR127" s="38"/>
      <c r="MMS127" s="38"/>
      <c r="MMT127" s="38"/>
      <c r="MMU127" s="38"/>
      <c r="MMV127" s="38"/>
      <c r="MMW127" s="38"/>
      <c r="MMX127" s="38"/>
      <c r="MMY127" s="38"/>
      <c r="MMZ127" s="38"/>
      <c r="MNA127" s="38"/>
      <c r="MNB127" s="38"/>
      <c r="MNC127" s="38"/>
      <c r="MND127" s="38"/>
      <c r="MNE127" s="38"/>
      <c r="MNF127" s="38"/>
      <c r="MNG127" s="38"/>
      <c r="MNH127" s="38"/>
      <c r="MNI127" s="38"/>
      <c r="MNJ127" s="38"/>
      <c r="MNK127" s="38"/>
      <c r="MNL127" s="38"/>
      <c r="MNM127" s="38"/>
      <c r="MNN127" s="38"/>
      <c r="MNO127" s="38"/>
      <c r="MNP127" s="38"/>
      <c r="MNQ127" s="38"/>
      <c r="MNR127" s="38"/>
      <c r="MNS127" s="38"/>
      <c r="MNT127" s="38"/>
      <c r="MNU127" s="38"/>
      <c r="MNV127" s="38"/>
      <c r="MNW127" s="38"/>
      <c r="MNX127" s="38"/>
      <c r="MNY127" s="38"/>
      <c r="MNZ127" s="38"/>
      <c r="MOA127" s="38"/>
      <c r="MOB127" s="38"/>
      <c r="MOC127" s="38"/>
      <c r="MOD127" s="38"/>
      <c r="MOE127" s="38"/>
      <c r="MOF127" s="38"/>
      <c r="MOG127" s="38"/>
      <c r="MOH127" s="38"/>
      <c r="MOI127" s="38"/>
      <c r="MOJ127" s="38"/>
      <c r="MOK127" s="38"/>
      <c r="MOL127" s="38"/>
      <c r="MOM127" s="38"/>
      <c r="MON127" s="38"/>
      <c r="MOO127" s="38"/>
      <c r="MOP127" s="38"/>
      <c r="MOQ127" s="38"/>
      <c r="MOR127" s="38"/>
      <c r="MOS127" s="38"/>
      <c r="MOT127" s="38"/>
      <c r="MOU127" s="38"/>
      <c r="MOV127" s="38"/>
      <c r="MOW127" s="38"/>
      <c r="MOX127" s="38"/>
      <c r="MOY127" s="38"/>
      <c r="MOZ127" s="38"/>
      <c r="MPA127" s="38"/>
      <c r="MPB127" s="38"/>
      <c r="MPC127" s="38"/>
      <c r="MPD127" s="38"/>
      <c r="MPE127" s="38"/>
      <c r="MPF127" s="38"/>
      <c r="MPG127" s="38"/>
      <c r="MPH127" s="38"/>
      <c r="MPI127" s="38"/>
      <c r="MPJ127" s="38"/>
      <c r="MPK127" s="38"/>
      <c r="MPL127" s="38"/>
      <c r="MPM127" s="38"/>
      <c r="MPN127" s="38"/>
      <c r="MPO127" s="38"/>
      <c r="MPP127" s="38"/>
      <c r="MPQ127" s="38"/>
      <c r="MPR127" s="38"/>
      <c r="MPS127" s="38"/>
      <c r="MPT127" s="38"/>
      <c r="MPU127" s="38"/>
      <c r="MPV127" s="38"/>
      <c r="MPW127" s="38"/>
      <c r="MPX127" s="38"/>
      <c r="MPY127" s="38"/>
      <c r="MPZ127" s="38"/>
      <c r="MQA127" s="38"/>
      <c r="MQB127" s="38"/>
      <c r="MQC127" s="38"/>
      <c r="MQD127" s="38"/>
      <c r="MQE127" s="38"/>
      <c r="MQF127" s="38"/>
      <c r="MQG127" s="38"/>
      <c r="MQH127" s="38"/>
      <c r="MQI127" s="38"/>
      <c r="MQJ127" s="38"/>
      <c r="MQK127" s="38"/>
      <c r="MQL127" s="38"/>
      <c r="MQM127" s="38"/>
      <c r="MQN127" s="38"/>
      <c r="MQO127" s="38"/>
      <c r="MQP127" s="38"/>
      <c r="MQQ127" s="38"/>
      <c r="MQR127" s="38"/>
      <c r="MQS127" s="38"/>
      <c r="MQT127" s="38"/>
      <c r="MQU127" s="38"/>
      <c r="MQV127" s="38"/>
      <c r="MQW127" s="38"/>
      <c r="MQX127" s="38"/>
      <c r="MQY127" s="38"/>
      <c r="MQZ127" s="38"/>
      <c r="MRA127" s="38"/>
      <c r="MRB127" s="38"/>
      <c r="MRC127" s="38"/>
      <c r="MRD127" s="38"/>
      <c r="MRE127" s="38"/>
      <c r="MRF127" s="38"/>
      <c r="MRG127" s="38"/>
      <c r="MRH127" s="38"/>
      <c r="MRI127" s="38"/>
      <c r="MRJ127" s="38"/>
      <c r="MRK127" s="38"/>
      <c r="MRL127" s="38"/>
      <c r="MRM127" s="38"/>
      <c r="MRN127" s="38"/>
      <c r="MRO127" s="38"/>
      <c r="MRP127" s="38"/>
      <c r="MRQ127" s="38"/>
      <c r="MRR127" s="38"/>
      <c r="MRS127" s="38"/>
      <c r="MRT127" s="38"/>
      <c r="MRU127" s="38"/>
      <c r="MRV127" s="38"/>
      <c r="MRW127" s="38"/>
      <c r="MRX127" s="38"/>
      <c r="MRY127" s="38"/>
      <c r="MRZ127" s="38"/>
      <c r="MSA127" s="38"/>
      <c r="MSB127" s="38"/>
      <c r="MSC127" s="38"/>
      <c r="MSD127" s="38"/>
      <c r="MSE127" s="38"/>
      <c r="MSF127" s="38"/>
      <c r="MSG127" s="38"/>
      <c r="MSH127" s="38"/>
      <c r="MSI127" s="38"/>
      <c r="MSJ127" s="38"/>
      <c r="MSK127" s="38"/>
      <c r="MSL127" s="38"/>
      <c r="MSM127" s="38"/>
      <c r="MSN127" s="38"/>
      <c r="MSO127" s="38"/>
      <c r="MSP127" s="38"/>
      <c r="MSQ127" s="38"/>
      <c r="MSR127" s="38"/>
      <c r="MSS127" s="38"/>
      <c r="MST127" s="38"/>
      <c r="MSU127" s="38"/>
      <c r="MSV127" s="38"/>
      <c r="MSW127" s="38"/>
      <c r="MSX127" s="38"/>
      <c r="MSY127" s="38"/>
      <c r="MSZ127" s="38"/>
      <c r="MTA127" s="38"/>
      <c r="MTB127" s="38"/>
      <c r="MTC127" s="38"/>
      <c r="MTD127" s="38"/>
      <c r="MTE127" s="38"/>
      <c r="MTF127" s="38"/>
      <c r="MTG127" s="38"/>
      <c r="MTH127" s="38"/>
      <c r="MTI127" s="38"/>
      <c r="MTJ127" s="38"/>
      <c r="MTK127" s="38"/>
      <c r="MTL127" s="38"/>
      <c r="MTM127" s="38"/>
      <c r="MTN127" s="38"/>
      <c r="MTO127" s="38"/>
      <c r="MTP127" s="38"/>
      <c r="MTQ127" s="38"/>
      <c r="MTR127" s="38"/>
      <c r="MTS127" s="38"/>
      <c r="MTT127" s="38"/>
      <c r="MTU127" s="38"/>
      <c r="MTV127" s="38"/>
      <c r="MTW127" s="38"/>
      <c r="MTX127" s="38"/>
      <c r="MTY127" s="38"/>
      <c r="MTZ127" s="38"/>
      <c r="MUA127" s="38"/>
      <c r="MUB127" s="38"/>
      <c r="MUC127" s="38"/>
      <c r="MUD127" s="38"/>
      <c r="MUE127" s="38"/>
      <c r="MUF127" s="38"/>
      <c r="MUG127" s="38"/>
      <c r="MUH127" s="38"/>
      <c r="MUI127" s="38"/>
      <c r="MUJ127" s="38"/>
      <c r="MUK127" s="38"/>
      <c r="MUL127" s="38"/>
      <c r="MUM127" s="38"/>
      <c r="MUN127" s="38"/>
      <c r="MUO127" s="38"/>
      <c r="MUP127" s="38"/>
      <c r="MUQ127" s="38"/>
      <c r="MUR127" s="38"/>
      <c r="MUS127" s="38"/>
      <c r="MUT127" s="38"/>
      <c r="MUU127" s="38"/>
      <c r="MUV127" s="38"/>
      <c r="MUW127" s="38"/>
      <c r="MUX127" s="38"/>
      <c r="MUY127" s="38"/>
      <c r="MUZ127" s="38"/>
      <c r="MVA127" s="38"/>
      <c r="MVB127" s="38"/>
      <c r="MVC127" s="38"/>
      <c r="MVD127" s="38"/>
      <c r="MVE127" s="38"/>
      <c r="MVF127" s="38"/>
      <c r="MVG127" s="38"/>
      <c r="MVH127" s="38"/>
      <c r="MVI127" s="38"/>
      <c r="MVJ127" s="38"/>
      <c r="MVK127" s="38"/>
      <c r="MVL127" s="38"/>
      <c r="MVM127" s="38"/>
      <c r="MVN127" s="38"/>
      <c r="MVO127" s="38"/>
      <c r="MVP127" s="38"/>
      <c r="MVQ127" s="38"/>
      <c r="MVR127" s="38"/>
      <c r="MVS127" s="38"/>
      <c r="MVT127" s="38"/>
      <c r="MVU127" s="38"/>
      <c r="MVV127" s="38"/>
      <c r="MVW127" s="38"/>
      <c r="MVX127" s="38"/>
      <c r="MVY127" s="38"/>
      <c r="MVZ127" s="38"/>
      <c r="MWA127" s="38"/>
      <c r="MWB127" s="38"/>
      <c r="MWC127" s="38"/>
      <c r="MWD127" s="38"/>
      <c r="MWE127" s="38"/>
      <c r="MWF127" s="38"/>
      <c r="MWG127" s="38"/>
      <c r="MWH127" s="38"/>
      <c r="MWI127" s="38"/>
      <c r="MWJ127" s="38"/>
      <c r="MWK127" s="38"/>
      <c r="MWL127" s="38"/>
      <c r="MWM127" s="38"/>
      <c r="MWN127" s="38"/>
      <c r="MWO127" s="38"/>
      <c r="MWP127" s="38"/>
      <c r="MWQ127" s="38"/>
      <c r="MWR127" s="38"/>
      <c r="MWS127" s="38"/>
      <c r="MWT127" s="38"/>
      <c r="MWU127" s="38"/>
      <c r="MWV127" s="38"/>
      <c r="MWW127" s="38"/>
      <c r="MWX127" s="38"/>
      <c r="MWY127" s="38"/>
      <c r="MWZ127" s="38"/>
      <c r="MXA127" s="38"/>
      <c r="MXB127" s="38"/>
      <c r="MXC127" s="38"/>
      <c r="MXD127" s="38"/>
      <c r="MXE127" s="38"/>
      <c r="MXF127" s="38"/>
      <c r="MXG127" s="38"/>
      <c r="MXH127" s="38"/>
      <c r="MXI127" s="38"/>
      <c r="MXJ127" s="38"/>
      <c r="MXK127" s="38"/>
      <c r="MXL127" s="38"/>
      <c r="MXM127" s="38"/>
      <c r="MXN127" s="38"/>
      <c r="MXO127" s="38"/>
      <c r="MXP127" s="38"/>
      <c r="MXQ127" s="38"/>
      <c r="MXR127" s="38"/>
      <c r="MXS127" s="38"/>
      <c r="MXT127" s="38"/>
      <c r="MXU127" s="38"/>
      <c r="MXV127" s="38"/>
      <c r="MXW127" s="38"/>
      <c r="MXX127" s="38"/>
      <c r="MXY127" s="38"/>
      <c r="MXZ127" s="38"/>
      <c r="MYA127" s="38"/>
      <c r="MYB127" s="38"/>
      <c r="MYC127" s="38"/>
      <c r="MYD127" s="38"/>
      <c r="MYE127" s="38"/>
      <c r="MYF127" s="38"/>
      <c r="MYG127" s="38"/>
      <c r="MYH127" s="38"/>
      <c r="MYI127" s="38"/>
      <c r="MYJ127" s="38"/>
      <c r="MYK127" s="38"/>
      <c r="MYL127" s="38"/>
      <c r="MYM127" s="38"/>
      <c r="MYN127" s="38"/>
      <c r="MYO127" s="38"/>
      <c r="MYP127" s="38"/>
      <c r="MYQ127" s="38"/>
      <c r="MYR127" s="38"/>
      <c r="MYS127" s="38"/>
      <c r="MYT127" s="38"/>
      <c r="MYU127" s="38"/>
      <c r="MYV127" s="38"/>
      <c r="MYW127" s="38"/>
      <c r="MYX127" s="38"/>
      <c r="MYY127" s="38"/>
      <c r="MYZ127" s="38"/>
      <c r="MZA127" s="38"/>
      <c r="MZB127" s="38"/>
      <c r="MZC127" s="38"/>
      <c r="MZD127" s="38"/>
      <c r="MZE127" s="38"/>
      <c r="MZF127" s="38"/>
      <c r="MZG127" s="38"/>
      <c r="MZH127" s="38"/>
      <c r="MZI127" s="38"/>
      <c r="MZJ127" s="38"/>
      <c r="MZK127" s="38"/>
      <c r="MZL127" s="38"/>
      <c r="MZM127" s="38"/>
      <c r="MZN127" s="38"/>
      <c r="MZO127" s="38"/>
      <c r="MZP127" s="38"/>
      <c r="MZQ127" s="38"/>
      <c r="MZR127" s="38"/>
      <c r="MZS127" s="38"/>
      <c r="MZT127" s="38"/>
      <c r="MZU127" s="38"/>
      <c r="MZV127" s="38"/>
      <c r="MZW127" s="38"/>
      <c r="MZX127" s="38"/>
      <c r="MZY127" s="38"/>
      <c r="MZZ127" s="38"/>
      <c r="NAA127" s="38"/>
      <c r="NAB127" s="38"/>
      <c r="NAC127" s="38"/>
      <c r="NAD127" s="38"/>
      <c r="NAE127" s="38"/>
      <c r="NAF127" s="38"/>
      <c r="NAG127" s="38"/>
      <c r="NAH127" s="38"/>
      <c r="NAI127" s="38"/>
      <c r="NAJ127" s="38"/>
      <c r="NAK127" s="38"/>
      <c r="NAL127" s="38"/>
      <c r="NAM127" s="38"/>
      <c r="NAN127" s="38"/>
      <c r="NAO127" s="38"/>
      <c r="NAP127" s="38"/>
      <c r="NAQ127" s="38"/>
      <c r="NAR127" s="38"/>
      <c r="NAS127" s="38"/>
      <c r="NAT127" s="38"/>
      <c r="NAU127" s="38"/>
      <c r="NAV127" s="38"/>
      <c r="NAW127" s="38"/>
      <c r="NAX127" s="38"/>
      <c r="NAY127" s="38"/>
      <c r="NAZ127" s="38"/>
      <c r="NBA127" s="38"/>
      <c r="NBB127" s="38"/>
      <c r="NBC127" s="38"/>
      <c r="NBD127" s="38"/>
      <c r="NBE127" s="38"/>
      <c r="NBF127" s="38"/>
      <c r="NBG127" s="38"/>
      <c r="NBH127" s="38"/>
      <c r="NBI127" s="38"/>
      <c r="NBJ127" s="38"/>
      <c r="NBK127" s="38"/>
      <c r="NBL127" s="38"/>
      <c r="NBM127" s="38"/>
      <c r="NBN127" s="38"/>
      <c r="NBO127" s="38"/>
      <c r="NBP127" s="38"/>
      <c r="NBQ127" s="38"/>
      <c r="NBR127" s="38"/>
      <c r="NBS127" s="38"/>
      <c r="NBT127" s="38"/>
      <c r="NBU127" s="38"/>
      <c r="NBV127" s="38"/>
      <c r="NBW127" s="38"/>
      <c r="NBX127" s="38"/>
      <c r="NBY127" s="38"/>
      <c r="NBZ127" s="38"/>
      <c r="NCA127" s="38"/>
      <c r="NCB127" s="38"/>
      <c r="NCC127" s="38"/>
      <c r="NCD127" s="38"/>
      <c r="NCE127" s="38"/>
      <c r="NCF127" s="38"/>
      <c r="NCG127" s="38"/>
      <c r="NCH127" s="38"/>
      <c r="NCI127" s="38"/>
      <c r="NCJ127" s="38"/>
      <c r="NCK127" s="38"/>
      <c r="NCL127" s="38"/>
      <c r="NCM127" s="38"/>
      <c r="NCN127" s="38"/>
      <c r="NCO127" s="38"/>
      <c r="NCP127" s="38"/>
      <c r="NCQ127" s="38"/>
      <c r="NCR127" s="38"/>
      <c r="NCS127" s="38"/>
      <c r="NCT127" s="38"/>
      <c r="NCU127" s="38"/>
      <c r="NCV127" s="38"/>
      <c r="NCW127" s="38"/>
      <c r="NCX127" s="38"/>
      <c r="NCY127" s="38"/>
      <c r="NCZ127" s="38"/>
      <c r="NDA127" s="38"/>
      <c r="NDB127" s="38"/>
      <c r="NDC127" s="38"/>
      <c r="NDD127" s="38"/>
      <c r="NDE127" s="38"/>
      <c r="NDF127" s="38"/>
      <c r="NDG127" s="38"/>
      <c r="NDH127" s="38"/>
      <c r="NDI127" s="38"/>
      <c r="NDJ127" s="38"/>
      <c r="NDK127" s="38"/>
      <c r="NDL127" s="38"/>
      <c r="NDM127" s="38"/>
      <c r="NDN127" s="38"/>
      <c r="NDO127" s="38"/>
      <c r="NDP127" s="38"/>
      <c r="NDQ127" s="38"/>
      <c r="NDR127" s="38"/>
      <c r="NDS127" s="38"/>
      <c r="NDT127" s="38"/>
      <c r="NDU127" s="38"/>
      <c r="NDV127" s="38"/>
      <c r="NDW127" s="38"/>
      <c r="NDX127" s="38"/>
      <c r="NDY127" s="38"/>
      <c r="NDZ127" s="38"/>
      <c r="NEA127" s="38"/>
      <c r="NEB127" s="38"/>
      <c r="NEC127" s="38"/>
      <c r="NED127" s="38"/>
      <c r="NEE127" s="38"/>
      <c r="NEF127" s="38"/>
      <c r="NEG127" s="38"/>
      <c r="NEH127" s="38"/>
      <c r="NEI127" s="38"/>
      <c r="NEJ127" s="38"/>
      <c r="NEK127" s="38"/>
      <c r="NEL127" s="38"/>
      <c r="NEM127" s="38"/>
      <c r="NEN127" s="38"/>
      <c r="NEO127" s="38"/>
      <c r="NEP127" s="38"/>
      <c r="NEQ127" s="38"/>
      <c r="NER127" s="38"/>
      <c r="NES127" s="38"/>
      <c r="NET127" s="38"/>
      <c r="NEU127" s="38"/>
      <c r="NEV127" s="38"/>
      <c r="NEW127" s="38"/>
      <c r="NEX127" s="38"/>
      <c r="NEY127" s="38"/>
      <c r="NEZ127" s="38"/>
      <c r="NFA127" s="38"/>
      <c r="NFB127" s="38"/>
      <c r="NFC127" s="38"/>
      <c r="NFD127" s="38"/>
      <c r="NFE127" s="38"/>
      <c r="NFF127" s="38"/>
      <c r="NFG127" s="38"/>
      <c r="NFH127" s="38"/>
      <c r="NFI127" s="38"/>
      <c r="NFJ127" s="38"/>
      <c r="NFK127" s="38"/>
      <c r="NFL127" s="38"/>
      <c r="NFM127" s="38"/>
      <c r="NFN127" s="38"/>
      <c r="NFO127" s="38"/>
      <c r="NFP127" s="38"/>
      <c r="NFQ127" s="38"/>
      <c r="NFR127" s="38"/>
      <c r="NFS127" s="38"/>
      <c r="NFT127" s="38"/>
      <c r="NFU127" s="38"/>
      <c r="NFV127" s="38"/>
      <c r="NFW127" s="38"/>
      <c r="NFX127" s="38"/>
      <c r="NFY127" s="38"/>
      <c r="NFZ127" s="38"/>
      <c r="NGA127" s="38"/>
      <c r="NGB127" s="38"/>
      <c r="NGC127" s="38"/>
      <c r="NGD127" s="38"/>
      <c r="NGE127" s="38"/>
      <c r="NGF127" s="38"/>
      <c r="NGG127" s="38"/>
      <c r="NGH127" s="38"/>
      <c r="NGI127" s="38"/>
      <c r="NGJ127" s="38"/>
      <c r="NGK127" s="38"/>
      <c r="NGL127" s="38"/>
      <c r="NGM127" s="38"/>
      <c r="NGN127" s="38"/>
      <c r="NGO127" s="38"/>
      <c r="NGP127" s="38"/>
      <c r="NGQ127" s="38"/>
      <c r="NGR127" s="38"/>
      <c r="NGS127" s="38"/>
      <c r="NGT127" s="38"/>
      <c r="NGU127" s="38"/>
      <c r="NGV127" s="38"/>
      <c r="NGW127" s="38"/>
      <c r="NGX127" s="38"/>
      <c r="NGY127" s="38"/>
      <c r="NGZ127" s="38"/>
      <c r="NHA127" s="38"/>
      <c r="NHB127" s="38"/>
      <c r="NHC127" s="38"/>
      <c r="NHD127" s="38"/>
      <c r="NHE127" s="38"/>
      <c r="NHF127" s="38"/>
      <c r="NHG127" s="38"/>
      <c r="NHH127" s="38"/>
      <c r="NHI127" s="38"/>
      <c r="NHJ127" s="38"/>
      <c r="NHK127" s="38"/>
      <c r="NHL127" s="38"/>
      <c r="NHM127" s="38"/>
      <c r="NHN127" s="38"/>
      <c r="NHO127" s="38"/>
      <c r="NHP127" s="38"/>
      <c r="NHQ127" s="38"/>
      <c r="NHR127" s="38"/>
      <c r="NHS127" s="38"/>
      <c r="NHT127" s="38"/>
      <c r="NHU127" s="38"/>
      <c r="NHV127" s="38"/>
      <c r="NHW127" s="38"/>
      <c r="NHX127" s="38"/>
      <c r="NHY127" s="38"/>
      <c r="NHZ127" s="38"/>
      <c r="NIA127" s="38"/>
      <c r="NIB127" s="38"/>
      <c r="NIC127" s="38"/>
      <c r="NID127" s="38"/>
      <c r="NIE127" s="38"/>
      <c r="NIF127" s="38"/>
      <c r="NIG127" s="38"/>
      <c r="NIH127" s="38"/>
      <c r="NII127" s="38"/>
      <c r="NIJ127" s="38"/>
      <c r="NIK127" s="38"/>
      <c r="NIL127" s="38"/>
      <c r="NIM127" s="38"/>
      <c r="NIN127" s="38"/>
      <c r="NIO127" s="38"/>
      <c r="NIP127" s="38"/>
      <c r="NIQ127" s="38"/>
      <c r="NIR127" s="38"/>
      <c r="NIS127" s="38"/>
      <c r="NIT127" s="38"/>
      <c r="NIU127" s="38"/>
      <c r="NIV127" s="38"/>
      <c r="NIW127" s="38"/>
      <c r="NIX127" s="38"/>
      <c r="NIY127" s="38"/>
      <c r="NIZ127" s="38"/>
      <c r="NJA127" s="38"/>
      <c r="NJB127" s="38"/>
      <c r="NJC127" s="38"/>
      <c r="NJD127" s="38"/>
      <c r="NJE127" s="38"/>
      <c r="NJF127" s="38"/>
      <c r="NJG127" s="38"/>
      <c r="NJH127" s="38"/>
      <c r="NJI127" s="38"/>
      <c r="NJJ127" s="38"/>
      <c r="NJK127" s="38"/>
      <c r="NJL127" s="38"/>
      <c r="NJM127" s="38"/>
      <c r="NJN127" s="38"/>
      <c r="NJO127" s="38"/>
      <c r="NJP127" s="38"/>
      <c r="NJQ127" s="38"/>
      <c r="NJR127" s="38"/>
      <c r="NJS127" s="38"/>
      <c r="NJT127" s="38"/>
      <c r="NJU127" s="38"/>
      <c r="NJV127" s="38"/>
      <c r="NJW127" s="38"/>
      <c r="NJX127" s="38"/>
      <c r="NJY127" s="38"/>
      <c r="NJZ127" s="38"/>
      <c r="NKA127" s="38"/>
      <c r="NKB127" s="38"/>
      <c r="NKC127" s="38"/>
      <c r="NKD127" s="38"/>
      <c r="NKE127" s="38"/>
      <c r="NKF127" s="38"/>
      <c r="NKG127" s="38"/>
      <c r="NKH127" s="38"/>
      <c r="NKI127" s="38"/>
      <c r="NKJ127" s="38"/>
      <c r="NKK127" s="38"/>
      <c r="NKL127" s="38"/>
      <c r="NKM127" s="38"/>
      <c r="NKN127" s="38"/>
      <c r="NKO127" s="38"/>
      <c r="NKP127" s="38"/>
      <c r="NKQ127" s="38"/>
      <c r="NKR127" s="38"/>
      <c r="NKS127" s="38"/>
      <c r="NKT127" s="38"/>
      <c r="NKU127" s="38"/>
      <c r="NKV127" s="38"/>
      <c r="NKW127" s="38"/>
      <c r="NKX127" s="38"/>
      <c r="NKY127" s="38"/>
      <c r="NKZ127" s="38"/>
      <c r="NLA127" s="38"/>
      <c r="NLB127" s="38"/>
      <c r="NLC127" s="38"/>
      <c r="NLD127" s="38"/>
      <c r="NLE127" s="38"/>
      <c r="NLF127" s="38"/>
      <c r="NLG127" s="38"/>
      <c r="NLH127" s="38"/>
      <c r="NLI127" s="38"/>
      <c r="NLJ127" s="38"/>
      <c r="NLK127" s="38"/>
      <c r="NLL127" s="38"/>
      <c r="NLM127" s="38"/>
      <c r="NLN127" s="38"/>
      <c r="NLO127" s="38"/>
      <c r="NLP127" s="38"/>
      <c r="NLQ127" s="38"/>
      <c r="NLR127" s="38"/>
      <c r="NLS127" s="38"/>
      <c r="NLT127" s="38"/>
      <c r="NLU127" s="38"/>
      <c r="NLV127" s="38"/>
      <c r="NLW127" s="38"/>
      <c r="NLX127" s="38"/>
      <c r="NLY127" s="38"/>
      <c r="NLZ127" s="38"/>
      <c r="NMA127" s="38"/>
      <c r="NMB127" s="38"/>
      <c r="NMC127" s="38"/>
      <c r="NMD127" s="38"/>
      <c r="NME127" s="38"/>
      <c r="NMF127" s="38"/>
      <c r="NMG127" s="38"/>
      <c r="NMH127" s="38"/>
      <c r="NMI127" s="38"/>
      <c r="NMJ127" s="38"/>
      <c r="NMK127" s="38"/>
      <c r="NML127" s="38"/>
      <c r="NMM127" s="38"/>
      <c r="NMN127" s="38"/>
      <c r="NMO127" s="38"/>
      <c r="NMP127" s="38"/>
      <c r="NMQ127" s="38"/>
      <c r="NMR127" s="38"/>
      <c r="NMS127" s="38"/>
      <c r="NMT127" s="38"/>
      <c r="NMU127" s="38"/>
      <c r="NMV127" s="38"/>
      <c r="NMW127" s="38"/>
      <c r="NMX127" s="38"/>
      <c r="NMY127" s="38"/>
      <c r="NMZ127" s="38"/>
      <c r="NNA127" s="38"/>
      <c r="NNB127" s="38"/>
      <c r="NNC127" s="38"/>
      <c r="NND127" s="38"/>
      <c r="NNE127" s="38"/>
      <c r="NNF127" s="38"/>
      <c r="NNG127" s="38"/>
      <c r="NNH127" s="38"/>
      <c r="NNI127" s="38"/>
      <c r="NNJ127" s="38"/>
      <c r="NNK127" s="38"/>
      <c r="NNL127" s="38"/>
      <c r="NNM127" s="38"/>
      <c r="NNN127" s="38"/>
      <c r="NNO127" s="38"/>
      <c r="NNP127" s="38"/>
      <c r="NNQ127" s="38"/>
      <c r="NNR127" s="38"/>
      <c r="NNS127" s="38"/>
      <c r="NNT127" s="38"/>
      <c r="NNU127" s="38"/>
      <c r="NNV127" s="38"/>
      <c r="NNW127" s="38"/>
      <c r="NNX127" s="38"/>
      <c r="NNY127" s="38"/>
      <c r="NNZ127" s="38"/>
      <c r="NOA127" s="38"/>
      <c r="NOB127" s="38"/>
      <c r="NOC127" s="38"/>
      <c r="NOD127" s="38"/>
      <c r="NOE127" s="38"/>
      <c r="NOF127" s="38"/>
      <c r="NOG127" s="38"/>
      <c r="NOH127" s="38"/>
      <c r="NOI127" s="38"/>
      <c r="NOJ127" s="38"/>
      <c r="NOK127" s="38"/>
      <c r="NOL127" s="38"/>
      <c r="NOM127" s="38"/>
      <c r="NON127" s="38"/>
      <c r="NOO127" s="38"/>
      <c r="NOP127" s="38"/>
      <c r="NOQ127" s="38"/>
      <c r="NOR127" s="38"/>
      <c r="NOS127" s="38"/>
      <c r="NOT127" s="38"/>
      <c r="NOU127" s="38"/>
      <c r="NOV127" s="38"/>
      <c r="NOW127" s="38"/>
      <c r="NOX127" s="38"/>
      <c r="NOY127" s="38"/>
      <c r="NOZ127" s="38"/>
      <c r="NPA127" s="38"/>
      <c r="NPB127" s="38"/>
      <c r="NPC127" s="38"/>
      <c r="NPD127" s="38"/>
      <c r="NPE127" s="38"/>
      <c r="NPF127" s="38"/>
      <c r="NPG127" s="38"/>
      <c r="NPH127" s="38"/>
      <c r="NPI127" s="38"/>
      <c r="NPJ127" s="38"/>
      <c r="NPK127" s="38"/>
      <c r="NPL127" s="38"/>
      <c r="NPM127" s="38"/>
      <c r="NPN127" s="38"/>
      <c r="NPO127" s="38"/>
      <c r="NPP127" s="38"/>
      <c r="NPQ127" s="38"/>
      <c r="NPR127" s="38"/>
      <c r="NPS127" s="38"/>
      <c r="NPT127" s="38"/>
      <c r="NPU127" s="38"/>
      <c r="NPV127" s="38"/>
      <c r="NPW127" s="38"/>
      <c r="NPX127" s="38"/>
      <c r="NPY127" s="38"/>
      <c r="NPZ127" s="38"/>
      <c r="NQA127" s="38"/>
      <c r="NQB127" s="38"/>
      <c r="NQC127" s="38"/>
      <c r="NQD127" s="38"/>
      <c r="NQE127" s="38"/>
      <c r="NQF127" s="38"/>
      <c r="NQG127" s="38"/>
      <c r="NQH127" s="38"/>
      <c r="NQI127" s="38"/>
      <c r="NQJ127" s="38"/>
      <c r="NQK127" s="38"/>
      <c r="NQL127" s="38"/>
      <c r="NQM127" s="38"/>
      <c r="NQN127" s="38"/>
      <c r="NQO127" s="38"/>
      <c r="NQP127" s="38"/>
      <c r="NQQ127" s="38"/>
      <c r="NQR127" s="38"/>
      <c r="NQS127" s="38"/>
      <c r="NQT127" s="38"/>
      <c r="NQU127" s="38"/>
      <c r="NQV127" s="38"/>
      <c r="NQW127" s="38"/>
      <c r="NQX127" s="38"/>
      <c r="NQY127" s="38"/>
      <c r="NQZ127" s="38"/>
      <c r="NRA127" s="38"/>
      <c r="NRB127" s="38"/>
      <c r="NRC127" s="38"/>
      <c r="NRD127" s="38"/>
      <c r="NRE127" s="38"/>
      <c r="NRF127" s="38"/>
      <c r="NRG127" s="38"/>
      <c r="NRH127" s="38"/>
      <c r="NRI127" s="38"/>
      <c r="NRJ127" s="38"/>
      <c r="NRK127" s="38"/>
      <c r="NRL127" s="38"/>
      <c r="NRM127" s="38"/>
      <c r="NRN127" s="38"/>
      <c r="NRO127" s="38"/>
      <c r="NRP127" s="38"/>
      <c r="NRQ127" s="38"/>
      <c r="NRR127" s="38"/>
      <c r="NRS127" s="38"/>
      <c r="NRT127" s="38"/>
      <c r="NRU127" s="38"/>
      <c r="NRV127" s="38"/>
      <c r="NRW127" s="38"/>
      <c r="NRX127" s="38"/>
      <c r="NRY127" s="38"/>
      <c r="NRZ127" s="38"/>
      <c r="NSA127" s="38"/>
      <c r="NSB127" s="38"/>
      <c r="NSC127" s="38"/>
      <c r="NSD127" s="38"/>
      <c r="NSE127" s="38"/>
      <c r="NSF127" s="38"/>
      <c r="NSG127" s="38"/>
      <c r="NSH127" s="38"/>
      <c r="NSI127" s="38"/>
      <c r="NSJ127" s="38"/>
      <c r="NSK127" s="38"/>
      <c r="NSL127" s="38"/>
      <c r="NSM127" s="38"/>
      <c r="NSN127" s="38"/>
      <c r="NSO127" s="38"/>
      <c r="NSP127" s="38"/>
      <c r="NSQ127" s="38"/>
      <c r="NSR127" s="38"/>
      <c r="NSS127" s="38"/>
      <c r="NST127" s="38"/>
      <c r="NSU127" s="38"/>
      <c r="NSV127" s="38"/>
      <c r="NSW127" s="38"/>
      <c r="NSX127" s="38"/>
      <c r="NSY127" s="38"/>
      <c r="NSZ127" s="38"/>
      <c r="NTA127" s="38"/>
      <c r="NTB127" s="38"/>
      <c r="NTC127" s="38"/>
      <c r="NTD127" s="38"/>
      <c r="NTE127" s="38"/>
      <c r="NTF127" s="38"/>
      <c r="NTG127" s="38"/>
      <c r="NTH127" s="38"/>
      <c r="NTI127" s="38"/>
      <c r="NTJ127" s="38"/>
      <c r="NTK127" s="38"/>
      <c r="NTL127" s="38"/>
      <c r="NTM127" s="38"/>
      <c r="NTN127" s="38"/>
      <c r="NTO127" s="38"/>
      <c r="NTP127" s="38"/>
      <c r="NTQ127" s="38"/>
      <c r="NTR127" s="38"/>
      <c r="NTS127" s="38"/>
      <c r="NTT127" s="38"/>
      <c r="NTU127" s="38"/>
      <c r="NTV127" s="38"/>
      <c r="NTW127" s="38"/>
      <c r="NTX127" s="38"/>
      <c r="NTY127" s="38"/>
      <c r="NTZ127" s="38"/>
      <c r="NUA127" s="38"/>
      <c r="NUB127" s="38"/>
      <c r="NUC127" s="38"/>
      <c r="NUD127" s="38"/>
      <c r="NUE127" s="38"/>
      <c r="NUF127" s="38"/>
      <c r="NUG127" s="38"/>
      <c r="NUH127" s="38"/>
      <c r="NUI127" s="38"/>
      <c r="NUJ127" s="38"/>
      <c r="NUK127" s="38"/>
      <c r="NUL127" s="38"/>
      <c r="NUM127" s="38"/>
      <c r="NUN127" s="38"/>
      <c r="NUO127" s="38"/>
      <c r="NUP127" s="38"/>
      <c r="NUQ127" s="38"/>
      <c r="NUR127" s="38"/>
      <c r="NUS127" s="38"/>
      <c r="NUT127" s="38"/>
      <c r="NUU127" s="38"/>
      <c r="NUV127" s="38"/>
      <c r="NUW127" s="38"/>
      <c r="NUX127" s="38"/>
      <c r="NUY127" s="38"/>
      <c r="NUZ127" s="38"/>
      <c r="NVA127" s="38"/>
      <c r="NVB127" s="38"/>
      <c r="NVC127" s="38"/>
      <c r="NVD127" s="38"/>
      <c r="NVE127" s="38"/>
      <c r="NVF127" s="38"/>
      <c r="NVG127" s="38"/>
      <c r="NVH127" s="38"/>
      <c r="NVI127" s="38"/>
      <c r="NVJ127" s="38"/>
      <c r="NVK127" s="38"/>
      <c r="NVL127" s="38"/>
      <c r="NVM127" s="38"/>
      <c r="NVN127" s="38"/>
      <c r="NVO127" s="38"/>
      <c r="NVP127" s="38"/>
      <c r="NVQ127" s="38"/>
      <c r="NVR127" s="38"/>
      <c r="NVS127" s="38"/>
      <c r="NVT127" s="38"/>
      <c r="NVU127" s="38"/>
      <c r="NVV127" s="38"/>
      <c r="NVW127" s="38"/>
      <c r="NVX127" s="38"/>
      <c r="NVY127" s="38"/>
      <c r="NVZ127" s="38"/>
      <c r="NWA127" s="38"/>
      <c r="NWB127" s="38"/>
      <c r="NWC127" s="38"/>
      <c r="NWD127" s="38"/>
      <c r="NWE127" s="38"/>
      <c r="NWF127" s="38"/>
      <c r="NWG127" s="38"/>
      <c r="NWH127" s="38"/>
      <c r="NWI127" s="38"/>
      <c r="NWJ127" s="38"/>
      <c r="NWK127" s="38"/>
      <c r="NWL127" s="38"/>
      <c r="NWM127" s="38"/>
      <c r="NWN127" s="38"/>
      <c r="NWO127" s="38"/>
      <c r="NWP127" s="38"/>
      <c r="NWQ127" s="38"/>
      <c r="NWR127" s="38"/>
      <c r="NWS127" s="38"/>
      <c r="NWT127" s="38"/>
      <c r="NWU127" s="38"/>
      <c r="NWV127" s="38"/>
      <c r="NWW127" s="38"/>
      <c r="NWX127" s="38"/>
      <c r="NWY127" s="38"/>
      <c r="NWZ127" s="38"/>
      <c r="NXA127" s="38"/>
      <c r="NXB127" s="38"/>
      <c r="NXC127" s="38"/>
      <c r="NXD127" s="38"/>
      <c r="NXE127" s="38"/>
      <c r="NXF127" s="38"/>
      <c r="NXG127" s="38"/>
      <c r="NXH127" s="38"/>
      <c r="NXI127" s="38"/>
      <c r="NXJ127" s="38"/>
      <c r="NXK127" s="38"/>
      <c r="NXL127" s="38"/>
      <c r="NXM127" s="38"/>
      <c r="NXN127" s="38"/>
      <c r="NXO127" s="38"/>
      <c r="NXP127" s="38"/>
      <c r="NXQ127" s="38"/>
      <c r="NXR127" s="38"/>
      <c r="NXS127" s="38"/>
      <c r="NXT127" s="38"/>
      <c r="NXU127" s="38"/>
      <c r="NXV127" s="38"/>
      <c r="NXW127" s="38"/>
      <c r="NXX127" s="38"/>
      <c r="NXY127" s="38"/>
      <c r="NXZ127" s="38"/>
      <c r="NYA127" s="38"/>
      <c r="NYB127" s="38"/>
      <c r="NYC127" s="38"/>
      <c r="NYD127" s="38"/>
      <c r="NYE127" s="38"/>
      <c r="NYF127" s="38"/>
      <c r="NYG127" s="38"/>
      <c r="NYH127" s="38"/>
      <c r="NYI127" s="38"/>
      <c r="NYJ127" s="38"/>
      <c r="NYK127" s="38"/>
      <c r="NYL127" s="38"/>
      <c r="NYM127" s="38"/>
      <c r="NYN127" s="38"/>
      <c r="NYO127" s="38"/>
      <c r="NYP127" s="38"/>
      <c r="NYQ127" s="38"/>
      <c r="NYR127" s="38"/>
      <c r="NYS127" s="38"/>
      <c r="NYT127" s="38"/>
      <c r="NYU127" s="38"/>
      <c r="NYV127" s="38"/>
      <c r="NYW127" s="38"/>
      <c r="NYX127" s="38"/>
      <c r="NYY127" s="38"/>
      <c r="NYZ127" s="38"/>
      <c r="NZA127" s="38"/>
      <c r="NZB127" s="38"/>
      <c r="NZC127" s="38"/>
      <c r="NZD127" s="38"/>
      <c r="NZE127" s="38"/>
      <c r="NZF127" s="38"/>
      <c r="NZG127" s="38"/>
      <c r="NZH127" s="38"/>
      <c r="NZI127" s="38"/>
      <c r="NZJ127" s="38"/>
      <c r="NZK127" s="38"/>
      <c r="NZL127" s="38"/>
      <c r="NZM127" s="38"/>
      <c r="NZN127" s="38"/>
      <c r="NZO127" s="38"/>
      <c r="NZP127" s="38"/>
      <c r="NZQ127" s="38"/>
      <c r="NZR127" s="38"/>
      <c r="NZS127" s="38"/>
      <c r="NZT127" s="38"/>
      <c r="NZU127" s="38"/>
      <c r="NZV127" s="38"/>
      <c r="NZW127" s="38"/>
      <c r="NZX127" s="38"/>
      <c r="NZY127" s="38"/>
      <c r="NZZ127" s="38"/>
      <c r="OAA127" s="38"/>
      <c r="OAB127" s="38"/>
      <c r="OAC127" s="38"/>
      <c r="OAD127" s="38"/>
      <c r="OAE127" s="38"/>
      <c r="OAF127" s="38"/>
      <c r="OAG127" s="38"/>
      <c r="OAH127" s="38"/>
      <c r="OAI127" s="38"/>
      <c r="OAJ127" s="38"/>
      <c r="OAK127" s="38"/>
      <c r="OAL127" s="38"/>
      <c r="OAM127" s="38"/>
      <c r="OAN127" s="38"/>
      <c r="OAO127" s="38"/>
      <c r="OAP127" s="38"/>
      <c r="OAQ127" s="38"/>
      <c r="OAR127" s="38"/>
      <c r="OAS127" s="38"/>
      <c r="OAT127" s="38"/>
      <c r="OAU127" s="38"/>
      <c r="OAV127" s="38"/>
      <c r="OAW127" s="38"/>
      <c r="OAX127" s="38"/>
      <c r="OAY127" s="38"/>
      <c r="OAZ127" s="38"/>
      <c r="OBA127" s="38"/>
      <c r="OBB127" s="38"/>
      <c r="OBC127" s="38"/>
      <c r="OBD127" s="38"/>
      <c r="OBE127" s="38"/>
      <c r="OBF127" s="38"/>
      <c r="OBG127" s="38"/>
      <c r="OBH127" s="38"/>
      <c r="OBI127" s="38"/>
      <c r="OBJ127" s="38"/>
      <c r="OBK127" s="38"/>
      <c r="OBL127" s="38"/>
      <c r="OBM127" s="38"/>
      <c r="OBN127" s="38"/>
      <c r="OBO127" s="38"/>
      <c r="OBP127" s="38"/>
      <c r="OBQ127" s="38"/>
      <c r="OBR127" s="38"/>
      <c r="OBS127" s="38"/>
      <c r="OBT127" s="38"/>
      <c r="OBU127" s="38"/>
      <c r="OBV127" s="38"/>
      <c r="OBW127" s="38"/>
      <c r="OBX127" s="38"/>
      <c r="OBY127" s="38"/>
      <c r="OBZ127" s="38"/>
      <c r="OCA127" s="38"/>
      <c r="OCB127" s="38"/>
      <c r="OCC127" s="38"/>
      <c r="OCD127" s="38"/>
      <c r="OCE127" s="38"/>
      <c r="OCF127" s="38"/>
      <c r="OCG127" s="38"/>
      <c r="OCH127" s="38"/>
      <c r="OCI127" s="38"/>
      <c r="OCJ127" s="38"/>
      <c r="OCK127" s="38"/>
      <c r="OCL127" s="38"/>
      <c r="OCM127" s="38"/>
      <c r="OCN127" s="38"/>
      <c r="OCO127" s="38"/>
      <c r="OCP127" s="38"/>
      <c r="OCQ127" s="38"/>
      <c r="OCR127" s="38"/>
      <c r="OCS127" s="38"/>
      <c r="OCT127" s="38"/>
      <c r="OCU127" s="38"/>
      <c r="OCV127" s="38"/>
      <c r="OCW127" s="38"/>
      <c r="OCX127" s="38"/>
      <c r="OCY127" s="38"/>
      <c r="OCZ127" s="38"/>
      <c r="ODA127" s="38"/>
      <c r="ODB127" s="38"/>
      <c r="ODC127" s="38"/>
      <c r="ODD127" s="38"/>
      <c r="ODE127" s="38"/>
      <c r="ODF127" s="38"/>
      <c r="ODG127" s="38"/>
      <c r="ODH127" s="38"/>
      <c r="ODI127" s="38"/>
      <c r="ODJ127" s="38"/>
      <c r="ODK127" s="38"/>
      <c r="ODL127" s="38"/>
      <c r="ODM127" s="38"/>
      <c r="ODN127" s="38"/>
      <c r="ODO127" s="38"/>
      <c r="ODP127" s="38"/>
      <c r="ODQ127" s="38"/>
      <c r="ODR127" s="38"/>
      <c r="ODS127" s="38"/>
      <c r="ODT127" s="38"/>
      <c r="ODU127" s="38"/>
      <c r="ODV127" s="38"/>
      <c r="ODW127" s="38"/>
      <c r="ODX127" s="38"/>
      <c r="ODY127" s="38"/>
      <c r="ODZ127" s="38"/>
      <c r="OEA127" s="38"/>
      <c r="OEB127" s="38"/>
      <c r="OEC127" s="38"/>
      <c r="OED127" s="38"/>
      <c r="OEE127" s="38"/>
      <c r="OEF127" s="38"/>
      <c r="OEG127" s="38"/>
      <c r="OEH127" s="38"/>
      <c r="OEI127" s="38"/>
      <c r="OEJ127" s="38"/>
      <c r="OEK127" s="38"/>
      <c r="OEL127" s="38"/>
      <c r="OEM127" s="38"/>
      <c r="OEN127" s="38"/>
      <c r="OEO127" s="38"/>
      <c r="OEP127" s="38"/>
      <c r="OEQ127" s="38"/>
      <c r="OER127" s="38"/>
      <c r="OES127" s="38"/>
      <c r="OET127" s="38"/>
      <c r="OEU127" s="38"/>
      <c r="OEV127" s="38"/>
      <c r="OEW127" s="38"/>
      <c r="OEX127" s="38"/>
      <c r="OEY127" s="38"/>
      <c r="OEZ127" s="38"/>
      <c r="OFA127" s="38"/>
      <c r="OFB127" s="38"/>
      <c r="OFC127" s="38"/>
      <c r="OFD127" s="38"/>
      <c r="OFE127" s="38"/>
      <c r="OFF127" s="38"/>
      <c r="OFG127" s="38"/>
      <c r="OFH127" s="38"/>
      <c r="OFI127" s="38"/>
      <c r="OFJ127" s="38"/>
      <c r="OFK127" s="38"/>
      <c r="OFL127" s="38"/>
      <c r="OFM127" s="38"/>
      <c r="OFN127" s="38"/>
      <c r="OFO127" s="38"/>
      <c r="OFP127" s="38"/>
      <c r="OFQ127" s="38"/>
      <c r="OFR127" s="38"/>
      <c r="OFS127" s="38"/>
      <c r="OFT127" s="38"/>
      <c r="OFU127" s="38"/>
      <c r="OFV127" s="38"/>
      <c r="OFW127" s="38"/>
      <c r="OFX127" s="38"/>
      <c r="OFY127" s="38"/>
      <c r="OFZ127" s="38"/>
      <c r="OGA127" s="38"/>
      <c r="OGB127" s="38"/>
      <c r="OGC127" s="38"/>
      <c r="OGD127" s="38"/>
      <c r="OGE127" s="38"/>
      <c r="OGF127" s="38"/>
      <c r="OGG127" s="38"/>
      <c r="OGH127" s="38"/>
      <c r="OGI127" s="38"/>
      <c r="OGJ127" s="38"/>
      <c r="OGK127" s="38"/>
      <c r="OGL127" s="38"/>
      <c r="OGM127" s="38"/>
      <c r="OGN127" s="38"/>
      <c r="OGO127" s="38"/>
      <c r="OGP127" s="38"/>
      <c r="OGQ127" s="38"/>
      <c r="OGR127" s="38"/>
      <c r="OGS127" s="38"/>
      <c r="OGT127" s="38"/>
      <c r="OGU127" s="38"/>
      <c r="OGV127" s="38"/>
      <c r="OGW127" s="38"/>
      <c r="OGX127" s="38"/>
      <c r="OGY127" s="38"/>
      <c r="OGZ127" s="38"/>
      <c r="OHA127" s="38"/>
      <c r="OHB127" s="38"/>
      <c r="OHC127" s="38"/>
      <c r="OHD127" s="38"/>
      <c r="OHE127" s="38"/>
      <c r="OHF127" s="38"/>
      <c r="OHG127" s="38"/>
      <c r="OHH127" s="38"/>
      <c r="OHI127" s="38"/>
      <c r="OHJ127" s="38"/>
      <c r="OHK127" s="38"/>
      <c r="OHL127" s="38"/>
      <c r="OHM127" s="38"/>
      <c r="OHN127" s="38"/>
      <c r="OHO127" s="38"/>
      <c r="OHP127" s="38"/>
      <c r="OHQ127" s="38"/>
      <c r="OHR127" s="38"/>
      <c r="OHS127" s="38"/>
      <c r="OHT127" s="38"/>
      <c r="OHU127" s="38"/>
      <c r="OHV127" s="38"/>
      <c r="OHW127" s="38"/>
      <c r="OHX127" s="38"/>
      <c r="OHY127" s="38"/>
      <c r="OHZ127" s="38"/>
      <c r="OIA127" s="38"/>
      <c r="OIB127" s="38"/>
      <c r="OIC127" s="38"/>
      <c r="OID127" s="38"/>
      <c r="OIE127" s="38"/>
      <c r="OIF127" s="38"/>
      <c r="OIG127" s="38"/>
      <c r="OIH127" s="38"/>
      <c r="OII127" s="38"/>
      <c r="OIJ127" s="38"/>
      <c r="OIK127" s="38"/>
      <c r="OIL127" s="38"/>
      <c r="OIM127" s="38"/>
      <c r="OIN127" s="38"/>
      <c r="OIO127" s="38"/>
      <c r="OIP127" s="38"/>
      <c r="OIQ127" s="38"/>
      <c r="OIR127" s="38"/>
      <c r="OIS127" s="38"/>
      <c r="OIT127" s="38"/>
      <c r="OIU127" s="38"/>
      <c r="OIV127" s="38"/>
      <c r="OIW127" s="38"/>
      <c r="OIX127" s="38"/>
      <c r="OIY127" s="38"/>
      <c r="OIZ127" s="38"/>
      <c r="OJA127" s="38"/>
      <c r="OJB127" s="38"/>
      <c r="OJC127" s="38"/>
      <c r="OJD127" s="38"/>
      <c r="OJE127" s="38"/>
      <c r="OJF127" s="38"/>
      <c r="OJG127" s="38"/>
      <c r="OJH127" s="38"/>
      <c r="OJI127" s="38"/>
      <c r="OJJ127" s="38"/>
      <c r="OJK127" s="38"/>
      <c r="OJL127" s="38"/>
      <c r="OJM127" s="38"/>
      <c r="OJN127" s="38"/>
      <c r="OJO127" s="38"/>
      <c r="OJP127" s="38"/>
      <c r="OJQ127" s="38"/>
      <c r="OJR127" s="38"/>
      <c r="OJS127" s="38"/>
      <c r="OJT127" s="38"/>
      <c r="OJU127" s="38"/>
      <c r="OJV127" s="38"/>
      <c r="OJW127" s="38"/>
      <c r="OJX127" s="38"/>
      <c r="OJY127" s="38"/>
      <c r="OJZ127" s="38"/>
      <c r="OKA127" s="38"/>
      <c r="OKB127" s="38"/>
      <c r="OKC127" s="38"/>
      <c r="OKD127" s="38"/>
      <c r="OKE127" s="38"/>
      <c r="OKF127" s="38"/>
      <c r="OKG127" s="38"/>
      <c r="OKH127" s="38"/>
      <c r="OKI127" s="38"/>
      <c r="OKJ127" s="38"/>
      <c r="OKK127" s="38"/>
      <c r="OKL127" s="38"/>
      <c r="OKM127" s="38"/>
      <c r="OKN127" s="38"/>
      <c r="OKO127" s="38"/>
      <c r="OKP127" s="38"/>
      <c r="OKQ127" s="38"/>
      <c r="OKR127" s="38"/>
      <c r="OKS127" s="38"/>
      <c r="OKT127" s="38"/>
      <c r="OKU127" s="38"/>
      <c r="OKV127" s="38"/>
      <c r="OKW127" s="38"/>
      <c r="OKX127" s="38"/>
      <c r="OKY127" s="38"/>
      <c r="OKZ127" s="38"/>
      <c r="OLA127" s="38"/>
      <c r="OLB127" s="38"/>
      <c r="OLC127" s="38"/>
      <c r="OLD127" s="38"/>
      <c r="OLE127" s="38"/>
      <c r="OLF127" s="38"/>
      <c r="OLG127" s="38"/>
      <c r="OLH127" s="38"/>
      <c r="OLI127" s="38"/>
      <c r="OLJ127" s="38"/>
      <c r="OLK127" s="38"/>
      <c r="OLL127" s="38"/>
      <c r="OLM127" s="38"/>
      <c r="OLN127" s="38"/>
      <c r="OLO127" s="38"/>
      <c r="OLP127" s="38"/>
      <c r="OLQ127" s="38"/>
      <c r="OLR127" s="38"/>
      <c r="OLS127" s="38"/>
      <c r="OLT127" s="38"/>
      <c r="OLU127" s="38"/>
      <c r="OLV127" s="38"/>
      <c r="OLW127" s="38"/>
      <c r="OLX127" s="38"/>
      <c r="OLY127" s="38"/>
      <c r="OLZ127" s="38"/>
      <c r="OMA127" s="38"/>
      <c r="OMB127" s="38"/>
      <c r="OMC127" s="38"/>
      <c r="OMD127" s="38"/>
      <c r="OME127" s="38"/>
      <c r="OMF127" s="38"/>
      <c r="OMG127" s="38"/>
      <c r="OMH127" s="38"/>
      <c r="OMI127" s="38"/>
      <c r="OMJ127" s="38"/>
      <c r="OMK127" s="38"/>
      <c r="OML127" s="38"/>
      <c r="OMM127" s="38"/>
      <c r="OMN127" s="38"/>
      <c r="OMO127" s="38"/>
      <c r="OMP127" s="38"/>
      <c r="OMQ127" s="38"/>
      <c r="OMR127" s="38"/>
      <c r="OMS127" s="38"/>
      <c r="OMT127" s="38"/>
      <c r="OMU127" s="38"/>
      <c r="OMV127" s="38"/>
      <c r="OMW127" s="38"/>
      <c r="OMX127" s="38"/>
      <c r="OMY127" s="38"/>
      <c r="OMZ127" s="38"/>
      <c r="ONA127" s="38"/>
      <c r="ONB127" s="38"/>
      <c r="ONC127" s="38"/>
      <c r="OND127" s="38"/>
      <c r="ONE127" s="38"/>
      <c r="ONF127" s="38"/>
      <c r="ONG127" s="38"/>
      <c r="ONH127" s="38"/>
      <c r="ONI127" s="38"/>
      <c r="ONJ127" s="38"/>
      <c r="ONK127" s="38"/>
      <c r="ONL127" s="38"/>
      <c r="ONM127" s="38"/>
      <c r="ONN127" s="38"/>
      <c r="ONO127" s="38"/>
      <c r="ONP127" s="38"/>
      <c r="ONQ127" s="38"/>
      <c r="ONR127" s="38"/>
      <c r="ONS127" s="38"/>
      <c r="ONT127" s="38"/>
      <c r="ONU127" s="38"/>
      <c r="ONV127" s="38"/>
      <c r="ONW127" s="38"/>
      <c r="ONX127" s="38"/>
      <c r="ONY127" s="38"/>
      <c r="ONZ127" s="38"/>
      <c r="OOA127" s="38"/>
      <c r="OOB127" s="38"/>
      <c r="OOC127" s="38"/>
      <c r="OOD127" s="38"/>
      <c r="OOE127" s="38"/>
      <c r="OOF127" s="38"/>
      <c r="OOG127" s="38"/>
      <c r="OOH127" s="38"/>
      <c r="OOI127" s="38"/>
      <c r="OOJ127" s="38"/>
      <c r="OOK127" s="38"/>
      <c r="OOL127" s="38"/>
      <c r="OOM127" s="38"/>
      <c r="OON127" s="38"/>
      <c r="OOO127" s="38"/>
      <c r="OOP127" s="38"/>
      <c r="OOQ127" s="38"/>
      <c r="OOR127" s="38"/>
      <c r="OOS127" s="38"/>
      <c r="OOT127" s="38"/>
      <c r="OOU127" s="38"/>
      <c r="OOV127" s="38"/>
      <c r="OOW127" s="38"/>
      <c r="OOX127" s="38"/>
      <c r="OOY127" s="38"/>
      <c r="OOZ127" s="38"/>
      <c r="OPA127" s="38"/>
      <c r="OPB127" s="38"/>
      <c r="OPC127" s="38"/>
      <c r="OPD127" s="38"/>
      <c r="OPE127" s="38"/>
      <c r="OPF127" s="38"/>
      <c r="OPG127" s="38"/>
      <c r="OPH127" s="38"/>
      <c r="OPI127" s="38"/>
      <c r="OPJ127" s="38"/>
      <c r="OPK127" s="38"/>
      <c r="OPL127" s="38"/>
      <c r="OPM127" s="38"/>
      <c r="OPN127" s="38"/>
      <c r="OPO127" s="38"/>
      <c r="OPP127" s="38"/>
      <c r="OPQ127" s="38"/>
      <c r="OPR127" s="38"/>
      <c r="OPS127" s="38"/>
      <c r="OPT127" s="38"/>
      <c r="OPU127" s="38"/>
      <c r="OPV127" s="38"/>
      <c r="OPW127" s="38"/>
      <c r="OPX127" s="38"/>
      <c r="OPY127" s="38"/>
      <c r="OPZ127" s="38"/>
      <c r="OQA127" s="38"/>
      <c r="OQB127" s="38"/>
      <c r="OQC127" s="38"/>
      <c r="OQD127" s="38"/>
      <c r="OQE127" s="38"/>
      <c r="OQF127" s="38"/>
      <c r="OQG127" s="38"/>
      <c r="OQH127" s="38"/>
      <c r="OQI127" s="38"/>
      <c r="OQJ127" s="38"/>
      <c r="OQK127" s="38"/>
      <c r="OQL127" s="38"/>
      <c r="OQM127" s="38"/>
      <c r="OQN127" s="38"/>
      <c r="OQO127" s="38"/>
      <c r="OQP127" s="38"/>
      <c r="OQQ127" s="38"/>
      <c r="OQR127" s="38"/>
      <c r="OQS127" s="38"/>
      <c r="OQT127" s="38"/>
      <c r="OQU127" s="38"/>
      <c r="OQV127" s="38"/>
      <c r="OQW127" s="38"/>
      <c r="OQX127" s="38"/>
      <c r="OQY127" s="38"/>
      <c r="OQZ127" s="38"/>
      <c r="ORA127" s="38"/>
      <c r="ORB127" s="38"/>
      <c r="ORC127" s="38"/>
      <c r="ORD127" s="38"/>
      <c r="ORE127" s="38"/>
      <c r="ORF127" s="38"/>
      <c r="ORG127" s="38"/>
      <c r="ORH127" s="38"/>
      <c r="ORI127" s="38"/>
      <c r="ORJ127" s="38"/>
      <c r="ORK127" s="38"/>
      <c r="ORL127" s="38"/>
      <c r="ORM127" s="38"/>
      <c r="ORN127" s="38"/>
      <c r="ORO127" s="38"/>
      <c r="ORP127" s="38"/>
      <c r="ORQ127" s="38"/>
      <c r="ORR127" s="38"/>
      <c r="ORS127" s="38"/>
      <c r="ORT127" s="38"/>
      <c r="ORU127" s="38"/>
      <c r="ORV127" s="38"/>
      <c r="ORW127" s="38"/>
      <c r="ORX127" s="38"/>
      <c r="ORY127" s="38"/>
      <c r="ORZ127" s="38"/>
      <c r="OSA127" s="38"/>
      <c r="OSB127" s="38"/>
      <c r="OSC127" s="38"/>
      <c r="OSD127" s="38"/>
      <c r="OSE127" s="38"/>
      <c r="OSF127" s="38"/>
      <c r="OSG127" s="38"/>
      <c r="OSH127" s="38"/>
      <c r="OSI127" s="38"/>
      <c r="OSJ127" s="38"/>
      <c r="OSK127" s="38"/>
      <c r="OSL127" s="38"/>
      <c r="OSM127" s="38"/>
      <c r="OSN127" s="38"/>
      <c r="OSO127" s="38"/>
      <c r="OSP127" s="38"/>
      <c r="OSQ127" s="38"/>
      <c r="OSR127" s="38"/>
      <c r="OSS127" s="38"/>
      <c r="OST127" s="38"/>
      <c r="OSU127" s="38"/>
      <c r="OSV127" s="38"/>
      <c r="OSW127" s="38"/>
      <c r="OSX127" s="38"/>
      <c r="OSY127" s="38"/>
      <c r="OSZ127" s="38"/>
      <c r="OTA127" s="38"/>
      <c r="OTB127" s="38"/>
      <c r="OTC127" s="38"/>
      <c r="OTD127" s="38"/>
      <c r="OTE127" s="38"/>
      <c r="OTF127" s="38"/>
      <c r="OTG127" s="38"/>
      <c r="OTH127" s="38"/>
      <c r="OTI127" s="38"/>
      <c r="OTJ127" s="38"/>
      <c r="OTK127" s="38"/>
      <c r="OTL127" s="38"/>
      <c r="OTM127" s="38"/>
      <c r="OTN127" s="38"/>
      <c r="OTO127" s="38"/>
      <c r="OTP127" s="38"/>
      <c r="OTQ127" s="38"/>
      <c r="OTR127" s="38"/>
      <c r="OTS127" s="38"/>
      <c r="OTT127" s="38"/>
      <c r="OTU127" s="38"/>
      <c r="OTV127" s="38"/>
      <c r="OTW127" s="38"/>
      <c r="OTX127" s="38"/>
      <c r="OTY127" s="38"/>
      <c r="OTZ127" s="38"/>
      <c r="OUA127" s="38"/>
      <c r="OUB127" s="38"/>
      <c r="OUC127" s="38"/>
      <c r="OUD127" s="38"/>
      <c r="OUE127" s="38"/>
      <c r="OUF127" s="38"/>
      <c r="OUG127" s="38"/>
      <c r="OUH127" s="38"/>
      <c r="OUI127" s="38"/>
      <c r="OUJ127" s="38"/>
      <c r="OUK127" s="38"/>
      <c r="OUL127" s="38"/>
      <c r="OUM127" s="38"/>
      <c r="OUN127" s="38"/>
      <c r="OUO127" s="38"/>
      <c r="OUP127" s="38"/>
      <c r="OUQ127" s="38"/>
      <c r="OUR127" s="38"/>
      <c r="OUS127" s="38"/>
      <c r="OUT127" s="38"/>
      <c r="OUU127" s="38"/>
      <c r="OUV127" s="38"/>
      <c r="OUW127" s="38"/>
      <c r="OUX127" s="38"/>
      <c r="OUY127" s="38"/>
      <c r="OUZ127" s="38"/>
      <c r="OVA127" s="38"/>
      <c r="OVB127" s="38"/>
      <c r="OVC127" s="38"/>
      <c r="OVD127" s="38"/>
      <c r="OVE127" s="38"/>
      <c r="OVF127" s="38"/>
      <c r="OVG127" s="38"/>
      <c r="OVH127" s="38"/>
      <c r="OVI127" s="38"/>
      <c r="OVJ127" s="38"/>
      <c r="OVK127" s="38"/>
      <c r="OVL127" s="38"/>
      <c r="OVM127" s="38"/>
      <c r="OVN127" s="38"/>
      <c r="OVO127" s="38"/>
      <c r="OVP127" s="38"/>
      <c r="OVQ127" s="38"/>
      <c r="OVR127" s="38"/>
      <c r="OVS127" s="38"/>
      <c r="OVT127" s="38"/>
      <c r="OVU127" s="38"/>
      <c r="OVV127" s="38"/>
      <c r="OVW127" s="38"/>
      <c r="OVX127" s="38"/>
      <c r="OVY127" s="38"/>
      <c r="OVZ127" s="38"/>
      <c r="OWA127" s="38"/>
      <c r="OWB127" s="38"/>
      <c r="OWC127" s="38"/>
      <c r="OWD127" s="38"/>
      <c r="OWE127" s="38"/>
      <c r="OWF127" s="38"/>
      <c r="OWG127" s="38"/>
      <c r="OWH127" s="38"/>
      <c r="OWI127" s="38"/>
      <c r="OWJ127" s="38"/>
      <c r="OWK127" s="38"/>
      <c r="OWL127" s="38"/>
      <c r="OWM127" s="38"/>
      <c r="OWN127" s="38"/>
      <c r="OWO127" s="38"/>
      <c r="OWP127" s="38"/>
      <c r="OWQ127" s="38"/>
      <c r="OWR127" s="38"/>
      <c r="OWS127" s="38"/>
      <c r="OWT127" s="38"/>
      <c r="OWU127" s="38"/>
      <c r="OWV127" s="38"/>
      <c r="OWW127" s="38"/>
      <c r="OWX127" s="38"/>
      <c r="OWY127" s="38"/>
      <c r="OWZ127" s="38"/>
      <c r="OXA127" s="38"/>
      <c r="OXB127" s="38"/>
      <c r="OXC127" s="38"/>
      <c r="OXD127" s="38"/>
      <c r="OXE127" s="38"/>
      <c r="OXF127" s="38"/>
      <c r="OXG127" s="38"/>
      <c r="OXH127" s="38"/>
      <c r="OXI127" s="38"/>
      <c r="OXJ127" s="38"/>
      <c r="OXK127" s="38"/>
      <c r="OXL127" s="38"/>
      <c r="OXM127" s="38"/>
      <c r="OXN127" s="38"/>
      <c r="OXO127" s="38"/>
      <c r="OXP127" s="38"/>
      <c r="OXQ127" s="38"/>
      <c r="OXR127" s="38"/>
      <c r="OXS127" s="38"/>
      <c r="OXT127" s="38"/>
      <c r="OXU127" s="38"/>
      <c r="OXV127" s="38"/>
      <c r="OXW127" s="38"/>
      <c r="OXX127" s="38"/>
      <c r="OXY127" s="38"/>
      <c r="OXZ127" s="38"/>
      <c r="OYA127" s="38"/>
      <c r="OYB127" s="38"/>
      <c r="OYC127" s="38"/>
      <c r="OYD127" s="38"/>
      <c r="OYE127" s="38"/>
      <c r="OYF127" s="38"/>
      <c r="OYG127" s="38"/>
      <c r="OYH127" s="38"/>
      <c r="OYI127" s="38"/>
      <c r="OYJ127" s="38"/>
      <c r="OYK127" s="38"/>
      <c r="OYL127" s="38"/>
      <c r="OYM127" s="38"/>
      <c r="OYN127" s="38"/>
      <c r="OYO127" s="38"/>
      <c r="OYP127" s="38"/>
      <c r="OYQ127" s="38"/>
      <c r="OYR127" s="38"/>
      <c r="OYS127" s="38"/>
      <c r="OYT127" s="38"/>
      <c r="OYU127" s="38"/>
      <c r="OYV127" s="38"/>
      <c r="OYW127" s="38"/>
      <c r="OYX127" s="38"/>
      <c r="OYY127" s="38"/>
      <c r="OYZ127" s="38"/>
      <c r="OZA127" s="38"/>
      <c r="OZB127" s="38"/>
      <c r="OZC127" s="38"/>
      <c r="OZD127" s="38"/>
      <c r="OZE127" s="38"/>
      <c r="OZF127" s="38"/>
      <c r="OZG127" s="38"/>
      <c r="OZH127" s="38"/>
      <c r="OZI127" s="38"/>
      <c r="OZJ127" s="38"/>
      <c r="OZK127" s="38"/>
      <c r="OZL127" s="38"/>
      <c r="OZM127" s="38"/>
      <c r="OZN127" s="38"/>
      <c r="OZO127" s="38"/>
      <c r="OZP127" s="38"/>
      <c r="OZQ127" s="38"/>
      <c r="OZR127" s="38"/>
      <c r="OZS127" s="38"/>
      <c r="OZT127" s="38"/>
      <c r="OZU127" s="38"/>
      <c r="OZV127" s="38"/>
      <c r="OZW127" s="38"/>
      <c r="OZX127" s="38"/>
      <c r="OZY127" s="38"/>
      <c r="OZZ127" s="38"/>
      <c r="PAA127" s="38"/>
      <c r="PAB127" s="38"/>
      <c r="PAC127" s="38"/>
      <c r="PAD127" s="38"/>
      <c r="PAE127" s="38"/>
      <c r="PAF127" s="38"/>
      <c r="PAG127" s="38"/>
      <c r="PAH127" s="38"/>
      <c r="PAI127" s="38"/>
      <c r="PAJ127" s="38"/>
      <c r="PAK127" s="38"/>
      <c r="PAL127" s="38"/>
      <c r="PAM127" s="38"/>
      <c r="PAN127" s="38"/>
      <c r="PAO127" s="38"/>
      <c r="PAP127" s="38"/>
      <c r="PAQ127" s="38"/>
      <c r="PAR127" s="38"/>
      <c r="PAS127" s="38"/>
      <c r="PAT127" s="38"/>
      <c r="PAU127" s="38"/>
      <c r="PAV127" s="38"/>
      <c r="PAW127" s="38"/>
      <c r="PAX127" s="38"/>
      <c r="PAY127" s="38"/>
      <c r="PAZ127" s="38"/>
      <c r="PBA127" s="38"/>
      <c r="PBB127" s="38"/>
      <c r="PBC127" s="38"/>
      <c r="PBD127" s="38"/>
      <c r="PBE127" s="38"/>
      <c r="PBF127" s="38"/>
      <c r="PBG127" s="38"/>
      <c r="PBH127" s="38"/>
      <c r="PBI127" s="38"/>
      <c r="PBJ127" s="38"/>
      <c r="PBK127" s="38"/>
      <c r="PBL127" s="38"/>
      <c r="PBM127" s="38"/>
      <c r="PBN127" s="38"/>
      <c r="PBO127" s="38"/>
      <c r="PBP127" s="38"/>
      <c r="PBQ127" s="38"/>
      <c r="PBR127" s="38"/>
      <c r="PBS127" s="38"/>
      <c r="PBT127" s="38"/>
      <c r="PBU127" s="38"/>
      <c r="PBV127" s="38"/>
      <c r="PBW127" s="38"/>
      <c r="PBX127" s="38"/>
      <c r="PBY127" s="38"/>
      <c r="PBZ127" s="38"/>
      <c r="PCA127" s="38"/>
      <c r="PCB127" s="38"/>
      <c r="PCC127" s="38"/>
      <c r="PCD127" s="38"/>
      <c r="PCE127" s="38"/>
      <c r="PCF127" s="38"/>
      <c r="PCG127" s="38"/>
      <c r="PCH127" s="38"/>
      <c r="PCI127" s="38"/>
      <c r="PCJ127" s="38"/>
      <c r="PCK127" s="38"/>
      <c r="PCL127" s="38"/>
      <c r="PCM127" s="38"/>
      <c r="PCN127" s="38"/>
      <c r="PCO127" s="38"/>
      <c r="PCP127" s="38"/>
      <c r="PCQ127" s="38"/>
      <c r="PCR127" s="38"/>
      <c r="PCS127" s="38"/>
      <c r="PCT127" s="38"/>
      <c r="PCU127" s="38"/>
      <c r="PCV127" s="38"/>
      <c r="PCW127" s="38"/>
      <c r="PCX127" s="38"/>
      <c r="PCY127" s="38"/>
      <c r="PCZ127" s="38"/>
      <c r="PDA127" s="38"/>
      <c r="PDB127" s="38"/>
      <c r="PDC127" s="38"/>
      <c r="PDD127" s="38"/>
      <c r="PDE127" s="38"/>
      <c r="PDF127" s="38"/>
      <c r="PDG127" s="38"/>
      <c r="PDH127" s="38"/>
      <c r="PDI127" s="38"/>
      <c r="PDJ127" s="38"/>
      <c r="PDK127" s="38"/>
      <c r="PDL127" s="38"/>
      <c r="PDM127" s="38"/>
      <c r="PDN127" s="38"/>
      <c r="PDO127" s="38"/>
      <c r="PDP127" s="38"/>
      <c r="PDQ127" s="38"/>
      <c r="PDR127" s="38"/>
      <c r="PDS127" s="38"/>
      <c r="PDT127" s="38"/>
      <c r="PDU127" s="38"/>
      <c r="PDV127" s="38"/>
      <c r="PDW127" s="38"/>
      <c r="PDX127" s="38"/>
      <c r="PDY127" s="38"/>
      <c r="PDZ127" s="38"/>
      <c r="PEA127" s="38"/>
      <c r="PEB127" s="38"/>
      <c r="PEC127" s="38"/>
      <c r="PED127" s="38"/>
      <c r="PEE127" s="38"/>
      <c r="PEF127" s="38"/>
      <c r="PEG127" s="38"/>
      <c r="PEH127" s="38"/>
      <c r="PEI127" s="38"/>
      <c r="PEJ127" s="38"/>
      <c r="PEK127" s="38"/>
      <c r="PEL127" s="38"/>
      <c r="PEM127" s="38"/>
      <c r="PEN127" s="38"/>
      <c r="PEO127" s="38"/>
      <c r="PEP127" s="38"/>
      <c r="PEQ127" s="38"/>
      <c r="PER127" s="38"/>
      <c r="PES127" s="38"/>
      <c r="PET127" s="38"/>
      <c r="PEU127" s="38"/>
      <c r="PEV127" s="38"/>
      <c r="PEW127" s="38"/>
      <c r="PEX127" s="38"/>
      <c r="PEY127" s="38"/>
      <c r="PEZ127" s="38"/>
      <c r="PFA127" s="38"/>
      <c r="PFB127" s="38"/>
      <c r="PFC127" s="38"/>
      <c r="PFD127" s="38"/>
      <c r="PFE127" s="38"/>
      <c r="PFF127" s="38"/>
      <c r="PFG127" s="38"/>
      <c r="PFH127" s="38"/>
      <c r="PFI127" s="38"/>
      <c r="PFJ127" s="38"/>
      <c r="PFK127" s="38"/>
      <c r="PFL127" s="38"/>
      <c r="PFM127" s="38"/>
      <c r="PFN127" s="38"/>
      <c r="PFO127" s="38"/>
      <c r="PFP127" s="38"/>
      <c r="PFQ127" s="38"/>
      <c r="PFR127" s="38"/>
      <c r="PFS127" s="38"/>
      <c r="PFT127" s="38"/>
      <c r="PFU127" s="38"/>
      <c r="PFV127" s="38"/>
      <c r="PFW127" s="38"/>
      <c r="PFX127" s="38"/>
      <c r="PFY127" s="38"/>
      <c r="PFZ127" s="38"/>
      <c r="PGA127" s="38"/>
      <c r="PGB127" s="38"/>
      <c r="PGC127" s="38"/>
      <c r="PGD127" s="38"/>
      <c r="PGE127" s="38"/>
      <c r="PGF127" s="38"/>
      <c r="PGG127" s="38"/>
      <c r="PGH127" s="38"/>
      <c r="PGI127" s="38"/>
      <c r="PGJ127" s="38"/>
      <c r="PGK127" s="38"/>
      <c r="PGL127" s="38"/>
      <c r="PGM127" s="38"/>
      <c r="PGN127" s="38"/>
      <c r="PGO127" s="38"/>
      <c r="PGP127" s="38"/>
      <c r="PGQ127" s="38"/>
      <c r="PGR127" s="38"/>
      <c r="PGS127" s="38"/>
      <c r="PGT127" s="38"/>
      <c r="PGU127" s="38"/>
      <c r="PGV127" s="38"/>
      <c r="PGW127" s="38"/>
      <c r="PGX127" s="38"/>
      <c r="PGY127" s="38"/>
      <c r="PGZ127" s="38"/>
      <c r="PHA127" s="38"/>
      <c r="PHB127" s="38"/>
      <c r="PHC127" s="38"/>
      <c r="PHD127" s="38"/>
      <c r="PHE127" s="38"/>
      <c r="PHF127" s="38"/>
      <c r="PHG127" s="38"/>
      <c r="PHH127" s="38"/>
      <c r="PHI127" s="38"/>
      <c r="PHJ127" s="38"/>
      <c r="PHK127" s="38"/>
      <c r="PHL127" s="38"/>
      <c r="PHM127" s="38"/>
      <c r="PHN127" s="38"/>
      <c r="PHO127" s="38"/>
      <c r="PHP127" s="38"/>
      <c r="PHQ127" s="38"/>
      <c r="PHR127" s="38"/>
      <c r="PHS127" s="38"/>
      <c r="PHT127" s="38"/>
      <c r="PHU127" s="38"/>
      <c r="PHV127" s="38"/>
      <c r="PHW127" s="38"/>
      <c r="PHX127" s="38"/>
      <c r="PHY127" s="38"/>
      <c r="PHZ127" s="38"/>
      <c r="PIA127" s="38"/>
      <c r="PIB127" s="38"/>
      <c r="PIC127" s="38"/>
      <c r="PID127" s="38"/>
      <c r="PIE127" s="38"/>
      <c r="PIF127" s="38"/>
      <c r="PIG127" s="38"/>
      <c r="PIH127" s="38"/>
      <c r="PII127" s="38"/>
      <c r="PIJ127" s="38"/>
      <c r="PIK127" s="38"/>
      <c r="PIL127" s="38"/>
      <c r="PIM127" s="38"/>
      <c r="PIN127" s="38"/>
      <c r="PIO127" s="38"/>
      <c r="PIP127" s="38"/>
      <c r="PIQ127" s="38"/>
      <c r="PIR127" s="38"/>
      <c r="PIS127" s="38"/>
      <c r="PIT127" s="38"/>
      <c r="PIU127" s="38"/>
      <c r="PIV127" s="38"/>
      <c r="PIW127" s="38"/>
      <c r="PIX127" s="38"/>
      <c r="PIY127" s="38"/>
      <c r="PIZ127" s="38"/>
      <c r="PJA127" s="38"/>
      <c r="PJB127" s="38"/>
      <c r="PJC127" s="38"/>
      <c r="PJD127" s="38"/>
      <c r="PJE127" s="38"/>
      <c r="PJF127" s="38"/>
      <c r="PJG127" s="38"/>
      <c r="PJH127" s="38"/>
      <c r="PJI127" s="38"/>
      <c r="PJJ127" s="38"/>
      <c r="PJK127" s="38"/>
      <c r="PJL127" s="38"/>
      <c r="PJM127" s="38"/>
      <c r="PJN127" s="38"/>
      <c r="PJO127" s="38"/>
      <c r="PJP127" s="38"/>
      <c r="PJQ127" s="38"/>
      <c r="PJR127" s="38"/>
      <c r="PJS127" s="38"/>
      <c r="PJT127" s="38"/>
      <c r="PJU127" s="38"/>
      <c r="PJV127" s="38"/>
      <c r="PJW127" s="38"/>
      <c r="PJX127" s="38"/>
      <c r="PJY127" s="38"/>
      <c r="PJZ127" s="38"/>
      <c r="PKA127" s="38"/>
      <c r="PKB127" s="38"/>
      <c r="PKC127" s="38"/>
      <c r="PKD127" s="38"/>
      <c r="PKE127" s="38"/>
      <c r="PKF127" s="38"/>
      <c r="PKG127" s="38"/>
      <c r="PKH127" s="38"/>
      <c r="PKI127" s="38"/>
      <c r="PKJ127" s="38"/>
      <c r="PKK127" s="38"/>
      <c r="PKL127" s="38"/>
      <c r="PKM127" s="38"/>
      <c r="PKN127" s="38"/>
      <c r="PKO127" s="38"/>
      <c r="PKP127" s="38"/>
      <c r="PKQ127" s="38"/>
      <c r="PKR127" s="38"/>
      <c r="PKS127" s="38"/>
      <c r="PKT127" s="38"/>
      <c r="PKU127" s="38"/>
      <c r="PKV127" s="38"/>
      <c r="PKW127" s="38"/>
      <c r="PKX127" s="38"/>
      <c r="PKY127" s="38"/>
      <c r="PKZ127" s="38"/>
      <c r="PLA127" s="38"/>
      <c r="PLB127" s="38"/>
      <c r="PLC127" s="38"/>
      <c r="PLD127" s="38"/>
      <c r="PLE127" s="38"/>
      <c r="PLF127" s="38"/>
      <c r="PLG127" s="38"/>
      <c r="PLH127" s="38"/>
      <c r="PLI127" s="38"/>
      <c r="PLJ127" s="38"/>
      <c r="PLK127" s="38"/>
      <c r="PLL127" s="38"/>
      <c r="PLM127" s="38"/>
      <c r="PLN127" s="38"/>
      <c r="PLO127" s="38"/>
      <c r="PLP127" s="38"/>
      <c r="PLQ127" s="38"/>
      <c r="PLR127" s="38"/>
      <c r="PLS127" s="38"/>
      <c r="PLT127" s="38"/>
      <c r="PLU127" s="38"/>
      <c r="PLV127" s="38"/>
      <c r="PLW127" s="38"/>
      <c r="PLX127" s="38"/>
      <c r="PLY127" s="38"/>
      <c r="PLZ127" s="38"/>
      <c r="PMA127" s="38"/>
      <c r="PMB127" s="38"/>
      <c r="PMC127" s="38"/>
      <c r="PMD127" s="38"/>
      <c r="PME127" s="38"/>
      <c r="PMF127" s="38"/>
      <c r="PMG127" s="38"/>
      <c r="PMH127" s="38"/>
      <c r="PMI127" s="38"/>
      <c r="PMJ127" s="38"/>
      <c r="PMK127" s="38"/>
      <c r="PML127" s="38"/>
      <c r="PMM127" s="38"/>
      <c r="PMN127" s="38"/>
      <c r="PMO127" s="38"/>
      <c r="PMP127" s="38"/>
      <c r="PMQ127" s="38"/>
      <c r="PMR127" s="38"/>
      <c r="PMS127" s="38"/>
      <c r="PMT127" s="38"/>
      <c r="PMU127" s="38"/>
      <c r="PMV127" s="38"/>
      <c r="PMW127" s="38"/>
      <c r="PMX127" s="38"/>
      <c r="PMY127" s="38"/>
      <c r="PMZ127" s="38"/>
      <c r="PNA127" s="38"/>
      <c r="PNB127" s="38"/>
      <c r="PNC127" s="38"/>
      <c r="PND127" s="38"/>
      <c r="PNE127" s="38"/>
      <c r="PNF127" s="38"/>
      <c r="PNG127" s="38"/>
      <c r="PNH127" s="38"/>
      <c r="PNI127" s="38"/>
      <c r="PNJ127" s="38"/>
      <c r="PNK127" s="38"/>
      <c r="PNL127" s="38"/>
      <c r="PNM127" s="38"/>
      <c r="PNN127" s="38"/>
      <c r="PNO127" s="38"/>
      <c r="PNP127" s="38"/>
      <c r="PNQ127" s="38"/>
      <c r="PNR127" s="38"/>
      <c r="PNS127" s="38"/>
      <c r="PNT127" s="38"/>
      <c r="PNU127" s="38"/>
      <c r="PNV127" s="38"/>
      <c r="PNW127" s="38"/>
      <c r="PNX127" s="38"/>
      <c r="PNY127" s="38"/>
      <c r="PNZ127" s="38"/>
      <c r="POA127" s="38"/>
      <c r="POB127" s="38"/>
      <c r="POC127" s="38"/>
      <c r="POD127" s="38"/>
      <c r="POE127" s="38"/>
      <c r="POF127" s="38"/>
      <c r="POG127" s="38"/>
      <c r="POH127" s="38"/>
      <c r="POI127" s="38"/>
      <c r="POJ127" s="38"/>
      <c r="POK127" s="38"/>
      <c r="POL127" s="38"/>
      <c r="POM127" s="38"/>
      <c r="PON127" s="38"/>
      <c r="POO127" s="38"/>
      <c r="POP127" s="38"/>
      <c r="POQ127" s="38"/>
      <c r="POR127" s="38"/>
      <c r="POS127" s="38"/>
      <c r="POT127" s="38"/>
      <c r="POU127" s="38"/>
      <c r="POV127" s="38"/>
      <c r="POW127" s="38"/>
      <c r="POX127" s="38"/>
      <c r="POY127" s="38"/>
      <c r="POZ127" s="38"/>
      <c r="PPA127" s="38"/>
      <c r="PPB127" s="38"/>
      <c r="PPC127" s="38"/>
      <c r="PPD127" s="38"/>
      <c r="PPE127" s="38"/>
      <c r="PPF127" s="38"/>
      <c r="PPG127" s="38"/>
      <c r="PPH127" s="38"/>
      <c r="PPI127" s="38"/>
      <c r="PPJ127" s="38"/>
      <c r="PPK127" s="38"/>
      <c r="PPL127" s="38"/>
      <c r="PPM127" s="38"/>
      <c r="PPN127" s="38"/>
      <c r="PPO127" s="38"/>
      <c r="PPP127" s="38"/>
      <c r="PPQ127" s="38"/>
      <c r="PPR127" s="38"/>
      <c r="PPS127" s="38"/>
      <c r="PPT127" s="38"/>
      <c r="PPU127" s="38"/>
      <c r="PPV127" s="38"/>
      <c r="PPW127" s="38"/>
      <c r="PPX127" s="38"/>
      <c r="PPY127" s="38"/>
      <c r="PPZ127" s="38"/>
      <c r="PQA127" s="38"/>
      <c r="PQB127" s="38"/>
      <c r="PQC127" s="38"/>
      <c r="PQD127" s="38"/>
      <c r="PQE127" s="38"/>
      <c r="PQF127" s="38"/>
      <c r="PQG127" s="38"/>
      <c r="PQH127" s="38"/>
      <c r="PQI127" s="38"/>
      <c r="PQJ127" s="38"/>
      <c r="PQK127" s="38"/>
      <c r="PQL127" s="38"/>
      <c r="PQM127" s="38"/>
      <c r="PQN127" s="38"/>
      <c r="PQO127" s="38"/>
      <c r="PQP127" s="38"/>
      <c r="PQQ127" s="38"/>
      <c r="PQR127" s="38"/>
      <c r="PQS127" s="38"/>
      <c r="PQT127" s="38"/>
      <c r="PQU127" s="38"/>
      <c r="PQV127" s="38"/>
      <c r="PQW127" s="38"/>
      <c r="PQX127" s="38"/>
      <c r="PQY127" s="38"/>
      <c r="PQZ127" s="38"/>
      <c r="PRA127" s="38"/>
      <c r="PRB127" s="38"/>
      <c r="PRC127" s="38"/>
      <c r="PRD127" s="38"/>
      <c r="PRE127" s="38"/>
      <c r="PRF127" s="38"/>
      <c r="PRG127" s="38"/>
      <c r="PRH127" s="38"/>
      <c r="PRI127" s="38"/>
      <c r="PRJ127" s="38"/>
      <c r="PRK127" s="38"/>
      <c r="PRL127" s="38"/>
      <c r="PRM127" s="38"/>
      <c r="PRN127" s="38"/>
      <c r="PRO127" s="38"/>
      <c r="PRP127" s="38"/>
      <c r="PRQ127" s="38"/>
      <c r="PRR127" s="38"/>
      <c r="PRS127" s="38"/>
      <c r="PRT127" s="38"/>
      <c r="PRU127" s="38"/>
      <c r="PRV127" s="38"/>
      <c r="PRW127" s="38"/>
      <c r="PRX127" s="38"/>
      <c r="PRY127" s="38"/>
      <c r="PRZ127" s="38"/>
      <c r="PSA127" s="38"/>
      <c r="PSB127" s="38"/>
      <c r="PSC127" s="38"/>
      <c r="PSD127" s="38"/>
      <c r="PSE127" s="38"/>
      <c r="PSF127" s="38"/>
      <c r="PSG127" s="38"/>
      <c r="PSH127" s="38"/>
      <c r="PSI127" s="38"/>
      <c r="PSJ127" s="38"/>
      <c r="PSK127" s="38"/>
      <c r="PSL127" s="38"/>
      <c r="PSM127" s="38"/>
      <c r="PSN127" s="38"/>
      <c r="PSO127" s="38"/>
      <c r="PSP127" s="38"/>
      <c r="PSQ127" s="38"/>
      <c r="PSR127" s="38"/>
      <c r="PSS127" s="38"/>
      <c r="PST127" s="38"/>
      <c r="PSU127" s="38"/>
      <c r="PSV127" s="38"/>
      <c r="PSW127" s="38"/>
      <c r="PSX127" s="38"/>
      <c r="PSY127" s="38"/>
      <c r="PSZ127" s="38"/>
      <c r="PTA127" s="38"/>
      <c r="PTB127" s="38"/>
      <c r="PTC127" s="38"/>
      <c r="PTD127" s="38"/>
      <c r="PTE127" s="38"/>
      <c r="PTF127" s="38"/>
      <c r="PTG127" s="38"/>
      <c r="PTH127" s="38"/>
      <c r="PTI127" s="38"/>
      <c r="PTJ127" s="38"/>
      <c r="PTK127" s="38"/>
      <c r="PTL127" s="38"/>
      <c r="PTM127" s="38"/>
      <c r="PTN127" s="38"/>
      <c r="PTO127" s="38"/>
      <c r="PTP127" s="38"/>
      <c r="PTQ127" s="38"/>
      <c r="PTR127" s="38"/>
      <c r="PTS127" s="38"/>
      <c r="PTT127" s="38"/>
      <c r="PTU127" s="38"/>
      <c r="PTV127" s="38"/>
      <c r="PTW127" s="38"/>
      <c r="PTX127" s="38"/>
      <c r="PTY127" s="38"/>
      <c r="PTZ127" s="38"/>
      <c r="PUA127" s="38"/>
      <c r="PUB127" s="38"/>
      <c r="PUC127" s="38"/>
      <c r="PUD127" s="38"/>
      <c r="PUE127" s="38"/>
      <c r="PUF127" s="38"/>
      <c r="PUG127" s="38"/>
      <c r="PUH127" s="38"/>
      <c r="PUI127" s="38"/>
      <c r="PUJ127" s="38"/>
      <c r="PUK127" s="38"/>
      <c r="PUL127" s="38"/>
      <c r="PUM127" s="38"/>
      <c r="PUN127" s="38"/>
      <c r="PUO127" s="38"/>
      <c r="PUP127" s="38"/>
      <c r="PUQ127" s="38"/>
      <c r="PUR127" s="38"/>
      <c r="PUS127" s="38"/>
      <c r="PUT127" s="38"/>
      <c r="PUU127" s="38"/>
      <c r="PUV127" s="38"/>
      <c r="PUW127" s="38"/>
      <c r="PUX127" s="38"/>
      <c r="PUY127" s="38"/>
      <c r="PUZ127" s="38"/>
      <c r="PVA127" s="38"/>
      <c r="PVB127" s="38"/>
      <c r="PVC127" s="38"/>
      <c r="PVD127" s="38"/>
      <c r="PVE127" s="38"/>
      <c r="PVF127" s="38"/>
      <c r="PVG127" s="38"/>
      <c r="PVH127" s="38"/>
      <c r="PVI127" s="38"/>
      <c r="PVJ127" s="38"/>
      <c r="PVK127" s="38"/>
      <c r="PVL127" s="38"/>
      <c r="PVM127" s="38"/>
      <c r="PVN127" s="38"/>
      <c r="PVO127" s="38"/>
      <c r="PVP127" s="38"/>
      <c r="PVQ127" s="38"/>
      <c r="PVR127" s="38"/>
      <c r="PVS127" s="38"/>
      <c r="PVT127" s="38"/>
      <c r="PVU127" s="38"/>
      <c r="PVV127" s="38"/>
      <c r="PVW127" s="38"/>
      <c r="PVX127" s="38"/>
      <c r="PVY127" s="38"/>
      <c r="PVZ127" s="38"/>
      <c r="PWA127" s="38"/>
      <c r="PWB127" s="38"/>
      <c r="PWC127" s="38"/>
      <c r="PWD127" s="38"/>
      <c r="PWE127" s="38"/>
      <c r="PWF127" s="38"/>
      <c r="PWG127" s="38"/>
      <c r="PWH127" s="38"/>
      <c r="PWI127" s="38"/>
      <c r="PWJ127" s="38"/>
      <c r="PWK127" s="38"/>
      <c r="PWL127" s="38"/>
      <c r="PWM127" s="38"/>
      <c r="PWN127" s="38"/>
      <c r="PWO127" s="38"/>
      <c r="PWP127" s="38"/>
      <c r="PWQ127" s="38"/>
      <c r="PWR127" s="38"/>
      <c r="PWS127" s="38"/>
      <c r="PWT127" s="38"/>
      <c r="PWU127" s="38"/>
      <c r="PWV127" s="38"/>
      <c r="PWW127" s="38"/>
      <c r="PWX127" s="38"/>
      <c r="PWY127" s="38"/>
      <c r="PWZ127" s="38"/>
      <c r="PXA127" s="38"/>
      <c r="PXB127" s="38"/>
      <c r="PXC127" s="38"/>
      <c r="PXD127" s="38"/>
      <c r="PXE127" s="38"/>
      <c r="PXF127" s="38"/>
      <c r="PXG127" s="38"/>
      <c r="PXH127" s="38"/>
      <c r="PXI127" s="38"/>
      <c r="PXJ127" s="38"/>
      <c r="PXK127" s="38"/>
      <c r="PXL127" s="38"/>
      <c r="PXM127" s="38"/>
      <c r="PXN127" s="38"/>
      <c r="PXO127" s="38"/>
      <c r="PXP127" s="38"/>
      <c r="PXQ127" s="38"/>
      <c r="PXR127" s="38"/>
      <c r="PXS127" s="38"/>
      <c r="PXT127" s="38"/>
      <c r="PXU127" s="38"/>
      <c r="PXV127" s="38"/>
      <c r="PXW127" s="38"/>
      <c r="PXX127" s="38"/>
      <c r="PXY127" s="38"/>
      <c r="PXZ127" s="38"/>
      <c r="PYA127" s="38"/>
      <c r="PYB127" s="38"/>
      <c r="PYC127" s="38"/>
      <c r="PYD127" s="38"/>
      <c r="PYE127" s="38"/>
      <c r="PYF127" s="38"/>
      <c r="PYG127" s="38"/>
      <c r="PYH127" s="38"/>
      <c r="PYI127" s="38"/>
      <c r="PYJ127" s="38"/>
      <c r="PYK127" s="38"/>
      <c r="PYL127" s="38"/>
      <c r="PYM127" s="38"/>
      <c r="PYN127" s="38"/>
      <c r="PYO127" s="38"/>
      <c r="PYP127" s="38"/>
      <c r="PYQ127" s="38"/>
      <c r="PYR127" s="38"/>
      <c r="PYS127" s="38"/>
      <c r="PYT127" s="38"/>
      <c r="PYU127" s="38"/>
      <c r="PYV127" s="38"/>
      <c r="PYW127" s="38"/>
      <c r="PYX127" s="38"/>
      <c r="PYY127" s="38"/>
      <c r="PYZ127" s="38"/>
      <c r="PZA127" s="38"/>
      <c r="PZB127" s="38"/>
      <c r="PZC127" s="38"/>
      <c r="PZD127" s="38"/>
      <c r="PZE127" s="38"/>
      <c r="PZF127" s="38"/>
      <c r="PZG127" s="38"/>
      <c r="PZH127" s="38"/>
      <c r="PZI127" s="38"/>
      <c r="PZJ127" s="38"/>
      <c r="PZK127" s="38"/>
      <c r="PZL127" s="38"/>
      <c r="PZM127" s="38"/>
      <c r="PZN127" s="38"/>
      <c r="PZO127" s="38"/>
      <c r="PZP127" s="38"/>
      <c r="PZQ127" s="38"/>
      <c r="PZR127" s="38"/>
      <c r="PZS127" s="38"/>
      <c r="PZT127" s="38"/>
      <c r="PZU127" s="38"/>
      <c r="PZV127" s="38"/>
      <c r="PZW127" s="38"/>
      <c r="PZX127" s="38"/>
      <c r="PZY127" s="38"/>
      <c r="PZZ127" s="38"/>
      <c r="QAA127" s="38"/>
      <c r="QAB127" s="38"/>
      <c r="QAC127" s="38"/>
      <c r="QAD127" s="38"/>
      <c r="QAE127" s="38"/>
      <c r="QAF127" s="38"/>
      <c r="QAG127" s="38"/>
      <c r="QAH127" s="38"/>
      <c r="QAI127" s="38"/>
      <c r="QAJ127" s="38"/>
      <c r="QAK127" s="38"/>
      <c r="QAL127" s="38"/>
      <c r="QAM127" s="38"/>
      <c r="QAN127" s="38"/>
      <c r="QAO127" s="38"/>
      <c r="QAP127" s="38"/>
      <c r="QAQ127" s="38"/>
      <c r="QAR127" s="38"/>
      <c r="QAS127" s="38"/>
      <c r="QAT127" s="38"/>
      <c r="QAU127" s="38"/>
      <c r="QAV127" s="38"/>
      <c r="QAW127" s="38"/>
      <c r="QAX127" s="38"/>
      <c r="QAY127" s="38"/>
      <c r="QAZ127" s="38"/>
      <c r="QBA127" s="38"/>
      <c r="QBB127" s="38"/>
      <c r="QBC127" s="38"/>
      <c r="QBD127" s="38"/>
      <c r="QBE127" s="38"/>
      <c r="QBF127" s="38"/>
      <c r="QBG127" s="38"/>
      <c r="QBH127" s="38"/>
      <c r="QBI127" s="38"/>
      <c r="QBJ127" s="38"/>
      <c r="QBK127" s="38"/>
      <c r="QBL127" s="38"/>
      <c r="QBM127" s="38"/>
      <c r="QBN127" s="38"/>
      <c r="QBO127" s="38"/>
      <c r="QBP127" s="38"/>
      <c r="QBQ127" s="38"/>
      <c r="QBR127" s="38"/>
      <c r="QBS127" s="38"/>
      <c r="QBT127" s="38"/>
      <c r="QBU127" s="38"/>
      <c r="QBV127" s="38"/>
      <c r="QBW127" s="38"/>
      <c r="QBX127" s="38"/>
      <c r="QBY127" s="38"/>
      <c r="QBZ127" s="38"/>
      <c r="QCA127" s="38"/>
      <c r="QCB127" s="38"/>
      <c r="QCC127" s="38"/>
      <c r="QCD127" s="38"/>
      <c r="QCE127" s="38"/>
      <c r="QCF127" s="38"/>
      <c r="QCG127" s="38"/>
      <c r="QCH127" s="38"/>
      <c r="QCI127" s="38"/>
      <c r="QCJ127" s="38"/>
      <c r="QCK127" s="38"/>
      <c r="QCL127" s="38"/>
      <c r="QCM127" s="38"/>
      <c r="QCN127" s="38"/>
      <c r="QCO127" s="38"/>
      <c r="QCP127" s="38"/>
      <c r="QCQ127" s="38"/>
      <c r="QCR127" s="38"/>
      <c r="QCS127" s="38"/>
      <c r="QCT127" s="38"/>
      <c r="QCU127" s="38"/>
      <c r="QCV127" s="38"/>
      <c r="QCW127" s="38"/>
      <c r="QCX127" s="38"/>
      <c r="QCY127" s="38"/>
      <c r="QCZ127" s="38"/>
      <c r="QDA127" s="38"/>
      <c r="QDB127" s="38"/>
      <c r="QDC127" s="38"/>
      <c r="QDD127" s="38"/>
      <c r="QDE127" s="38"/>
      <c r="QDF127" s="38"/>
      <c r="QDG127" s="38"/>
      <c r="QDH127" s="38"/>
      <c r="QDI127" s="38"/>
      <c r="QDJ127" s="38"/>
      <c r="QDK127" s="38"/>
      <c r="QDL127" s="38"/>
      <c r="QDM127" s="38"/>
      <c r="QDN127" s="38"/>
      <c r="QDO127" s="38"/>
      <c r="QDP127" s="38"/>
      <c r="QDQ127" s="38"/>
      <c r="QDR127" s="38"/>
      <c r="QDS127" s="38"/>
      <c r="QDT127" s="38"/>
      <c r="QDU127" s="38"/>
      <c r="QDV127" s="38"/>
      <c r="QDW127" s="38"/>
      <c r="QDX127" s="38"/>
      <c r="QDY127" s="38"/>
      <c r="QDZ127" s="38"/>
      <c r="QEA127" s="38"/>
      <c r="QEB127" s="38"/>
      <c r="QEC127" s="38"/>
      <c r="QED127" s="38"/>
      <c r="QEE127" s="38"/>
      <c r="QEF127" s="38"/>
      <c r="QEG127" s="38"/>
      <c r="QEH127" s="38"/>
      <c r="QEI127" s="38"/>
      <c r="QEJ127" s="38"/>
      <c r="QEK127" s="38"/>
      <c r="QEL127" s="38"/>
      <c r="QEM127" s="38"/>
      <c r="QEN127" s="38"/>
      <c r="QEO127" s="38"/>
      <c r="QEP127" s="38"/>
      <c r="QEQ127" s="38"/>
      <c r="QER127" s="38"/>
      <c r="QES127" s="38"/>
      <c r="QET127" s="38"/>
      <c r="QEU127" s="38"/>
      <c r="QEV127" s="38"/>
      <c r="QEW127" s="38"/>
      <c r="QEX127" s="38"/>
      <c r="QEY127" s="38"/>
      <c r="QEZ127" s="38"/>
      <c r="QFA127" s="38"/>
      <c r="QFB127" s="38"/>
      <c r="QFC127" s="38"/>
      <c r="QFD127" s="38"/>
      <c r="QFE127" s="38"/>
      <c r="QFF127" s="38"/>
      <c r="QFG127" s="38"/>
      <c r="QFH127" s="38"/>
      <c r="QFI127" s="38"/>
      <c r="QFJ127" s="38"/>
      <c r="QFK127" s="38"/>
      <c r="QFL127" s="38"/>
      <c r="QFM127" s="38"/>
      <c r="QFN127" s="38"/>
      <c r="QFO127" s="38"/>
      <c r="QFP127" s="38"/>
      <c r="QFQ127" s="38"/>
      <c r="QFR127" s="38"/>
      <c r="QFS127" s="38"/>
      <c r="QFT127" s="38"/>
      <c r="QFU127" s="38"/>
      <c r="QFV127" s="38"/>
      <c r="QFW127" s="38"/>
      <c r="QFX127" s="38"/>
      <c r="QFY127" s="38"/>
      <c r="QFZ127" s="38"/>
      <c r="QGA127" s="38"/>
      <c r="QGB127" s="38"/>
      <c r="QGC127" s="38"/>
      <c r="QGD127" s="38"/>
      <c r="QGE127" s="38"/>
      <c r="QGF127" s="38"/>
      <c r="QGG127" s="38"/>
      <c r="QGH127" s="38"/>
      <c r="QGI127" s="38"/>
      <c r="QGJ127" s="38"/>
      <c r="QGK127" s="38"/>
      <c r="QGL127" s="38"/>
      <c r="QGM127" s="38"/>
      <c r="QGN127" s="38"/>
      <c r="QGO127" s="38"/>
      <c r="QGP127" s="38"/>
      <c r="QGQ127" s="38"/>
      <c r="QGR127" s="38"/>
      <c r="QGS127" s="38"/>
      <c r="QGT127" s="38"/>
      <c r="QGU127" s="38"/>
      <c r="QGV127" s="38"/>
      <c r="QGW127" s="38"/>
      <c r="QGX127" s="38"/>
      <c r="QGY127" s="38"/>
      <c r="QGZ127" s="38"/>
      <c r="QHA127" s="38"/>
      <c r="QHB127" s="38"/>
      <c r="QHC127" s="38"/>
      <c r="QHD127" s="38"/>
      <c r="QHE127" s="38"/>
      <c r="QHF127" s="38"/>
      <c r="QHG127" s="38"/>
      <c r="QHH127" s="38"/>
      <c r="QHI127" s="38"/>
      <c r="QHJ127" s="38"/>
      <c r="QHK127" s="38"/>
      <c r="QHL127" s="38"/>
      <c r="QHM127" s="38"/>
      <c r="QHN127" s="38"/>
      <c r="QHO127" s="38"/>
      <c r="QHP127" s="38"/>
      <c r="QHQ127" s="38"/>
      <c r="QHR127" s="38"/>
      <c r="QHS127" s="38"/>
      <c r="QHT127" s="38"/>
      <c r="QHU127" s="38"/>
      <c r="QHV127" s="38"/>
      <c r="QHW127" s="38"/>
      <c r="QHX127" s="38"/>
      <c r="QHY127" s="38"/>
      <c r="QHZ127" s="38"/>
      <c r="QIA127" s="38"/>
      <c r="QIB127" s="38"/>
      <c r="QIC127" s="38"/>
      <c r="QID127" s="38"/>
      <c r="QIE127" s="38"/>
      <c r="QIF127" s="38"/>
      <c r="QIG127" s="38"/>
      <c r="QIH127" s="38"/>
      <c r="QII127" s="38"/>
      <c r="QIJ127" s="38"/>
      <c r="QIK127" s="38"/>
      <c r="QIL127" s="38"/>
      <c r="QIM127" s="38"/>
      <c r="QIN127" s="38"/>
      <c r="QIO127" s="38"/>
      <c r="QIP127" s="38"/>
      <c r="QIQ127" s="38"/>
      <c r="QIR127" s="38"/>
      <c r="QIS127" s="38"/>
      <c r="QIT127" s="38"/>
      <c r="QIU127" s="38"/>
      <c r="QIV127" s="38"/>
      <c r="QIW127" s="38"/>
      <c r="QIX127" s="38"/>
      <c r="QIY127" s="38"/>
      <c r="QIZ127" s="38"/>
      <c r="QJA127" s="38"/>
      <c r="QJB127" s="38"/>
      <c r="QJC127" s="38"/>
      <c r="QJD127" s="38"/>
      <c r="QJE127" s="38"/>
      <c r="QJF127" s="38"/>
      <c r="QJG127" s="38"/>
      <c r="QJH127" s="38"/>
      <c r="QJI127" s="38"/>
      <c r="QJJ127" s="38"/>
      <c r="QJK127" s="38"/>
      <c r="QJL127" s="38"/>
      <c r="QJM127" s="38"/>
      <c r="QJN127" s="38"/>
      <c r="QJO127" s="38"/>
      <c r="QJP127" s="38"/>
      <c r="QJQ127" s="38"/>
      <c r="QJR127" s="38"/>
      <c r="QJS127" s="38"/>
      <c r="QJT127" s="38"/>
      <c r="QJU127" s="38"/>
      <c r="QJV127" s="38"/>
      <c r="QJW127" s="38"/>
      <c r="QJX127" s="38"/>
      <c r="QJY127" s="38"/>
      <c r="QJZ127" s="38"/>
      <c r="QKA127" s="38"/>
      <c r="QKB127" s="38"/>
      <c r="QKC127" s="38"/>
      <c r="QKD127" s="38"/>
      <c r="QKE127" s="38"/>
      <c r="QKF127" s="38"/>
      <c r="QKG127" s="38"/>
      <c r="QKH127" s="38"/>
      <c r="QKI127" s="38"/>
      <c r="QKJ127" s="38"/>
      <c r="QKK127" s="38"/>
      <c r="QKL127" s="38"/>
      <c r="QKM127" s="38"/>
      <c r="QKN127" s="38"/>
      <c r="QKO127" s="38"/>
      <c r="QKP127" s="38"/>
      <c r="QKQ127" s="38"/>
      <c r="QKR127" s="38"/>
      <c r="QKS127" s="38"/>
      <c r="QKT127" s="38"/>
      <c r="QKU127" s="38"/>
      <c r="QKV127" s="38"/>
      <c r="QKW127" s="38"/>
      <c r="QKX127" s="38"/>
      <c r="QKY127" s="38"/>
      <c r="QKZ127" s="38"/>
      <c r="QLA127" s="38"/>
      <c r="QLB127" s="38"/>
      <c r="QLC127" s="38"/>
      <c r="QLD127" s="38"/>
      <c r="QLE127" s="38"/>
      <c r="QLF127" s="38"/>
      <c r="QLG127" s="38"/>
      <c r="QLH127" s="38"/>
      <c r="QLI127" s="38"/>
      <c r="QLJ127" s="38"/>
      <c r="QLK127" s="38"/>
      <c r="QLL127" s="38"/>
      <c r="QLM127" s="38"/>
      <c r="QLN127" s="38"/>
      <c r="QLO127" s="38"/>
      <c r="QLP127" s="38"/>
      <c r="QLQ127" s="38"/>
      <c r="QLR127" s="38"/>
      <c r="QLS127" s="38"/>
      <c r="QLT127" s="38"/>
      <c r="QLU127" s="38"/>
      <c r="QLV127" s="38"/>
      <c r="QLW127" s="38"/>
      <c r="QLX127" s="38"/>
      <c r="QLY127" s="38"/>
      <c r="QLZ127" s="38"/>
      <c r="QMA127" s="38"/>
      <c r="QMB127" s="38"/>
      <c r="QMC127" s="38"/>
      <c r="QMD127" s="38"/>
      <c r="QME127" s="38"/>
      <c r="QMF127" s="38"/>
      <c r="QMG127" s="38"/>
      <c r="QMH127" s="38"/>
      <c r="QMI127" s="38"/>
      <c r="QMJ127" s="38"/>
      <c r="QMK127" s="38"/>
      <c r="QML127" s="38"/>
      <c r="QMM127" s="38"/>
      <c r="QMN127" s="38"/>
      <c r="QMO127" s="38"/>
      <c r="QMP127" s="38"/>
      <c r="QMQ127" s="38"/>
      <c r="QMR127" s="38"/>
      <c r="QMS127" s="38"/>
      <c r="QMT127" s="38"/>
      <c r="QMU127" s="38"/>
      <c r="QMV127" s="38"/>
      <c r="QMW127" s="38"/>
      <c r="QMX127" s="38"/>
      <c r="QMY127" s="38"/>
      <c r="QMZ127" s="38"/>
      <c r="QNA127" s="38"/>
      <c r="QNB127" s="38"/>
      <c r="QNC127" s="38"/>
      <c r="QND127" s="38"/>
      <c r="QNE127" s="38"/>
      <c r="QNF127" s="38"/>
      <c r="QNG127" s="38"/>
      <c r="QNH127" s="38"/>
      <c r="QNI127" s="38"/>
      <c r="QNJ127" s="38"/>
      <c r="QNK127" s="38"/>
      <c r="QNL127" s="38"/>
      <c r="QNM127" s="38"/>
      <c r="QNN127" s="38"/>
      <c r="QNO127" s="38"/>
      <c r="QNP127" s="38"/>
      <c r="QNQ127" s="38"/>
      <c r="QNR127" s="38"/>
      <c r="QNS127" s="38"/>
      <c r="QNT127" s="38"/>
      <c r="QNU127" s="38"/>
      <c r="QNV127" s="38"/>
      <c r="QNW127" s="38"/>
      <c r="QNX127" s="38"/>
      <c r="QNY127" s="38"/>
      <c r="QNZ127" s="38"/>
      <c r="QOA127" s="38"/>
      <c r="QOB127" s="38"/>
      <c r="QOC127" s="38"/>
      <c r="QOD127" s="38"/>
      <c r="QOE127" s="38"/>
      <c r="QOF127" s="38"/>
      <c r="QOG127" s="38"/>
      <c r="QOH127" s="38"/>
      <c r="QOI127" s="38"/>
      <c r="QOJ127" s="38"/>
      <c r="QOK127" s="38"/>
      <c r="QOL127" s="38"/>
      <c r="QOM127" s="38"/>
      <c r="QON127" s="38"/>
      <c r="QOO127" s="38"/>
      <c r="QOP127" s="38"/>
      <c r="QOQ127" s="38"/>
      <c r="QOR127" s="38"/>
      <c r="QOS127" s="38"/>
      <c r="QOT127" s="38"/>
      <c r="QOU127" s="38"/>
      <c r="QOV127" s="38"/>
      <c r="QOW127" s="38"/>
      <c r="QOX127" s="38"/>
      <c r="QOY127" s="38"/>
      <c r="QOZ127" s="38"/>
      <c r="QPA127" s="38"/>
      <c r="QPB127" s="38"/>
      <c r="QPC127" s="38"/>
      <c r="QPD127" s="38"/>
      <c r="QPE127" s="38"/>
      <c r="QPF127" s="38"/>
      <c r="QPG127" s="38"/>
      <c r="QPH127" s="38"/>
      <c r="QPI127" s="38"/>
      <c r="QPJ127" s="38"/>
      <c r="QPK127" s="38"/>
      <c r="QPL127" s="38"/>
      <c r="QPM127" s="38"/>
      <c r="QPN127" s="38"/>
      <c r="QPO127" s="38"/>
      <c r="QPP127" s="38"/>
      <c r="QPQ127" s="38"/>
      <c r="QPR127" s="38"/>
      <c r="QPS127" s="38"/>
      <c r="QPT127" s="38"/>
      <c r="QPU127" s="38"/>
      <c r="QPV127" s="38"/>
      <c r="QPW127" s="38"/>
      <c r="QPX127" s="38"/>
      <c r="QPY127" s="38"/>
      <c r="QPZ127" s="38"/>
      <c r="QQA127" s="38"/>
      <c r="QQB127" s="38"/>
      <c r="QQC127" s="38"/>
      <c r="QQD127" s="38"/>
      <c r="QQE127" s="38"/>
      <c r="QQF127" s="38"/>
      <c r="QQG127" s="38"/>
      <c r="QQH127" s="38"/>
      <c r="QQI127" s="38"/>
      <c r="QQJ127" s="38"/>
      <c r="QQK127" s="38"/>
      <c r="QQL127" s="38"/>
      <c r="QQM127" s="38"/>
      <c r="QQN127" s="38"/>
      <c r="QQO127" s="38"/>
      <c r="QQP127" s="38"/>
      <c r="QQQ127" s="38"/>
      <c r="QQR127" s="38"/>
      <c r="QQS127" s="38"/>
      <c r="QQT127" s="38"/>
      <c r="QQU127" s="38"/>
      <c r="QQV127" s="38"/>
      <c r="QQW127" s="38"/>
      <c r="QQX127" s="38"/>
      <c r="QQY127" s="38"/>
      <c r="QQZ127" s="38"/>
      <c r="QRA127" s="38"/>
      <c r="QRB127" s="38"/>
      <c r="QRC127" s="38"/>
      <c r="QRD127" s="38"/>
      <c r="QRE127" s="38"/>
      <c r="QRF127" s="38"/>
      <c r="QRG127" s="38"/>
      <c r="QRH127" s="38"/>
      <c r="QRI127" s="38"/>
      <c r="QRJ127" s="38"/>
      <c r="QRK127" s="38"/>
      <c r="QRL127" s="38"/>
      <c r="QRM127" s="38"/>
      <c r="QRN127" s="38"/>
      <c r="QRO127" s="38"/>
      <c r="QRP127" s="38"/>
      <c r="QRQ127" s="38"/>
      <c r="QRR127" s="38"/>
      <c r="QRS127" s="38"/>
      <c r="QRT127" s="38"/>
      <c r="QRU127" s="38"/>
      <c r="QRV127" s="38"/>
      <c r="QRW127" s="38"/>
      <c r="QRX127" s="38"/>
      <c r="QRY127" s="38"/>
      <c r="QRZ127" s="38"/>
      <c r="QSA127" s="38"/>
      <c r="QSB127" s="38"/>
      <c r="QSC127" s="38"/>
      <c r="QSD127" s="38"/>
      <c r="QSE127" s="38"/>
      <c r="QSF127" s="38"/>
      <c r="QSG127" s="38"/>
      <c r="QSH127" s="38"/>
      <c r="QSI127" s="38"/>
      <c r="QSJ127" s="38"/>
      <c r="QSK127" s="38"/>
      <c r="QSL127" s="38"/>
      <c r="QSM127" s="38"/>
      <c r="QSN127" s="38"/>
      <c r="QSO127" s="38"/>
      <c r="QSP127" s="38"/>
      <c r="QSQ127" s="38"/>
      <c r="QSR127" s="38"/>
      <c r="QSS127" s="38"/>
      <c r="QST127" s="38"/>
      <c r="QSU127" s="38"/>
      <c r="QSV127" s="38"/>
      <c r="QSW127" s="38"/>
      <c r="QSX127" s="38"/>
      <c r="QSY127" s="38"/>
      <c r="QSZ127" s="38"/>
      <c r="QTA127" s="38"/>
      <c r="QTB127" s="38"/>
      <c r="QTC127" s="38"/>
      <c r="QTD127" s="38"/>
      <c r="QTE127" s="38"/>
      <c r="QTF127" s="38"/>
      <c r="QTG127" s="38"/>
      <c r="QTH127" s="38"/>
      <c r="QTI127" s="38"/>
      <c r="QTJ127" s="38"/>
      <c r="QTK127" s="38"/>
      <c r="QTL127" s="38"/>
      <c r="QTM127" s="38"/>
      <c r="QTN127" s="38"/>
      <c r="QTO127" s="38"/>
      <c r="QTP127" s="38"/>
      <c r="QTQ127" s="38"/>
      <c r="QTR127" s="38"/>
      <c r="QTS127" s="38"/>
      <c r="QTT127" s="38"/>
      <c r="QTU127" s="38"/>
      <c r="QTV127" s="38"/>
      <c r="QTW127" s="38"/>
      <c r="QTX127" s="38"/>
      <c r="QTY127" s="38"/>
      <c r="QTZ127" s="38"/>
      <c r="QUA127" s="38"/>
      <c r="QUB127" s="38"/>
      <c r="QUC127" s="38"/>
      <c r="QUD127" s="38"/>
      <c r="QUE127" s="38"/>
      <c r="QUF127" s="38"/>
      <c r="QUG127" s="38"/>
      <c r="QUH127" s="38"/>
      <c r="QUI127" s="38"/>
      <c r="QUJ127" s="38"/>
      <c r="QUK127" s="38"/>
      <c r="QUL127" s="38"/>
      <c r="QUM127" s="38"/>
      <c r="QUN127" s="38"/>
      <c r="QUO127" s="38"/>
      <c r="QUP127" s="38"/>
      <c r="QUQ127" s="38"/>
      <c r="QUR127" s="38"/>
      <c r="QUS127" s="38"/>
      <c r="QUT127" s="38"/>
      <c r="QUU127" s="38"/>
      <c r="QUV127" s="38"/>
      <c r="QUW127" s="38"/>
      <c r="QUX127" s="38"/>
      <c r="QUY127" s="38"/>
      <c r="QUZ127" s="38"/>
      <c r="QVA127" s="38"/>
      <c r="QVB127" s="38"/>
      <c r="QVC127" s="38"/>
      <c r="QVD127" s="38"/>
      <c r="QVE127" s="38"/>
      <c r="QVF127" s="38"/>
      <c r="QVG127" s="38"/>
      <c r="QVH127" s="38"/>
      <c r="QVI127" s="38"/>
      <c r="QVJ127" s="38"/>
      <c r="QVK127" s="38"/>
      <c r="QVL127" s="38"/>
      <c r="QVM127" s="38"/>
      <c r="QVN127" s="38"/>
      <c r="QVO127" s="38"/>
      <c r="QVP127" s="38"/>
      <c r="QVQ127" s="38"/>
      <c r="QVR127" s="38"/>
      <c r="QVS127" s="38"/>
      <c r="QVT127" s="38"/>
      <c r="QVU127" s="38"/>
      <c r="QVV127" s="38"/>
      <c r="QVW127" s="38"/>
      <c r="QVX127" s="38"/>
      <c r="QVY127" s="38"/>
      <c r="QVZ127" s="38"/>
      <c r="QWA127" s="38"/>
      <c r="QWB127" s="38"/>
      <c r="QWC127" s="38"/>
      <c r="QWD127" s="38"/>
      <c r="QWE127" s="38"/>
      <c r="QWF127" s="38"/>
      <c r="QWG127" s="38"/>
      <c r="QWH127" s="38"/>
      <c r="QWI127" s="38"/>
      <c r="QWJ127" s="38"/>
      <c r="QWK127" s="38"/>
      <c r="QWL127" s="38"/>
      <c r="QWM127" s="38"/>
      <c r="QWN127" s="38"/>
      <c r="QWO127" s="38"/>
      <c r="QWP127" s="38"/>
      <c r="QWQ127" s="38"/>
      <c r="QWR127" s="38"/>
      <c r="QWS127" s="38"/>
      <c r="QWT127" s="38"/>
      <c r="QWU127" s="38"/>
      <c r="QWV127" s="38"/>
      <c r="QWW127" s="38"/>
      <c r="QWX127" s="38"/>
      <c r="QWY127" s="38"/>
      <c r="QWZ127" s="38"/>
      <c r="QXA127" s="38"/>
      <c r="QXB127" s="38"/>
      <c r="QXC127" s="38"/>
      <c r="QXD127" s="38"/>
      <c r="QXE127" s="38"/>
      <c r="QXF127" s="38"/>
      <c r="QXG127" s="38"/>
      <c r="QXH127" s="38"/>
      <c r="QXI127" s="38"/>
      <c r="QXJ127" s="38"/>
      <c r="QXK127" s="38"/>
      <c r="QXL127" s="38"/>
      <c r="QXM127" s="38"/>
      <c r="QXN127" s="38"/>
      <c r="QXO127" s="38"/>
      <c r="QXP127" s="38"/>
      <c r="QXQ127" s="38"/>
      <c r="QXR127" s="38"/>
      <c r="QXS127" s="38"/>
      <c r="QXT127" s="38"/>
      <c r="QXU127" s="38"/>
      <c r="QXV127" s="38"/>
      <c r="QXW127" s="38"/>
      <c r="QXX127" s="38"/>
      <c r="QXY127" s="38"/>
      <c r="QXZ127" s="38"/>
      <c r="QYA127" s="38"/>
      <c r="QYB127" s="38"/>
      <c r="QYC127" s="38"/>
      <c r="QYD127" s="38"/>
      <c r="QYE127" s="38"/>
      <c r="QYF127" s="38"/>
      <c r="QYG127" s="38"/>
      <c r="QYH127" s="38"/>
      <c r="QYI127" s="38"/>
      <c r="QYJ127" s="38"/>
      <c r="QYK127" s="38"/>
      <c r="QYL127" s="38"/>
      <c r="QYM127" s="38"/>
      <c r="QYN127" s="38"/>
      <c r="QYO127" s="38"/>
      <c r="QYP127" s="38"/>
      <c r="QYQ127" s="38"/>
      <c r="QYR127" s="38"/>
      <c r="QYS127" s="38"/>
      <c r="QYT127" s="38"/>
      <c r="QYU127" s="38"/>
      <c r="QYV127" s="38"/>
      <c r="QYW127" s="38"/>
      <c r="QYX127" s="38"/>
      <c r="QYY127" s="38"/>
      <c r="QYZ127" s="38"/>
      <c r="QZA127" s="38"/>
      <c r="QZB127" s="38"/>
      <c r="QZC127" s="38"/>
      <c r="QZD127" s="38"/>
      <c r="QZE127" s="38"/>
      <c r="QZF127" s="38"/>
      <c r="QZG127" s="38"/>
      <c r="QZH127" s="38"/>
      <c r="QZI127" s="38"/>
      <c r="QZJ127" s="38"/>
      <c r="QZK127" s="38"/>
      <c r="QZL127" s="38"/>
      <c r="QZM127" s="38"/>
      <c r="QZN127" s="38"/>
      <c r="QZO127" s="38"/>
      <c r="QZP127" s="38"/>
      <c r="QZQ127" s="38"/>
      <c r="QZR127" s="38"/>
      <c r="QZS127" s="38"/>
      <c r="QZT127" s="38"/>
      <c r="QZU127" s="38"/>
      <c r="QZV127" s="38"/>
      <c r="QZW127" s="38"/>
      <c r="QZX127" s="38"/>
      <c r="QZY127" s="38"/>
      <c r="QZZ127" s="38"/>
      <c r="RAA127" s="38"/>
      <c r="RAB127" s="38"/>
      <c r="RAC127" s="38"/>
      <c r="RAD127" s="38"/>
      <c r="RAE127" s="38"/>
      <c r="RAF127" s="38"/>
      <c r="RAG127" s="38"/>
      <c r="RAH127" s="38"/>
      <c r="RAI127" s="38"/>
      <c r="RAJ127" s="38"/>
      <c r="RAK127" s="38"/>
      <c r="RAL127" s="38"/>
      <c r="RAM127" s="38"/>
      <c r="RAN127" s="38"/>
      <c r="RAO127" s="38"/>
      <c r="RAP127" s="38"/>
      <c r="RAQ127" s="38"/>
      <c r="RAR127" s="38"/>
      <c r="RAS127" s="38"/>
      <c r="RAT127" s="38"/>
      <c r="RAU127" s="38"/>
      <c r="RAV127" s="38"/>
      <c r="RAW127" s="38"/>
      <c r="RAX127" s="38"/>
      <c r="RAY127" s="38"/>
      <c r="RAZ127" s="38"/>
      <c r="RBA127" s="38"/>
      <c r="RBB127" s="38"/>
      <c r="RBC127" s="38"/>
      <c r="RBD127" s="38"/>
      <c r="RBE127" s="38"/>
      <c r="RBF127" s="38"/>
      <c r="RBG127" s="38"/>
      <c r="RBH127" s="38"/>
      <c r="RBI127" s="38"/>
      <c r="RBJ127" s="38"/>
      <c r="RBK127" s="38"/>
      <c r="RBL127" s="38"/>
      <c r="RBM127" s="38"/>
      <c r="RBN127" s="38"/>
      <c r="RBO127" s="38"/>
      <c r="RBP127" s="38"/>
      <c r="RBQ127" s="38"/>
      <c r="RBR127" s="38"/>
      <c r="RBS127" s="38"/>
      <c r="RBT127" s="38"/>
      <c r="RBU127" s="38"/>
      <c r="RBV127" s="38"/>
      <c r="RBW127" s="38"/>
      <c r="RBX127" s="38"/>
      <c r="RBY127" s="38"/>
      <c r="RBZ127" s="38"/>
      <c r="RCA127" s="38"/>
      <c r="RCB127" s="38"/>
      <c r="RCC127" s="38"/>
      <c r="RCD127" s="38"/>
      <c r="RCE127" s="38"/>
      <c r="RCF127" s="38"/>
      <c r="RCG127" s="38"/>
      <c r="RCH127" s="38"/>
      <c r="RCI127" s="38"/>
      <c r="RCJ127" s="38"/>
      <c r="RCK127" s="38"/>
      <c r="RCL127" s="38"/>
      <c r="RCM127" s="38"/>
      <c r="RCN127" s="38"/>
      <c r="RCO127" s="38"/>
      <c r="RCP127" s="38"/>
      <c r="RCQ127" s="38"/>
      <c r="RCR127" s="38"/>
      <c r="RCS127" s="38"/>
      <c r="RCT127" s="38"/>
      <c r="RCU127" s="38"/>
      <c r="RCV127" s="38"/>
      <c r="RCW127" s="38"/>
      <c r="RCX127" s="38"/>
      <c r="RCY127" s="38"/>
      <c r="RCZ127" s="38"/>
      <c r="RDA127" s="38"/>
      <c r="RDB127" s="38"/>
      <c r="RDC127" s="38"/>
      <c r="RDD127" s="38"/>
      <c r="RDE127" s="38"/>
      <c r="RDF127" s="38"/>
      <c r="RDG127" s="38"/>
      <c r="RDH127" s="38"/>
      <c r="RDI127" s="38"/>
      <c r="RDJ127" s="38"/>
      <c r="RDK127" s="38"/>
      <c r="RDL127" s="38"/>
      <c r="RDM127" s="38"/>
      <c r="RDN127" s="38"/>
      <c r="RDO127" s="38"/>
      <c r="RDP127" s="38"/>
      <c r="RDQ127" s="38"/>
      <c r="RDR127" s="38"/>
      <c r="RDS127" s="38"/>
      <c r="RDT127" s="38"/>
      <c r="RDU127" s="38"/>
      <c r="RDV127" s="38"/>
      <c r="RDW127" s="38"/>
      <c r="RDX127" s="38"/>
      <c r="RDY127" s="38"/>
      <c r="RDZ127" s="38"/>
      <c r="REA127" s="38"/>
      <c r="REB127" s="38"/>
      <c r="REC127" s="38"/>
      <c r="RED127" s="38"/>
      <c r="REE127" s="38"/>
      <c r="REF127" s="38"/>
      <c r="REG127" s="38"/>
      <c r="REH127" s="38"/>
      <c r="REI127" s="38"/>
      <c r="REJ127" s="38"/>
      <c r="REK127" s="38"/>
      <c r="REL127" s="38"/>
      <c r="REM127" s="38"/>
      <c r="REN127" s="38"/>
      <c r="REO127" s="38"/>
      <c r="REP127" s="38"/>
      <c r="REQ127" s="38"/>
      <c r="RER127" s="38"/>
      <c r="RES127" s="38"/>
      <c r="RET127" s="38"/>
      <c r="REU127" s="38"/>
      <c r="REV127" s="38"/>
      <c r="REW127" s="38"/>
      <c r="REX127" s="38"/>
      <c r="REY127" s="38"/>
      <c r="REZ127" s="38"/>
      <c r="RFA127" s="38"/>
      <c r="RFB127" s="38"/>
      <c r="RFC127" s="38"/>
      <c r="RFD127" s="38"/>
      <c r="RFE127" s="38"/>
      <c r="RFF127" s="38"/>
      <c r="RFG127" s="38"/>
      <c r="RFH127" s="38"/>
      <c r="RFI127" s="38"/>
      <c r="RFJ127" s="38"/>
      <c r="RFK127" s="38"/>
      <c r="RFL127" s="38"/>
      <c r="RFM127" s="38"/>
      <c r="RFN127" s="38"/>
      <c r="RFO127" s="38"/>
      <c r="RFP127" s="38"/>
      <c r="RFQ127" s="38"/>
      <c r="RFR127" s="38"/>
      <c r="RFS127" s="38"/>
      <c r="RFT127" s="38"/>
      <c r="RFU127" s="38"/>
      <c r="RFV127" s="38"/>
      <c r="RFW127" s="38"/>
      <c r="RFX127" s="38"/>
      <c r="RFY127" s="38"/>
      <c r="RFZ127" s="38"/>
      <c r="RGA127" s="38"/>
      <c r="RGB127" s="38"/>
      <c r="RGC127" s="38"/>
      <c r="RGD127" s="38"/>
      <c r="RGE127" s="38"/>
      <c r="RGF127" s="38"/>
      <c r="RGG127" s="38"/>
      <c r="RGH127" s="38"/>
      <c r="RGI127" s="38"/>
      <c r="RGJ127" s="38"/>
      <c r="RGK127" s="38"/>
      <c r="RGL127" s="38"/>
      <c r="RGM127" s="38"/>
      <c r="RGN127" s="38"/>
      <c r="RGO127" s="38"/>
      <c r="RGP127" s="38"/>
      <c r="RGQ127" s="38"/>
      <c r="RGR127" s="38"/>
      <c r="RGS127" s="38"/>
      <c r="RGT127" s="38"/>
      <c r="RGU127" s="38"/>
      <c r="RGV127" s="38"/>
      <c r="RGW127" s="38"/>
      <c r="RGX127" s="38"/>
      <c r="RGY127" s="38"/>
      <c r="RGZ127" s="38"/>
      <c r="RHA127" s="38"/>
      <c r="RHB127" s="38"/>
      <c r="RHC127" s="38"/>
      <c r="RHD127" s="38"/>
      <c r="RHE127" s="38"/>
      <c r="RHF127" s="38"/>
      <c r="RHG127" s="38"/>
      <c r="RHH127" s="38"/>
      <c r="RHI127" s="38"/>
      <c r="RHJ127" s="38"/>
      <c r="RHK127" s="38"/>
      <c r="RHL127" s="38"/>
      <c r="RHM127" s="38"/>
      <c r="RHN127" s="38"/>
      <c r="RHO127" s="38"/>
      <c r="RHP127" s="38"/>
      <c r="RHQ127" s="38"/>
      <c r="RHR127" s="38"/>
      <c r="RHS127" s="38"/>
      <c r="RHT127" s="38"/>
      <c r="RHU127" s="38"/>
      <c r="RHV127" s="38"/>
      <c r="RHW127" s="38"/>
      <c r="RHX127" s="38"/>
      <c r="RHY127" s="38"/>
      <c r="RHZ127" s="38"/>
      <c r="RIA127" s="38"/>
      <c r="RIB127" s="38"/>
      <c r="RIC127" s="38"/>
      <c r="RID127" s="38"/>
      <c r="RIE127" s="38"/>
      <c r="RIF127" s="38"/>
      <c r="RIG127" s="38"/>
      <c r="RIH127" s="38"/>
      <c r="RII127" s="38"/>
      <c r="RIJ127" s="38"/>
      <c r="RIK127" s="38"/>
      <c r="RIL127" s="38"/>
      <c r="RIM127" s="38"/>
      <c r="RIN127" s="38"/>
      <c r="RIO127" s="38"/>
      <c r="RIP127" s="38"/>
      <c r="RIQ127" s="38"/>
      <c r="RIR127" s="38"/>
      <c r="RIS127" s="38"/>
      <c r="RIT127" s="38"/>
      <c r="RIU127" s="38"/>
      <c r="RIV127" s="38"/>
      <c r="RIW127" s="38"/>
      <c r="RIX127" s="38"/>
      <c r="RIY127" s="38"/>
      <c r="RIZ127" s="38"/>
      <c r="RJA127" s="38"/>
      <c r="RJB127" s="38"/>
      <c r="RJC127" s="38"/>
      <c r="RJD127" s="38"/>
      <c r="RJE127" s="38"/>
      <c r="RJF127" s="38"/>
      <c r="RJG127" s="38"/>
      <c r="RJH127" s="38"/>
      <c r="RJI127" s="38"/>
      <c r="RJJ127" s="38"/>
      <c r="RJK127" s="38"/>
      <c r="RJL127" s="38"/>
      <c r="RJM127" s="38"/>
      <c r="RJN127" s="38"/>
      <c r="RJO127" s="38"/>
      <c r="RJP127" s="38"/>
      <c r="RJQ127" s="38"/>
      <c r="RJR127" s="38"/>
      <c r="RJS127" s="38"/>
      <c r="RJT127" s="38"/>
      <c r="RJU127" s="38"/>
      <c r="RJV127" s="38"/>
      <c r="RJW127" s="38"/>
      <c r="RJX127" s="38"/>
      <c r="RJY127" s="38"/>
      <c r="RJZ127" s="38"/>
      <c r="RKA127" s="38"/>
      <c r="RKB127" s="38"/>
      <c r="RKC127" s="38"/>
      <c r="RKD127" s="38"/>
      <c r="RKE127" s="38"/>
      <c r="RKF127" s="38"/>
      <c r="RKG127" s="38"/>
      <c r="RKH127" s="38"/>
      <c r="RKI127" s="38"/>
      <c r="RKJ127" s="38"/>
      <c r="RKK127" s="38"/>
      <c r="RKL127" s="38"/>
      <c r="RKM127" s="38"/>
      <c r="RKN127" s="38"/>
      <c r="RKO127" s="38"/>
      <c r="RKP127" s="38"/>
      <c r="RKQ127" s="38"/>
      <c r="RKR127" s="38"/>
      <c r="RKS127" s="38"/>
      <c r="RKT127" s="38"/>
      <c r="RKU127" s="38"/>
      <c r="RKV127" s="38"/>
      <c r="RKW127" s="38"/>
      <c r="RKX127" s="38"/>
      <c r="RKY127" s="38"/>
      <c r="RKZ127" s="38"/>
      <c r="RLA127" s="38"/>
      <c r="RLB127" s="38"/>
      <c r="RLC127" s="38"/>
      <c r="RLD127" s="38"/>
      <c r="RLE127" s="38"/>
      <c r="RLF127" s="38"/>
      <c r="RLG127" s="38"/>
      <c r="RLH127" s="38"/>
      <c r="RLI127" s="38"/>
      <c r="RLJ127" s="38"/>
      <c r="RLK127" s="38"/>
      <c r="RLL127" s="38"/>
      <c r="RLM127" s="38"/>
      <c r="RLN127" s="38"/>
      <c r="RLO127" s="38"/>
      <c r="RLP127" s="38"/>
      <c r="RLQ127" s="38"/>
      <c r="RLR127" s="38"/>
      <c r="RLS127" s="38"/>
      <c r="RLT127" s="38"/>
      <c r="RLU127" s="38"/>
      <c r="RLV127" s="38"/>
      <c r="RLW127" s="38"/>
      <c r="RLX127" s="38"/>
      <c r="RLY127" s="38"/>
      <c r="RLZ127" s="38"/>
      <c r="RMA127" s="38"/>
      <c r="RMB127" s="38"/>
      <c r="RMC127" s="38"/>
      <c r="RMD127" s="38"/>
      <c r="RME127" s="38"/>
      <c r="RMF127" s="38"/>
      <c r="RMG127" s="38"/>
      <c r="RMH127" s="38"/>
      <c r="RMI127" s="38"/>
      <c r="RMJ127" s="38"/>
      <c r="RMK127" s="38"/>
      <c r="RML127" s="38"/>
      <c r="RMM127" s="38"/>
      <c r="RMN127" s="38"/>
      <c r="RMO127" s="38"/>
      <c r="RMP127" s="38"/>
      <c r="RMQ127" s="38"/>
      <c r="RMR127" s="38"/>
      <c r="RMS127" s="38"/>
      <c r="RMT127" s="38"/>
      <c r="RMU127" s="38"/>
      <c r="RMV127" s="38"/>
      <c r="RMW127" s="38"/>
      <c r="RMX127" s="38"/>
      <c r="RMY127" s="38"/>
      <c r="RMZ127" s="38"/>
      <c r="RNA127" s="38"/>
      <c r="RNB127" s="38"/>
      <c r="RNC127" s="38"/>
      <c r="RND127" s="38"/>
      <c r="RNE127" s="38"/>
      <c r="RNF127" s="38"/>
      <c r="RNG127" s="38"/>
      <c r="RNH127" s="38"/>
      <c r="RNI127" s="38"/>
      <c r="RNJ127" s="38"/>
      <c r="RNK127" s="38"/>
      <c r="RNL127" s="38"/>
      <c r="RNM127" s="38"/>
      <c r="RNN127" s="38"/>
      <c r="RNO127" s="38"/>
      <c r="RNP127" s="38"/>
      <c r="RNQ127" s="38"/>
      <c r="RNR127" s="38"/>
      <c r="RNS127" s="38"/>
      <c r="RNT127" s="38"/>
      <c r="RNU127" s="38"/>
      <c r="RNV127" s="38"/>
      <c r="RNW127" s="38"/>
      <c r="RNX127" s="38"/>
      <c r="RNY127" s="38"/>
      <c r="RNZ127" s="38"/>
      <c r="ROA127" s="38"/>
      <c r="ROB127" s="38"/>
      <c r="ROC127" s="38"/>
      <c r="ROD127" s="38"/>
      <c r="ROE127" s="38"/>
      <c r="ROF127" s="38"/>
      <c r="ROG127" s="38"/>
      <c r="ROH127" s="38"/>
      <c r="ROI127" s="38"/>
      <c r="ROJ127" s="38"/>
      <c r="ROK127" s="38"/>
      <c r="ROL127" s="38"/>
      <c r="ROM127" s="38"/>
      <c r="RON127" s="38"/>
      <c r="ROO127" s="38"/>
      <c r="ROP127" s="38"/>
      <c r="ROQ127" s="38"/>
      <c r="ROR127" s="38"/>
      <c r="ROS127" s="38"/>
      <c r="ROT127" s="38"/>
      <c r="ROU127" s="38"/>
      <c r="ROV127" s="38"/>
      <c r="ROW127" s="38"/>
      <c r="ROX127" s="38"/>
      <c r="ROY127" s="38"/>
      <c r="ROZ127" s="38"/>
      <c r="RPA127" s="38"/>
      <c r="RPB127" s="38"/>
      <c r="RPC127" s="38"/>
      <c r="RPD127" s="38"/>
      <c r="RPE127" s="38"/>
      <c r="RPF127" s="38"/>
      <c r="RPG127" s="38"/>
      <c r="RPH127" s="38"/>
      <c r="RPI127" s="38"/>
      <c r="RPJ127" s="38"/>
      <c r="RPK127" s="38"/>
      <c r="RPL127" s="38"/>
      <c r="RPM127" s="38"/>
      <c r="RPN127" s="38"/>
      <c r="RPO127" s="38"/>
      <c r="RPP127" s="38"/>
      <c r="RPQ127" s="38"/>
      <c r="RPR127" s="38"/>
      <c r="RPS127" s="38"/>
      <c r="RPT127" s="38"/>
      <c r="RPU127" s="38"/>
      <c r="RPV127" s="38"/>
      <c r="RPW127" s="38"/>
      <c r="RPX127" s="38"/>
      <c r="RPY127" s="38"/>
      <c r="RPZ127" s="38"/>
      <c r="RQA127" s="38"/>
      <c r="RQB127" s="38"/>
      <c r="RQC127" s="38"/>
      <c r="RQD127" s="38"/>
      <c r="RQE127" s="38"/>
      <c r="RQF127" s="38"/>
      <c r="RQG127" s="38"/>
      <c r="RQH127" s="38"/>
      <c r="RQI127" s="38"/>
      <c r="RQJ127" s="38"/>
      <c r="RQK127" s="38"/>
      <c r="RQL127" s="38"/>
      <c r="RQM127" s="38"/>
      <c r="RQN127" s="38"/>
      <c r="RQO127" s="38"/>
      <c r="RQP127" s="38"/>
      <c r="RQQ127" s="38"/>
      <c r="RQR127" s="38"/>
      <c r="RQS127" s="38"/>
      <c r="RQT127" s="38"/>
      <c r="RQU127" s="38"/>
      <c r="RQV127" s="38"/>
      <c r="RQW127" s="38"/>
      <c r="RQX127" s="38"/>
      <c r="RQY127" s="38"/>
      <c r="RQZ127" s="38"/>
      <c r="RRA127" s="38"/>
      <c r="RRB127" s="38"/>
      <c r="RRC127" s="38"/>
      <c r="RRD127" s="38"/>
      <c r="RRE127" s="38"/>
      <c r="RRF127" s="38"/>
      <c r="RRG127" s="38"/>
      <c r="RRH127" s="38"/>
      <c r="RRI127" s="38"/>
      <c r="RRJ127" s="38"/>
      <c r="RRK127" s="38"/>
      <c r="RRL127" s="38"/>
      <c r="RRM127" s="38"/>
      <c r="RRN127" s="38"/>
      <c r="RRO127" s="38"/>
      <c r="RRP127" s="38"/>
      <c r="RRQ127" s="38"/>
      <c r="RRR127" s="38"/>
      <c r="RRS127" s="38"/>
      <c r="RRT127" s="38"/>
      <c r="RRU127" s="38"/>
      <c r="RRV127" s="38"/>
      <c r="RRW127" s="38"/>
      <c r="RRX127" s="38"/>
      <c r="RRY127" s="38"/>
      <c r="RRZ127" s="38"/>
      <c r="RSA127" s="38"/>
      <c r="RSB127" s="38"/>
      <c r="RSC127" s="38"/>
      <c r="RSD127" s="38"/>
      <c r="RSE127" s="38"/>
      <c r="RSF127" s="38"/>
      <c r="RSG127" s="38"/>
      <c r="RSH127" s="38"/>
      <c r="RSI127" s="38"/>
      <c r="RSJ127" s="38"/>
      <c r="RSK127" s="38"/>
      <c r="RSL127" s="38"/>
      <c r="RSM127" s="38"/>
      <c r="RSN127" s="38"/>
      <c r="RSO127" s="38"/>
      <c r="RSP127" s="38"/>
      <c r="RSQ127" s="38"/>
      <c r="RSR127" s="38"/>
      <c r="RSS127" s="38"/>
      <c r="RST127" s="38"/>
      <c r="RSU127" s="38"/>
      <c r="RSV127" s="38"/>
      <c r="RSW127" s="38"/>
      <c r="RSX127" s="38"/>
      <c r="RSY127" s="38"/>
      <c r="RSZ127" s="38"/>
      <c r="RTA127" s="38"/>
      <c r="RTB127" s="38"/>
      <c r="RTC127" s="38"/>
      <c r="RTD127" s="38"/>
      <c r="RTE127" s="38"/>
      <c r="RTF127" s="38"/>
      <c r="RTG127" s="38"/>
      <c r="RTH127" s="38"/>
      <c r="RTI127" s="38"/>
      <c r="RTJ127" s="38"/>
      <c r="RTK127" s="38"/>
      <c r="RTL127" s="38"/>
      <c r="RTM127" s="38"/>
      <c r="RTN127" s="38"/>
      <c r="RTO127" s="38"/>
      <c r="RTP127" s="38"/>
      <c r="RTQ127" s="38"/>
      <c r="RTR127" s="38"/>
      <c r="RTS127" s="38"/>
      <c r="RTT127" s="38"/>
      <c r="RTU127" s="38"/>
      <c r="RTV127" s="38"/>
      <c r="RTW127" s="38"/>
      <c r="RTX127" s="38"/>
      <c r="RTY127" s="38"/>
      <c r="RTZ127" s="38"/>
      <c r="RUA127" s="38"/>
      <c r="RUB127" s="38"/>
      <c r="RUC127" s="38"/>
      <c r="RUD127" s="38"/>
      <c r="RUE127" s="38"/>
      <c r="RUF127" s="38"/>
      <c r="RUG127" s="38"/>
      <c r="RUH127" s="38"/>
      <c r="RUI127" s="38"/>
      <c r="RUJ127" s="38"/>
      <c r="RUK127" s="38"/>
      <c r="RUL127" s="38"/>
      <c r="RUM127" s="38"/>
      <c r="RUN127" s="38"/>
      <c r="RUO127" s="38"/>
      <c r="RUP127" s="38"/>
      <c r="RUQ127" s="38"/>
      <c r="RUR127" s="38"/>
      <c r="RUS127" s="38"/>
      <c r="RUT127" s="38"/>
      <c r="RUU127" s="38"/>
      <c r="RUV127" s="38"/>
      <c r="RUW127" s="38"/>
      <c r="RUX127" s="38"/>
      <c r="RUY127" s="38"/>
      <c r="RUZ127" s="38"/>
      <c r="RVA127" s="38"/>
      <c r="RVB127" s="38"/>
      <c r="RVC127" s="38"/>
      <c r="RVD127" s="38"/>
      <c r="RVE127" s="38"/>
      <c r="RVF127" s="38"/>
      <c r="RVG127" s="38"/>
      <c r="RVH127" s="38"/>
      <c r="RVI127" s="38"/>
      <c r="RVJ127" s="38"/>
      <c r="RVK127" s="38"/>
      <c r="RVL127" s="38"/>
      <c r="RVM127" s="38"/>
      <c r="RVN127" s="38"/>
      <c r="RVO127" s="38"/>
      <c r="RVP127" s="38"/>
      <c r="RVQ127" s="38"/>
      <c r="RVR127" s="38"/>
      <c r="RVS127" s="38"/>
      <c r="RVT127" s="38"/>
      <c r="RVU127" s="38"/>
      <c r="RVV127" s="38"/>
      <c r="RVW127" s="38"/>
      <c r="RVX127" s="38"/>
      <c r="RVY127" s="38"/>
      <c r="RVZ127" s="38"/>
      <c r="RWA127" s="38"/>
      <c r="RWB127" s="38"/>
      <c r="RWC127" s="38"/>
      <c r="RWD127" s="38"/>
      <c r="RWE127" s="38"/>
      <c r="RWF127" s="38"/>
      <c r="RWG127" s="38"/>
      <c r="RWH127" s="38"/>
      <c r="RWI127" s="38"/>
      <c r="RWJ127" s="38"/>
      <c r="RWK127" s="38"/>
      <c r="RWL127" s="38"/>
      <c r="RWM127" s="38"/>
      <c r="RWN127" s="38"/>
      <c r="RWO127" s="38"/>
      <c r="RWP127" s="38"/>
      <c r="RWQ127" s="38"/>
      <c r="RWR127" s="38"/>
      <c r="RWS127" s="38"/>
      <c r="RWT127" s="38"/>
      <c r="RWU127" s="38"/>
      <c r="RWV127" s="38"/>
      <c r="RWW127" s="38"/>
      <c r="RWX127" s="38"/>
      <c r="RWY127" s="38"/>
      <c r="RWZ127" s="38"/>
      <c r="RXA127" s="38"/>
      <c r="RXB127" s="38"/>
      <c r="RXC127" s="38"/>
      <c r="RXD127" s="38"/>
      <c r="RXE127" s="38"/>
      <c r="RXF127" s="38"/>
      <c r="RXG127" s="38"/>
      <c r="RXH127" s="38"/>
      <c r="RXI127" s="38"/>
      <c r="RXJ127" s="38"/>
      <c r="RXK127" s="38"/>
      <c r="RXL127" s="38"/>
      <c r="RXM127" s="38"/>
      <c r="RXN127" s="38"/>
      <c r="RXO127" s="38"/>
      <c r="RXP127" s="38"/>
      <c r="RXQ127" s="38"/>
      <c r="RXR127" s="38"/>
      <c r="RXS127" s="38"/>
      <c r="RXT127" s="38"/>
      <c r="RXU127" s="38"/>
      <c r="RXV127" s="38"/>
      <c r="RXW127" s="38"/>
      <c r="RXX127" s="38"/>
      <c r="RXY127" s="38"/>
      <c r="RXZ127" s="38"/>
      <c r="RYA127" s="38"/>
      <c r="RYB127" s="38"/>
      <c r="RYC127" s="38"/>
      <c r="RYD127" s="38"/>
      <c r="RYE127" s="38"/>
      <c r="RYF127" s="38"/>
      <c r="RYG127" s="38"/>
      <c r="RYH127" s="38"/>
      <c r="RYI127" s="38"/>
      <c r="RYJ127" s="38"/>
      <c r="RYK127" s="38"/>
      <c r="RYL127" s="38"/>
      <c r="RYM127" s="38"/>
      <c r="RYN127" s="38"/>
      <c r="RYO127" s="38"/>
      <c r="RYP127" s="38"/>
      <c r="RYQ127" s="38"/>
      <c r="RYR127" s="38"/>
      <c r="RYS127" s="38"/>
      <c r="RYT127" s="38"/>
      <c r="RYU127" s="38"/>
      <c r="RYV127" s="38"/>
      <c r="RYW127" s="38"/>
      <c r="RYX127" s="38"/>
      <c r="RYY127" s="38"/>
      <c r="RYZ127" s="38"/>
      <c r="RZA127" s="38"/>
      <c r="RZB127" s="38"/>
      <c r="RZC127" s="38"/>
      <c r="RZD127" s="38"/>
      <c r="RZE127" s="38"/>
      <c r="RZF127" s="38"/>
      <c r="RZG127" s="38"/>
      <c r="RZH127" s="38"/>
      <c r="RZI127" s="38"/>
      <c r="RZJ127" s="38"/>
      <c r="RZK127" s="38"/>
      <c r="RZL127" s="38"/>
      <c r="RZM127" s="38"/>
      <c r="RZN127" s="38"/>
      <c r="RZO127" s="38"/>
      <c r="RZP127" s="38"/>
      <c r="RZQ127" s="38"/>
      <c r="RZR127" s="38"/>
      <c r="RZS127" s="38"/>
      <c r="RZT127" s="38"/>
      <c r="RZU127" s="38"/>
      <c r="RZV127" s="38"/>
      <c r="RZW127" s="38"/>
      <c r="RZX127" s="38"/>
      <c r="RZY127" s="38"/>
      <c r="RZZ127" s="38"/>
      <c r="SAA127" s="38"/>
      <c r="SAB127" s="38"/>
      <c r="SAC127" s="38"/>
      <c r="SAD127" s="38"/>
      <c r="SAE127" s="38"/>
      <c r="SAF127" s="38"/>
      <c r="SAG127" s="38"/>
      <c r="SAH127" s="38"/>
      <c r="SAI127" s="38"/>
      <c r="SAJ127" s="38"/>
      <c r="SAK127" s="38"/>
      <c r="SAL127" s="38"/>
      <c r="SAM127" s="38"/>
      <c r="SAN127" s="38"/>
      <c r="SAO127" s="38"/>
      <c r="SAP127" s="38"/>
      <c r="SAQ127" s="38"/>
      <c r="SAR127" s="38"/>
      <c r="SAS127" s="38"/>
      <c r="SAT127" s="38"/>
      <c r="SAU127" s="38"/>
      <c r="SAV127" s="38"/>
      <c r="SAW127" s="38"/>
      <c r="SAX127" s="38"/>
      <c r="SAY127" s="38"/>
      <c r="SAZ127" s="38"/>
      <c r="SBA127" s="38"/>
      <c r="SBB127" s="38"/>
      <c r="SBC127" s="38"/>
      <c r="SBD127" s="38"/>
      <c r="SBE127" s="38"/>
      <c r="SBF127" s="38"/>
      <c r="SBG127" s="38"/>
      <c r="SBH127" s="38"/>
      <c r="SBI127" s="38"/>
      <c r="SBJ127" s="38"/>
      <c r="SBK127" s="38"/>
      <c r="SBL127" s="38"/>
      <c r="SBM127" s="38"/>
      <c r="SBN127" s="38"/>
      <c r="SBO127" s="38"/>
      <c r="SBP127" s="38"/>
      <c r="SBQ127" s="38"/>
      <c r="SBR127" s="38"/>
      <c r="SBS127" s="38"/>
      <c r="SBT127" s="38"/>
      <c r="SBU127" s="38"/>
      <c r="SBV127" s="38"/>
      <c r="SBW127" s="38"/>
      <c r="SBX127" s="38"/>
      <c r="SBY127" s="38"/>
      <c r="SBZ127" s="38"/>
      <c r="SCA127" s="38"/>
      <c r="SCB127" s="38"/>
      <c r="SCC127" s="38"/>
      <c r="SCD127" s="38"/>
      <c r="SCE127" s="38"/>
      <c r="SCF127" s="38"/>
      <c r="SCG127" s="38"/>
      <c r="SCH127" s="38"/>
      <c r="SCI127" s="38"/>
      <c r="SCJ127" s="38"/>
      <c r="SCK127" s="38"/>
      <c r="SCL127" s="38"/>
      <c r="SCM127" s="38"/>
      <c r="SCN127" s="38"/>
      <c r="SCO127" s="38"/>
      <c r="SCP127" s="38"/>
      <c r="SCQ127" s="38"/>
      <c r="SCR127" s="38"/>
      <c r="SCS127" s="38"/>
      <c r="SCT127" s="38"/>
      <c r="SCU127" s="38"/>
      <c r="SCV127" s="38"/>
      <c r="SCW127" s="38"/>
      <c r="SCX127" s="38"/>
      <c r="SCY127" s="38"/>
      <c r="SCZ127" s="38"/>
      <c r="SDA127" s="38"/>
      <c r="SDB127" s="38"/>
      <c r="SDC127" s="38"/>
      <c r="SDD127" s="38"/>
      <c r="SDE127" s="38"/>
      <c r="SDF127" s="38"/>
      <c r="SDG127" s="38"/>
      <c r="SDH127" s="38"/>
      <c r="SDI127" s="38"/>
      <c r="SDJ127" s="38"/>
      <c r="SDK127" s="38"/>
      <c r="SDL127" s="38"/>
      <c r="SDM127" s="38"/>
      <c r="SDN127" s="38"/>
      <c r="SDO127" s="38"/>
      <c r="SDP127" s="38"/>
      <c r="SDQ127" s="38"/>
      <c r="SDR127" s="38"/>
      <c r="SDS127" s="38"/>
      <c r="SDT127" s="38"/>
      <c r="SDU127" s="38"/>
      <c r="SDV127" s="38"/>
      <c r="SDW127" s="38"/>
      <c r="SDX127" s="38"/>
      <c r="SDY127" s="38"/>
      <c r="SDZ127" s="38"/>
      <c r="SEA127" s="38"/>
      <c r="SEB127" s="38"/>
      <c r="SEC127" s="38"/>
      <c r="SED127" s="38"/>
      <c r="SEE127" s="38"/>
      <c r="SEF127" s="38"/>
      <c r="SEG127" s="38"/>
      <c r="SEH127" s="38"/>
      <c r="SEI127" s="38"/>
      <c r="SEJ127" s="38"/>
      <c r="SEK127" s="38"/>
      <c r="SEL127" s="38"/>
      <c r="SEM127" s="38"/>
      <c r="SEN127" s="38"/>
      <c r="SEO127" s="38"/>
      <c r="SEP127" s="38"/>
      <c r="SEQ127" s="38"/>
      <c r="SER127" s="38"/>
      <c r="SES127" s="38"/>
      <c r="SET127" s="38"/>
      <c r="SEU127" s="38"/>
      <c r="SEV127" s="38"/>
      <c r="SEW127" s="38"/>
      <c r="SEX127" s="38"/>
      <c r="SEY127" s="38"/>
      <c r="SEZ127" s="38"/>
      <c r="SFA127" s="38"/>
      <c r="SFB127" s="38"/>
      <c r="SFC127" s="38"/>
      <c r="SFD127" s="38"/>
      <c r="SFE127" s="38"/>
      <c r="SFF127" s="38"/>
      <c r="SFG127" s="38"/>
      <c r="SFH127" s="38"/>
      <c r="SFI127" s="38"/>
      <c r="SFJ127" s="38"/>
      <c r="SFK127" s="38"/>
      <c r="SFL127" s="38"/>
      <c r="SFM127" s="38"/>
      <c r="SFN127" s="38"/>
      <c r="SFO127" s="38"/>
      <c r="SFP127" s="38"/>
      <c r="SFQ127" s="38"/>
      <c r="SFR127" s="38"/>
      <c r="SFS127" s="38"/>
      <c r="SFT127" s="38"/>
      <c r="SFU127" s="38"/>
      <c r="SFV127" s="38"/>
      <c r="SFW127" s="38"/>
      <c r="SFX127" s="38"/>
      <c r="SFY127" s="38"/>
      <c r="SFZ127" s="38"/>
      <c r="SGA127" s="38"/>
      <c r="SGB127" s="38"/>
      <c r="SGC127" s="38"/>
      <c r="SGD127" s="38"/>
      <c r="SGE127" s="38"/>
      <c r="SGF127" s="38"/>
      <c r="SGG127" s="38"/>
      <c r="SGH127" s="38"/>
      <c r="SGI127" s="38"/>
      <c r="SGJ127" s="38"/>
      <c r="SGK127" s="38"/>
      <c r="SGL127" s="38"/>
      <c r="SGM127" s="38"/>
      <c r="SGN127" s="38"/>
      <c r="SGO127" s="38"/>
      <c r="SGP127" s="38"/>
      <c r="SGQ127" s="38"/>
      <c r="SGR127" s="38"/>
      <c r="SGS127" s="38"/>
      <c r="SGT127" s="38"/>
      <c r="SGU127" s="38"/>
      <c r="SGV127" s="38"/>
      <c r="SGW127" s="38"/>
      <c r="SGX127" s="38"/>
      <c r="SGY127" s="38"/>
      <c r="SGZ127" s="38"/>
      <c r="SHA127" s="38"/>
      <c r="SHB127" s="38"/>
      <c r="SHC127" s="38"/>
      <c r="SHD127" s="38"/>
      <c r="SHE127" s="38"/>
      <c r="SHF127" s="38"/>
      <c r="SHG127" s="38"/>
      <c r="SHH127" s="38"/>
      <c r="SHI127" s="38"/>
      <c r="SHJ127" s="38"/>
      <c r="SHK127" s="38"/>
      <c r="SHL127" s="38"/>
      <c r="SHM127" s="38"/>
      <c r="SHN127" s="38"/>
      <c r="SHO127" s="38"/>
      <c r="SHP127" s="38"/>
      <c r="SHQ127" s="38"/>
      <c r="SHR127" s="38"/>
      <c r="SHS127" s="38"/>
      <c r="SHT127" s="38"/>
      <c r="SHU127" s="38"/>
      <c r="SHV127" s="38"/>
      <c r="SHW127" s="38"/>
      <c r="SHX127" s="38"/>
      <c r="SHY127" s="38"/>
      <c r="SHZ127" s="38"/>
      <c r="SIA127" s="38"/>
      <c r="SIB127" s="38"/>
      <c r="SIC127" s="38"/>
      <c r="SID127" s="38"/>
      <c r="SIE127" s="38"/>
      <c r="SIF127" s="38"/>
      <c r="SIG127" s="38"/>
      <c r="SIH127" s="38"/>
      <c r="SII127" s="38"/>
      <c r="SIJ127" s="38"/>
      <c r="SIK127" s="38"/>
      <c r="SIL127" s="38"/>
      <c r="SIM127" s="38"/>
      <c r="SIN127" s="38"/>
      <c r="SIO127" s="38"/>
      <c r="SIP127" s="38"/>
      <c r="SIQ127" s="38"/>
      <c r="SIR127" s="38"/>
      <c r="SIS127" s="38"/>
      <c r="SIT127" s="38"/>
      <c r="SIU127" s="38"/>
      <c r="SIV127" s="38"/>
      <c r="SIW127" s="38"/>
      <c r="SIX127" s="38"/>
      <c r="SIY127" s="38"/>
      <c r="SIZ127" s="38"/>
      <c r="SJA127" s="38"/>
      <c r="SJB127" s="38"/>
      <c r="SJC127" s="38"/>
      <c r="SJD127" s="38"/>
      <c r="SJE127" s="38"/>
      <c r="SJF127" s="38"/>
      <c r="SJG127" s="38"/>
      <c r="SJH127" s="38"/>
      <c r="SJI127" s="38"/>
      <c r="SJJ127" s="38"/>
      <c r="SJK127" s="38"/>
      <c r="SJL127" s="38"/>
      <c r="SJM127" s="38"/>
      <c r="SJN127" s="38"/>
      <c r="SJO127" s="38"/>
      <c r="SJP127" s="38"/>
      <c r="SJQ127" s="38"/>
      <c r="SJR127" s="38"/>
      <c r="SJS127" s="38"/>
      <c r="SJT127" s="38"/>
      <c r="SJU127" s="38"/>
      <c r="SJV127" s="38"/>
      <c r="SJW127" s="38"/>
      <c r="SJX127" s="38"/>
      <c r="SJY127" s="38"/>
      <c r="SJZ127" s="38"/>
      <c r="SKA127" s="38"/>
      <c r="SKB127" s="38"/>
      <c r="SKC127" s="38"/>
      <c r="SKD127" s="38"/>
      <c r="SKE127" s="38"/>
      <c r="SKF127" s="38"/>
      <c r="SKG127" s="38"/>
      <c r="SKH127" s="38"/>
      <c r="SKI127" s="38"/>
      <c r="SKJ127" s="38"/>
      <c r="SKK127" s="38"/>
      <c r="SKL127" s="38"/>
      <c r="SKM127" s="38"/>
      <c r="SKN127" s="38"/>
      <c r="SKO127" s="38"/>
      <c r="SKP127" s="38"/>
      <c r="SKQ127" s="38"/>
      <c r="SKR127" s="38"/>
      <c r="SKS127" s="38"/>
      <c r="SKT127" s="38"/>
      <c r="SKU127" s="38"/>
      <c r="SKV127" s="38"/>
      <c r="SKW127" s="38"/>
      <c r="SKX127" s="38"/>
      <c r="SKY127" s="38"/>
      <c r="SKZ127" s="38"/>
      <c r="SLA127" s="38"/>
      <c r="SLB127" s="38"/>
      <c r="SLC127" s="38"/>
      <c r="SLD127" s="38"/>
      <c r="SLE127" s="38"/>
      <c r="SLF127" s="38"/>
      <c r="SLG127" s="38"/>
      <c r="SLH127" s="38"/>
      <c r="SLI127" s="38"/>
      <c r="SLJ127" s="38"/>
      <c r="SLK127" s="38"/>
      <c r="SLL127" s="38"/>
      <c r="SLM127" s="38"/>
      <c r="SLN127" s="38"/>
      <c r="SLO127" s="38"/>
      <c r="SLP127" s="38"/>
      <c r="SLQ127" s="38"/>
      <c r="SLR127" s="38"/>
      <c r="SLS127" s="38"/>
      <c r="SLT127" s="38"/>
      <c r="SLU127" s="38"/>
      <c r="SLV127" s="38"/>
      <c r="SLW127" s="38"/>
      <c r="SLX127" s="38"/>
      <c r="SLY127" s="38"/>
      <c r="SLZ127" s="38"/>
      <c r="SMA127" s="38"/>
      <c r="SMB127" s="38"/>
      <c r="SMC127" s="38"/>
      <c r="SMD127" s="38"/>
      <c r="SME127" s="38"/>
      <c r="SMF127" s="38"/>
      <c r="SMG127" s="38"/>
      <c r="SMH127" s="38"/>
      <c r="SMI127" s="38"/>
      <c r="SMJ127" s="38"/>
      <c r="SMK127" s="38"/>
      <c r="SML127" s="38"/>
      <c r="SMM127" s="38"/>
      <c r="SMN127" s="38"/>
      <c r="SMO127" s="38"/>
      <c r="SMP127" s="38"/>
      <c r="SMQ127" s="38"/>
      <c r="SMR127" s="38"/>
      <c r="SMS127" s="38"/>
      <c r="SMT127" s="38"/>
      <c r="SMU127" s="38"/>
      <c r="SMV127" s="38"/>
      <c r="SMW127" s="38"/>
      <c r="SMX127" s="38"/>
      <c r="SMY127" s="38"/>
      <c r="SMZ127" s="38"/>
      <c r="SNA127" s="38"/>
      <c r="SNB127" s="38"/>
      <c r="SNC127" s="38"/>
      <c r="SND127" s="38"/>
      <c r="SNE127" s="38"/>
      <c r="SNF127" s="38"/>
      <c r="SNG127" s="38"/>
      <c r="SNH127" s="38"/>
      <c r="SNI127" s="38"/>
      <c r="SNJ127" s="38"/>
      <c r="SNK127" s="38"/>
      <c r="SNL127" s="38"/>
      <c r="SNM127" s="38"/>
      <c r="SNN127" s="38"/>
      <c r="SNO127" s="38"/>
      <c r="SNP127" s="38"/>
      <c r="SNQ127" s="38"/>
      <c r="SNR127" s="38"/>
      <c r="SNS127" s="38"/>
      <c r="SNT127" s="38"/>
      <c r="SNU127" s="38"/>
      <c r="SNV127" s="38"/>
      <c r="SNW127" s="38"/>
      <c r="SNX127" s="38"/>
      <c r="SNY127" s="38"/>
      <c r="SNZ127" s="38"/>
      <c r="SOA127" s="38"/>
      <c r="SOB127" s="38"/>
      <c r="SOC127" s="38"/>
      <c r="SOD127" s="38"/>
      <c r="SOE127" s="38"/>
      <c r="SOF127" s="38"/>
      <c r="SOG127" s="38"/>
      <c r="SOH127" s="38"/>
      <c r="SOI127" s="38"/>
      <c r="SOJ127" s="38"/>
      <c r="SOK127" s="38"/>
      <c r="SOL127" s="38"/>
      <c r="SOM127" s="38"/>
      <c r="SON127" s="38"/>
      <c r="SOO127" s="38"/>
      <c r="SOP127" s="38"/>
      <c r="SOQ127" s="38"/>
      <c r="SOR127" s="38"/>
      <c r="SOS127" s="38"/>
      <c r="SOT127" s="38"/>
      <c r="SOU127" s="38"/>
      <c r="SOV127" s="38"/>
      <c r="SOW127" s="38"/>
      <c r="SOX127" s="38"/>
      <c r="SOY127" s="38"/>
      <c r="SOZ127" s="38"/>
      <c r="SPA127" s="38"/>
      <c r="SPB127" s="38"/>
      <c r="SPC127" s="38"/>
      <c r="SPD127" s="38"/>
      <c r="SPE127" s="38"/>
      <c r="SPF127" s="38"/>
      <c r="SPG127" s="38"/>
      <c r="SPH127" s="38"/>
      <c r="SPI127" s="38"/>
      <c r="SPJ127" s="38"/>
      <c r="SPK127" s="38"/>
      <c r="SPL127" s="38"/>
      <c r="SPM127" s="38"/>
      <c r="SPN127" s="38"/>
      <c r="SPO127" s="38"/>
      <c r="SPP127" s="38"/>
      <c r="SPQ127" s="38"/>
      <c r="SPR127" s="38"/>
      <c r="SPS127" s="38"/>
      <c r="SPT127" s="38"/>
      <c r="SPU127" s="38"/>
      <c r="SPV127" s="38"/>
      <c r="SPW127" s="38"/>
      <c r="SPX127" s="38"/>
      <c r="SPY127" s="38"/>
      <c r="SPZ127" s="38"/>
      <c r="SQA127" s="38"/>
      <c r="SQB127" s="38"/>
      <c r="SQC127" s="38"/>
      <c r="SQD127" s="38"/>
      <c r="SQE127" s="38"/>
      <c r="SQF127" s="38"/>
      <c r="SQG127" s="38"/>
      <c r="SQH127" s="38"/>
      <c r="SQI127" s="38"/>
      <c r="SQJ127" s="38"/>
      <c r="SQK127" s="38"/>
      <c r="SQL127" s="38"/>
      <c r="SQM127" s="38"/>
      <c r="SQN127" s="38"/>
      <c r="SQO127" s="38"/>
      <c r="SQP127" s="38"/>
      <c r="SQQ127" s="38"/>
      <c r="SQR127" s="38"/>
      <c r="SQS127" s="38"/>
      <c r="SQT127" s="38"/>
      <c r="SQU127" s="38"/>
      <c r="SQV127" s="38"/>
      <c r="SQW127" s="38"/>
      <c r="SQX127" s="38"/>
      <c r="SQY127" s="38"/>
      <c r="SQZ127" s="38"/>
      <c r="SRA127" s="38"/>
      <c r="SRB127" s="38"/>
      <c r="SRC127" s="38"/>
      <c r="SRD127" s="38"/>
      <c r="SRE127" s="38"/>
      <c r="SRF127" s="38"/>
      <c r="SRG127" s="38"/>
      <c r="SRH127" s="38"/>
      <c r="SRI127" s="38"/>
      <c r="SRJ127" s="38"/>
      <c r="SRK127" s="38"/>
      <c r="SRL127" s="38"/>
      <c r="SRM127" s="38"/>
      <c r="SRN127" s="38"/>
      <c r="SRO127" s="38"/>
      <c r="SRP127" s="38"/>
      <c r="SRQ127" s="38"/>
      <c r="SRR127" s="38"/>
      <c r="SRS127" s="38"/>
      <c r="SRT127" s="38"/>
      <c r="SRU127" s="38"/>
      <c r="SRV127" s="38"/>
      <c r="SRW127" s="38"/>
      <c r="SRX127" s="38"/>
      <c r="SRY127" s="38"/>
      <c r="SRZ127" s="38"/>
      <c r="SSA127" s="38"/>
      <c r="SSB127" s="38"/>
      <c r="SSC127" s="38"/>
      <c r="SSD127" s="38"/>
      <c r="SSE127" s="38"/>
      <c r="SSF127" s="38"/>
      <c r="SSG127" s="38"/>
      <c r="SSH127" s="38"/>
      <c r="SSI127" s="38"/>
      <c r="SSJ127" s="38"/>
      <c r="SSK127" s="38"/>
      <c r="SSL127" s="38"/>
      <c r="SSM127" s="38"/>
      <c r="SSN127" s="38"/>
      <c r="SSO127" s="38"/>
      <c r="SSP127" s="38"/>
      <c r="SSQ127" s="38"/>
      <c r="SSR127" s="38"/>
      <c r="SSS127" s="38"/>
      <c r="SST127" s="38"/>
      <c r="SSU127" s="38"/>
      <c r="SSV127" s="38"/>
      <c r="SSW127" s="38"/>
      <c r="SSX127" s="38"/>
      <c r="SSY127" s="38"/>
      <c r="SSZ127" s="38"/>
      <c r="STA127" s="38"/>
      <c r="STB127" s="38"/>
      <c r="STC127" s="38"/>
      <c r="STD127" s="38"/>
      <c r="STE127" s="38"/>
      <c r="STF127" s="38"/>
      <c r="STG127" s="38"/>
      <c r="STH127" s="38"/>
      <c r="STI127" s="38"/>
      <c r="STJ127" s="38"/>
      <c r="STK127" s="38"/>
      <c r="STL127" s="38"/>
      <c r="STM127" s="38"/>
      <c r="STN127" s="38"/>
      <c r="STO127" s="38"/>
      <c r="STP127" s="38"/>
      <c r="STQ127" s="38"/>
      <c r="STR127" s="38"/>
      <c r="STS127" s="38"/>
      <c r="STT127" s="38"/>
      <c r="STU127" s="38"/>
      <c r="STV127" s="38"/>
      <c r="STW127" s="38"/>
      <c r="STX127" s="38"/>
      <c r="STY127" s="38"/>
      <c r="STZ127" s="38"/>
      <c r="SUA127" s="38"/>
      <c r="SUB127" s="38"/>
      <c r="SUC127" s="38"/>
      <c r="SUD127" s="38"/>
      <c r="SUE127" s="38"/>
      <c r="SUF127" s="38"/>
      <c r="SUG127" s="38"/>
      <c r="SUH127" s="38"/>
      <c r="SUI127" s="38"/>
      <c r="SUJ127" s="38"/>
      <c r="SUK127" s="38"/>
      <c r="SUL127" s="38"/>
      <c r="SUM127" s="38"/>
      <c r="SUN127" s="38"/>
      <c r="SUO127" s="38"/>
      <c r="SUP127" s="38"/>
      <c r="SUQ127" s="38"/>
      <c r="SUR127" s="38"/>
      <c r="SUS127" s="38"/>
      <c r="SUT127" s="38"/>
      <c r="SUU127" s="38"/>
      <c r="SUV127" s="38"/>
      <c r="SUW127" s="38"/>
      <c r="SUX127" s="38"/>
      <c r="SUY127" s="38"/>
      <c r="SUZ127" s="38"/>
      <c r="SVA127" s="38"/>
      <c r="SVB127" s="38"/>
      <c r="SVC127" s="38"/>
      <c r="SVD127" s="38"/>
      <c r="SVE127" s="38"/>
      <c r="SVF127" s="38"/>
      <c r="SVG127" s="38"/>
      <c r="SVH127" s="38"/>
      <c r="SVI127" s="38"/>
      <c r="SVJ127" s="38"/>
      <c r="SVK127" s="38"/>
      <c r="SVL127" s="38"/>
      <c r="SVM127" s="38"/>
      <c r="SVN127" s="38"/>
      <c r="SVO127" s="38"/>
      <c r="SVP127" s="38"/>
      <c r="SVQ127" s="38"/>
      <c r="SVR127" s="38"/>
      <c r="SVS127" s="38"/>
      <c r="SVT127" s="38"/>
      <c r="SVU127" s="38"/>
      <c r="SVV127" s="38"/>
      <c r="SVW127" s="38"/>
      <c r="SVX127" s="38"/>
      <c r="SVY127" s="38"/>
      <c r="SVZ127" s="38"/>
      <c r="SWA127" s="38"/>
      <c r="SWB127" s="38"/>
      <c r="SWC127" s="38"/>
      <c r="SWD127" s="38"/>
      <c r="SWE127" s="38"/>
      <c r="SWF127" s="38"/>
      <c r="SWG127" s="38"/>
      <c r="SWH127" s="38"/>
      <c r="SWI127" s="38"/>
      <c r="SWJ127" s="38"/>
      <c r="SWK127" s="38"/>
      <c r="SWL127" s="38"/>
      <c r="SWM127" s="38"/>
      <c r="SWN127" s="38"/>
      <c r="SWO127" s="38"/>
      <c r="SWP127" s="38"/>
      <c r="SWQ127" s="38"/>
      <c r="SWR127" s="38"/>
      <c r="SWS127" s="38"/>
      <c r="SWT127" s="38"/>
      <c r="SWU127" s="38"/>
      <c r="SWV127" s="38"/>
      <c r="SWW127" s="38"/>
      <c r="SWX127" s="38"/>
      <c r="SWY127" s="38"/>
      <c r="SWZ127" s="38"/>
      <c r="SXA127" s="38"/>
      <c r="SXB127" s="38"/>
      <c r="SXC127" s="38"/>
      <c r="SXD127" s="38"/>
      <c r="SXE127" s="38"/>
      <c r="SXF127" s="38"/>
      <c r="SXG127" s="38"/>
      <c r="SXH127" s="38"/>
      <c r="SXI127" s="38"/>
      <c r="SXJ127" s="38"/>
      <c r="SXK127" s="38"/>
      <c r="SXL127" s="38"/>
      <c r="SXM127" s="38"/>
      <c r="SXN127" s="38"/>
      <c r="SXO127" s="38"/>
      <c r="SXP127" s="38"/>
      <c r="SXQ127" s="38"/>
      <c r="SXR127" s="38"/>
      <c r="SXS127" s="38"/>
      <c r="SXT127" s="38"/>
      <c r="SXU127" s="38"/>
      <c r="SXV127" s="38"/>
      <c r="SXW127" s="38"/>
      <c r="SXX127" s="38"/>
      <c r="SXY127" s="38"/>
      <c r="SXZ127" s="38"/>
      <c r="SYA127" s="38"/>
      <c r="SYB127" s="38"/>
      <c r="SYC127" s="38"/>
      <c r="SYD127" s="38"/>
      <c r="SYE127" s="38"/>
      <c r="SYF127" s="38"/>
      <c r="SYG127" s="38"/>
      <c r="SYH127" s="38"/>
      <c r="SYI127" s="38"/>
      <c r="SYJ127" s="38"/>
      <c r="SYK127" s="38"/>
      <c r="SYL127" s="38"/>
      <c r="SYM127" s="38"/>
      <c r="SYN127" s="38"/>
      <c r="SYO127" s="38"/>
      <c r="SYP127" s="38"/>
      <c r="SYQ127" s="38"/>
      <c r="SYR127" s="38"/>
      <c r="SYS127" s="38"/>
      <c r="SYT127" s="38"/>
      <c r="SYU127" s="38"/>
      <c r="SYV127" s="38"/>
      <c r="SYW127" s="38"/>
      <c r="SYX127" s="38"/>
      <c r="SYY127" s="38"/>
      <c r="SYZ127" s="38"/>
      <c r="SZA127" s="38"/>
      <c r="SZB127" s="38"/>
      <c r="SZC127" s="38"/>
      <c r="SZD127" s="38"/>
      <c r="SZE127" s="38"/>
      <c r="SZF127" s="38"/>
      <c r="SZG127" s="38"/>
      <c r="SZH127" s="38"/>
      <c r="SZI127" s="38"/>
      <c r="SZJ127" s="38"/>
      <c r="SZK127" s="38"/>
      <c r="SZL127" s="38"/>
      <c r="SZM127" s="38"/>
      <c r="SZN127" s="38"/>
      <c r="SZO127" s="38"/>
      <c r="SZP127" s="38"/>
      <c r="SZQ127" s="38"/>
      <c r="SZR127" s="38"/>
      <c r="SZS127" s="38"/>
      <c r="SZT127" s="38"/>
      <c r="SZU127" s="38"/>
      <c r="SZV127" s="38"/>
      <c r="SZW127" s="38"/>
      <c r="SZX127" s="38"/>
      <c r="SZY127" s="38"/>
      <c r="SZZ127" s="38"/>
      <c r="TAA127" s="38"/>
      <c r="TAB127" s="38"/>
      <c r="TAC127" s="38"/>
      <c r="TAD127" s="38"/>
      <c r="TAE127" s="38"/>
      <c r="TAF127" s="38"/>
      <c r="TAG127" s="38"/>
      <c r="TAH127" s="38"/>
      <c r="TAI127" s="38"/>
      <c r="TAJ127" s="38"/>
      <c r="TAK127" s="38"/>
      <c r="TAL127" s="38"/>
      <c r="TAM127" s="38"/>
      <c r="TAN127" s="38"/>
      <c r="TAO127" s="38"/>
      <c r="TAP127" s="38"/>
      <c r="TAQ127" s="38"/>
      <c r="TAR127" s="38"/>
      <c r="TAS127" s="38"/>
      <c r="TAT127" s="38"/>
      <c r="TAU127" s="38"/>
      <c r="TAV127" s="38"/>
      <c r="TAW127" s="38"/>
      <c r="TAX127" s="38"/>
      <c r="TAY127" s="38"/>
      <c r="TAZ127" s="38"/>
      <c r="TBA127" s="38"/>
      <c r="TBB127" s="38"/>
      <c r="TBC127" s="38"/>
      <c r="TBD127" s="38"/>
      <c r="TBE127" s="38"/>
      <c r="TBF127" s="38"/>
      <c r="TBG127" s="38"/>
      <c r="TBH127" s="38"/>
      <c r="TBI127" s="38"/>
      <c r="TBJ127" s="38"/>
      <c r="TBK127" s="38"/>
      <c r="TBL127" s="38"/>
      <c r="TBM127" s="38"/>
      <c r="TBN127" s="38"/>
      <c r="TBO127" s="38"/>
      <c r="TBP127" s="38"/>
      <c r="TBQ127" s="38"/>
      <c r="TBR127" s="38"/>
      <c r="TBS127" s="38"/>
      <c r="TBT127" s="38"/>
      <c r="TBU127" s="38"/>
      <c r="TBV127" s="38"/>
      <c r="TBW127" s="38"/>
      <c r="TBX127" s="38"/>
      <c r="TBY127" s="38"/>
      <c r="TBZ127" s="38"/>
      <c r="TCA127" s="38"/>
      <c r="TCB127" s="38"/>
      <c r="TCC127" s="38"/>
      <c r="TCD127" s="38"/>
      <c r="TCE127" s="38"/>
      <c r="TCF127" s="38"/>
      <c r="TCG127" s="38"/>
      <c r="TCH127" s="38"/>
      <c r="TCI127" s="38"/>
      <c r="TCJ127" s="38"/>
      <c r="TCK127" s="38"/>
      <c r="TCL127" s="38"/>
      <c r="TCM127" s="38"/>
      <c r="TCN127" s="38"/>
      <c r="TCO127" s="38"/>
      <c r="TCP127" s="38"/>
      <c r="TCQ127" s="38"/>
      <c r="TCR127" s="38"/>
      <c r="TCS127" s="38"/>
      <c r="TCT127" s="38"/>
      <c r="TCU127" s="38"/>
      <c r="TCV127" s="38"/>
      <c r="TCW127" s="38"/>
      <c r="TCX127" s="38"/>
      <c r="TCY127" s="38"/>
      <c r="TCZ127" s="38"/>
      <c r="TDA127" s="38"/>
      <c r="TDB127" s="38"/>
      <c r="TDC127" s="38"/>
      <c r="TDD127" s="38"/>
      <c r="TDE127" s="38"/>
      <c r="TDF127" s="38"/>
      <c r="TDG127" s="38"/>
      <c r="TDH127" s="38"/>
      <c r="TDI127" s="38"/>
      <c r="TDJ127" s="38"/>
      <c r="TDK127" s="38"/>
      <c r="TDL127" s="38"/>
      <c r="TDM127" s="38"/>
      <c r="TDN127" s="38"/>
      <c r="TDO127" s="38"/>
      <c r="TDP127" s="38"/>
      <c r="TDQ127" s="38"/>
      <c r="TDR127" s="38"/>
      <c r="TDS127" s="38"/>
      <c r="TDT127" s="38"/>
      <c r="TDU127" s="38"/>
      <c r="TDV127" s="38"/>
      <c r="TDW127" s="38"/>
      <c r="TDX127" s="38"/>
      <c r="TDY127" s="38"/>
      <c r="TDZ127" s="38"/>
      <c r="TEA127" s="38"/>
      <c r="TEB127" s="38"/>
      <c r="TEC127" s="38"/>
      <c r="TED127" s="38"/>
      <c r="TEE127" s="38"/>
      <c r="TEF127" s="38"/>
      <c r="TEG127" s="38"/>
      <c r="TEH127" s="38"/>
      <c r="TEI127" s="38"/>
      <c r="TEJ127" s="38"/>
      <c r="TEK127" s="38"/>
      <c r="TEL127" s="38"/>
      <c r="TEM127" s="38"/>
      <c r="TEN127" s="38"/>
      <c r="TEO127" s="38"/>
      <c r="TEP127" s="38"/>
      <c r="TEQ127" s="38"/>
      <c r="TER127" s="38"/>
      <c r="TES127" s="38"/>
      <c r="TET127" s="38"/>
      <c r="TEU127" s="38"/>
      <c r="TEV127" s="38"/>
      <c r="TEW127" s="38"/>
      <c r="TEX127" s="38"/>
      <c r="TEY127" s="38"/>
      <c r="TEZ127" s="38"/>
      <c r="TFA127" s="38"/>
      <c r="TFB127" s="38"/>
      <c r="TFC127" s="38"/>
      <c r="TFD127" s="38"/>
      <c r="TFE127" s="38"/>
      <c r="TFF127" s="38"/>
      <c r="TFG127" s="38"/>
      <c r="TFH127" s="38"/>
      <c r="TFI127" s="38"/>
      <c r="TFJ127" s="38"/>
      <c r="TFK127" s="38"/>
      <c r="TFL127" s="38"/>
      <c r="TFM127" s="38"/>
      <c r="TFN127" s="38"/>
      <c r="TFO127" s="38"/>
      <c r="TFP127" s="38"/>
      <c r="TFQ127" s="38"/>
      <c r="TFR127" s="38"/>
      <c r="TFS127" s="38"/>
      <c r="TFT127" s="38"/>
      <c r="TFU127" s="38"/>
      <c r="TFV127" s="38"/>
      <c r="TFW127" s="38"/>
      <c r="TFX127" s="38"/>
      <c r="TFY127" s="38"/>
      <c r="TFZ127" s="38"/>
      <c r="TGA127" s="38"/>
      <c r="TGB127" s="38"/>
      <c r="TGC127" s="38"/>
      <c r="TGD127" s="38"/>
      <c r="TGE127" s="38"/>
      <c r="TGF127" s="38"/>
      <c r="TGG127" s="38"/>
      <c r="TGH127" s="38"/>
      <c r="TGI127" s="38"/>
      <c r="TGJ127" s="38"/>
      <c r="TGK127" s="38"/>
      <c r="TGL127" s="38"/>
      <c r="TGM127" s="38"/>
      <c r="TGN127" s="38"/>
      <c r="TGO127" s="38"/>
      <c r="TGP127" s="38"/>
      <c r="TGQ127" s="38"/>
      <c r="TGR127" s="38"/>
      <c r="TGS127" s="38"/>
      <c r="TGT127" s="38"/>
      <c r="TGU127" s="38"/>
      <c r="TGV127" s="38"/>
      <c r="TGW127" s="38"/>
      <c r="TGX127" s="38"/>
      <c r="TGY127" s="38"/>
      <c r="TGZ127" s="38"/>
      <c r="THA127" s="38"/>
      <c r="THB127" s="38"/>
      <c r="THC127" s="38"/>
      <c r="THD127" s="38"/>
      <c r="THE127" s="38"/>
      <c r="THF127" s="38"/>
      <c r="THG127" s="38"/>
      <c r="THH127" s="38"/>
      <c r="THI127" s="38"/>
      <c r="THJ127" s="38"/>
      <c r="THK127" s="38"/>
      <c r="THL127" s="38"/>
      <c r="THM127" s="38"/>
      <c r="THN127" s="38"/>
      <c r="THO127" s="38"/>
      <c r="THP127" s="38"/>
      <c r="THQ127" s="38"/>
      <c r="THR127" s="38"/>
      <c r="THS127" s="38"/>
      <c r="THT127" s="38"/>
      <c r="THU127" s="38"/>
      <c r="THV127" s="38"/>
      <c r="THW127" s="38"/>
      <c r="THX127" s="38"/>
      <c r="THY127" s="38"/>
      <c r="THZ127" s="38"/>
      <c r="TIA127" s="38"/>
      <c r="TIB127" s="38"/>
      <c r="TIC127" s="38"/>
      <c r="TID127" s="38"/>
      <c r="TIE127" s="38"/>
      <c r="TIF127" s="38"/>
      <c r="TIG127" s="38"/>
      <c r="TIH127" s="38"/>
      <c r="TII127" s="38"/>
      <c r="TIJ127" s="38"/>
      <c r="TIK127" s="38"/>
      <c r="TIL127" s="38"/>
      <c r="TIM127" s="38"/>
      <c r="TIN127" s="38"/>
      <c r="TIO127" s="38"/>
      <c r="TIP127" s="38"/>
      <c r="TIQ127" s="38"/>
      <c r="TIR127" s="38"/>
      <c r="TIS127" s="38"/>
      <c r="TIT127" s="38"/>
      <c r="TIU127" s="38"/>
      <c r="TIV127" s="38"/>
      <c r="TIW127" s="38"/>
      <c r="TIX127" s="38"/>
      <c r="TIY127" s="38"/>
      <c r="TIZ127" s="38"/>
      <c r="TJA127" s="38"/>
      <c r="TJB127" s="38"/>
      <c r="TJC127" s="38"/>
      <c r="TJD127" s="38"/>
      <c r="TJE127" s="38"/>
      <c r="TJF127" s="38"/>
      <c r="TJG127" s="38"/>
      <c r="TJH127" s="38"/>
      <c r="TJI127" s="38"/>
      <c r="TJJ127" s="38"/>
      <c r="TJK127" s="38"/>
      <c r="TJL127" s="38"/>
      <c r="TJM127" s="38"/>
      <c r="TJN127" s="38"/>
      <c r="TJO127" s="38"/>
      <c r="TJP127" s="38"/>
      <c r="TJQ127" s="38"/>
      <c r="TJR127" s="38"/>
      <c r="TJS127" s="38"/>
      <c r="TJT127" s="38"/>
      <c r="TJU127" s="38"/>
      <c r="TJV127" s="38"/>
      <c r="TJW127" s="38"/>
      <c r="TJX127" s="38"/>
      <c r="TJY127" s="38"/>
      <c r="TJZ127" s="38"/>
      <c r="TKA127" s="38"/>
      <c r="TKB127" s="38"/>
      <c r="TKC127" s="38"/>
      <c r="TKD127" s="38"/>
      <c r="TKE127" s="38"/>
      <c r="TKF127" s="38"/>
      <c r="TKG127" s="38"/>
      <c r="TKH127" s="38"/>
      <c r="TKI127" s="38"/>
      <c r="TKJ127" s="38"/>
      <c r="TKK127" s="38"/>
      <c r="TKL127" s="38"/>
      <c r="TKM127" s="38"/>
      <c r="TKN127" s="38"/>
      <c r="TKO127" s="38"/>
      <c r="TKP127" s="38"/>
      <c r="TKQ127" s="38"/>
      <c r="TKR127" s="38"/>
      <c r="TKS127" s="38"/>
      <c r="TKT127" s="38"/>
      <c r="TKU127" s="38"/>
      <c r="TKV127" s="38"/>
      <c r="TKW127" s="38"/>
      <c r="TKX127" s="38"/>
      <c r="TKY127" s="38"/>
      <c r="TKZ127" s="38"/>
      <c r="TLA127" s="38"/>
      <c r="TLB127" s="38"/>
      <c r="TLC127" s="38"/>
      <c r="TLD127" s="38"/>
      <c r="TLE127" s="38"/>
      <c r="TLF127" s="38"/>
      <c r="TLG127" s="38"/>
      <c r="TLH127" s="38"/>
      <c r="TLI127" s="38"/>
      <c r="TLJ127" s="38"/>
      <c r="TLK127" s="38"/>
      <c r="TLL127" s="38"/>
      <c r="TLM127" s="38"/>
      <c r="TLN127" s="38"/>
      <c r="TLO127" s="38"/>
      <c r="TLP127" s="38"/>
      <c r="TLQ127" s="38"/>
      <c r="TLR127" s="38"/>
      <c r="TLS127" s="38"/>
      <c r="TLT127" s="38"/>
      <c r="TLU127" s="38"/>
      <c r="TLV127" s="38"/>
      <c r="TLW127" s="38"/>
      <c r="TLX127" s="38"/>
      <c r="TLY127" s="38"/>
      <c r="TLZ127" s="38"/>
      <c r="TMA127" s="38"/>
      <c r="TMB127" s="38"/>
      <c r="TMC127" s="38"/>
      <c r="TMD127" s="38"/>
      <c r="TME127" s="38"/>
      <c r="TMF127" s="38"/>
      <c r="TMG127" s="38"/>
      <c r="TMH127" s="38"/>
      <c r="TMI127" s="38"/>
      <c r="TMJ127" s="38"/>
      <c r="TMK127" s="38"/>
      <c r="TML127" s="38"/>
      <c r="TMM127" s="38"/>
      <c r="TMN127" s="38"/>
      <c r="TMO127" s="38"/>
      <c r="TMP127" s="38"/>
      <c r="TMQ127" s="38"/>
      <c r="TMR127" s="38"/>
      <c r="TMS127" s="38"/>
      <c r="TMT127" s="38"/>
      <c r="TMU127" s="38"/>
      <c r="TMV127" s="38"/>
      <c r="TMW127" s="38"/>
      <c r="TMX127" s="38"/>
      <c r="TMY127" s="38"/>
      <c r="TMZ127" s="38"/>
      <c r="TNA127" s="38"/>
      <c r="TNB127" s="38"/>
      <c r="TNC127" s="38"/>
      <c r="TND127" s="38"/>
      <c r="TNE127" s="38"/>
      <c r="TNF127" s="38"/>
      <c r="TNG127" s="38"/>
      <c r="TNH127" s="38"/>
      <c r="TNI127" s="38"/>
      <c r="TNJ127" s="38"/>
      <c r="TNK127" s="38"/>
      <c r="TNL127" s="38"/>
      <c r="TNM127" s="38"/>
      <c r="TNN127" s="38"/>
      <c r="TNO127" s="38"/>
      <c r="TNP127" s="38"/>
      <c r="TNQ127" s="38"/>
      <c r="TNR127" s="38"/>
      <c r="TNS127" s="38"/>
      <c r="TNT127" s="38"/>
      <c r="TNU127" s="38"/>
      <c r="TNV127" s="38"/>
      <c r="TNW127" s="38"/>
      <c r="TNX127" s="38"/>
      <c r="TNY127" s="38"/>
      <c r="TNZ127" s="38"/>
      <c r="TOA127" s="38"/>
      <c r="TOB127" s="38"/>
      <c r="TOC127" s="38"/>
      <c r="TOD127" s="38"/>
      <c r="TOE127" s="38"/>
      <c r="TOF127" s="38"/>
      <c r="TOG127" s="38"/>
      <c r="TOH127" s="38"/>
      <c r="TOI127" s="38"/>
      <c r="TOJ127" s="38"/>
      <c r="TOK127" s="38"/>
      <c r="TOL127" s="38"/>
      <c r="TOM127" s="38"/>
      <c r="TON127" s="38"/>
      <c r="TOO127" s="38"/>
      <c r="TOP127" s="38"/>
      <c r="TOQ127" s="38"/>
      <c r="TOR127" s="38"/>
      <c r="TOS127" s="38"/>
      <c r="TOT127" s="38"/>
      <c r="TOU127" s="38"/>
      <c r="TOV127" s="38"/>
      <c r="TOW127" s="38"/>
      <c r="TOX127" s="38"/>
      <c r="TOY127" s="38"/>
      <c r="TOZ127" s="38"/>
      <c r="TPA127" s="38"/>
      <c r="TPB127" s="38"/>
      <c r="TPC127" s="38"/>
      <c r="TPD127" s="38"/>
      <c r="TPE127" s="38"/>
      <c r="TPF127" s="38"/>
      <c r="TPG127" s="38"/>
      <c r="TPH127" s="38"/>
      <c r="TPI127" s="38"/>
      <c r="TPJ127" s="38"/>
      <c r="TPK127" s="38"/>
      <c r="TPL127" s="38"/>
      <c r="TPM127" s="38"/>
      <c r="TPN127" s="38"/>
      <c r="TPO127" s="38"/>
      <c r="TPP127" s="38"/>
      <c r="TPQ127" s="38"/>
      <c r="TPR127" s="38"/>
      <c r="TPS127" s="38"/>
      <c r="TPT127" s="38"/>
      <c r="TPU127" s="38"/>
      <c r="TPV127" s="38"/>
      <c r="TPW127" s="38"/>
      <c r="TPX127" s="38"/>
      <c r="TPY127" s="38"/>
      <c r="TPZ127" s="38"/>
      <c r="TQA127" s="38"/>
      <c r="TQB127" s="38"/>
      <c r="TQC127" s="38"/>
      <c r="TQD127" s="38"/>
      <c r="TQE127" s="38"/>
      <c r="TQF127" s="38"/>
      <c r="TQG127" s="38"/>
      <c r="TQH127" s="38"/>
      <c r="TQI127" s="38"/>
      <c r="TQJ127" s="38"/>
      <c r="TQK127" s="38"/>
      <c r="TQL127" s="38"/>
      <c r="TQM127" s="38"/>
      <c r="TQN127" s="38"/>
      <c r="TQO127" s="38"/>
      <c r="TQP127" s="38"/>
      <c r="TQQ127" s="38"/>
      <c r="TQR127" s="38"/>
      <c r="TQS127" s="38"/>
      <c r="TQT127" s="38"/>
      <c r="TQU127" s="38"/>
      <c r="TQV127" s="38"/>
      <c r="TQW127" s="38"/>
      <c r="TQX127" s="38"/>
      <c r="TQY127" s="38"/>
      <c r="TQZ127" s="38"/>
      <c r="TRA127" s="38"/>
      <c r="TRB127" s="38"/>
      <c r="TRC127" s="38"/>
      <c r="TRD127" s="38"/>
      <c r="TRE127" s="38"/>
      <c r="TRF127" s="38"/>
      <c r="TRG127" s="38"/>
      <c r="TRH127" s="38"/>
      <c r="TRI127" s="38"/>
      <c r="TRJ127" s="38"/>
      <c r="TRK127" s="38"/>
      <c r="TRL127" s="38"/>
      <c r="TRM127" s="38"/>
      <c r="TRN127" s="38"/>
      <c r="TRO127" s="38"/>
      <c r="TRP127" s="38"/>
      <c r="TRQ127" s="38"/>
      <c r="TRR127" s="38"/>
      <c r="TRS127" s="38"/>
      <c r="TRT127" s="38"/>
      <c r="TRU127" s="38"/>
      <c r="TRV127" s="38"/>
      <c r="TRW127" s="38"/>
      <c r="TRX127" s="38"/>
      <c r="TRY127" s="38"/>
      <c r="TRZ127" s="38"/>
      <c r="TSA127" s="38"/>
      <c r="TSB127" s="38"/>
      <c r="TSC127" s="38"/>
      <c r="TSD127" s="38"/>
      <c r="TSE127" s="38"/>
      <c r="TSF127" s="38"/>
      <c r="TSG127" s="38"/>
      <c r="TSH127" s="38"/>
      <c r="TSI127" s="38"/>
      <c r="TSJ127" s="38"/>
      <c r="TSK127" s="38"/>
      <c r="TSL127" s="38"/>
      <c r="TSM127" s="38"/>
      <c r="TSN127" s="38"/>
      <c r="TSO127" s="38"/>
      <c r="TSP127" s="38"/>
      <c r="TSQ127" s="38"/>
      <c r="TSR127" s="38"/>
      <c r="TSS127" s="38"/>
      <c r="TST127" s="38"/>
      <c r="TSU127" s="38"/>
      <c r="TSV127" s="38"/>
      <c r="TSW127" s="38"/>
      <c r="TSX127" s="38"/>
      <c r="TSY127" s="38"/>
      <c r="TSZ127" s="38"/>
      <c r="TTA127" s="38"/>
      <c r="TTB127" s="38"/>
      <c r="TTC127" s="38"/>
      <c r="TTD127" s="38"/>
      <c r="TTE127" s="38"/>
      <c r="TTF127" s="38"/>
      <c r="TTG127" s="38"/>
      <c r="TTH127" s="38"/>
      <c r="TTI127" s="38"/>
      <c r="TTJ127" s="38"/>
      <c r="TTK127" s="38"/>
      <c r="TTL127" s="38"/>
      <c r="TTM127" s="38"/>
      <c r="TTN127" s="38"/>
      <c r="TTO127" s="38"/>
      <c r="TTP127" s="38"/>
      <c r="TTQ127" s="38"/>
      <c r="TTR127" s="38"/>
      <c r="TTS127" s="38"/>
      <c r="TTT127" s="38"/>
      <c r="TTU127" s="38"/>
      <c r="TTV127" s="38"/>
      <c r="TTW127" s="38"/>
      <c r="TTX127" s="38"/>
      <c r="TTY127" s="38"/>
      <c r="TTZ127" s="38"/>
      <c r="TUA127" s="38"/>
      <c r="TUB127" s="38"/>
      <c r="TUC127" s="38"/>
      <c r="TUD127" s="38"/>
      <c r="TUE127" s="38"/>
      <c r="TUF127" s="38"/>
      <c r="TUG127" s="38"/>
      <c r="TUH127" s="38"/>
      <c r="TUI127" s="38"/>
      <c r="TUJ127" s="38"/>
      <c r="TUK127" s="38"/>
      <c r="TUL127" s="38"/>
      <c r="TUM127" s="38"/>
      <c r="TUN127" s="38"/>
      <c r="TUO127" s="38"/>
      <c r="TUP127" s="38"/>
      <c r="TUQ127" s="38"/>
      <c r="TUR127" s="38"/>
      <c r="TUS127" s="38"/>
      <c r="TUT127" s="38"/>
      <c r="TUU127" s="38"/>
      <c r="TUV127" s="38"/>
      <c r="TUW127" s="38"/>
      <c r="TUX127" s="38"/>
      <c r="TUY127" s="38"/>
      <c r="TUZ127" s="38"/>
      <c r="TVA127" s="38"/>
      <c r="TVB127" s="38"/>
      <c r="TVC127" s="38"/>
      <c r="TVD127" s="38"/>
      <c r="TVE127" s="38"/>
      <c r="TVF127" s="38"/>
      <c r="TVG127" s="38"/>
      <c r="TVH127" s="38"/>
      <c r="TVI127" s="38"/>
      <c r="TVJ127" s="38"/>
      <c r="TVK127" s="38"/>
      <c r="TVL127" s="38"/>
      <c r="TVM127" s="38"/>
      <c r="TVN127" s="38"/>
      <c r="TVO127" s="38"/>
      <c r="TVP127" s="38"/>
      <c r="TVQ127" s="38"/>
      <c r="TVR127" s="38"/>
      <c r="TVS127" s="38"/>
      <c r="TVT127" s="38"/>
      <c r="TVU127" s="38"/>
      <c r="TVV127" s="38"/>
      <c r="TVW127" s="38"/>
      <c r="TVX127" s="38"/>
      <c r="TVY127" s="38"/>
      <c r="TVZ127" s="38"/>
      <c r="TWA127" s="38"/>
      <c r="TWB127" s="38"/>
      <c r="TWC127" s="38"/>
      <c r="TWD127" s="38"/>
      <c r="TWE127" s="38"/>
      <c r="TWF127" s="38"/>
      <c r="TWG127" s="38"/>
      <c r="TWH127" s="38"/>
      <c r="TWI127" s="38"/>
      <c r="TWJ127" s="38"/>
      <c r="TWK127" s="38"/>
      <c r="TWL127" s="38"/>
      <c r="TWM127" s="38"/>
      <c r="TWN127" s="38"/>
      <c r="TWO127" s="38"/>
      <c r="TWP127" s="38"/>
      <c r="TWQ127" s="38"/>
      <c r="TWR127" s="38"/>
      <c r="TWS127" s="38"/>
      <c r="TWT127" s="38"/>
      <c r="TWU127" s="38"/>
      <c r="TWV127" s="38"/>
      <c r="TWW127" s="38"/>
      <c r="TWX127" s="38"/>
      <c r="TWY127" s="38"/>
      <c r="TWZ127" s="38"/>
      <c r="TXA127" s="38"/>
      <c r="TXB127" s="38"/>
      <c r="TXC127" s="38"/>
      <c r="TXD127" s="38"/>
      <c r="TXE127" s="38"/>
      <c r="TXF127" s="38"/>
      <c r="TXG127" s="38"/>
      <c r="TXH127" s="38"/>
      <c r="TXI127" s="38"/>
      <c r="TXJ127" s="38"/>
      <c r="TXK127" s="38"/>
      <c r="TXL127" s="38"/>
      <c r="TXM127" s="38"/>
      <c r="TXN127" s="38"/>
      <c r="TXO127" s="38"/>
      <c r="TXP127" s="38"/>
      <c r="TXQ127" s="38"/>
      <c r="TXR127" s="38"/>
      <c r="TXS127" s="38"/>
      <c r="TXT127" s="38"/>
      <c r="TXU127" s="38"/>
      <c r="TXV127" s="38"/>
      <c r="TXW127" s="38"/>
      <c r="TXX127" s="38"/>
      <c r="TXY127" s="38"/>
      <c r="TXZ127" s="38"/>
      <c r="TYA127" s="38"/>
      <c r="TYB127" s="38"/>
      <c r="TYC127" s="38"/>
      <c r="TYD127" s="38"/>
      <c r="TYE127" s="38"/>
      <c r="TYF127" s="38"/>
      <c r="TYG127" s="38"/>
      <c r="TYH127" s="38"/>
      <c r="TYI127" s="38"/>
      <c r="TYJ127" s="38"/>
      <c r="TYK127" s="38"/>
      <c r="TYL127" s="38"/>
      <c r="TYM127" s="38"/>
      <c r="TYN127" s="38"/>
      <c r="TYO127" s="38"/>
      <c r="TYP127" s="38"/>
      <c r="TYQ127" s="38"/>
      <c r="TYR127" s="38"/>
      <c r="TYS127" s="38"/>
      <c r="TYT127" s="38"/>
      <c r="TYU127" s="38"/>
      <c r="TYV127" s="38"/>
      <c r="TYW127" s="38"/>
      <c r="TYX127" s="38"/>
      <c r="TYY127" s="38"/>
      <c r="TYZ127" s="38"/>
      <c r="TZA127" s="38"/>
      <c r="TZB127" s="38"/>
      <c r="TZC127" s="38"/>
      <c r="TZD127" s="38"/>
      <c r="TZE127" s="38"/>
      <c r="TZF127" s="38"/>
      <c r="TZG127" s="38"/>
      <c r="TZH127" s="38"/>
      <c r="TZI127" s="38"/>
      <c r="TZJ127" s="38"/>
      <c r="TZK127" s="38"/>
      <c r="TZL127" s="38"/>
      <c r="TZM127" s="38"/>
      <c r="TZN127" s="38"/>
      <c r="TZO127" s="38"/>
      <c r="TZP127" s="38"/>
      <c r="TZQ127" s="38"/>
      <c r="TZR127" s="38"/>
      <c r="TZS127" s="38"/>
      <c r="TZT127" s="38"/>
      <c r="TZU127" s="38"/>
      <c r="TZV127" s="38"/>
      <c r="TZW127" s="38"/>
      <c r="TZX127" s="38"/>
      <c r="TZY127" s="38"/>
      <c r="TZZ127" s="38"/>
      <c r="UAA127" s="38"/>
      <c r="UAB127" s="38"/>
      <c r="UAC127" s="38"/>
      <c r="UAD127" s="38"/>
      <c r="UAE127" s="38"/>
      <c r="UAF127" s="38"/>
      <c r="UAG127" s="38"/>
      <c r="UAH127" s="38"/>
      <c r="UAI127" s="38"/>
      <c r="UAJ127" s="38"/>
      <c r="UAK127" s="38"/>
      <c r="UAL127" s="38"/>
      <c r="UAM127" s="38"/>
      <c r="UAN127" s="38"/>
      <c r="UAO127" s="38"/>
      <c r="UAP127" s="38"/>
      <c r="UAQ127" s="38"/>
      <c r="UAR127" s="38"/>
      <c r="UAS127" s="38"/>
      <c r="UAT127" s="38"/>
      <c r="UAU127" s="38"/>
      <c r="UAV127" s="38"/>
      <c r="UAW127" s="38"/>
      <c r="UAX127" s="38"/>
      <c r="UAY127" s="38"/>
      <c r="UAZ127" s="38"/>
      <c r="UBA127" s="38"/>
      <c r="UBB127" s="38"/>
      <c r="UBC127" s="38"/>
      <c r="UBD127" s="38"/>
      <c r="UBE127" s="38"/>
      <c r="UBF127" s="38"/>
      <c r="UBG127" s="38"/>
      <c r="UBH127" s="38"/>
      <c r="UBI127" s="38"/>
      <c r="UBJ127" s="38"/>
      <c r="UBK127" s="38"/>
      <c r="UBL127" s="38"/>
      <c r="UBM127" s="38"/>
      <c r="UBN127" s="38"/>
      <c r="UBO127" s="38"/>
      <c r="UBP127" s="38"/>
      <c r="UBQ127" s="38"/>
      <c r="UBR127" s="38"/>
      <c r="UBS127" s="38"/>
      <c r="UBT127" s="38"/>
      <c r="UBU127" s="38"/>
      <c r="UBV127" s="38"/>
      <c r="UBW127" s="38"/>
      <c r="UBX127" s="38"/>
      <c r="UBY127" s="38"/>
      <c r="UBZ127" s="38"/>
      <c r="UCA127" s="38"/>
      <c r="UCB127" s="38"/>
      <c r="UCC127" s="38"/>
      <c r="UCD127" s="38"/>
      <c r="UCE127" s="38"/>
      <c r="UCF127" s="38"/>
      <c r="UCG127" s="38"/>
      <c r="UCH127" s="38"/>
      <c r="UCI127" s="38"/>
      <c r="UCJ127" s="38"/>
      <c r="UCK127" s="38"/>
      <c r="UCL127" s="38"/>
      <c r="UCM127" s="38"/>
      <c r="UCN127" s="38"/>
      <c r="UCO127" s="38"/>
      <c r="UCP127" s="38"/>
      <c r="UCQ127" s="38"/>
      <c r="UCR127" s="38"/>
      <c r="UCS127" s="38"/>
      <c r="UCT127" s="38"/>
      <c r="UCU127" s="38"/>
      <c r="UCV127" s="38"/>
      <c r="UCW127" s="38"/>
      <c r="UCX127" s="38"/>
      <c r="UCY127" s="38"/>
      <c r="UCZ127" s="38"/>
      <c r="UDA127" s="38"/>
      <c r="UDB127" s="38"/>
      <c r="UDC127" s="38"/>
      <c r="UDD127" s="38"/>
      <c r="UDE127" s="38"/>
      <c r="UDF127" s="38"/>
      <c r="UDG127" s="38"/>
      <c r="UDH127" s="38"/>
      <c r="UDI127" s="38"/>
      <c r="UDJ127" s="38"/>
      <c r="UDK127" s="38"/>
      <c r="UDL127" s="38"/>
      <c r="UDM127" s="38"/>
      <c r="UDN127" s="38"/>
      <c r="UDO127" s="38"/>
      <c r="UDP127" s="38"/>
      <c r="UDQ127" s="38"/>
      <c r="UDR127" s="38"/>
      <c r="UDS127" s="38"/>
      <c r="UDT127" s="38"/>
      <c r="UDU127" s="38"/>
      <c r="UDV127" s="38"/>
      <c r="UDW127" s="38"/>
      <c r="UDX127" s="38"/>
      <c r="UDY127" s="38"/>
      <c r="UDZ127" s="38"/>
      <c r="UEA127" s="38"/>
      <c r="UEB127" s="38"/>
      <c r="UEC127" s="38"/>
      <c r="UED127" s="38"/>
      <c r="UEE127" s="38"/>
      <c r="UEF127" s="38"/>
      <c r="UEG127" s="38"/>
      <c r="UEH127" s="38"/>
      <c r="UEI127" s="38"/>
      <c r="UEJ127" s="38"/>
      <c r="UEK127" s="38"/>
      <c r="UEL127" s="38"/>
      <c r="UEM127" s="38"/>
      <c r="UEN127" s="38"/>
      <c r="UEO127" s="38"/>
      <c r="UEP127" s="38"/>
      <c r="UEQ127" s="38"/>
      <c r="UER127" s="38"/>
      <c r="UES127" s="38"/>
      <c r="UET127" s="38"/>
      <c r="UEU127" s="38"/>
      <c r="UEV127" s="38"/>
      <c r="UEW127" s="38"/>
      <c r="UEX127" s="38"/>
      <c r="UEY127" s="38"/>
      <c r="UEZ127" s="38"/>
      <c r="UFA127" s="38"/>
      <c r="UFB127" s="38"/>
      <c r="UFC127" s="38"/>
      <c r="UFD127" s="38"/>
      <c r="UFE127" s="38"/>
      <c r="UFF127" s="38"/>
      <c r="UFG127" s="38"/>
      <c r="UFH127" s="38"/>
      <c r="UFI127" s="38"/>
      <c r="UFJ127" s="38"/>
      <c r="UFK127" s="38"/>
      <c r="UFL127" s="38"/>
      <c r="UFM127" s="38"/>
      <c r="UFN127" s="38"/>
      <c r="UFO127" s="38"/>
      <c r="UFP127" s="38"/>
      <c r="UFQ127" s="38"/>
      <c r="UFR127" s="38"/>
      <c r="UFS127" s="38"/>
      <c r="UFT127" s="38"/>
      <c r="UFU127" s="38"/>
      <c r="UFV127" s="38"/>
      <c r="UFW127" s="38"/>
      <c r="UFX127" s="38"/>
      <c r="UFY127" s="38"/>
      <c r="UFZ127" s="38"/>
      <c r="UGA127" s="38"/>
      <c r="UGB127" s="38"/>
      <c r="UGC127" s="38"/>
      <c r="UGD127" s="38"/>
      <c r="UGE127" s="38"/>
      <c r="UGF127" s="38"/>
      <c r="UGG127" s="38"/>
      <c r="UGH127" s="38"/>
      <c r="UGI127" s="38"/>
      <c r="UGJ127" s="38"/>
      <c r="UGK127" s="38"/>
      <c r="UGL127" s="38"/>
      <c r="UGM127" s="38"/>
      <c r="UGN127" s="38"/>
      <c r="UGO127" s="38"/>
      <c r="UGP127" s="38"/>
      <c r="UGQ127" s="38"/>
      <c r="UGR127" s="38"/>
      <c r="UGS127" s="38"/>
      <c r="UGT127" s="38"/>
      <c r="UGU127" s="38"/>
      <c r="UGV127" s="38"/>
      <c r="UGW127" s="38"/>
      <c r="UGX127" s="38"/>
      <c r="UGY127" s="38"/>
      <c r="UGZ127" s="38"/>
      <c r="UHA127" s="38"/>
      <c r="UHB127" s="38"/>
      <c r="UHC127" s="38"/>
      <c r="UHD127" s="38"/>
      <c r="UHE127" s="38"/>
      <c r="UHF127" s="38"/>
      <c r="UHG127" s="38"/>
      <c r="UHH127" s="38"/>
      <c r="UHI127" s="38"/>
      <c r="UHJ127" s="38"/>
      <c r="UHK127" s="38"/>
      <c r="UHL127" s="38"/>
      <c r="UHM127" s="38"/>
      <c r="UHN127" s="38"/>
      <c r="UHO127" s="38"/>
      <c r="UHP127" s="38"/>
      <c r="UHQ127" s="38"/>
      <c r="UHR127" s="38"/>
      <c r="UHS127" s="38"/>
      <c r="UHT127" s="38"/>
      <c r="UHU127" s="38"/>
      <c r="UHV127" s="38"/>
      <c r="UHW127" s="38"/>
      <c r="UHX127" s="38"/>
      <c r="UHY127" s="38"/>
      <c r="UHZ127" s="38"/>
      <c r="UIA127" s="38"/>
      <c r="UIB127" s="38"/>
      <c r="UIC127" s="38"/>
      <c r="UID127" s="38"/>
      <c r="UIE127" s="38"/>
      <c r="UIF127" s="38"/>
      <c r="UIG127" s="38"/>
      <c r="UIH127" s="38"/>
      <c r="UII127" s="38"/>
      <c r="UIJ127" s="38"/>
      <c r="UIK127" s="38"/>
      <c r="UIL127" s="38"/>
      <c r="UIM127" s="38"/>
      <c r="UIN127" s="38"/>
      <c r="UIO127" s="38"/>
      <c r="UIP127" s="38"/>
      <c r="UIQ127" s="38"/>
      <c r="UIR127" s="38"/>
      <c r="UIS127" s="38"/>
      <c r="UIT127" s="38"/>
      <c r="UIU127" s="38"/>
      <c r="UIV127" s="38"/>
      <c r="UIW127" s="38"/>
      <c r="UIX127" s="38"/>
      <c r="UIY127" s="38"/>
      <c r="UIZ127" s="38"/>
      <c r="UJA127" s="38"/>
      <c r="UJB127" s="38"/>
      <c r="UJC127" s="38"/>
      <c r="UJD127" s="38"/>
      <c r="UJE127" s="38"/>
      <c r="UJF127" s="38"/>
      <c r="UJG127" s="38"/>
      <c r="UJH127" s="38"/>
      <c r="UJI127" s="38"/>
      <c r="UJJ127" s="38"/>
      <c r="UJK127" s="38"/>
      <c r="UJL127" s="38"/>
      <c r="UJM127" s="38"/>
      <c r="UJN127" s="38"/>
      <c r="UJO127" s="38"/>
      <c r="UJP127" s="38"/>
      <c r="UJQ127" s="38"/>
      <c r="UJR127" s="38"/>
      <c r="UJS127" s="38"/>
      <c r="UJT127" s="38"/>
      <c r="UJU127" s="38"/>
      <c r="UJV127" s="38"/>
      <c r="UJW127" s="38"/>
      <c r="UJX127" s="38"/>
      <c r="UJY127" s="38"/>
      <c r="UJZ127" s="38"/>
      <c r="UKA127" s="38"/>
      <c r="UKB127" s="38"/>
      <c r="UKC127" s="38"/>
      <c r="UKD127" s="38"/>
      <c r="UKE127" s="38"/>
      <c r="UKF127" s="38"/>
      <c r="UKG127" s="38"/>
      <c r="UKH127" s="38"/>
      <c r="UKI127" s="38"/>
      <c r="UKJ127" s="38"/>
      <c r="UKK127" s="38"/>
      <c r="UKL127" s="38"/>
      <c r="UKM127" s="38"/>
      <c r="UKN127" s="38"/>
      <c r="UKO127" s="38"/>
      <c r="UKP127" s="38"/>
      <c r="UKQ127" s="38"/>
      <c r="UKR127" s="38"/>
      <c r="UKS127" s="38"/>
      <c r="UKT127" s="38"/>
      <c r="UKU127" s="38"/>
      <c r="UKV127" s="38"/>
      <c r="UKW127" s="38"/>
      <c r="UKX127" s="38"/>
      <c r="UKY127" s="38"/>
      <c r="UKZ127" s="38"/>
      <c r="ULA127" s="38"/>
      <c r="ULB127" s="38"/>
      <c r="ULC127" s="38"/>
      <c r="ULD127" s="38"/>
      <c r="ULE127" s="38"/>
      <c r="ULF127" s="38"/>
      <c r="ULG127" s="38"/>
      <c r="ULH127" s="38"/>
      <c r="ULI127" s="38"/>
      <c r="ULJ127" s="38"/>
      <c r="ULK127" s="38"/>
      <c r="ULL127" s="38"/>
      <c r="ULM127" s="38"/>
      <c r="ULN127" s="38"/>
      <c r="ULO127" s="38"/>
      <c r="ULP127" s="38"/>
      <c r="ULQ127" s="38"/>
      <c r="ULR127" s="38"/>
      <c r="ULS127" s="38"/>
      <c r="ULT127" s="38"/>
      <c r="ULU127" s="38"/>
      <c r="ULV127" s="38"/>
      <c r="ULW127" s="38"/>
      <c r="ULX127" s="38"/>
      <c r="ULY127" s="38"/>
      <c r="ULZ127" s="38"/>
      <c r="UMA127" s="38"/>
      <c r="UMB127" s="38"/>
      <c r="UMC127" s="38"/>
      <c r="UMD127" s="38"/>
      <c r="UME127" s="38"/>
      <c r="UMF127" s="38"/>
      <c r="UMG127" s="38"/>
      <c r="UMH127" s="38"/>
      <c r="UMI127" s="38"/>
      <c r="UMJ127" s="38"/>
      <c r="UMK127" s="38"/>
      <c r="UML127" s="38"/>
      <c r="UMM127" s="38"/>
      <c r="UMN127" s="38"/>
      <c r="UMO127" s="38"/>
      <c r="UMP127" s="38"/>
      <c r="UMQ127" s="38"/>
      <c r="UMR127" s="38"/>
      <c r="UMS127" s="38"/>
      <c r="UMT127" s="38"/>
      <c r="UMU127" s="38"/>
      <c r="UMV127" s="38"/>
      <c r="UMW127" s="38"/>
      <c r="UMX127" s="38"/>
      <c r="UMY127" s="38"/>
      <c r="UMZ127" s="38"/>
      <c r="UNA127" s="38"/>
      <c r="UNB127" s="38"/>
      <c r="UNC127" s="38"/>
      <c r="UND127" s="38"/>
      <c r="UNE127" s="38"/>
      <c r="UNF127" s="38"/>
      <c r="UNG127" s="38"/>
      <c r="UNH127" s="38"/>
      <c r="UNI127" s="38"/>
      <c r="UNJ127" s="38"/>
      <c r="UNK127" s="38"/>
      <c r="UNL127" s="38"/>
      <c r="UNM127" s="38"/>
      <c r="UNN127" s="38"/>
      <c r="UNO127" s="38"/>
      <c r="UNP127" s="38"/>
      <c r="UNQ127" s="38"/>
      <c r="UNR127" s="38"/>
      <c r="UNS127" s="38"/>
      <c r="UNT127" s="38"/>
      <c r="UNU127" s="38"/>
      <c r="UNV127" s="38"/>
      <c r="UNW127" s="38"/>
      <c r="UNX127" s="38"/>
      <c r="UNY127" s="38"/>
      <c r="UNZ127" s="38"/>
      <c r="UOA127" s="38"/>
      <c r="UOB127" s="38"/>
      <c r="UOC127" s="38"/>
      <c r="UOD127" s="38"/>
      <c r="UOE127" s="38"/>
      <c r="UOF127" s="38"/>
      <c r="UOG127" s="38"/>
      <c r="UOH127" s="38"/>
      <c r="UOI127" s="38"/>
      <c r="UOJ127" s="38"/>
      <c r="UOK127" s="38"/>
      <c r="UOL127" s="38"/>
      <c r="UOM127" s="38"/>
      <c r="UON127" s="38"/>
      <c r="UOO127" s="38"/>
      <c r="UOP127" s="38"/>
      <c r="UOQ127" s="38"/>
      <c r="UOR127" s="38"/>
      <c r="UOS127" s="38"/>
      <c r="UOT127" s="38"/>
      <c r="UOU127" s="38"/>
      <c r="UOV127" s="38"/>
      <c r="UOW127" s="38"/>
      <c r="UOX127" s="38"/>
      <c r="UOY127" s="38"/>
      <c r="UOZ127" s="38"/>
      <c r="UPA127" s="38"/>
      <c r="UPB127" s="38"/>
      <c r="UPC127" s="38"/>
      <c r="UPD127" s="38"/>
      <c r="UPE127" s="38"/>
      <c r="UPF127" s="38"/>
      <c r="UPG127" s="38"/>
      <c r="UPH127" s="38"/>
      <c r="UPI127" s="38"/>
      <c r="UPJ127" s="38"/>
      <c r="UPK127" s="38"/>
      <c r="UPL127" s="38"/>
      <c r="UPM127" s="38"/>
      <c r="UPN127" s="38"/>
      <c r="UPO127" s="38"/>
      <c r="UPP127" s="38"/>
      <c r="UPQ127" s="38"/>
      <c r="UPR127" s="38"/>
      <c r="UPS127" s="38"/>
      <c r="UPT127" s="38"/>
      <c r="UPU127" s="38"/>
      <c r="UPV127" s="38"/>
      <c r="UPW127" s="38"/>
      <c r="UPX127" s="38"/>
      <c r="UPY127" s="38"/>
      <c r="UPZ127" s="38"/>
      <c r="UQA127" s="38"/>
      <c r="UQB127" s="38"/>
      <c r="UQC127" s="38"/>
      <c r="UQD127" s="38"/>
      <c r="UQE127" s="38"/>
      <c r="UQF127" s="38"/>
      <c r="UQG127" s="38"/>
      <c r="UQH127" s="38"/>
      <c r="UQI127" s="38"/>
      <c r="UQJ127" s="38"/>
      <c r="UQK127" s="38"/>
      <c r="UQL127" s="38"/>
      <c r="UQM127" s="38"/>
      <c r="UQN127" s="38"/>
      <c r="UQO127" s="38"/>
      <c r="UQP127" s="38"/>
      <c r="UQQ127" s="38"/>
      <c r="UQR127" s="38"/>
      <c r="UQS127" s="38"/>
      <c r="UQT127" s="38"/>
      <c r="UQU127" s="38"/>
      <c r="UQV127" s="38"/>
      <c r="UQW127" s="38"/>
      <c r="UQX127" s="38"/>
      <c r="UQY127" s="38"/>
      <c r="UQZ127" s="38"/>
      <c r="URA127" s="38"/>
      <c r="URB127" s="38"/>
      <c r="URC127" s="38"/>
      <c r="URD127" s="38"/>
      <c r="URE127" s="38"/>
      <c r="URF127" s="38"/>
      <c r="URG127" s="38"/>
      <c r="URH127" s="38"/>
      <c r="URI127" s="38"/>
      <c r="URJ127" s="38"/>
      <c r="URK127" s="38"/>
      <c r="URL127" s="38"/>
      <c r="URM127" s="38"/>
      <c r="URN127" s="38"/>
      <c r="URO127" s="38"/>
      <c r="URP127" s="38"/>
      <c r="URQ127" s="38"/>
      <c r="URR127" s="38"/>
      <c r="URS127" s="38"/>
      <c r="URT127" s="38"/>
      <c r="URU127" s="38"/>
      <c r="URV127" s="38"/>
      <c r="URW127" s="38"/>
      <c r="URX127" s="38"/>
      <c r="URY127" s="38"/>
      <c r="URZ127" s="38"/>
      <c r="USA127" s="38"/>
      <c r="USB127" s="38"/>
      <c r="USC127" s="38"/>
      <c r="USD127" s="38"/>
      <c r="USE127" s="38"/>
      <c r="USF127" s="38"/>
      <c r="USG127" s="38"/>
      <c r="USH127" s="38"/>
      <c r="USI127" s="38"/>
      <c r="USJ127" s="38"/>
      <c r="USK127" s="38"/>
      <c r="USL127" s="38"/>
      <c r="USM127" s="38"/>
      <c r="USN127" s="38"/>
      <c r="USO127" s="38"/>
      <c r="USP127" s="38"/>
      <c r="USQ127" s="38"/>
      <c r="USR127" s="38"/>
      <c r="USS127" s="38"/>
      <c r="UST127" s="38"/>
      <c r="USU127" s="38"/>
      <c r="USV127" s="38"/>
      <c r="USW127" s="38"/>
      <c r="USX127" s="38"/>
      <c r="USY127" s="38"/>
      <c r="USZ127" s="38"/>
      <c r="UTA127" s="38"/>
      <c r="UTB127" s="38"/>
      <c r="UTC127" s="38"/>
      <c r="UTD127" s="38"/>
      <c r="UTE127" s="38"/>
      <c r="UTF127" s="38"/>
      <c r="UTG127" s="38"/>
      <c r="UTH127" s="38"/>
      <c r="UTI127" s="38"/>
      <c r="UTJ127" s="38"/>
      <c r="UTK127" s="38"/>
      <c r="UTL127" s="38"/>
      <c r="UTM127" s="38"/>
      <c r="UTN127" s="38"/>
      <c r="UTO127" s="38"/>
      <c r="UTP127" s="38"/>
      <c r="UTQ127" s="38"/>
      <c r="UTR127" s="38"/>
      <c r="UTS127" s="38"/>
      <c r="UTT127" s="38"/>
      <c r="UTU127" s="38"/>
      <c r="UTV127" s="38"/>
      <c r="UTW127" s="38"/>
      <c r="UTX127" s="38"/>
      <c r="UTY127" s="38"/>
      <c r="UTZ127" s="38"/>
      <c r="UUA127" s="38"/>
      <c r="UUB127" s="38"/>
      <c r="UUC127" s="38"/>
      <c r="UUD127" s="38"/>
      <c r="UUE127" s="38"/>
      <c r="UUF127" s="38"/>
      <c r="UUG127" s="38"/>
      <c r="UUH127" s="38"/>
      <c r="UUI127" s="38"/>
      <c r="UUJ127" s="38"/>
      <c r="UUK127" s="38"/>
      <c r="UUL127" s="38"/>
      <c r="UUM127" s="38"/>
      <c r="UUN127" s="38"/>
      <c r="UUO127" s="38"/>
      <c r="UUP127" s="38"/>
      <c r="UUQ127" s="38"/>
      <c r="UUR127" s="38"/>
      <c r="UUS127" s="38"/>
      <c r="UUT127" s="38"/>
      <c r="UUU127" s="38"/>
      <c r="UUV127" s="38"/>
      <c r="UUW127" s="38"/>
      <c r="UUX127" s="38"/>
      <c r="UUY127" s="38"/>
      <c r="UUZ127" s="38"/>
      <c r="UVA127" s="38"/>
      <c r="UVB127" s="38"/>
      <c r="UVC127" s="38"/>
      <c r="UVD127" s="38"/>
      <c r="UVE127" s="38"/>
      <c r="UVF127" s="38"/>
      <c r="UVG127" s="38"/>
      <c r="UVH127" s="38"/>
      <c r="UVI127" s="38"/>
      <c r="UVJ127" s="38"/>
      <c r="UVK127" s="38"/>
      <c r="UVL127" s="38"/>
      <c r="UVM127" s="38"/>
      <c r="UVN127" s="38"/>
      <c r="UVO127" s="38"/>
      <c r="UVP127" s="38"/>
      <c r="UVQ127" s="38"/>
      <c r="UVR127" s="38"/>
      <c r="UVS127" s="38"/>
      <c r="UVT127" s="38"/>
      <c r="UVU127" s="38"/>
      <c r="UVV127" s="38"/>
      <c r="UVW127" s="38"/>
      <c r="UVX127" s="38"/>
      <c r="UVY127" s="38"/>
      <c r="UVZ127" s="38"/>
      <c r="UWA127" s="38"/>
      <c r="UWB127" s="38"/>
      <c r="UWC127" s="38"/>
      <c r="UWD127" s="38"/>
      <c r="UWE127" s="38"/>
      <c r="UWF127" s="38"/>
      <c r="UWG127" s="38"/>
      <c r="UWH127" s="38"/>
      <c r="UWI127" s="38"/>
      <c r="UWJ127" s="38"/>
      <c r="UWK127" s="38"/>
      <c r="UWL127" s="38"/>
      <c r="UWM127" s="38"/>
      <c r="UWN127" s="38"/>
      <c r="UWO127" s="38"/>
      <c r="UWP127" s="38"/>
      <c r="UWQ127" s="38"/>
      <c r="UWR127" s="38"/>
      <c r="UWS127" s="38"/>
      <c r="UWT127" s="38"/>
      <c r="UWU127" s="38"/>
      <c r="UWV127" s="38"/>
      <c r="UWW127" s="38"/>
      <c r="UWX127" s="38"/>
      <c r="UWY127" s="38"/>
      <c r="UWZ127" s="38"/>
      <c r="UXA127" s="38"/>
      <c r="UXB127" s="38"/>
      <c r="UXC127" s="38"/>
      <c r="UXD127" s="38"/>
      <c r="UXE127" s="38"/>
      <c r="UXF127" s="38"/>
      <c r="UXG127" s="38"/>
      <c r="UXH127" s="38"/>
      <c r="UXI127" s="38"/>
      <c r="UXJ127" s="38"/>
      <c r="UXK127" s="38"/>
      <c r="UXL127" s="38"/>
      <c r="UXM127" s="38"/>
      <c r="UXN127" s="38"/>
      <c r="UXO127" s="38"/>
      <c r="UXP127" s="38"/>
      <c r="UXQ127" s="38"/>
      <c r="UXR127" s="38"/>
      <c r="UXS127" s="38"/>
      <c r="UXT127" s="38"/>
      <c r="UXU127" s="38"/>
      <c r="UXV127" s="38"/>
      <c r="UXW127" s="38"/>
      <c r="UXX127" s="38"/>
      <c r="UXY127" s="38"/>
      <c r="UXZ127" s="38"/>
      <c r="UYA127" s="38"/>
      <c r="UYB127" s="38"/>
      <c r="UYC127" s="38"/>
      <c r="UYD127" s="38"/>
      <c r="UYE127" s="38"/>
      <c r="UYF127" s="38"/>
      <c r="UYG127" s="38"/>
      <c r="UYH127" s="38"/>
      <c r="UYI127" s="38"/>
      <c r="UYJ127" s="38"/>
      <c r="UYK127" s="38"/>
      <c r="UYL127" s="38"/>
      <c r="UYM127" s="38"/>
      <c r="UYN127" s="38"/>
      <c r="UYO127" s="38"/>
      <c r="UYP127" s="38"/>
      <c r="UYQ127" s="38"/>
      <c r="UYR127" s="38"/>
      <c r="UYS127" s="38"/>
      <c r="UYT127" s="38"/>
      <c r="UYU127" s="38"/>
      <c r="UYV127" s="38"/>
      <c r="UYW127" s="38"/>
      <c r="UYX127" s="38"/>
      <c r="UYY127" s="38"/>
      <c r="UYZ127" s="38"/>
      <c r="UZA127" s="38"/>
      <c r="UZB127" s="38"/>
      <c r="UZC127" s="38"/>
      <c r="UZD127" s="38"/>
      <c r="UZE127" s="38"/>
      <c r="UZF127" s="38"/>
      <c r="UZG127" s="38"/>
      <c r="UZH127" s="38"/>
      <c r="UZI127" s="38"/>
      <c r="UZJ127" s="38"/>
      <c r="UZK127" s="38"/>
      <c r="UZL127" s="38"/>
      <c r="UZM127" s="38"/>
      <c r="UZN127" s="38"/>
      <c r="UZO127" s="38"/>
      <c r="UZP127" s="38"/>
      <c r="UZQ127" s="38"/>
      <c r="UZR127" s="38"/>
      <c r="UZS127" s="38"/>
      <c r="UZT127" s="38"/>
      <c r="UZU127" s="38"/>
      <c r="UZV127" s="38"/>
      <c r="UZW127" s="38"/>
      <c r="UZX127" s="38"/>
      <c r="UZY127" s="38"/>
      <c r="UZZ127" s="38"/>
      <c r="VAA127" s="38"/>
      <c r="VAB127" s="38"/>
      <c r="VAC127" s="38"/>
      <c r="VAD127" s="38"/>
      <c r="VAE127" s="38"/>
      <c r="VAF127" s="38"/>
      <c r="VAG127" s="38"/>
      <c r="VAH127" s="38"/>
      <c r="VAI127" s="38"/>
      <c r="VAJ127" s="38"/>
      <c r="VAK127" s="38"/>
      <c r="VAL127" s="38"/>
      <c r="VAM127" s="38"/>
      <c r="VAN127" s="38"/>
      <c r="VAO127" s="38"/>
      <c r="VAP127" s="38"/>
      <c r="VAQ127" s="38"/>
      <c r="VAR127" s="38"/>
      <c r="VAS127" s="38"/>
      <c r="VAT127" s="38"/>
      <c r="VAU127" s="38"/>
      <c r="VAV127" s="38"/>
      <c r="VAW127" s="38"/>
      <c r="VAX127" s="38"/>
      <c r="VAY127" s="38"/>
      <c r="VAZ127" s="38"/>
      <c r="VBA127" s="38"/>
      <c r="VBB127" s="38"/>
      <c r="VBC127" s="38"/>
      <c r="VBD127" s="38"/>
      <c r="VBE127" s="38"/>
      <c r="VBF127" s="38"/>
      <c r="VBG127" s="38"/>
      <c r="VBH127" s="38"/>
      <c r="VBI127" s="38"/>
      <c r="VBJ127" s="38"/>
      <c r="VBK127" s="38"/>
      <c r="VBL127" s="38"/>
      <c r="VBM127" s="38"/>
      <c r="VBN127" s="38"/>
      <c r="VBO127" s="38"/>
      <c r="VBP127" s="38"/>
      <c r="VBQ127" s="38"/>
      <c r="VBR127" s="38"/>
      <c r="VBS127" s="38"/>
      <c r="VBT127" s="38"/>
      <c r="VBU127" s="38"/>
      <c r="VBV127" s="38"/>
      <c r="VBW127" s="38"/>
      <c r="VBX127" s="38"/>
      <c r="VBY127" s="38"/>
      <c r="VBZ127" s="38"/>
      <c r="VCA127" s="38"/>
      <c r="VCB127" s="38"/>
      <c r="VCC127" s="38"/>
      <c r="VCD127" s="38"/>
      <c r="VCE127" s="38"/>
      <c r="VCF127" s="38"/>
      <c r="VCG127" s="38"/>
      <c r="VCH127" s="38"/>
      <c r="VCI127" s="38"/>
      <c r="VCJ127" s="38"/>
      <c r="VCK127" s="38"/>
      <c r="VCL127" s="38"/>
      <c r="VCM127" s="38"/>
      <c r="VCN127" s="38"/>
      <c r="VCO127" s="38"/>
      <c r="VCP127" s="38"/>
      <c r="VCQ127" s="38"/>
      <c r="VCR127" s="38"/>
      <c r="VCS127" s="38"/>
      <c r="VCT127" s="38"/>
      <c r="VCU127" s="38"/>
      <c r="VCV127" s="38"/>
      <c r="VCW127" s="38"/>
      <c r="VCX127" s="38"/>
      <c r="VCY127" s="38"/>
      <c r="VCZ127" s="38"/>
      <c r="VDA127" s="38"/>
      <c r="VDB127" s="38"/>
      <c r="VDC127" s="38"/>
      <c r="VDD127" s="38"/>
      <c r="VDE127" s="38"/>
      <c r="VDF127" s="38"/>
      <c r="VDG127" s="38"/>
      <c r="VDH127" s="38"/>
      <c r="VDI127" s="38"/>
      <c r="VDJ127" s="38"/>
      <c r="VDK127" s="38"/>
      <c r="VDL127" s="38"/>
      <c r="VDM127" s="38"/>
      <c r="VDN127" s="38"/>
      <c r="VDO127" s="38"/>
      <c r="VDP127" s="38"/>
      <c r="VDQ127" s="38"/>
      <c r="VDR127" s="38"/>
      <c r="VDS127" s="38"/>
      <c r="VDT127" s="38"/>
      <c r="VDU127" s="38"/>
      <c r="VDV127" s="38"/>
      <c r="VDW127" s="38"/>
      <c r="VDX127" s="38"/>
      <c r="VDY127" s="38"/>
      <c r="VDZ127" s="38"/>
      <c r="VEA127" s="38"/>
      <c r="VEB127" s="38"/>
      <c r="VEC127" s="38"/>
      <c r="VED127" s="38"/>
      <c r="VEE127" s="38"/>
      <c r="VEF127" s="38"/>
      <c r="VEG127" s="38"/>
      <c r="VEH127" s="38"/>
      <c r="VEI127" s="38"/>
      <c r="VEJ127" s="38"/>
      <c r="VEK127" s="38"/>
      <c r="VEL127" s="38"/>
      <c r="VEM127" s="38"/>
      <c r="VEN127" s="38"/>
      <c r="VEO127" s="38"/>
      <c r="VEP127" s="38"/>
      <c r="VEQ127" s="38"/>
      <c r="VER127" s="38"/>
      <c r="VES127" s="38"/>
      <c r="VET127" s="38"/>
      <c r="VEU127" s="38"/>
      <c r="VEV127" s="38"/>
      <c r="VEW127" s="38"/>
      <c r="VEX127" s="38"/>
      <c r="VEY127" s="38"/>
      <c r="VEZ127" s="38"/>
      <c r="VFA127" s="38"/>
      <c r="VFB127" s="38"/>
      <c r="VFC127" s="38"/>
      <c r="VFD127" s="38"/>
      <c r="VFE127" s="38"/>
      <c r="VFF127" s="38"/>
      <c r="VFG127" s="38"/>
      <c r="VFH127" s="38"/>
      <c r="VFI127" s="38"/>
      <c r="VFJ127" s="38"/>
      <c r="VFK127" s="38"/>
      <c r="VFL127" s="38"/>
      <c r="VFM127" s="38"/>
      <c r="VFN127" s="38"/>
      <c r="VFO127" s="38"/>
      <c r="VFP127" s="38"/>
      <c r="VFQ127" s="38"/>
      <c r="VFR127" s="38"/>
      <c r="VFS127" s="38"/>
      <c r="VFT127" s="38"/>
      <c r="VFU127" s="38"/>
      <c r="VFV127" s="38"/>
      <c r="VFW127" s="38"/>
      <c r="VFX127" s="38"/>
      <c r="VFY127" s="38"/>
      <c r="VFZ127" s="38"/>
      <c r="VGA127" s="38"/>
      <c r="VGB127" s="38"/>
      <c r="VGC127" s="38"/>
      <c r="VGD127" s="38"/>
      <c r="VGE127" s="38"/>
      <c r="VGF127" s="38"/>
      <c r="VGG127" s="38"/>
      <c r="VGH127" s="38"/>
      <c r="VGI127" s="38"/>
      <c r="VGJ127" s="38"/>
      <c r="VGK127" s="38"/>
      <c r="VGL127" s="38"/>
      <c r="VGM127" s="38"/>
      <c r="VGN127" s="38"/>
      <c r="VGO127" s="38"/>
      <c r="VGP127" s="38"/>
      <c r="VGQ127" s="38"/>
      <c r="VGR127" s="38"/>
      <c r="VGS127" s="38"/>
      <c r="VGT127" s="38"/>
      <c r="VGU127" s="38"/>
      <c r="VGV127" s="38"/>
      <c r="VGW127" s="38"/>
      <c r="VGX127" s="38"/>
      <c r="VGY127" s="38"/>
      <c r="VGZ127" s="38"/>
      <c r="VHA127" s="38"/>
      <c r="VHB127" s="38"/>
      <c r="VHC127" s="38"/>
      <c r="VHD127" s="38"/>
      <c r="VHE127" s="38"/>
      <c r="VHF127" s="38"/>
      <c r="VHG127" s="38"/>
      <c r="VHH127" s="38"/>
      <c r="VHI127" s="38"/>
      <c r="VHJ127" s="38"/>
      <c r="VHK127" s="38"/>
      <c r="VHL127" s="38"/>
      <c r="VHM127" s="38"/>
      <c r="VHN127" s="38"/>
      <c r="VHO127" s="38"/>
      <c r="VHP127" s="38"/>
      <c r="VHQ127" s="38"/>
      <c r="VHR127" s="38"/>
      <c r="VHS127" s="38"/>
      <c r="VHT127" s="38"/>
      <c r="VHU127" s="38"/>
      <c r="VHV127" s="38"/>
      <c r="VHW127" s="38"/>
      <c r="VHX127" s="38"/>
      <c r="VHY127" s="38"/>
      <c r="VHZ127" s="38"/>
      <c r="VIA127" s="38"/>
      <c r="VIB127" s="38"/>
      <c r="VIC127" s="38"/>
      <c r="VID127" s="38"/>
      <c r="VIE127" s="38"/>
      <c r="VIF127" s="38"/>
      <c r="VIG127" s="38"/>
      <c r="VIH127" s="38"/>
      <c r="VII127" s="38"/>
      <c r="VIJ127" s="38"/>
      <c r="VIK127" s="38"/>
      <c r="VIL127" s="38"/>
      <c r="VIM127" s="38"/>
      <c r="VIN127" s="38"/>
      <c r="VIO127" s="38"/>
      <c r="VIP127" s="38"/>
      <c r="VIQ127" s="38"/>
      <c r="VIR127" s="38"/>
      <c r="VIS127" s="38"/>
      <c r="VIT127" s="38"/>
      <c r="VIU127" s="38"/>
      <c r="VIV127" s="38"/>
      <c r="VIW127" s="38"/>
      <c r="VIX127" s="38"/>
      <c r="VIY127" s="38"/>
      <c r="VIZ127" s="38"/>
      <c r="VJA127" s="38"/>
      <c r="VJB127" s="38"/>
      <c r="VJC127" s="38"/>
      <c r="VJD127" s="38"/>
      <c r="VJE127" s="38"/>
      <c r="VJF127" s="38"/>
      <c r="VJG127" s="38"/>
      <c r="VJH127" s="38"/>
      <c r="VJI127" s="38"/>
      <c r="VJJ127" s="38"/>
      <c r="VJK127" s="38"/>
      <c r="VJL127" s="38"/>
      <c r="VJM127" s="38"/>
      <c r="VJN127" s="38"/>
      <c r="VJO127" s="38"/>
      <c r="VJP127" s="38"/>
      <c r="VJQ127" s="38"/>
      <c r="VJR127" s="38"/>
      <c r="VJS127" s="38"/>
      <c r="VJT127" s="38"/>
      <c r="VJU127" s="38"/>
      <c r="VJV127" s="38"/>
      <c r="VJW127" s="38"/>
      <c r="VJX127" s="38"/>
      <c r="VJY127" s="38"/>
      <c r="VJZ127" s="38"/>
      <c r="VKA127" s="38"/>
      <c r="VKB127" s="38"/>
      <c r="VKC127" s="38"/>
      <c r="VKD127" s="38"/>
      <c r="VKE127" s="38"/>
      <c r="VKF127" s="38"/>
      <c r="VKG127" s="38"/>
      <c r="VKH127" s="38"/>
      <c r="VKI127" s="38"/>
      <c r="VKJ127" s="38"/>
      <c r="VKK127" s="38"/>
      <c r="VKL127" s="38"/>
      <c r="VKM127" s="38"/>
      <c r="VKN127" s="38"/>
      <c r="VKO127" s="38"/>
      <c r="VKP127" s="38"/>
      <c r="VKQ127" s="38"/>
      <c r="VKR127" s="38"/>
      <c r="VKS127" s="38"/>
      <c r="VKT127" s="38"/>
      <c r="VKU127" s="38"/>
      <c r="VKV127" s="38"/>
      <c r="VKW127" s="38"/>
      <c r="VKX127" s="38"/>
      <c r="VKY127" s="38"/>
      <c r="VKZ127" s="38"/>
      <c r="VLA127" s="38"/>
      <c r="VLB127" s="38"/>
      <c r="VLC127" s="38"/>
      <c r="VLD127" s="38"/>
      <c r="VLE127" s="38"/>
      <c r="VLF127" s="38"/>
      <c r="VLG127" s="38"/>
      <c r="VLH127" s="38"/>
      <c r="VLI127" s="38"/>
      <c r="VLJ127" s="38"/>
      <c r="VLK127" s="38"/>
      <c r="VLL127" s="38"/>
      <c r="VLM127" s="38"/>
      <c r="VLN127" s="38"/>
      <c r="VLO127" s="38"/>
      <c r="VLP127" s="38"/>
      <c r="VLQ127" s="38"/>
      <c r="VLR127" s="38"/>
      <c r="VLS127" s="38"/>
      <c r="VLT127" s="38"/>
      <c r="VLU127" s="38"/>
      <c r="VLV127" s="38"/>
      <c r="VLW127" s="38"/>
      <c r="VLX127" s="38"/>
      <c r="VLY127" s="38"/>
      <c r="VLZ127" s="38"/>
      <c r="VMA127" s="38"/>
      <c r="VMB127" s="38"/>
      <c r="VMC127" s="38"/>
      <c r="VMD127" s="38"/>
      <c r="VME127" s="38"/>
      <c r="VMF127" s="38"/>
      <c r="VMG127" s="38"/>
      <c r="VMH127" s="38"/>
      <c r="VMI127" s="38"/>
      <c r="VMJ127" s="38"/>
      <c r="VMK127" s="38"/>
      <c r="VML127" s="38"/>
      <c r="VMM127" s="38"/>
      <c r="VMN127" s="38"/>
      <c r="VMO127" s="38"/>
      <c r="VMP127" s="38"/>
      <c r="VMQ127" s="38"/>
      <c r="VMR127" s="38"/>
      <c r="VMS127" s="38"/>
      <c r="VMT127" s="38"/>
      <c r="VMU127" s="38"/>
      <c r="VMV127" s="38"/>
      <c r="VMW127" s="38"/>
      <c r="VMX127" s="38"/>
      <c r="VMY127" s="38"/>
      <c r="VMZ127" s="38"/>
      <c r="VNA127" s="38"/>
      <c r="VNB127" s="38"/>
      <c r="VNC127" s="38"/>
      <c r="VND127" s="38"/>
      <c r="VNE127" s="38"/>
      <c r="VNF127" s="38"/>
      <c r="VNG127" s="38"/>
      <c r="VNH127" s="38"/>
      <c r="VNI127" s="38"/>
      <c r="VNJ127" s="38"/>
      <c r="VNK127" s="38"/>
      <c r="VNL127" s="38"/>
      <c r="VNM127" s="38"/>
      <c r="VNN127" s="38"/>
      <c r="VNO127" s="38"/>
      <c r="VNP127" s="38"/>
      <c r="VNQ127" s="38"/>
      <c r="VNR127" s="38"/>
      <c r="VNS127" s="38"/>
      <c r="VNT127" s="38"/>
      <c r="VNU127" s="38"/>
      <c r="VNV127" s="38"/>
      <c r="VNW127" s="38"/>
      <c r="VNX127" s="38"/>
      <c r="VNY127" s="38"/>
      <c r="VNZ127" s="38"/>
      <c r="VOA127" s="38"/>
      <c r="VOB127" s="38"/>
      <c r="VOC127" s="38"/>
      <c r="VOD127" s="38"/>
      <c r="VOE127" s="38"/>
      <c r="VOF127" s="38"/>
      <c r="VOG127" s="38"/>
      <c r="VOH127" s="38"/>
      <c r="VOI127" s="38"/>
      <c r="VOJ127" s="38"/>
      <c r="VOK127" s="38"/>
      <c r="VOL127" s="38"/>
      <c r="VOM127" s="38"/>
      <c r="VON127" s="38"/>
      <c r="VOO127" s="38"/>
      <c r="VOP127" s="38"/>
      <c r="VOQ127" s="38"/>
      <c r="VOR127" s="38"/>
      <c r="VOS127" s="38"/>
      <c r="VOT127" s="38"/>
      <c r="VOU127" s="38"/>
      <c r="VOV127" s="38"/>
      <c r="VOW127" s="38"/>
      <c r="VOX127" s="38"/>
      <c r="VOY127" s="38"/>
      <c r="VOZ127" s="38"/>
      <c r="VPA127" s="38"/>
      <c r="VPB127" s="38"/>
      <c r="VPC127" s="38"/>
      <c r="VPD127" s="38"/>
      <c r="VPE127" s="38"/>
      <c r="VPF127" s="38"/>
      <c r="VPG127" s="38"/>
      <c r="VPH127" s="38"/>
      <c r="VPI127" s="38"/>
      <c r="VPJ127" s="38"/>
      <c r="VPK127" s="38"/>
      <c r="VPL127" s="38"/>
      <c r="VPM127" s="38"/>
      <c r="VPN127" s="38"/>
      <c r="VPO127" s="38"/>
      <c r="VPP127" s="38"/>
      <c r="VPQ127" s="38"/>
      <c r="VPR127" s="38"/>
      <c r="VPS127" s="38"/>
      <c r="VPT127" s="38"/>
      <c r="VPU127" s="38"/>
      <c r="VPV127" s="38"/>
      <c r="VPW127" s="38"/>
      <c r="VPX127" s="38"/>
      <c r="VPY127" s="38"/>
      <c r="VPZ127" s="38"/>
      <c r="VQA127" s="38"/>
      <c r="VQB127" s="38"/>
      <c r="VQC127" s="38"/>
      <c r="VQD127" s="38"/>
      <c r="VQE127" s="38"/>
      <c r="VQF127" s="38"/>
      <c r="VQG127" s="38"/>
      <c r="VQH127" s="38"/>
      <c r="VQI127" s="38"/>
      <c r="VQJ127" s="38"/>
      <c r="VQK127" s="38"/>
      <c r="VQL127" s="38"/>
      <c r="VQM127" s="38"/>
      <c r="VQN127" s="38"/>
      <c r="VQO127" s="38"/>
      <c r="VQP127" s="38"/>
      <c r="VQQ127" s="38"/>
      <c r="VQR127" s="38"/>
      <c r="VQS127" s="38"/>
      <c r="VQT127" s="38"/>
      <c r="VQU127" s="38"/>
      <c r="VQV127" s="38"/>
      <c r="VQW127" s="38"/>
      <c r="VQX127" s="38"/>
      <c r="VQY127" s="38"/>
      <c r="VQZ127" s="38"/>
      <c r="VRA127" s="38"/>
      <c r="VRB127" s="38"/>
      <c r="VRC127" s="38"/>
      <c r="VRD127" s="38"/>
      <c r="VRE127" s="38"/>
      <c r="VRF127" s="38"/>
      <c r="VRG127" s="38"/>
      <c r="VRH127" s="38"/>
      <c r="VRI127" s="38"/>
      <c r="VRJ127" s="38"/>
      <c r="VRK127" s="38"/>
      <c r="VRL127" s="38"/>
      <c r="VRM127" s="38"/>
      <c r="VRN127" s="38"/>
      <c r="VRO127" s="38"/>
      <c r="VRP127" s="38"/>
      <c r="VRQ127" s="38"/>
      <c r="VRR127" s="38"/>
      <c r="VRS127" s="38"/>
      <c r="VRT127" s="38"/>
      <c r="VRU127" s="38"/>
      <c r="VRV127" s="38"/>
      <c r="VRW127" s="38"/>
      <c r="VRX127" s="38"/>
      <c r="VRY127" s="38"/>
      <c r="VRZ127" s="38"/>
      <c r="VSA127" s="38"/>
      <c r="VSB127" s="38"/>
      <c r="VSC127" s="38"/>
      <c r="VSD127" s="38"/>
      <c r="VSE127" s="38"/>
      <c r="VSF127" s="38"/>
      <c r="VSG127" s="38"/>
      <c r="VSH127" s="38"/>
      <c r="VSI127" s="38"/>
      <c r="VSJ127" s="38"/>
      <c r="VSK127" s="38"/>
      <c r="VSL127" s="38"/>
      <c r="VSM127" s="38"/>
      <c r="VSN127" s="38"/>
      <c r="VSO127" s="38"/>
      <c r="VSP127" s="38"/>
      <c r="VSQ127" s="38"/>
      <c r="VSR127" s="38"/>
      <c r="VSS127" s="38"/>
      <c r="VST127" s="38"/>
      <c r="VSU127" s="38"/>
      <c r="VSV127" s="38"/>
      <c r="VSW127" s="38"/>
      <c r="VSX127" s="38"/>
      <c r="VSY127" s="38"/>
      <c r="VSZ127" s="38"/>
      <c r="VTA127" s="38"/>
      <c r="VTB127" s="38"/>
      <c r="VTC127" s="38"/>
      <c r="VTD127" s="38"/>
      <c r="VTE127" s="38"/>
      <c r="VTF127" s="38"/>
      <c r="VTG127" s="38"/>
      <c r="VTH127" s="38"/>
      <c r="VTI127" s="38"/>
      <c r="VTJ127" s="38"/>
      <c r="VTK127" s="38"/>
      <c r="VTL127" s="38"/>
      <c r="VTM127" s="38"/>
      <c r="VTN127" s="38"/>
      <c r="VTO127" s="38"/>
      <c r="VTP127" s="38"/>
      <c r="VTQ127" s="38"/>
      <c r="VTR127" s="38"/>
      <c r="VTS127" s="38"/>
      <c r="VTT127" s="38"/>
      <c r="VTU127" s="38"/>
      <c r="VTV127" s="38"/>
      <c r="VTW127" s="38"/>
      <c r="VTX127" s="38"/>
      <c r="VTY127" s="38"/>
      <c r="VTZ127" s="38"/>
      <c r="VUA127" s="38"/>
      <c r="VUB127" s="38"/>
      <c r="VUC127" s="38"/>
      <c r="VUD127" s="38"/>
      <c r="VUE127" s="38"/>
      <c r="VUF127" s="38"/>
      <c r="VUG127" s="38"/>
      <c r="VUH127" s="38"/>
      <c r="VUI127" s="38"/>
      <c r="VUJ127" s="38"/>
      <c r="VUK127" s="38"/>
      <c r="VUL127" s="38"/>
      <c r="VUM127" s="38"/>
      <c r="VUN127" s="38"/>
      <c r="VUO127" s="38"/>
      <c r="VUP127" s="38"/>
      <c r="VUQ127" s="38"/>
      <c r="VUR127" s="38"/>
      <c r="VUS127" s="38"/>
      <c r="VUT127" s="38"/>
      <c r="VUU127" s="38"/>
      <c r="VUV127" s="38"/>
      <c r="VUW127" s="38"/>
      <c r="VUX127" s="38"/>
      <c r="VUY127" s="38"/>
      <c r="VUZ127" s="38"/>
      <c r="VVA127" s="38"/>
      <c r="VVB127" s="38"/>
      <c r="VVC127" s="38"/>
      <c r="VVD127" s="38"/>
      <c r="VVE127" s="38"/>
      <c r="VVF127" s="38"/>
      <c r="VVG127" s="38"/>
      <c r="VVH127" s="38"/>
      <c r="VVI127" s="38"/>
      <c r="VVJ127" s="38"/>
      <c r="VVK127" s="38"/>
      <c r="VVL127" s="38"/>
      <c r="VVM127" s="38"/>
      <c r="VVN127" s="38"/>
      <c r="VVO127" s="38"/>
      <c r="VVP127" s="38"/>
      <c r="VVQ127" s="38"/>
      <c r="VVR127" s="38"/>
      <c r="VVS127" s="38"/>
      <c r="VVT127" s="38"/>
      <c r="VVU127" s="38"/>
      <c r="VVV127" s="38"/>
      <c r="VVW127" s="38"/>
      <c r="VVX127" s="38"/>
      <c r="VVY127" s="38"/>
      <c r="VVZ127" s="38"/>
      <c r="VWA127" s="38"/>
      <c r="VWB127" s="38"/>
      <c r="VWC127" s="38"/>
      <c r="VWD127" s="38"/>
      <c r="VWE127" s="38"/>
      <c r="VWF127" s="38"/>
      <c r="VWG127" s="38"/>
      <c r="VWH127" s="38"/>
      <c r="VWI127" s="38"/>
      <c r="VWJ127" s="38"/>
      <c r="VWK127" s="38"/>
      <c r="VWL127" s="38"/>
      <c r="VWM127" s="38"/>
      <c r="VWN127" s="38"/>
      <c r="VWO127" s="38"/>
      <c r="VWP127" s="38"/>
      <c r="VWQ127" s="38"/>
      <c r="VWR127" s="38"/>
      <c r="VWS127" s="38"/>
      <c r="VWT127" s="38"/>
      <c r="VWU127" s="38"/>
      <c r="VWV127" s="38"/>
      <c r="VWW127" s="38"/>
      <c r="VWX127" s="38"/>
      <c r="VWY127" s="38"/>
      <c r="VWZ127" s="38"/>
      <c r="VXA127" s="38"/>
      <c r="VXB127" s="38"/>
      <c r="VXC127" s="38"/>
      <c r="VXD127" s="38"/>
      <c r="VXE127" s="38"/>
      <c r="VXF127" s="38"/>
      <c r="VXG127" s="38"/>
      <c r="VXH127" s="38"/>
      <c r="VXI127" s="38"/>
      <c r="VXJ127" s="38"/>
      <c r="VXK127" s="38"/>
      <c r="VXL127" s="38"/>
      <c r="VXM127" s="38"/>
      <c r="VXN127" s="38"/>
      <c r="VXO127" s="38"/>
      <c r="VXP127" s="38"/>
      <c r="VXQ127" s="38"/>
      <c r="VXR127" s="38"/>
      <c r="VXS127" s="38"/>
      <c r="VXT127" s="38"/>
      <c r="VXU127" s="38"/>
      <c r="VXV127" s="38"/>
      <c r="VXW127" s="38"/>
      <c r="VXX127" s="38"/>
      <c r="VXY127" s="38"/>
      <c r="VXZ127" s="38"/>
      <c r="VYA127" s="38"/>
      <c r="VYB127" s="38"/>
      <c r="VYC127" s="38"/>
      <c r="VYD127" s="38"/>
      <c r="VYE127" s="38"/>
      <c r="VYF127" s="38"/>
      <c r="VYG127" s="38"/>
      <c r="VYH127" s="38"/>
      <c r="VYI127" s="38"/>
      <c r="VYJ127" s="38"/>
      <c r="VYK127" s="38"/>
      <c r="VYL127" s="38"/>
      <c r="VYM127" s="38"/>
      <c r="VYN127" s="38"/>
      <c r="VYO127" s="38"/>
      <c r="VYP127" s="38"/>
      <c r="VYQ127" s="38"/>
      <c r="VYR127" s="38"/>
      <c r="VYS127" s="38"/>
      <c r="VYT127" s="38"/>
      <c r="VYU127" s="38"/>
      <c r="VYV127" s="38"/>
      <c r="VYW127" s="38"/>
      <c r="VYX127" s="38"/>
      <c r="VYY127" s="38"/>
      <c r="VYZ127" s="38"/>
      <c r="VZA127" s="38"/>
      <c r="VZB127" s="38"/>
      <c r="VZC127" s="38"/>
      <c r="VZD127" s="38"/>
      <c r="VZE127" s="38"/>
      <c r="VZF127" s="38"/>
      <c r="VZG127" s="38"/>
      <c r="VZH127" s="38"/>
      <c r="VZI127" s="38"/>
      <c r="VZJ127" s="38"/>
      <c r="VZK127" s="38"/>
      <c r="VZL127" s="38"/>
      <c r="VZM127" s="38"/>
      <c r="VZN127" s="38"/>
      <c r="VZO127" s="38"/>
      <c r="VZP127" s="38"/>
      <c r="VZQ127" s="38"/>
      <c r="VZR127" s="38"/>
      <c r="VZS127" s="38"/>
      <c r="VZT127" s="38"/>
      <c r="VZU127" s="38"/>
      <c r="VZV127" s="38"/>
      <c r="VZW127" s="38"/>
      <c r="VZX127" s="38"/>
      <c r="VZY127" s="38"/>
      <c r="VZZ127" s="38"/>
      <c r="WAA127" s="38"/>
      <c r="WAB127" s="38"/>
      <c r="WAC127" s="38"/>
      <c r="WAD127" s="38"/>
      <c r="WAE127" s="38"/>
      <c r="WAF127" s="38"/>
      <c r="WAG127" s="38"/>
      <c r="WAH127" s="38"/>
      <c r="WAI127" s="38"/>
      <c r="WAJ127" s="38"/>
      <c r="WAK127" s="38"/>
      <c r="WAL127" s="38"/>
      <c r="WAM127" s="38"/>
      <c r="WAN127" s="38"/>
      <c r="WAO127" s="38"/>
      <c r="WAP127" s="38"/>
      <c r="WAQ127" s="38"/>
      <c r="WAR127" s="38"/>
      <c r="WAS127" s="38"/>
      <c r="WAT127" s="38"/>
      <c r="WAU127" s="38"/>
      <c r="WAV127" s="38"/>
      <c r="WAW127" s="38"/>
      <c r="WAX127" s="38"/>
      <c r="WAY127" s="38"/>
      <c r="WAZ127" s="38"/>
      <c r="WBA127" s="38"/>
      <c r="WBB127" s="38"/>
      <c r="WBC127" s="38"/>
      <c r="WBD127" s="38"/>
      <c r="WBE127" s="38"/>
      <c r="WBF127" s="38"/>
      <c r="WBG127" s="38"/>
      <c r="WBH127" s="38"/>
      <c r="WBI127" s="38"/>
      <c r="WBJ127" s="38"/>
      <c r="WBK127" s="38"/>
      <c r="WBL127" s="38"/>
      <c r="WBM127" s="38"/>
      <c r="WBN127" s="38"/>
      <c r="WBO127" s="38"/>
      <c r="WBP127" s="38"/>
      <c r="WBQ127" s="38"/>
      <c r="WBR127" s="38"/>
      <c r="WBS127" s="38"/>
      <c r="WBT127" s="38"/>
      <c r="WBU127" s="38"/>
      <c r="WBV127" s="38"/>
      <c r="WBW127" s="38"/>
      <c r="WBX127" s="38"/>
      <c r="WBY127" s="38"/>
      <c r="WBZ127" s="38"/>
      <c r="WCA127" s="38"/>
      <c r="WCB127" s="38"/>
      <c r="WCC127" s="38"/>
      <c r="WCD127" s="38"/>
      <c r="WCE127" s="38"/>
      <c r="WCF127" s="38"/>
      <c r="WCG127" s="38"/>
      <c r="WCH127" s="38"/>
      <c r="WCI127" s="38"/>
      <c r="WCJ127" s="38"/>
      <c r="WCK127" s="38"/>
      <c r="WCL127" s="38"/>
      <c r="WCM127" s="38"/>
      <c r="WCN127" s="38"/>
      <c r="WCO127" s="38"/>
      <c r="WCP127" s="38"/>
      <c r="WCQ127" s="38"/>
      <c r="WCR127" s="38"/>
      <c r="WCS127" s="38"/>
      <c r="WCT127" s="38"/>
      <c r="WCU127" s="38"/>
      <c r="WCV127" s="38"/>
      <c r="WCW127" s="38"/>
      <c r="WCX127" s="38"/>
      <c r="WCY127" s="38"/>
      <c r="WCZ127" s="38"/>
      <c r="WDA127" s="38"/>
      <c r="WDB127" s="38"/>
      <c r="WDC127" s="38"/>
      <c r="WDD127" s="38"/>
      <c r="WDE127" s="38"/>
      <c r="WDF127" s="38"/>
      <c r="WDG127" s="38"/>
      <c r="WDH127" s="38"/>
      <c r="WDI127" s="38"/>
      <c r="WDJ127" s="38"/>
      <c r="WDK127" s="38"/>
      <c r="WDL127" s="38"/>
      <c r="WDM127" s="38"/>
      <c r="WDN127" s="38"/>
      <c r="WDO127" s="38"/>
      <c r="WDP127" s="38"/>
      <c r="WDQ127" s="38"/>
      <c r="WDR127" s="38"/>
      <c r="WDS127" s="38"/>
      <c r="WDT127" s="38"/>
      <c r="WDU127" s="38"/>
      <c r="WDV127" s="38"/>
      <c r="WDW127" s="38"/>
      <c r="WDX127" s="38"/>
      <c r="WDY127" s="38"/>
      <c r="WDZ127" s="38"/>
      <c r="WEA127" s="38"/>
      <c r="WEB127" s="38"/>
      <c r="WEC127" s="38"/>
      <c r="WED127" s="38"/>
      <c r="WEE127" s="38"/>
      <c r="WEF127" s="38"/>
      <c r="WEG127" s="38"/>
      <c r="WEH127" s="38"/>
      <c r="WEI127" s="38"/>
      <c r="WEJ127" s="38"/>
      <c r="WEK127" s="38"/>
      <c r="WEL127" s="38"/>
      <c r="WEM127" s="38"/>
      <c r="WEN127" s="38"/>
      <c r="WEO127" s="38"/>
      <c r="WEP127" s="38"/>
      <c r="WEQ127" s="38"/>
      <c r="WER127" s="38"/>
      <c r="WES127" s="38"/>
      <c r="WET127" s="38"/>
      <c r="WEU127" s="38"/>
      <c r="WEV127" s="38"/>
      <c r="WEW127" s="38"/>
      <c r="WEX127" s="38"/>
      <c r="WEY127" s="38"/>
      <c r="WEZ127" s="38"/>
      <c r="WFA127" s="38"/>
      <c r="WFB127" s="38"/>
      <c r="WFC127" s="38"/>
      <c r="WFD127" s="38"/>
      <c r="WFE127" s="38"/>
      <c r="WFF127" s="38"/>
      <c r="WFG127" s="38"/>
      <c r="WFH127" s="38"/>
      <c r="WFI127" s="38"/>
      <c r="WFJ127" s="38"/>
      <c r="WFK127" s="38"/>
      <c r="WFL127" s="38"/>
      <c r="WFM127" s="38"/>
      <c r="WFN127" s="38"/>
      <c r="WFO127" s="38"/>
      <c r="WFP127" s="38"/>
      <c r="WFQ127" s="38"/>
      <c r="WFR127" s="38"/>
      <c r="WFS127" s="38"/>
      <c r="WFT127" s="38"/>
      <c r="WFU127" s="38"/>
      <c r="WFV127" s="38"/>
      <c r="WFW127" s="38"/>
      <c r="WFX127" s="38"/>
      <c r="WFY127" s="38"/>
      <c r="WFZ127" s="38"/>
      <c r="WGA127" s="38"/>
      <c r="WGB127" s="38"/>
      <c r="WGC127" s="38"/>
      <c r="WGD127" s="38"/>
      <c r="WGE127" s="38"/>
      <c r="WGF127" s="38"/>
      <c r="WGG127" s="38"/>
      <c r="WGH127" s="38"/>
      <c r="WGI127" s="38"/>
      <c r="WGJ127" s="38"/>
      <c r="WGK127" s="38"/>
      <c r="WGL127" s="38"/>
      <c r="WGM127" s="38"/>
      <c r="WGN127" s="38"/>
      <c r="WGO127" s="38"/>
      <c r="WGP127" s="38"/>
      <c r="WGQ127" s="38"/>
      <c r="WGR127" s="38"/>
      <c r="WGS127" s="38"/>
      <c r="WGT127" s="38"/>
      <c r="WGU127" s="38"/>
      <c r="WGV127" s="38"/>
      <c r="WGW127" s="38"/>
      <c r="WGX127" s="38"/>
      <c r="WGY127" s="38"/>
      <c r="WGZ127" s="38"/>
      <c r="WHA127" s="38"/>
      <c r="WHB127" s="38"/>
      <c r="WHC127" s="38"/>
      <c r="WHD127" s="38"/>
      <c r="WHE127" s="38"/>
      <c r="WHF127" s="38"/>
      <c r="WHG127" s="38"/>
      <c r="WHH127" s="38"/>
      <c r="WHI127" s="38"/>
      <c r="WHJ127" s="38"/>
      <c r="WHK127" s="38"/>
      <c r="WHL127" s="38"/>
      <c r="WHM127" s="38"/>
      <c r="WHN127" s="38"/>
      <c r="WHO127" s="38"/>
      <c r="WHP127" s="38"/>
      <c r="WHQ127" s="38"/>
      <c r="WHR127" s="38"/>
      <c r="WHS127" s="38"/>
      <c r="WHT127" s="38"/>
      <c r="WHU127" s="38"/>
      <c r="WHV127" s="38"/>
      <c r="WHW127" s="38"/>
      <c r="WHX127" s="38"/>
      <c r="WHY127" s="38"/>
      <c r="WHZ127" s="38"/>
      <c r="WIA127" s="38"/>
      <c r="WIB127" s="38"/>
      <c r="WIC127" s="38"/>
      <c r="WID127" s="38"/>
      <c r="WIE127" s="38"/>
      <c r="WIF127" s="38"/>
      <c r="WIG127" s="38"/>
      <c r="WIH127" s="38"/>
      <c r="WII127" s="38"/>
      <c r="WIJ127" s="38"/>
      <c r="WIK127" s="38"/>
      <c r="WIL127" s="38"/>
      <c r="WIM127" s="38"/>
      <c r="WIN127" s="38"/>
      <c r="WIO127" s="38"/>
      <c r="WIP127" s="38"/>
      <c r="WIQ127" s="38"/>
      <c r="WIR127" s="38"/>
      <c r="WIS127" s="38"/>
      <c r="WIT127" s="38"/>
      <c r="WIU127" s="38"/>
      <c r="WIV127" s="38"/>
      <c r="WIW127" s="38"/>
      <c r="WIX127" s="38"/>
      <c r="WIY127" s="38"/>
      <c r="WIZ127" s="38"/>
      <c r="WJA127" s="38"/>
      <c r="WJB127" s="38"/>
      <c r="WJC127" s="38"/>
      <c r="WJD127" s="38"/>
      <c r="WJE127" s="38"/>
      <c r="WJF127" s="38"/>
      <c r="WJG127" s="38"/>
      <c r="WJH127" s="38"/>
      <c r="WJI127" s="38"/>
      <c r="WJJ127" s="38"/>
      <c r="WJK127" s="38"/>
      <c r="WJL127" s="38"/>
      <c r="WJM127" s="38"/>
      <c r="WJN127" s="38"/>
      <c r="WJO127" s="38"/>
      <c r="WJP127" s="38"/>
      <c r="WJQ127" s="38"/>
      <c r="WJR127" s="38"/>
      <c r="WJS127" s="38"/>
      <c r="WJT127" s="38"/>
      <c r="WJU127" s="38"/>
      <c r="WJV127" s="38"/>
      <c r="WJW127" s="38"/>
      <c r="WJX127" s="38"/>
      <c r="WJY127" s="38"/>
      <c r="WJZ127" s="38"/>
      <c r="WKA127" s="38"/>
      <c r="WKB127" s="38"/>
      <c r="WKC127" s="38"/>
      <c r="WKD127" s="38"/>
      <c r="WKE127" s="38"/>
      <c r="WKF127" s="38"/>
      <c r="WKG127" s="38"/>
      <c r="WKH127" s="38"/>
      <c r="WKI127" s="38"/>
      <c r="WKJ127" s="38"/>
      <c r="WKK127" s="38"/>
      <c r="WKL127" s="38"/>
      <c r="WKM127" s="38"/>
      <c r="WKN127" s="38"/>
      <c r="WKO127" s="38"/>
      <c r="WKP127" s="38"/>
      <c r="WKQ127" s="38"/>
      <c r="WKR127" s="38"/>
      <c r="WKS127" s="38"/>
      <c r="WKT127" s="38"/>
      <c r="WKU127" s="38"/>
      <c r="WKV127" s="38"/>
      <c r="WKW127" s="38"/>
      <c r="WKX127" s="38"/>
      <c r="WKY127" s="38"/>
      <c r="WKZ127" s="38"/>
      <c r="WLA127" s="38"/>
      <c r="WLB127" s="38"/>
      <c r="WLC127" s="38"/>
      <c r="WLD127" s="38"/>
      <c r="WLE127" s="38"/>
      <c r="WLF127" s="38"/>
      <c r="WLG127" s="38"/>
      <c r="WLH127" s="38"/>
      <c r="WLI127" s="38"/>
      <c r="WLJ127" s="38"/>
      <c r="WLK127" s="38"/>
      <c r="WLL127" s="38"/>
      <c r="WLM127" s="38"/>
      <c r="WLN127" s="38"/>
      <c r="WLO127" s="38"/>
      <c r="WLP127" s="38"/>
      <c r="WLQ127" s="38"/>
      <c r="WLR127" s="38"/>
      <c r="WLS127" s="38"/>
      <c r="WLT127" s="38"/>
      <c r="WLU127" s="38"/>
      <c r="WLV127" s="38"/>
      <c r="WLW127" s="38"/>
      <c r="WLX127" s="38"/>
      <c r="WLY127" s="38"/>
      <c r="WLZ127" s="38"/>
      <c r="WMA127" s="38"/>
      <c r="WMB127" s="38"/>
      <c r="WMC127" s="38"/>
      <c r="WMD127" s="38"/>
      <c r="WME127" s="38"/>
      <c r="WMF127" s="38"/>
      <c r="WMG127" s="38"/>
      <c r="WMH127" s="38"/>
      <c r="WMI127" s="38"/>
      <c r="WMJ127" s="38"/>
      <c r="WMK127" s="38"/>
      <c r="WML127" s="38"/>
      <c r="WMM127" s="38"/>
      <c r="WMN127" s="38"/>
      <c r="WMO127" s="38"/>
      <c r="WMP127" s="38"/>
      <c r="WMQ127" s="38"/>
      <c r="WMR127" s="38"/>
      <c r="WMS127" s="38"/>
      <c r="WMT127" s="38"/>
      <c r="WMU127" s="38"/>
      <c r="WMV127" s="38"/>
      <c r="WMW127" s="38"/>
      <c r="WMX127" s="38"/>
      <c r="WMY127" s="38"/>
      <c r="WMZ127" s="38"/>
      <c r="WNA127" s="38"/>
      <c r="WNB127" s="38"/>
      <c r="WNC127" s="38"/>
      <c r="WND127" s="38"/>
      <c r="WNE127" s="38"/>
      <c r="WNF127" s="38"/>
      <c r="WNG127" s="38"/>
      <c r="WNH127" s="38"/>
      <c r="WNI127" s="38"/>
      <c r="WNJ127" s="38"/>
      <c r="WNK127" s="38"/>
      <c r="WNL127" s="38"/>
      <c r="WNM127" s="38"/>
      <c r="WNN127" s="38"/>
      <c r="WNO127" s="38"/>
      <c r="WNP127" s="38"/>
      <c r="WNQ127" s="38"/>
      <c r="WNR127" s="38"/>
      <c r="WNS127" s="38"/>
      <c r="WNT127" s="38"/>
      <c r="WNU127" s="38"/>
      <c r="WNV127" s="38"/>
      <c r="WNW127" s="38"/>
      <c r="WNX127" s="38"/>
      <c r="WNY127" s="38"/>
      <c r="WNZ127" s="38"/>
      <c r="WOA127" s="38"/>
      <c r="WOB127" s="38"/>
      <c r="WOC127" s="38"/>
      <c r="WOD127" s="38"/>
      <c r="WOE127" s="38"/>
      <c r="WOF127" s="38"/>
      <c r="WOG127" s="38"/>
      <c r="WOH127" s="38"/>
      <c r="WOI127" s="38"/>
      <c r="WOJ127" s="38"/>
      <c r="WOK127" s="38"/>
      <c r="WOL127" s="38"/>
      <c r="WOM127" s="38"/>
      <c r="WON127" s="38"/>
      <c r="WOO127" s="38"/>
      <c r="WOP127" s="38"/>
      <c r="WOQ127" s="38"/>
      <c r="WOR127" s="38"/>
      <c r="WOS127" s="38"/>
      <c r="WOT127" s="38"/>
      <c r="WOU127" s="38"/>
      <c r="WOV127" s="38"/>
      <c r="WOW127" s="38"/>
      <c r="WOX127" s="38"/>
      <c r="WOY127" s="38"/>
      <c r="WOZ127" s="38"/>
      <c r="WPA127" s="38"/>
      <c r="WPB127" s="38"/>
      <c r="WPC127" s="38"/>
      <c r="WPD127" s="38"/>
      <c r="WPE127" s="38"/>
      <c r="WPF127" s="38"/>
      <c r="WPG127" s="38"/>
      <c r="WPH127" s="38"/>
      <c r="WPI127" s="38"/>
      <c r="WPJ127" s="38"/>
      <c r="WPK127" s="38"/>
      <c r="WPL127" s="38"/>
      <c r="WPM127" s="38"/>
      <c r="WPN127" s="38"/>
      <c r="WPO127" s="38"/>
      <c r="WPP127" s="38"/>
      <c r="WPQ127" s="38"/>
      <c r="WPR127" s="38"/>
      <c r="WPS127" s="38"/>
      <c r="WPT127" s="38"/>
      <c r="WPU127" s="38"/>
      <c r="WPV127" s="38"/>
      <c r="WPW127" s="38"/>
      <c r="WPX127" s="38"/>
      <c r="WPY127" s="38"/>
      <c r="WPZ127" s="38"/>
      <c r="WQA127" s="38"/>
      <c r="WQB127" s="38"/>
      <c r="WQC127" s="38"/>
      <c r="WQD127" s="38"/>
      <c r="WQE127" s="38"/>
      <c r="WQF127" s="38"/>
      <c r="WQG127" s="38"/>
      <c r="WQH127" s="38"/>
      <c r="WQI127" s="38"/>
      <c r="WQJ127" s="38"/>
      <c r="WQK127" s="38"/>
      <c r="WQL127" s="38"/>
      <c r="WQM127" s="38"/>
      <c r="WQN127" s="38"/>
      <c r="WQO127" s="38"/>
      <c r="WQP127" s="38"/>
      <c r="WQQ127" s="38"/>
      <c r="WQR127" s="38"/>
      <c r="WQS127" s="38"/>
      <c r="WQT127" s="38"/>
      <c r="WQU127" s="38"/>
      <c r="WQV127" s="38"/>
      <c r="WQW127" s="38"/>
      <c r="WQX127" s="38"/>
      <c r="WQY127" s="38"/>
      <c r="WQZ127" s="38"/>
      <c r="WRA127" s="38"/>
      <c r="WRB127" s="38"/>
      <c r="WRC127" s="38"/>
      <c r="WRD127" s="38"/>
      <c r="WRE127" s="38"/>
      <c r="WRF127" s="38"/>
      <c r="WRG127" s="38"/>
      <c r="WRH127" s="38"/>
      <c r="WRI127" s="38"/>
      <c r="WRJ127" s="38"/>
      <c r="WRK127" s="38"/>
      <c r="WRL127" s="38"/>
      <c r="WRM127" s="38"/>
      <c r="WRN127" s="38"/>
      <c r="WRO127" s="38"/>
      <c r="WRP127" s="38"/>
      <c r="WRQ127" s="38"/>
      <c r="WRR127" s="38"/>
      <c r="WRS127" s="38"/>
      <c r="WRT127" s="38"/>
      <c r="WRU127" s="38"/>
      <c r="WRV127" s="38"/>
      <c r="WRW127" s="38"/>
      <c r="WRX127" s="38"/>
      <c r="WRY127" s="38"/>
      <c r="WRZ127" s="38"/>
      <c r="WSA127" s="38"/>
      <c r="WSB127" s="38"/>
      <c r="WSC127" s="38"/>
      <c r="WSD127" s="38"/>
      <c r="WSE127" s="38"/>
      <c r="WSF127" s="38"/>
      <c r="WSG127" s="38"/>
      <c r="WSH127" s="38"/>
      <c r="WSI127" s="38"/>
      <c r="WSJ127" s="38"/>
      <c r="WSK127" s="38"/>
      <c r="WSL127" s="38"/>
      <c r="WSM127" s="38"/>
      <c r="WSN127" s="38"/>
      <c r="WSO127" s="38"/>
      <c r="WSP127" s="38"/>
      <c r="WSQ127" s="38"/>
      <c r="WSR127" s="38"/>
      <c r="WSS127" s="38"/>
      <c r="WST127" s="38"/>
      <c r="WSU127" s="38"/>
      <c r="WSV127" s="38"/>
      <c r="WSW127" s="38"/>
      <c r="WSX127" s="38"/>
      <c r="WSY127" s="38"/>
      <c r="WSZ127" s="38"/>
      <c r="WTA127" s="38"/>
      <c r="WTB127" s="38"/>
      <c r="WTC127" s="38"/>
      <c r="WTD127" s="38"/>
      <c r="WTE127" s="38"/>
      <c r="WTF127" s="38"/>
      <c r="WTG127" s="38"/>
      <c r="WTH127" s="38"/>
      <c r="WTI127" s="38"/>
      <c r="WTJ127" s="38"/>
      <c r="WTK127" s="38"/>
      <c r="WTL127" s="38"/>
      <c r="WTM127" s="38"/>
      <c r="WTN127" s="38"/>
      <c r="WTO127" s="38"/>
      <c r="WTP127" s="38"/>
      <c r="WTQ127" s="38"/>
      <c r="WTR127" s="38"/>
      <c r="WTS127" s="38"/>
      <c r="WTT127" s="38"/>
      <c r="WTU127" s="38"/>
      <c r="WTV127" s="38"/>
      <c r="WTW127" s="38"/>
      <c r="WTX127" s="38"/>
      <c r="WTY127" s="38"/>
      <c r="WTZ127" s="38"/>
      <c r="WUA127" s="38"/>
      <c r="WUB127" s="38"/>
      <c r="WUC127" s="38"/>
      <c r="WUD127" s="38"/>
      <c r="WUE127" s="38"/>
      <c r="WUF127" s="38"/>
      <c r="WUG127" s="38"/>
      <c r="WUH127" s="38"/>
      <c r="WUI127" s="38"/>
      <c r="WUJ127" s="38"/>
      <c r="WUK127" s="38"/>
      <c r="WUL127" s="38"/>
      <c r="WUM127" s="38"/>
      <c r="WUN127" s="38"/>
      <c r="WUO127" s="38"/>
      <c r="WUP127" s="38"/>
      <c r="WUQ127" s="38"/>
      <c r="WUR127" s="38"/>
      <c r="WUS127" s="38"/>
      <c r="WUT127" s="38"/>
      <c r="WUU127" s="38"/>
      <c r="WUV127" s="38"/>
      <c r="WUW127" s="38"/>
      <c r="WUX127" s="38"/>
      <c r="WUY127" s="38"/>
      <c r="WUZ127" s="38"/>
      <c r="WVA127" s="38"/>
      <c r="WVB127" s="38"/>
      <c r="WVC127" s="38"/>
      <c r="WVD127" s="38"/>
      <c r="WVE127" s="38"/>
      <c r="WVF127" s="38"/>
      <c r="WVG127" s="38"/>
      <c r="WVH127" s="38"/>
      <c r="WVI127" s="38"/>
      <c r="WVJ127" s="38"/>
      <c r="WVK127" s="38"/>
      <c r="WVL127" s="38"/>
      <c r="WVM127" s="38"/>
      <c r="WVN127" s="38"/>
      <c r="WVO127" s="38"/>
      <c r="WVP127" s="38"/>
      <c r="WVQ127" s="38"/>
      <c r="WVR127" s="38"/>
      <c r="WVS127" s="38"/>
      <c r="WVT127" s="38"/>
      <c r="WVU127" s="38"/>
      <c r="WVV127" s="38"/>
      <c r="WVW127" s="38"/>
      <c r="WVX127" s="38"/>
      <c r="WVY127" s="38"/>
      <c r="WVZ127" s="38"/>
      <c r="WWA127" s="38"/>
      <c r="WWB127" s="38"/>
      <c r="WWC127" s="38"/>
      <c r="WWD127" s="38"/>
      <c r="WWE127" s="38"/>
      <c r="WWF127" s="38"/>
      <c r="WWG127" s="38"/>
      <c r="WWH127" s="38"/>
      <c r="WWI127" s="38"/>
      <c r="WWJ127" s="38"/>
      <c r="WWK127" s="38"/>
      <c r="WWL127" s="38"/>
      <c r="WWM127" s="38"/>
      <c r="WWN127" s="38"/>
      <c r="WWO127" s="38"/>
      <c r="WWP127" s="38"/>
      <c r="WWQ127" s="38"/>
      <c r="WWR127" s="38"/>
      <c r="WWS127" s="38"/>
      <c r="WWT127" s="38"/>
      <c r="WWU127" s="38"/>
      <c r="WWV127" s="38"/>
      <c r="WWW127" s="38"/>
      <c r="WWX127" s="38"/>
      <c r="WWY127" s="38"/>
      <c r="WWZ127" s="38"/>
      <c r="WXA127" s="38"/>
      <c r="WXB127" s="38"/>
      <c r="WXC127" s="38"/>
      <c r="WXD127" s="38"/>
      <c r="WXE127" s="38"/>
      <c r="WXF127" s="38"/>
      <c r="WXG127" s="38"/>
      <c r="WXH127" s="38"/>
      <c r="WXI127" s="38"/>
      <c r="WXJ127" s="38"/>
      <c r="WXK127" s="38"/>
      <c r="WXL127" s="38"/>
      <c r="WXM127" s="38"/>
      <c r="WXN127" s="38"/>
      <c r="WXO127" s="38"/>
      <c r="WXP127" s="38"/>
      <c r="WXQ127" s="38"/>
      <c r="WXR127" s="38"/>
      <c r="WXS127" s="38"/>
      <c r="WXT127" s="38"/>
      <c r="WXU127" s="38"/>
      <c r="WXV127" s="38"/>
      <c r="WXW127" s="38"/>
      <c r="WXX127" s="38"/>
      <c r="WXY127" s="38"/>
      <c r="WXZ127" s="38"/>
      <c r="WYA127" s="38"/>
      <c r="WYB127" s="38"/>
      <c r="WYC127" s="38"/>
      <c r="WYD127" s="38"/>
      <c r="WYE127" s="38"/>
      <c r="WYF127" s="38"/>
      <c r="WYG127" s="38"/>
      <c r="WYH127" s="38"/>
      <c r="WYI127" s="38"/>
      <c r="WYJ127" s="38"/>
      <c r="WYK127" s="38"/>
      <c r="WYL127" s="38"/>
      <c r="WYM127" s="38"/>
      <c r="WYN127" s="38"/>
      <c r="WYO127" s="38"/>
      <c r="WYP127" s="38"/>
      <c r="WYQ127" s="38"/>
      <c r="WYR127" s="38"/>
      <c r="WYS127" s="38"/>
      <c r="WYT127" s="38"/>
      <c r="WYU127" s="38"/>
      <c r="WYV127" s="38"/>
      <c r="WYW127" s="38"/>
      <c r="WYX127" s="38"/>
      <c r="WYY127" s="38"/>
      <c r="WYZ127" s="38"/>
      <c r="WZA127" s="38"/>
      <c r="WZB127" s="38"/>
      <c r="WZC127" s="38"/>
      <c r="WZD127" s="38"/>
      <c r="WZE127" s="38"/>
      <c r="WZF127" s="38"/>
      <c r="WZG127" s="38"/>
      <c r="WZH127" s="38"/>
      <c r="WZI127" s="38"/>
      <c r="WZJ127" s="38"/>
      <c r="WZK127" s="38"/>
      <c r="WZL127" s="38"/>
      <c r="WZM127" s="38"/>
      <c r="WZN127" s="38"/>
      <c r="WZO127" s="38"/>
      <c r="WZP127" s="38"/>
      <c r="WZQ127" s="38"/>
      <c r="WZR127" s="38"/>
      <c r="WZS127" s="38"/>
      <c r="WZT127" s="38"/>
      <c r="WZU127" s="38"/>
      <c r="WZV127" s="38"/>
      <c r="WZW127" s="38"/>
      <c r="WZX127" s="38"/>
      <c r="WZY127" s="38"/>
      <c r="WZZ127" s="38"/>
      <c r="XAA127" s="38"/>
      <c r="XAB127" s="38"/>
      <c r="XAC127" s="38"/>
      <c r="XAD127" s="38"/>
      <c r="XAE127" s="38"/>
      <c r="XAF127" s="38"/>
      <c r="XAG127" s="38"/>
      <c r="XAH127" s="38"/>
      <c r="XAI127" s="38"/>
      <c r="XAJ127" s="38"/>
      <c r="XAK127" s="38"/>
      <c r="XAL127" s="38"/>
      <c r="XAM127" s="38"/>
      <c r="XAN127" s="38"/>
      <c r="XAO127" s="38"/>
      <c r="XAP127" s="38"/>
      <c r="XAQ127" s="38"/>
      <c r="XAR127" s="38"/>
      <c r="XAS127" s="38"/>
      <c r="XAT127" s="38"/>
      <c r="XAU127" s="38"/>
      <c r="XAV127" s="38"/>
      <c r="XAW127" s="38"/>
      <c r="XAX127" s="38"/>
      <c r="XAY127" s="38"/>
      <c r="XAZ127" s="38"/>
      <c r="XBA127" s="38"/>
      <c r="XBB127" s="38"/>
      <c r="XBC127" s="38"/>
      <c r="XBD127" s="38"/>
      <c r="XBE127" s="38"/>
      <c r="XBF127" s="38"/>
      <c r="XBG127" s="38"/>
      <c r="XBH127" s="38"/>
      <c r="XBI127" s="38"/>
      <c r="XBJ127" s="38"/>
      <c r="XBK127" s="38"/>
      <c r="XBL127" s="38"/>
      <c r="XBM127" s="38"/>
      <c r="XBN127" s="38"/>
      <c r="XBO127" s="38"/>
      <c r="XBP127" s="38"/>
      <c r="XBQ127" s="38"/>
      <c r="XBR127" s="38"/>
      <c r="XBS127" s="38"/>
      <c r="XBT127" s="38"/>
      <c r="XBU127" s="38"/>
      <c r="XBV127" s="38"/>
      <c r="XBW127" s="38"/>
      <c r="XBX127" s="38"/>
      <c r="XBY127" s="38"/>
      <c r="XBZ127" s="38"/>
      <c r="XCA127" s="38"/>
      <c r="XCB127" s="38"/>
      <c r="XCC127" s="38"/>
      <c r="XCD127" s="38"/>
      <c r="XCE127" s="38"/>
      <c r="XCF127" s="38"/>
      <c r="XCG127" s="38"/>
      <c r="XCH127" s="38"/>
      <c r="XCI127" s="38"/>
      <c r="XCJ127" s="38"/>
      <c r="XCK127" s="38"/>
      <c r="XCL127" s="38"/>
      <c r="XCM127" s="38"/>
      <c r="XCN127" s="38"/>
      <c r="XCO127" s="38"/>
      <c r="XCP127" s="38"/>
      <c r="XCQ127" s="38"/>
      <c r="XCR127" s="38"/>
      <c r="XCS127" s="38"/>
      <c r="XCT127" s="38"/>
      <c r="XCU127" s="38"/>
      <c r="XCV127" s="38"/>
      <c r="XCW127" s="38"/>
      <c r="XCX127" s="38"/>
      <c r="XCY127" s="38"/>
      <c r="XCZ127" s="38"/>
      <c r="XDA127" s="38"/>
      <c r="XDB127" s="38"/>
      <c r="XDC127" s="38"/>
      <c r="XDD127" s="38"/>
      <c r="XDE127" s="38"/>
      <c r="XDF127" s="38"/>
      <c r="XDG127" s="38"/>
      <c r="XDH127" s="38"/>
      <c r="XDI127" s="38"/>
      <c r="XDJ127" s="38"/>
      <c r="XDK127" s="38"/>
      <c r="XDL127" s="38"/>
      <c r="XDM127" s="38"/>
      <c r="XDN127" s="38"/>
      <c r="XDO127" s="38"/>
      <c r="XDP127" s="38"/>
      <c r="XDQ127" s="38"/>
      <c r="XDR127" s="38"/>
      <c r="XDS127" s="38"/>
      <c r="XDT127" s="38"/>
      <c r="XDU127" s="38"/>
      <c r="XDV127" s="38"/>
      <c r="XDW127" s="38"/>
      <c r="XDX127" s="38"/>
      <c r="XDY127" s="38"/>
      <c r="XDZ127" s="38"/>
      <c r="XEA127" s="38"/>
      <c r="XEB127" s="38"/>
      <c r="XEC127" s="38"/>
      <c r="XED127" s="38"/>
      <c r="XEE127" s="38"/>
      <c r="XEF127" s="38"/>
      <c r="XEG127" s="38"/>
      <c r="XEH127" s="38"/>
      <c r="XEI127" s="38"/>
      <c r="XEJ127" s="38"/>
      <c r="XEK127" s="38"/>
      <c r="XEL127" s="38"/>
      <c r="XEM127" s="38"/>
      <c r="XEN127" s="38"/>
      <c r="XEO127" s="38"/>
      <c r="XEP127" s="38"/>
      <c r="XEQ127" s="38"/>
      <c r="XER127" s="38"/>
    </row>
    <row r="128" s="29" customFormat="1" ht="39.5" customHeight="1" spans="1:1024 1025:16372">
      <c r="A128" s="38">
        <v>127</v>
      </c>
      <c r="B128" s="38" t="s">
        <v>22279</v>
      </c>
      <c r="C128" s="38" t="s">
        <v>21745</v>
      </c>
      <c r="D128" s="38" t="s">
        <v>21604</v>
      </c>
      <c r="E128" s="39" t="s">
        <v>22280</v>
      </c>
      <c r="F128" s="40" t="s">
        <v>9660</v>
      </c>
      <c r="G128" s="41" t="s">
        <v>22281</v>
      </c>
      <c r="H128" s="42">
        <v>45536</v>
      </c>
      <c r="I128" s="43">
        <v>54</v>
      </c>
      <c r="J128" s="44" t="str">
        <f>_xlfn.DISPIMG("ID_D2A277E7B63249B8AEC81B675835DF8B",1)</f>
        <v>=DISPIMG("ID_D2A277E7B63249B8AEC81B675835DF8B",1)</v>
      </c>
      <c r="K128" s="45" t="s">
        <v>22282</v>
      </c>
    </row>
    <row r="129" s="29" customFormat="1" ht="39.5" customHeight="1" spans="1:11">
      <c r="A129" s="38">
        <v>128</v>
      </c>
      <c r="B129" s="38" t="s">
        <v>22283</v>
      </c>
      <c r="C129" s="38" t="s">
        <v>21745</v>
      </c>
      <c r="D129" s="38" t="s">
        <v>21604</v>
      </c>
      <c r="E129" s="39" t="s">
        <v>22284</v>
      </c>
      <c r="F129" s="40" t="s">
        <v>11831</v>
      </c>
      <c r="G129" s="41" t="s">
        <v>22285</v>
      </c>
      <c r="H129" s="42">
        <v>45383</v>
      </c>
      <c r="I129" s="43">
        <v>50</v>
      </c>
      <c r="J129" s="44" t="str">
        <f>_xlfn.DISPIMG("ID_C4A8CFF8267C42C2AE0AE2FAB0DB876A",1)</f>
        <v>=DISPIMG("ID_C4A8CFF8267C42C2AE0AE2FAB0DB876A",1)</v>
      </c>
      <c r="K129" s="45" t="s">
        <v>22286</v>
      </c>
    </row>
    <row r="130" s="29" customFormat="1" ht="39.5" customHeight="1" spans="1:11">
      <c r="A130" s="38">
        <v>129</v>
      </c>
      <c r="B130" s="38" t="s">
        <v>22287</v>
      </c>
      <c r="C130" s="38" t="s">
        <v>21745</v>
      </c>
      <c r="D130" s="38" t="s">
        <v>21604</v>
      </c>
      <c r="E130" s="39" t="s">
        <v>22288</v>
      </c>
      <c r="F130" s="40" t="s">
        <v>11856</v>
      </c>
      <c r="G130" s="41" t="s">
        <v>22289</v>
      </c>
      <c r="H130" s="42">
        <v>45383</v>
      </c>
      <c r="I130" s="43">
        <v>58</v>
      </c>
      <c r="J130" s="44" t="str">
        <f>_xlfn.DISPIMG("ID_05C279DC96F64398B8A9DB06468E7478",1)</f>
        <v>=DISPIMG("ID_05C279DC96F64398B8A9DB06468E7478",1)</v>
      </c>
      <c r="K130" s="45" t="s">
        <v>22290</v>
      </c>
    </row>
    <row r="131" s="29" customFormat="1" ht="39.5" customHeight="1" spans="1:11">
      <c r="A131" s="38">
        <v>130</v>
      </c>
      <c r="B131" s="38" t="s">
        <v>22291</v>
      </c>
      <c r="C131" s="38" t="s">
        <v>21745</v>
      </c>
      <c r="D131" s="38" t="s">
        <v>21604</v>
      </c>
      <c r="E131" s="39" t="s">
        <v>22292</v>
      </c>
      <c r="F131" s="40" t="s">
        <v>22293</v>
      </c>
      <c r="G131" s="41" t="s">
        <v>22294</v>
      </c>
      <c r="H131" s="42">
        <v>45597</v>
      </c>
      <c r="I131" s="43">
        <v>49.8</v>
      </c>
      <c r="J131" s="44" t="str">
        <f>_xlfn.DISPIMG("ID_73BB85AEAA614BAB8E96B73C010F8FBA",1)</f>
        <v>=DISPIMG("ID_73BB85AEAA614BAB8E96B73C010F8FBA",1)</v>
      </c>
      <c r="K131" s="45" t="s">
        <v>22295</v>
      </c>
    </row>
    <row r="132" s="29" customFormat="1" ht="39.5" customHeight="1" spans="1:11">
      <c r="A132" s="38">
        <v>131</v>
      </c>
      <c r="B132" s="38" t="s">
        <v>22296</v>
      </c>
      <c r="C132" s="38" t="s">
        <v>21745</v>
      </c>
      <c r="D132" s="38" t="s">
        <v>21604</v>
      </c>
      <c r="E132" s="39" t="s">
        <v>22297</v>
      </c>
      <c r="F132" s="40" t="s">
        <v>12427</v>
      </c>
      <c r="G132" s="41" t="s">
        <v>22298</v>
      </c>
      <c r="H132" s="42">
        <v>45536</v>
      </c>
      <c r="I132" s="43">
        <v>59.9</v>
      </c>
      <c r="J132" s="44" t="str">
        <f>_xlfn.DISPIMG("ID_8C714CB7749749A4A7F649498951DBA0",1)</f>
        <v>=DISPIMG("ID_8C714CB7749749A4A7F649498951DBA0",1)</v>
      </c>
      <c r="K132" s="45" t="s">
        <v>22299</v>
      </c>
    </row>
    <row r="133" s="29" customFormat="1" ht="39.5" customHeight="1" spans="1:11">
      <c r="A133" s="38">
        <v>132</v>
      </c>
      <c r="B133" s="38" t="s">
        <v>22300</v>
      </c>
      <c r="C133" s="38" t="s">
        <v>21745</v>
      </c>
      <c r="D133" s="38" t="s">
        <v>21604</v>
      </c>
      <c r="E133" s="39" t="s">
        <v>22301</v>
      </c>
      <c r="F133" s="40" t="s">
        <v>22302</v>
      </c>
      <c r="G133" s="41" t="s">
        <v>12216</v>
      </c>
      <c r="H133" s="42">
        <v>45689</v>
      </c>
      <c r="I133" s="43">
        <v>55</v>
      </c>
      <c r="J133" s="44" t="str">
        <f>_xlfn.DISPIMG("ID_CBD2914D6E31464AA6A601D5077AAFFD",1)</f>
        <v>=DISPIMG("ID_CBD2914D6E31464AA6A601D5077AAFFD",1)</v>
      </c>
      <c r="K133" s="45" t="s">
        <v>22303</v>
      </c>
    </row>
    <row r="134" s="29" customFormat="1" ht="39.5" customHeight="1" spans="1:11">
      <c r="A134" s="38">
        <v>133</v>
      </c>
      <c r="B134" s="38" t="s">
        <v>22304</v>
      </c>
      <c r="C134" s="38" t="s">
        <v>21745</v>
      </c>
      <c r="D134" s="38" t="s">
        <v>21604</v>
      </c>
      <c r="E134" s="39" t="s">
        <v>22305</v>
      </c>
      <c r="F134" s="40" t="s">
        <v>22306</v>
      </c>
      <c r="G134" s="41" t="s">
        <v>22307</v>
      </c>
      <c r="H134" s="42">
        <v>45536</v>
      </c>
      <c r="I134" s="43">
        <v>49.8</v>
      </c>
      <c r="J134" s="44" t="str">
        <f>_xlfn.DISPIMG("ID_1202E60175D54DF18B0647C58FD0985D",1)</f>
        <v>=DISPIMG("ID_1202E60175D54DF18B0647C58FD0985D",1)</v>
      </c>
      <c r="K134" s="45" t="s">
        <v>22308</v>
      </c>
    </row>
    <row r="135" s="29" customFormat="1" ht="39.5" customHeight="1" spans="1:11">
      <c r="A135" s="38">
        <v>134</v>
      </c>
      <c r="B135" s="38" t="s">
        <v>22309</v>
      </c>
      <c r="C135" s="38" t="s">
        <v>21745</v>
      </c>
      <c r="D135" s="38" t="s">
        <v>21604</v>
      </c>
      <c r="E135" s="39" t="s">
        <v>22310</v>
      </c>
      <c r="F135" s="40" t="s">
        <v>22311</v>
      </c>
      <c r="G135" s="41" t="s">
        <v>22312</v>
      </c>
      <c r="H135" s="42">
        <v>45413</v>
      </c>
      <c r="I135" s="43">
        <v>49</v>
      </c>
      <c r="J135" s="44" t="str">
        <f>_xlfn.DISPIMG("ID_083CB8F1477E4E8695473E20E8C77A0B",1)</f>
        <v>=DISPIMG("ID_083CB8F1477E4E8695473E20E8C77A0B",1)</v>
      </c>
      <c r="K135" s="45" t="s">
        <v>22313</v>
      </c>
    </row>
    <row r="136" s="28" customFormat="1" ht="39.5" customHeight="1" spans="1:11">
      <c r="A136" s="38">
        <v>135</v>
      </c>
      <c r="B136" s="38" t="s">
        <v>22314</v>
      </c>
      <c r="C136" s="38" t="s">
        <v>21745</v>
      </c>
      <c r="D136" s="38" t="s">
        <v>21604</v>
      </c>
      <c r="E136" s="39" t="s">
        <v>22315</v>
      </c>
      <c r="F136" s="38" t="s">
        <v>11951</v>
      </c>
      <c r="G136" s="38" t="s">
        <v>22316</v>
      </c>
      <c r="H136" s="42">
        <v>45809</v>
      </c>
      <c r="I136" s="43">
        <v>50</v>
      </c>
      <c r="J136" s="38" t="str">
        <f>_xlfn.DISPIMG("ID_DF2DE47F81184EC8A3DA1FC4692005C2",1)</f>
        <v>=DISPIMG("ID_DF2DE47F81184EC8A3DA1FC4692005C2",1)</v>
      </c>
      <c r="K136" s="49" t="s">
        <v>22317</v>
      </c>
    </row>
    <row r="137" s="29" customFormat="1" ht="39.5" customHeight="1" spans="1:11">
      <c r="A137" s="38">
        <v>136</v>
      </c>
      <c r="B137" s="38" t="s">
        <v>22318</v>
      </c>
      <c r="C137" s="38" t="s">
        <v>21745</v>
      </c>
      <c r="D137" s="38" t="s">
        <v>21604</v>
      </c>
      <c r="E137" s="39" t="s">
        <v>22319</v>
      </c>
      <c r="F137" s="40" t="s">
        <v>9272</v>
      </c>
      <c r="G137" s="41" t="s">
        <v>22320</v>
      </c>
      <c r="H137" s="42">
        <v>45078</v>
      </c>
      <c r="I137" s="43">
        <v>50</v>
      </c>
      <c r="J137" s="44" t="str">
        <f>_xlfn.DISPIMG("ID_8F06813733DB46FB891E9F383D0C9780",1)</f>
        <v>=DISPIMG("ID_8F06813733DB46FB891E9F383D0C9780",1)</v>
      </c>
      <c r="K137" s="45" t="s">
        <v>22321</v>
      </c>
    </row>
    <row r="138" s="29" customFormat="1" ht="39.5" customHeight="1" spans="1:11">
      <c r="A138" s="38">
        <v>137</v>
      </c>
      <c r="B138" s="38" t="s">
        <v>22322</v>
      </c>
      <c r="C138" s="38" t="s">
        <v>21745</v>
      </c>
      <c r="D138" s="38" t="s">
        <v>21604</v>
      </c>
      <c r="E138" s="39" t="s">
        <v>22323</v>
      </c>
      <c r="F138" s="40" t="s">
        <v>22324</v>
      </c>
      <c r="G138" s="41" t="s">
        <v>22325</v>
      </c>
      <c r="H138" s="42">
        <v>44501</v>
      </c>
      <c r="I138" s="43">
        <v>48</v>
      </c>
      <c r="J138" s="44" t="str">
        <f>_xlfn.DISPIMG("ID_9631AC2ACC61452D89C61D34E7DAC2CA",1)</f>
        <v>=DISPIMG("ID_9631AC2ACC61452D89C61D34E7DAC2CA",1)</v>
      </c>
      <c r="K138" s="45" t="s">
        <v>22326</v>
      </c>
    </row>
    <row r="139" s="29" customFormat="1" ht="39.5" customHeight="1" spans="1:11">
      <c r="A139" s="38">
        <v>138</v>
      </c>
      <c r="B139" s="38" t="s">
        <v>22327</v>
      </c>
      <c r="C139" s="38" t="s">
        <v>21745</v>
      </c>
      <c r="D139" s="38" t="s">
        <v>21604</v>
      </c>
      <c r="E139" s="39" t="s">
        <v>22328</v>
      </c>
      <c r="F139" s="40" t="s">
        <v>22329</v>
      </c>
      <c r="G139" s="41" t="s">
        <v>22330</v>
      </c>
      <c r="H139" s="42">
        <v>44501</v>
      </c>
      <c r="I139" s="43">
        <v>45</v>
      </c>
      <c r="J139" s="44" t="str">
        <f>_xlfn.DISPIMG("ID_065BA3E46B0A4532A1DDA9D44ED16ABC",1)</f>
        <v>=DISPIMG("ID_065BA3E46B0A4532A1DDA9D44ED16ABC",1)</v>
      </c>
      <c r="K139" s="45" t="s">
        <v>22331</v>
      </c>
    </row>
    <row r="140" s="29" customFormat="1" ht="39.5" customHeight="1" spans="1:11">
      <c r="A140" s="38">
        <v>139</v>
      </c>
      <c r="B140" s="38" t="s">
        <v>22332</v>
      </c>
      <c r="C140" s="38" t="s">
        <v>21745</v>
      </c>
      <c r="D140" s="38" t="s">
        <v>21604</v>
      </c>
      <c r="E140" s="39" t="s">
        <v>22333</v>
      </c>
      <c r="F140" s="40" t="s">
        <v>22334</v>
      </c>
      <c r="G140" s="41" t="s">
        <v>22335</v>
      </c>
      <c r="H140" s="42">
        <v>45383</v>
      </c>
      <c r="I140" s="43">
        <v>36</v>
      </c>
      <c r="J140" s="44" t="str">
        <f>_xlfn.DISPIMG("ID_27A8E5EC124A48ACBFF7BE7A92EBF799",1)</f>
        <v>=DISPIMG("ID_27A8E5EC124A48ACBFF7BE7A92EBF799",1)</v>
      </c>
      <c r="K140" s="45" t="s">
        <v>22336</v>
      </c>
    </row>
    <row r="141" s="29" customFormat="1" ht="39.5" customHeight="1" spans="1:11">
      <c r="A141" s="38">
        <v>140</v>
      </c>
      <c r="B141" s="38" t="s">
        <v>22337</v>
      </c>
      <c r="C141" s="38" t="s">
        <v>21745</v>
      </c>
      <c r="D141" s="38" t="s">
        <v>21604</v>
      </c>
      <c r="E141" s="39" t="s">
        <v>22338</v>
      </c>
      <c r="F141" s="40" t="s">
        <v>22339</v>
      </c>
      <c r="G141" s="41" t="s">
        <v>22340</v>
      </c>
      <c r="H141" s="42">
        <v>45536</v>
      </c>
      <c r="I141" s="43">
        <v>39.8</v>
      </c>
      <c r="J141" s="44" t="str">
        <f>_xlfn.DISPIMG("ID_28A76BCE97CB4D5AA356AE9B33013951",1)</f>
        <v>=DISPIMG("ID_28A76BCE97CB4D5AA356AE9B33013951",1)</v>
      </c>
      <c r="K141" s="45" t="s">
        <v>22341</v>
      </c>
    </row>
    <row r="142" s="29" customFormat="1" ht="39.5" customHeight="1" spans="1:11">
      <c r="A142" s="38">
        <v>141</v>
      </c>
      <c r="B142" s="38" t="s">
        <v>22342</v>
      </c>
      <c r="C142" s="38" t="s">
        <v>21745</v>
      </c>
      <c r="D142" s="38" t="s">
        <v>21604</v>
      </c>
      <c r="E142" s="39" t="s">
        <v>22343</v>
      </c>
      <c r="F142" s="40" t="s">
        <v>12534</v>
      </c>
      <c r="G142" s="41" t="s">
        <v>22344</v>
      </c>
      <c r="H142" s="42">
        <v>45689</v>
      </c>
      <c r="I142" s="43">
        <v>49.9</v>
      </c>
      <c r="J142" s="44" t="str">
        <f>_xlfn.DISPIMG("ID_34FA44F1C97649A883F7FE50038FDD98",1)</f>
        <v>=DISPIMG("ID_34FA44F1C97649A883F7FE50038FDD98",1)</v>
      </c>
      <c r="K142" s="45" t="s">
        <v>22345</v>
      </c>
    </row>
    <row r="143" s="28" customFormat="1" ht="39.5" customHeight="1" spans="1:11">
      <c r="A143" s="38">
        <v>142</v>
      </c>
      <c r="B143" s="38" t="s">
        <v>22346</v>
      </c>
      <c r="C143" s="38" t="s">
        <v>21745</v>
      </c>
      <c r="D143" s="38" t="s">
        <v>21604</v>
      </c>
      <c r="E143" s="39" t="s">
        <v>22347</v>
      </c>
      <c r="F143" s="38" t="s">
        <v>10417</v>
      </c>
      <c r="G143" s="38" t="s">
        <v>22348</v>
      </c>
      <c r="H143" s="42">
        <v>45870</v>
      </c>
      <c r="I143" s="43">
        <v>69</v>
      </c>
      <c r="J143" s="38" t="str">
        <f>_xlfn.DISPIMG("ID_9C8003EDAB7D41568253640D4A37B727",1)</f>
        <v>=DISPIMG("ID_9C8003EDAB7D41568253640D4A37B727",1)</v>
      </c>
      <c r="K143" s="49" t="s">
        <v>22349</v>
      </c>
    </row>
    <row r="144" s="28" customFormat="1" ht="39.5" customHeight="1" spans="1:11">
      <c r="A144" s="38">
        <v>143</v>
      </c>
      <c r="B144" s="38" t="s">
        <v>22350</v>
      </c>
      <c r="C144" s="38" t="s">
        <v>21745</v>
      </c>
      <c r="D144" s="38" t="s">
        <v>21604</v>
      </c>
      <c r="E144" s="39" t="s">
        <v>22351</v>
      </c>
      <c r="F144" s="38" t="s">
        <v>21606</v>
      </c>
      <c r="G144" s="38" t="s">
        <v>22352</v>
      </c>
      <c r="H144" s="42">
        <v>45992</v>
      </c>
      <c r="I144" s="43">
        <v>69</v>
      </c>
      <c r="J144" s="38" t="str">
        <f>_xlfn.DISPIMG("ID_D5E069E7F96444268D86EA2F54263C33",1)</f>
        <v>=DISPIMG("ID_D5E069E7F96444268D86EA2F54263C33",1)</v>
      </c>
      <c r="K144" s="49" t="s">
        <v>22353</v>
      </c>
    </row>
    <row r="145" s="29" customFormat="1" ht="39.5" customHeight="1" spans="1:11">
      <c r="A145" s="38">
        <v>144</v>
      </c>
      <c r="B145" s="38" t="s">
        <v>22354</v>
      </c>
      <c r="C145" s="38" t="s">
        <v>21745</v>
      </c>
      <c r="D145" s="38" t="s">
        <v>21604</v>
      </c>
      <c r="E145" s="39" t="s">
        <v>22355</v>
      </c>
      <c r="F145" s="40" t="s">
        <v>10272</v>
      </c>
      <c r="G145" s="41" t="s">
        <v>22356</v>
      </c>
      <c r="H145" s="42">
        <v>45383</v>
      </c>
      <c r="I145" s="43">
        <v>54</v>
      </c>
      <c r="J145" s="44" t="str">
        <f>_xlfn.DISPIMG("ID_6FBA797CD07A4768B33CC487B70E7C2F",1)</f>
        <v>=DISPIMG("ID_6FBA797CD07A4768B33CC487B70E7C2F",1)</v>
      </c>
      <c r="K145" s="45" t="s">
        <v>22357</v>
      </c>
    </row>
    <row r="146" s="29" customFormat="1" ht="39.5" customHeight="1" spans="1:11">
      <c r="A146" s="38">
        <v>145</v>
      </c>
      <c r="B146" s="38" t="s">
        <v>22358</v>
      </c>
      <c r="C146" s="38" t="s">
        <v>21745</v>
      </c>
      <c r="D146" s="38" t="s">
        <v>21604</v>
      </c>
      <c r="E146" s="39" t="s">
        <v>22359</v>
      </c>
      <c r="F146" s="40" t="s">
        <v>10070</v>
      </c>
      <c r="G146" s="41" t="s">
        <v>22360</v>
      </c>
      <c r="H146" s="42">
        <v>45383</v>
      </c>
      <c r="I146" s="43">
        <v>54</v>
      </c>
      <c r="J146" s="44" t="str">
        <f>_xlfn.DISPIMG("ID_6945FD4DF6E64D008CEEB366BA54237E",1)</f>
        <v>=DISPIMG("ID_6945FD4DF6E64D008CEEB366BA54237E",1)</v>
      </c>
      <c r="K146" s="45" t="s">
        <v>22361</v>
      </c>
    </row>
    <row r="147" s="29" customFormat="1" ht="39.5" customHeight="1" spans="1:11">
      <c r="A147" s="38">
        <v>146</v>
      </c>
      <c r="B147" s="38" t="s">
        <v>22362</v>
      </c>
      <c r="C147" s="38" t="s">
        <v>21745</v>
      </c>
      <c r="D147" s="38" t="s">
        <v>21604</v>
      </c>
      <c r="E147" s="39" t="s">
        <v>22363</v>
      </c>
      <c r="F147" s="40" t="s">
        <v>10093</v>
      </c>
      <c r="G147" s="41" t="s">
        <v>22364</v>
      </c>
      <c r="H147" s="42">
        <v>45383</v>
      </c>
      <c r="I147" s="43">
        <v>54</v>
      </c>
      <c r="J147" s="44" t="str">
        <f>_xlfn.DISPIMG("ID_FEC595CB700D462B8C16232079A900D4",1)</f>
        <v>=DISPIMG("ID_FEC595CB700D462B8C16232079A900D4",1)</v>
      </c>
      <c r="K147" s="45" t="s">
        <v>22365</v>
      </c>
    </row>
    <row r="148" s="29" customFormat="1" ht="39.5" customHeight="1" spans="1:11">
      <c r="A148" s="38">
        <v>147</v>
      </c>
      <c r="B148" s="38" t="s">
        <v>22366</v>
      </c>
      <c r="C148" s="38" t="s">
        <v>21745</v>
      </c>
      <c r="D148" s="38" t="s">
        <v>21604</v>
      </c>
      <c r="E148" s="39" t="s">
        <v>22367</v>
      </c>
      <c r="F148" s="40" t="s">
        <v>22368</v>
      </c>
      <c r="G148" s="41" t="s">
        <v>22369</v>
      </c>
      <c r="H148" s="42">
        <v>45383</v>
      </c>
      <c r="I148" s="43">
        <v>50</v>
      </c>
      <c r="J148" s="44" t="str">
        <f>_xlfn.DISPIMG("ID_184097BFB64246F39883B30D63D81EAD",1)</f>
        <v>=DISPIMG("ID_184097BFB64246F39883B30D63D81EAD",1)</v>
      </c>
      <c r="K148" s="45" t="s">
        <v>22370</v>
      </c>
    </row>
    <row r="149" s="29" customFormat="1" ht="39.5" customHeight="1" spans="1:11">
      <c r="A149" s="38">
        <v>148</v>
      </c>
      <c r="B149" s="38" t="s">
        <v>22371</v>
      </c>
      <c r="C149" s="38" t="s">
        <v>21745</v>
      </c>
      <c r="D149" s="38" t="s">
        <v>21604</v>
      </c>
      <c r="E149" s="39" t="s">
        <v>22372</v>
      </c>
      <c r="F149" s="40" t="s">
        <v>10164</v>
      </c>
      <c r="G149" s="41" t="s">
        <v>10177</v>
      </c>
      <c r="H149" s="42">
        <v>45383</v>
      </c>
      <c r="I149" s="43">
        <v>49</v>
      </c>
      <c r="J149" s="44" t="str">
        <f>_xlfn.DISPIMG("ID_879E0D6B11E94557BBAC91B2EA1747E1",1)</f>
        <v>=DISPIMG("ID_879E0D6B11E94557BBAC91B2EA1747E1",1)</v>
      </c>
      <c r="K149" s="45" t="s">
        <v>22373</v>
      </c>
    </row>
    <row r="150" s="29" customFormat="1" ht="39.5" customHeight="1" spans="1:11">
      <c r="A150" s="38">
        <v>149</v>
      </c>
      <c r="B150" s="38" t="s">
        <v>22374</v>
      </c>
      <c r="C150" s="40" t="s">
        <v>21745</v>
      </c>
      <c r="D150" s="38" t="s">
        <v>21604</v>
      </c>
      <c r="E150" s="47" t="s">
        <v>22375</v>
      </c>
      <c r="F150" s="38" t="s">
        <v>10164</v>
      </c>
      <c r="G150" s="38" t="s">
        <v>22376</v>
      </c>
      <c r="H150" s="42">
        <v>45689</v>
      </c>
      <c r="I150" s="43">
        <v>49.8</v>
      </c>
      <c r="J150" s="48" t="str">
        <f>_xlfn.DISPIMG("ID_9D029E78D63940B39B90A5B337E5A52A",1)</f>
        <v>=DISPIMG("ID_9D029E78D63940B39B90A5B337E5A52A",1)</v>
      </c>
      <c r="K150" s="46" t="s">
        <v>22377</v>
      </c>
    </row>
    <row r="151" s="29" customFormat="1" ht="39.5" customHeight="1" spans="1:11">
      <c r="A151" s="38">
        <v>150</v>
      </c>
      <c r="B151" s="38" t="s">
        <v>22378</v>
      </c>
      <c r="C151" s="38" t="s">
        <v>21745</v>
      </c>
      <c r="D151" s="38" t="s">
        <v>21604</v>
      </c>
      <c r="E151" s="39" t="s">
        <v>22379</v>
      </c>
      <c r="F151" s="40" t="s">
        <v>10210</v>
      </c>
      <c r="G151" s="41" t="s">
        <v>22380</v>
      </c>
      <c r="H151" s="42">
        <v>45383</v>
      </c>
      <c r="I151" s="43">
        <v>54</v>
      </c>
      <c r="J151" s="44" t="str">
        <f>_xlfn.DISPIMG("ID_76D99F72E4914E9AA3191C2259BE6D54",1)</f>
        <v>=DISPIMG("ID_76D99F72E4914E9AA3191C2259BE6D54",1)</v>
      </c>
      <c r="K151" s="45" t="s">
        <v>22381</v>
      </c>
    </row>
    <row r="152" s="29" customFormat="1" ht="39.5" customHeight="1" spans="1:11">
      <c r="A152" s="38">
        <v>151</v>
      </c>
      <c r="B152" s="38" t="s">
        <v>22382</v>
      </c>
      <c r="C152" s="38" t="s">
        <v>21745</v>
      </c>
      <c r="D152" s="38" t="s">
        <v>21604</v>
      </c>
      <c r="E152" s="39" t="s">
        <v>22383</v>
      </c>
      <c r="F152" s="40" t="s">
        <v>9850</v>
      </c>
      <c r="G152" s="41" t="s">
        <v>22384</v>
      </c>
      <c r="H152" s="42">
        <v>45383</v>
      </c>
      <c r="I152" s="43">
        <v>59</v>
      </c>
      <c r="J152" s="44" t="str">
        <f>_xlfn.DISPIMG("ID_AED5DD1800334E76A4F10F725FA667D6",1)</f>
        <v>=DISPIMG("ID_AED5DD1800334E76A4F10F725FA667D6",1)</v>
      </c>
      <c r="K152" s="45" t="s">
        <v>22385</v>
      </c>
    </row>
    <row r="153" s="29" customFormat="1" ht="39.5" customHeight="1" spans="1:11">
      <c r="A153" s="38">
        <v>152</v>
      </c>
      <c r="B153" s="38" t="s">
        <v>22386</v>
      </c>
      <c r="C153" s="38" t="s">
        <v>21745</v>
      </c>
      <c r="D153" s="38" t="s">
        <v>21604</v>
      </c>
      <c r="E153" s="39" t="s">
        <v>22387</v>
      </c>
      <c r="F153" s="40" t="s">
        <v>9855</v>
      </c>
      <c r="G153" s="41" t="s">
        <v>22388</v>
      </c>
      <c r="H153" s="42">
        <v>45383</v>
      </c>
      <c r="I153" s="43">
        <v>50</v>
      </c>
      <c r="J153" s="44" t="str">
        <f>_xlfn.DISPIMG("ID_D2043E7796AB4659A0D3EE8BC8ED6897",1)</f>
        <v>=DISPIMG("ID_D2043E7796AB4659A0D3EE8BC8ED6897",1)</v>
      </c>
      <c r="K153" s="45" t="s">
        <v>22389</v>
      </c>
    </row>
    <row r="154" s="29" customFormat="1" ht="39.5" customHeight="1" spans="1:11">
      <c r="A154" s="38">
        <v>153</v>
      </c>
      <c r="B154" s="38" t="s">
        <v>22390</v>
      </c>
      <c r="C154" s="38" t="s">
        <v>21745</v>
      </c>
      <c r="D154" s="38" t="s">
        <v>21604</v>
      </c>
      <c r="E154" s="39" t="s">
        <v>22391</v>
      </c>
      <c r="F154" s="40" t="s">
        <v>9815</v>
      </c>
      <c r="G154" s="41" t="s">
        <v>22392</v>
      </c>
      <c r="H154" s="42">
        <v>45689</v>
      </c>
      <c r="I154" s="43">
        <v>49.9</v>
      </c>
      <c r="J154" s="44" t="str">
        <f>_xlfn.DISPIMG("ID_D2678D04282A44BFBA518433CE5036E1",1)</f>
        <v>=DISPIMG("ID_D2678D04282A44BFBA518433CE5036E1",1)</v>
      </c>
      <c r="K154" s="45" t="s">
        <v>22393</v>
      </c>
    </row>
    <row r="155" s="29" customFormat="1" ht="39.5" customHeight="1" spans="1:11">
      <c r="A155" s="38">
        <v>154</v>
      </c>
      <c r="B155" s="38" t="s">
        <v>22394</v>
      </c>
      <c r="C155" s="40" t="s">
        <v>21745</v>
      </c>
      <c r="D155" s="38" t="s">
        <v>21604</v>
      </c>
      <c r="E155" s="47" t="s">
        <v>22395</v>
      </c>
      <c r="F155" s="38" t="s">
        <v>9815</v>
      </c>
      <c r="G155" s="38" t="s">
        <v>22396</v>
      </c>
      <c r="H155" s="42">
        <v>45809</v>
      </c>
      <c r="I155" s="43">
        <v>50</v>
      </c>
      <c r="J155" s="48" t="str">
        <f>_xlfn.DISPIMG("ID_33AC76067B654AA490FDE460FF7DC9C2",1)</f>
        <v>=DISPIMG("ID_33AC76067B654AA490FDE460FF7DC9C2",1)</v>
      </c>
      <c r="K155" s="46" t="s">
        <v>22397</v>
      </c>
    </row>
    <row r="156" s="29" customFormat="1" ht="39.5" customHeight="1" spans="1:11">
      <c r="A156" s="38">
        <v>155</v>
      </c>
      <c r="B156" s="38" t="s">
        <v>22398</v>
      </c>
      <c r="C156" s="38" t="s">
        <v>21745</v>
      </c>
      <c r="D156" s="38" t="s">
        <v>21604</v>
      </c>
      <c r="E156" s="39" t="s">
        <v>22399</v>
      </c>
      <c r="F156" s="40" t="s">
        <v>10006</v>
      </c>
      <c r="G156" s="41" t="s">
        <v>22400</v>
      </c>
      <c r="H156" s="42">
        <v>45383</v>
      </c>
      <c r="I156" s="43">
        <v>49</v>
      </c>
      <c r="J156" s="44" t="str">
        <f>_xlfn.DISPIMG("ID_FEA19DF4382240D29FC32C3FCF776056",1)</f>
        <v>=DISPIMG("ID_FEA19DF4382240D29FC32C3FCF776056",1)</v>
      </c>
      <c r="K156" s="45" t="s">
        <v>22401</v>
      </c>
    </row>
    <row r="157" s="29" customFormat="1" ht="39.5" customHeight="1" spans="1:11">
      <c r="A157" s="38">
        <v>156</v>
      </c>
      <c r="B157" s="38" t="s">
        <v>22402</v>
      </c>
      <c r="C157" s="38" t="s">
        <v>21745</v>
      </c>
      <c r="D157" s="38" t="s">
        <v>21604</v>
      </c>
      <c r="E157" s="39" t="s">
        <v>22403</v>
      </c>
      <c r="F157" s="40" t="s">
        <v>9987</v>
      </c>
      <c r="G157" s="41" t="s">
        <v>22404</v>
      </c>
      <c r="H157" s="42">
        <v>45383</v>
      </c>
      <c r="I157" s="43">
        <v>48</v>
      </c>
      <c r="J157" s="44" t="str">
        <f>_xlfn.DISPIMG("ID_A77F1874AFC0477CADF810EC395BF2AE",1)</f>
        <v>=DISPIMG("ID_A77F1874AFC0477CADF810EC395BF2AE",1)</v>
      </c>
      <c r="K157" s="45" t="s">
        <v>22405</v>
      </c>
    </row>
    <row r="158" s="29" customFormat="1" ht="39.5" customHeight="1" spans="1:11">
      <c r="A158" s="38">
        <v>157</v>
      </c>
      <c r="B158" s="38" t="s">
        <v>22406</v>
      </c>
      <c r="C158" s="38" t="s">
        <v>21745</v>
      </c>
      <c r="D158" s="38" t="s">
        <v>21604</v>
      </c>
      <c r="E158" s="39" t="s">
        <v>22407</v>
      </c>
      <c r="F158" s="38" t="s">
        <v>9987</v>
      </c>
      <c r="G158" s="38" t="s">
        <v>22408</v>
      </c>
      <c r="H158" s="42">
        <v>45627</v>
      </c>
      <c r="I158" s="43">
        <v>59.8</v>
      </c>
      <c r="J158" s="38" t="str">
        <f>_xlfn.DISPIMG("ID_43C357B4B76A4205BDDA8FE9E6156D15",1)</f>
        <v>=DISPIMG("ID_43C357B4B76A4205BDDA8FE9E6156D15",1)</v>
      </c>
      <c r="K158" s="46" t="s">
        <v>22409</v>
      </c>
    </row>
    <row r="159" s="29" customFormat="1" ht="39.5" customHeight="1" spans="1:11">
      <c r="A159" s="38">
        <v>158</v>
      </c>
      <c r="B159" s="38" t="s">
        <v>22410</v>
      </c>
      <c r="C159" s="38" t="s">
        <v>21745</v>
      </c>
      <c r="D159" s="38" t="s">
        <v>21604</v>
      </c>
      <c r="E159" s="39" t="s">
        <v>22411</v>
      </c>
      <c r="F159" s="40" t="s">
        <v>22412</v>
      </c>
      <c r="G159" s="41" t="s">
        <v>22413</v>
      </c>
      <c r="H159" s="42">
        <v>45139</v>
      </c>
      <c r="I159" s="43">
        <v>50</v>
      </c>
      <c r="J159" s="44" t="str">
        <f>_xlfn.DISPIMG("ID_57788309E41549A2A310925810B2EC46",1)</f>
        <v>=DISPIMG("ID_57788309E41549A2A310925810B2EC46",1)</v>
      </c>
      <c r="K159" s="45" t="s">
        <v>22414</v>
      </c>
    </row>
    <row r="160" s="28" customFormat="1" ht="39.5" customHeight="1" spans="1:11">
      <c r="A160" s="38">
        <v>159</v>
      </c>
      <c r="B160" s="38" t="s">
        <v>22415</v>
      </c>
      <c r="C160" s="38" t="s">
        <v>21745</v>
      </c>
      <c r="D160" s="38" t="s">
        <v>21604</v>
      </c>
      <c r="E160" s="39" t="s">
        <v>22416</v>
      </c>
      <c r="F160" s="38" t="s">
        <v>22417</v>
      </c>
      <c r="G160" s="38" t="s">
        <v>22418</v>
      </c>
      <c r="H160" s="42">
        <v>44501</v>
      </c>
      <c r="I160" s="43">
        <v>49.9</v>
      </c>
      <c r="J160" s="38" t="str">
        <f>_xlfn.DISPIMG("ID_4938AEF92E5D47D199662AF285AD418D",1)</f>
        <v>=DISPIMG("ID_4938AEF92E5D47D199662AF285AD418D",1)</v>
      </c>
      <c r="K160" s="49" t="s">
        <v>22419</v>
      </c>
    </row>
    <row r="161" s="29" customFormat="1" ht="39.5" customHeight="1" spans="1:11">
      <c r="A161" s="38">
        <v>160</v>
      </c>
      <c r="B161" s="38" t="s">
        <v>22420</v>
      </c>
      <c r="C161" s="38" t="s">
        <v>21745</v>
      </c>
      <c r="D161" s="38" t="s">
        <v>21604</v>
      </c>
      <c r="E161" s="39" t="s">
        <v>22421</v>
      </c>
      <c r="F161" s="40" t="s">
        <v>10830</v>
      </c>
      <c r="G161" s="41" t="s">
        <v>10840</v>
      </c>
      <c r="H161" s="42">
        <v>45536</v>
      </c>
      <c r="I161" s="43">
        <v>40</v>
      </c>
      <c r="J161" s="44" t="str">
        <f>_xlfn.DISPIMG("ID_AD58AD62A48D481FA9051718AF90017D",1)</f>
        <v>=DISPIMG("ID_AD58AD62A48D481FA9051718AF90017D",1)</v>
      </c>
      <c r="K161" s="45" t="s">
        <v>22422</v>
      </c>
    </row>
    <row r="162" s="29" customFormat="1" ht="39.5" customHeight="1" spans="1:11">
      <c r="A162" s="38">
        <v>161</v>
      </c>
      <c r="B162" s="38" t="s">
        <v>22423</v>
      </c>
      <c r="C162" s="38" t="s">
        <v>21745</v>
      </c>
      <c r="D162" s="38" t="s">
        <v>22424</v>
      </c>
      <c r="E162" s="39" t="s">
        <v>22425</v>
      </c>
      <c r="F162" s="40" t="s">
        <v>5316</v>
      </c>
      <c r="G162" s="41" t="s">
        <v>22426</v>
      </c>
      <c r="H162" s="42">
        <v>45717</v>
      </c>
      <c r="I162" s="43">
        <v>59.9</v>
      </c>
      <c r="J162" s="44" t="str">
        <f>_xlfn.DISPIMG("ID_B56EBE809E0C4F71A622B36AD02142E7",1)</f>
        <v>=DISPIMG("ID_B56EBE809E0C4F71A622B36AD02142E7",1)</v>
      </c>
      <c r="K162" s="45" t="s">
        <v>22427</v>
      </c>
    </row>
    <row r="163" s="29" customFormat="1" ht="39.5" customHeight="1" spans="1:11">
      <c r="A163" s="38">
        <v>162</v>
      </c>
      <c r="B163" s="38" t="s">
        <v>22428</v>
      </c>
      <c r="C163" s="38" t="s">
        <v>21745</v>
      </c>
      <c r="D163" s="38" t="s">
        <v>22424</v>
      </c>
      <c r="E163" s="39" t="s">
        <v>22429</v>
      </c>
      <c r="F163" s="38" t="s">
        <v>718</v>
      </c>
      <c r="G163" s="38" t="s">
        <v>720</v>
      </c>
      <c r="H163" s="42">
        <v>45717</v>
      </c>
      <c r="I163" s="43">
        <v>42.8</v>
      </c>
      <c r="J163" s="38" t="str">
        <f>_xlfn.DISPIMG("ID_5795B96F1F034B40A38C4C40D36A0DD9",1)</f>
        <v>=DISPIMG("ID_5795B96F1F034B40A38C4C40D36A0DD9",1)</v>
      </c>
      <c r="K163" s="46" t="s">
        <v>22430</v>
      </c>
    </row>
    <row r="164" s="29" customFormat="1" ht="39.5" customHeight="1" spans="1:11">
      <c r="A164" s="38">
        <v>163</v>
      </c>
      <c r="B164" s="38" t="s">
        <v>22431</v>
      </c>
      <c r="C164" s="38" t="s">
        <v>21745</v>
      </c>
      <c r="D164" s="38" t="s">
        <v>22424</v>
      </c>
      <c r="E164" s="39" t="s">
        <v>22432</v>
      </c>
      <c r="F164" s="40" t="s">
        <v>867</v>
      </c>
      <c r="G164" s="41" t="s">
        <v>22433</v>
      </c>
      <c r="H164" s="42">
        <v>45717</v>
      </c>
      <c r="I164" s="43">
        <v>49</v>
      </c>
      <c r="J164" s="44" t="str">
        <f>_xlfn.DISPIMG("ID_CFFB14D8DFDB434890B9B81D255E49AE",1)</f>
        <v>=DISPIMG("ID_CFFB14D8DFDB434890B9B81D255E49AE",1)</v>
      </c>
      <c r="K164" s="45" t="s">
        <v>22434</v>
      </c>
    </row>
    <row r="165" s="29" customFormat="1" ht="39.5" customHeight="1" spans="1:11">
      <c r="A165" s="38">
        <v>164</v>
      </c>
      <c r="B165" s="38" t="s">
        <v>22435</v>
      </c>
      <c r="C165" s="38" t="s">
        <v>21745</v>
      </c>
      <c r="D165" s="38" t="s">
        <v>22424</v>
      </c>
      <c r="E165" s="39" t="s">
        <v>22436</v>
      </c>
      <c r="F165" s="40" t="s">
        <v>22437</v>
      </c>
      <c r="G165" s="41" t="s">
        <v>908</v>
      </c>
      <c r="H165" s="42">
        <v>45717</v>
      </c>
      <c r="I165" s="43">
        <v>65</v>
      </c>
      <c r="J165" s="44" t="str">
        <f>_xlfn.DISPIMG("ID_28EDAE48B0C94328995E6E3EDF3F4D63",1)</f>
        <v>=DISPIMG("ID_28EDAE48B0C94328995E6E3EDF3F4D63",1)</v>
      </c>
      <c r="K165" s="45" t="s">
        <v>22438</v>
      </c>
    </row>
    <row r="166" s="29" customFormat="1" ht="39.5" customHeight="1" spans="1:11">
      <c r="A166" s="38">
        <v>165</v>
      </c>
      <c r="B166" s="38" t="s">
        <v>22439</v>
      </c>
      <c r="C166" s="38" t="s">
        <v>21745</v>
      </c>
      <c r="D166" s="38" t="s">
        <v>22424</v>
      </c>
      <c r="E166" s="39" t="s">
        <v>22440</v>
      </c>
      <c r="F166" s="40" t="s">
        <v>724</v>
      </c>
      <c r="G166" s="41" t="s">
        <v>22441</v>
      </c>
      <c r="H166" s="42">
        <v>45689</v>
      </c>
      <c r="I166" s="43">
        <v>54</v>
      </c>
      <c r="J166" s="44" t="str">
        <f>_xlfn.DISPIMG("ID_1763BD480A474F57878B82088EF0522D",1)</f>
        <v>=DISPIMG("ID_1763BD480A474F57878B82088EF0522D",1)</v>
      </c>
      <c r="K166" s="45" t="s">
        <v>22442</v>
      </c>
    </row>
    <row r="167" s="29" customFormat="1" ht="39.5" customHeight="1" spans="1:11">
      <c r="A167" s="38">
        <v>166</v>
      </c>
      <c r="B167" s="38" t="s">
        <v>22443</v>
      </c>
      <c r="C167" s="38" t="s">
        <v>21745</v>
      </c>
      <c r="D167" s="38" t="s">
        <v>22444</v>
      </c>
      <c r="E167" s="39" t="s">
        <v>22445</v>
      </c>
      <c r="F167" s="38" t="s">
        <v>22446</v>
      </c>
      <c r="G167" s="38" t="s">
        <v>22447</v>
      </c>
      <c r="H167" s="42">
        <v>45658</v>
      </c>
      <c r="I167" s="43">
        <v>69</v>
      </c>
      <c r="J167" s="44" t="str">
        <f>_xlfn.DISPIMG("ID_1C278C452BF54A3FAB76124990F0B7E8",1)</f>
        <v>=DISPIMG("ID_1C278C452BF54A3FAB76124990F0B7E8",1)</v>
      </c>
      <c r="K167" s="45" t="s">
        <v>22448</v>
      </c>
    </row>
    <row r="168" s="28" customFormat="1" ht="39.5" customHeight="1" spans="1:11">
      <c r="A168" s="38">
        <v>167</v>
      </c>
      <c r="B168" s="38" t="s">
        <v>22449</v>
      </c>
      <c r="C168" s="38" t="s">
        <v>21745</v>
      </c>
      <c r="D168" s="38" t="s">
        <v>22444</v>
      </c>
      <c r="E168" s="39" t="s">
        <v>22450</v>
      </c>
      <c r="F168" s="38" t="s">
        <v>18041</v>
      </c>
      <c r="G168" s="38" t="s">
        <v>18042</v>
      </c>
      <c r="H168" s="42">
        <v>46023</v>
      </c>
      <c r="I168" s="43">
        <v>69</v>
      </c>
      <c r="J168" s="38" t="str">
        <f>_xlfn.DISPIMG("ID_58CC70BF91AC4F31AD2F31D4F0A64D1F",1)</f>
        <v>=DISPIMG("ID_58CC70BF91AC4F31AD2F31D4F0A64D1F",1)</v>
      </c>
      <c r="K168" s="49" t="s">
        <v>22451</v>
      </c>
    </row>
    <row r="169" s="29" customFormat="1" ht="39.5" customHeight="1" spans="1:11">
      <c r="A169" s="38">
        <v>168</v>
      </c>
      <c r="B169" s="38" t="s">
        <v>22452</v>
      </c>
      <c r="C169" s="38" t="s">
        <v>21745</v>
      </c>
      <c r="D169" s="38" t="s">
        <v>22444</v>
      </c>
      <c r="E169" s="39" t="s">
        <v>22453</v>
      </c>
      <c r="F169" s="40" t="s">
        <v>22454</v>
      </c>
      <c r="G169" s="41" t="s">
        <v>22455</v>
      </c>
      <c r="H169" s="42">
        <v>45292</v>
      </c>
      <c r="I169" s="43">
        <v>69</v>
      </c>
      <c r="J169" s="44" t="str">
        <f>_xlfn.DISPIMG("ID_BF2CC450CAA54FC6B53342A223ED714C",1)</f>
        <v>=DISPIMG("ID_BF2CC450CAA54FC6B53342A223ED714C",1)</v>
      </c>
      <c r="K169" s="45" t="s">
        <v>22456</v>
      </c>
    </row>
    <row r="170" s="29" customFormat="1" ht="39.5" customHeight="1" spans="1:11">
      <c r="A170" s="38">
        <v>169</v>
      </c>
      <c r="B170" s="38" t="s">
        <v>22457</v>
      </c>
      <c r="C170" s="38" t="s">
        <v>21745</v>
      </c>
      <c r="D170" s="38" t="s">
        <v>22444</v>
      </c>
      <c r="E170" s="39" t="s">
        <v>22458</v>
      </c>
      <c r="F170" s="40" t="s">
        <v>6482</v>
      </c>
      <c r="G170" s="41" t="s">
        <v>22459</v>
      </c>
      <c r="H170" s="42">
        <v>45383</v>
      </c>
      <c r="I170" s="43">
        <v>49</v>
      </c>
      <c r="J170" s="44" t="str">
        <f>_xlfn.DISPIMG("ID_7A8FAC6C5ACC4CC0B329B9FA9A77EA88",1)</f>
        <v>=DISPIMG("ID_7A8FAC6C5ACC4CC0B329B9FA9A77EA88",1)</v>
      </c>
      <c r="K170" s="45" t="s">
        <v>22460</v>
      </c>
    </row>
    <row r="171" s="29" customFormat="1" ht="39.5" customHeight="1" spans="1:11">
      <c r="A171" s="38">
        <v>170</v>
      </c>
      <c r="B171" s="38" t="s">
        <v>22461</v>
      </c>
      <c r="C171" s="38" t="s">
        <v>21745</v>
      </c>
      <c r="D171" s="38" t="s">
        <v>22444</v>
      </c>
      <c r="E171" s="39" t="s">
        <v>22462</v>
      </c>
      <c r="F171" s="40" t="s">
        <v>17966</v>
      </c>
      <c r="G171" s="41" t="s">
        <v>22463</v>
      </c>
      <c r="H171" s="42">
        <v>45717</v>
      </c>
      <c r="I171" s="43">
        <v>55</v>
      </c>
      <c r="J171" s="44" t="str">
        <f>_xlfn.DISPIMG("ID_502DF57E3DF8410DAC9C5A59494AB949",1)</f>
        <v>=DISPIMG("ID_502DF57E3DF8410DAC9C5A59494AB949",1)</v>
      </c>
      <c r="K171" s="45" t="s">
        <v>22464</v>
      </c>
    </row>
    <row r="172" s="29" customFormat="1" ht="39.5" customHeight="1" spans="1:11">
      <c r="A172" s="38">
        <v>171</v>
      </c>
      <c r="B172" s="38" t="s">
        <v>22465</v>
      </c>
      <c r="C172" s="38" t="s">
        <v>21745</v>
      </c>
      <c r="D172" s="38" t="s">
        <v>22444</v>
      </c>
      <c r="E172" s="39" t="s">
        <v>22466</v>
      </c>
      <c r="F172" s="40" t="s">
        <v>16019</v>
      </c>
      <c r="G172" s="41" t="s">
        <v>22467</v>
      </c>
      <c r="H172" s="42">
        <v>45689</v>
      </c>
      <c r="I172" s="43">
        <v>59.8</v>
      </c>
      <c r="J172" s="44" t="str">
        <f>_xlfn.DISPIMG("ID_6700DE70678B482D8D881583CA8DD955",1)</f>
        <v>=DISPIMG("ID_6700DE70678B482D8D881583CA8DD955",1)</v>
      </c>
      <c r="K172" s="45" t="s">
        <v>22468</v>
      </c>
    </row>
    <row r="173" s="29" customFormat="1" ht="39.5" customHeight="1" spans="1:11">
      <c r="A173" s="38">
        <v>172</v>
      </c>
      <c r="B173" s="38" t="s">
        <v>22469</v>
      </c>
      <c r="C173" s="38" t="s">
        <v>21745</v>
      </c>
      <c r="D173" s="38" t="s">
        <v>22444</v>
      </c>
      <c r="E173" s="39" t="s">
        <v>22470</v>
      </c>
      <c r="F173" s="38" t="s">
        <v>22471</v>
      </c>
      <c r="G173" s="38" t="s">
        <v>22472</v>
      </c>
      <c r="H173" s="42">
        <v>45658</v>
      </c>
      <c r="I173" s="43">
        <v>59.9</v>
      </c>
      <c r="J173" s="44" t="str">
        <f>_xlfn.DISPIMG("ID_5442756CDA984A5182F68AD56994B836",1)</f>
        <v>=DISPIMG("ID_5442756CDA984A5182F68AD56994B836",1)</v>
      </c>
      <c r="K173" s="45" t="s">
        <v>22473</v>
      </c>
    </row>
    <row r="174" s="29" customFormat="1" ht="39.5" customHeight="1" spans="1:11">
      <c r="A174" s="38">
        <v>173</v>
      </c>
      <c r="B174" s="38" t="s">
        <v>22474</v>
      </c>
      <c r="C174" s="38" t="s">
        <v>21745</v>
      </c>
      <c r="D174" s="38" t="s">
        <v>22444</v>
      </c>
      <c r="E174" s="39" t="s">
        <v>22475</v>
      </c>
      <c r="F174" s="40" t="s">
        <v>22476</v>
      </c>
      <c r="G174" s="41" t="s">
        <v>6985</v>
      </c>
      <c r="H174" s="42">
        <v>45689</v>
      </c>
      <c r="I174" s="43">
        <v>78</v>
      </c>
      <c r="J174" s="44" t="str">
        <f>_xlfn.DISPIMG("ID_F221041D85B64957A5612D1011930FB2",1)</f>
        <v>=DISPIMG("ID_F221041D85B64957A5612D1011930FB2",1)</v>
      </c>
      <c r="K174" s="45" t="s">
        <v>22477</v>
      </c>
    </row>
    <row r="175" s="29" customFormat="1" ht="39.5" customHeight="1" spans="1:11">
      <c r="A175" s="38">
        <v>174</v>
      </c>
      <c r="B175" s="38" t="s">
        <v>22478</v>
      </c>
      <c r="C175" s="38" t="s">
        <v>21745</v>
      </c>
      <c r="D175" s="38" t="s">
        <v>22444</v>
      </c>
      <c r="E175" s="39" t="s">
        <v>22479</v>
      </c>
      <c r="F175" s="40" t="s">
        <v>22480</v>
      </c>
      <c r="G175" s="41" t="s">
        <v>22481</v>
      </c>
      <c r="H175" s="42">
        <v>45383</v>
      </c>
      <c r="I175" s="43">
        <v>50</v>
      </c>
      <c r="J175" s="44" t="str">
        <f>_xlfn.DISPIMG("ID_7E024D3489D441DBAC55AC22ADC18CF7",1)</f>
        <v>=DISPIMG("ID_7E024D3489D441DBAC55AC22ADC18CF7",1)</v>
      </c>
      <c r="K175" s="45" t="s">
        <v>22482</v>
      </c>
    </row>
    <row r="176" s="29" customFormat="1" ht="39.5" customHeight="1" spans="1:11">
      <c r="A176" s="38">
        <v>175</v>
      </c>
      <c r="B176" s="38" t="s">
        <v>22483</v>
      </c>
      <c r="C176" s="38" t="s">
        <v>21745</v>
      </c>
      <c r="D176" s="38" t="s">
        <v>22484</v>
      </c>
      <c r="E176" s="39" t="s">
        <v>22485</v>
      </c>
      <c r="F176" s="40" t="s">
        <v>11456</v>
      </c>
      <c r="G176" s="41" t="s">
        <v>11458</v>
      </c>
      <c r="H176" s="42">
        <v>45627</v>
      </c>
      <c r="I176" s="43">
        <v>38</v>
      </c>
      <c r="J176" s="44" t="str">
        <f>_xlfn.DISPIMG("ID_4F74B5399CF2461CA75891DB0B830381",1)</f>
        <v>=DISPIMG("ID_4F74B5399CF2461CA75891DB0B830381",1)</v>
      </c>
      <c r="K176" s="45" t="s">
        <v>22486</v>
      </c>
    </row>
    <row r="177" s="29" customFormat="1" ht="39.5" customHeight="1" spans="1:11">
      <c r="A177" s="38">
        <v>176</v>
      </c>
      <c r="B177" s="38" t="s">
        <v>22487</v>
      </c>
      <c r="C177" s="38" t="s">
        <v>21745</v>
      </c>
      <c r="D177" s="38" t="s">
        <v>22484</v>
      </c>
      <c r="E177" s="39" t="s">
        <v>22488</v>
      </c>
      <c r="F177" s="40" t="s">
        <v>11410</v>
      </c>
      <c r="G177" s="41" t="s">
        <v>22489</v>
      </c>
      <c r="H177" s="42">
        <v>45717</v>
      </c>
      <c r="I177" s="43">
        <v>43</v>
      </c>
      <c r="J177" s="44" t="str">
        <f>_xlfn.DISPIMG("ID_F688F2E367B94CC9923785DEE1F9A187",1)</f>
        <v>=DISPIMG("ID_F688F2E367B94CC9923785DEE1F9A187",1)</v>
      </c>
      <c r="K177" s="45" t="s">
        <v>22490</v>
      </c>
    </row>
    <row r="178" s="29" customFormat="1" ht="39.5" customHeight="1" spans="1:11">
      <c r="A178" s="38">
        <v>177</v>
      </c>
      <c r="B178" s="38" t="s">
        <v>22491</v>
      </c>
      <c r="C178" s="38" t="s">
        <v>21745</v>
      </c>
      <c r="D178" s="38" t="s">
        <v>22484</v>
      </c>
      <c r="E178" s="39" t="s">
        <v>22492</v>
      </c>
      <c r="F178" s="38" t="s">
        <v>11270</v>
      </c>
      <c r="G178" s="38" t="s">
        <v>22493</v>
      </c>
      <c r="H178" s="42">
        <v>45689</v>
      </c>
      <c r="I178" s="43">
        <v>69.8</v>
      </c>
      <c r="J178" s="44" t="str">
        <f>_xlfn.DISPIMG("ID_B9B5EE597AB240F38EB06DBFE9478794",1)</f>
        <v>=DISPIMG("ID_B9B5EE597AB240F38EB06DBFE9478794",1)</v>
      </c>
      <c r="K178" s="45" t="s">
        <v>22494</v>
      </c>
    </row>
    <row r="179" s="29" customFormat="1" ht="39.5" customHeight="1" spans="1:11">
      <c r="A179" s="38">
        <v>178</v>
      </c>
      <c r="B179" s="38" t="s">
        <v>22495</v>
      </c>
      <c r="C179" s="38" t="s">
        <v>21745</v>
      </c>
      <c r="D179" s="38" t="s">
        <v>22484</v>
      </c>
      <c r="E179" s="39" t="s">
        <v>22496</v>
      </c>
      <c r="F179" s="38" t="s">
        <v>22497</v>
      </c>
      <c r="G179" s="38" t="s">
        <v>22498</v>
      </c>
      <c r="H179" s="42">
        <v>45383</v>
      </c>
      <c r="I179" s="43">
        <v>69.8</v>
      </c>
      <c r="J179" s="38" t="str">
        <f>_xlfn.DISPIMG("ID_262D91B4D09C4127B84F8E7A00AF7FF1",1)</f>
        <v>=DISPIMG("ID_262D91B4D09C4127B84F8E7A00AF7FF1",1)</v>
      </c>
      <c r="K179" s="46" t="s">
        <v>22499</v>
      </c>
    </row>
    <row r="180" s="29" customFormat="1" ht="39.5" customHeight="1" spans="1:11">
      <c r="A180" s="38">
        <v>179</v>
      </c>
      <c r="B180" s="38" t="s">
        <v>22500</v>
      </c>
      <c r="C180" s="38" t="s">
        <v>21745</v>
      </c>
      <c r="D180" s="38" t="s">
        <v>22484</v>
      </c>
      <c r="E180" s="39" t="s">
        <v>22501</v>
      </c>
      <c r="F180" s="40" t="s">
        <v>11314</v>
      </c>
      <c r="G180" s="41" t="s">
        <v>11316</v>
      </c>
      <c r="H180" s="42">
        <v>45383</v>
      </c>
      <c r="I180" s="43">
        <v>45</v>
      </c>
      <c r="J180" s="44" t="str">
        <f>_xlfn.DISPIMG("ID_6179E01C7C0B48818D589F5789337F35",1)</f>
        <v>=DISPIMG("ID_6179E01C7C0B48818D589F5789337F35",1)</v>
      </c>
      <c r="K180" s="45" t="s">
        <v>22502</v>
      </c>
    </row>
    <row r="181" s="29" customFormat="1" ht="39.5" customHeight="1" spans="1:11">
      <c r="A181" s="38">
        <v>180</v>
      </c>
      <c r="B181" s="38" t="s">
        <v>22503</v>
      </c>
      <c r="C181" s="38" t="s">
        <v>21745</v>
      </c>
      <c r="D181" s="38" t="s">
        <v>22484</v>
      </c>
      <c r="E181" s="39" t="s">
        <v>22504</v>
      </c>
      <c r="F181" s="40" t="s">
        <v>22505</v>
      </c>
      <c r="G181" s="41" t="s">
        <v>22506</v>
      </c>
      <c r="H181" s="42">
        <v>45383</v>
      </c>
      <c r="I181" s="43">
        <v>39</v>
      </c>
      <c r="J181" s="44" t="str">
        <f>_xlfn.DISPIMG("ID_789BCC36EB664FEB931A0B81727B0DAB",1)</f>
        <v>=DISPIMG("ID_789BCC36EB664FEB931A0B81727B0DAB",1)</v>
      </c>
      <c r="K181" s="45" t="s">
        <v>22507</v>
      </c>
    </row>
    <row r="182" s="29" customFormat="1" ht="39.5" customHeight="1" spans="1:11">
      <c r="A182" s="38">
        <v>181</v>
      </c>
      <c r="B182" s="38" t="s">
        <v>22508</v>
      </c>
      <c r="C182" s="38" t="s">
        <v>21745</v>
      </c>
      <c r="D182" s="38" t="s">
        <v>22484</v>
      </c>
      <c r="E182" s="39" t="s">
        <v>22509</v>
      </c>
      <c r="F182" s="40" t="s">
        <v>22510</v>
      </c>
      <c r="G182" s="41" t="s">
        <v>22511</v>
      </c>
      <c r="H182" s="42">
        <v>45597</v>
      </c>
      <c r="I182" s="43">
        <v>30</v>
      </c>
      <c r="J182" s="44" t="str">
        <f>_xlfn.DISPIMG("ID_9D01B094D42244F0B3556394EA3E7E09",1)</f>
        <v>=DISPIMG("ID_9D01B094D42244F0B3556394EA3E7E09",1)</v>
      </c>
      <c r="K182" s="45" t="s">
        <v>22512</v>
      </c>
    </row>
    <row r="183" s="29" customFormat="1" ht="39.5" customHeight="1" spans="1:11">
      <c r="A183" s="38">
        <v>182</v>
      </c>
      <c r="B183" s="38" t="s">
        <v>22513</v>
      </c>
      <c r="C183" s="38" t="s">
        <v>21745</v>
      </c>
      <c r="D183" s="38" t="s">
        <v>22484</v>
      </c>
      <c r="E183" s="39" t="s">
        <v>22514</v>
      </c>
      <c r="F183" s="38" t="s">
        <v>22515</v>
      </c>
      <c r="G183" s="38" t="s">
        <v>22516</v>
      </c>
      <c r="H183" s="42">
        <v>45383</v>
      </c>
      <c r="I183" s="43">
        <v>49.8</v>
      </c>
      <c r="J183" s="38" t="str">
        <f>_xlfn.DISPIMG("ID_31D39171A67E482D86ED48E0C27E41FA",1)</f>
        <v>=DISPIMG("ID_31D39171A67E482D86ED48E0C27E41FA",1)</v>
      </c>
      <c r="K183" s="46" t="s">
        <v>22517</v>
      </c>
    </row>
    <row r="184" s="29" customFormat="1" ht="39.5" customHeight="1" spans="1:11">
      <c r="A184" s="38">
        <v>183</v>
      </c>
      <c r="B184" s="38" t="s">
        <v>22518</v>
      </c>
      <c r="C184" s="38" t="s">
        <v>21745</v>
      </c>
      <c r="D184" s="38" t="s">
        <v>22484</v>
      </c>
      <c r="E184" s="39" t="s">
        <v>22519</v>
      </c>
      <c r="F184" s="40" t="s">
        <v>11340</v>
      </c>
      <c r="G184" s="41" t="s">
        <v>22520</v>
      </c>
      <c r="H184" s="42">
        <v>45689</v>
      </c>
      <c r="I184" s="43">
        <v>49.8</v>
      </c>
      <c r="J184" s="44" t="str">
        <f>_xlfn.DISPIMG("ID_ABEC20C456FE47D8964B3123F3E879AF",1)</f>
        <v>=DISPIMG("ID_ABEC20C456FE47D8964B3123F3E879AF",1)</v>
      </c>
      <c r="K184" s="45" t="s">
        <v>22521</v>
      </c>
    </row>
    <row r="185" s="29" customFormat="1" ht="39.5" customHeight="1" spans="1:11">
      <c r="A185" s="38">
        <v>184</v>
      </c>
      <c r="B185" s="38" t="s">
        <v>22522</v>
      </c>
      <c r="C185" s="38" t="s">
        <v>21745</v>
      </c>
      <c r="D185" s="38" t="s">
        <v>22484</v>
      </c>
      <c r="E185" s="39" t="s">
        <v>22523</v>
      </c>
      <c r="F185" s="38" t="s">
        <v>11309</v>
      </c>
      <c r="G185" s="38" t="s">
        <v>22524</v>
      </c>
      <c r="H185" s="42">
        <v>45597</v>
      </c>
      <c r="I185" s="43">
        <v>49.8</v>
      </c>
      <c r="J185" s="38" t="str">
        <f>_xlfn.DISPIMG("ID_CA99683A5DB3463EAF4356B8E6007624",1)</f>
        <v>=DISPIMG("ID_CA99683A5DB3463EAF4356B8E6007624",1)</v>
      </c>
      <c r="K185" s="46" t="s">
        <v>22525</v>
      </c>
    </row>
    <row r="186" s="29" customFormat="1" ht="39.5" customHeight="1" spans="1:11">
      <c r="A186" s="38">
        <v>185</v>
      </c>
      <c r="B186" s="38" t="s">
        <v>22526</v>
      </c>
      <c r="C186" s="38" t="s">
        <v>21745</v>
      </c>
      <c r="D186" s="38" t="s">
        <v>22484</v>
      </c>
      <c r="E186" s="39" t="s">
        <v>22527</v>
      </c>
      <c r="F186" s="38" t="s">
        <v>11367</v>
      </c>
      <c r="G186" s="38" t="s">
        <v>11369</v>
      </c>
      <c r="H186" s="42">
        <v>45689</v>
      </c>
      <c r="I186" s="43">
        <v>65</v>
      </c>
      <c r="J186" s="44" t="str">
        <f>_xlfn.DISPIMG("ID_CA1377F999B84DEDBCF9BFEFC1A2B5FD",1)</f>
        <v>=DISPIMG("ID_CA1377F999B84DEDBCF9BFEFC1A2B5FD",1)</v>
      </c>
      <c r="K186" s="45" t="s">
        <v>22528</v>
      </c>
    </row>
    <row r="187" s="29" customFormat="1" ht="39.5" customHeight="1" spans="1:11">
      <c r="A187" s="38">
        <v>186</v>
      </c>
      <c r="B187" s="38" t="s">
        <v>22529</v>
      </c>
      <c r="C187" s="38" t="s">
        <v>21745</v>
      </c>
      <c r="D187" s="38" t="s">
        <v>21625</v>
      </c>
      <c r="E187" s="39" t="s">
        <v>22530</v>
      </c>
      <c r="F187" s="40" t="s">
        <v>15881</v>
      </c>
      <c r="G187" s="41" t="s">
        <v>15903</v>
      </c>
      <c r="H187" s="42">
        <v>45689</v>
      </c>
      <c r="I187" s="43">
        <v>42.5</v>
      </c>
      <c r="J187" s="44" t="str">
        <f>_xlfn.DISPIMG("ID_947FE05CF7FA427C84B0F6F334652E9E",1)</f>
        <v>=DISPIMG("ID_947FE05CF7FA427C84B0F6F334652E9E",1)</v>
      </c>
      <c r="K187" s="45" t="s">
        <v>22531</v>
      </c>
    </row>
    <row r="188" s="29" customFormat="1" ht="39.5" customHeight="1" spans="1:11">
      <c r="A188" s="38">
        <v>187</v>
      </c>
      <c r="B188" s="38" t="s">
        <v>22532</v>
      </c>
      <c r="C188" s="38" t="s">
        <v>21745</v>
      </c>
      <c r="D188" s="38" t="s">
        <v>21625</v>
      </c>
      <c r="E188" s="39" t="s">
        <v>22533</v>
      </c>
      <c r="F188" s="40" t="s">
        <v>22534</v>
      </c>
      <c r="G188" s="41" t="s">
        <v>15872</v>
      </c>
      <c r="H188" s="42">
        <v>45717</v>
      </c>
      <c r="I188" s="43">
        <v>59</v>
      </c>
      <c r="J188" s="44" t="str">
        <f>_xlfn.DISPIMG("ID_058ECE5BEEE048629CF6CF73B95E5697",1)</f>
        <v>=DISPIMG("ID_058ECE5BEEE048629CF6CF73B95E5697",1)</v>
      </c>
      <c r="K188" s="45" t="s">
        <v>22535</v>
      </c>
    </row>
    <row r="189" s="29" customFormat="1" ht="39.5" customHeight="1" spans="1:11">
      <c r="A189" s="38">
        <v>188</v>
      </c>
      <c r="B189" s="38" t="s">
        <v>22536</v>
      </c>
      <c r="C189" s="38" t="s">
        <v>21745</v>
      </c>
      <c r="D189" s="38" t="s">
        <v>21625</v>
      </c>
      <c r="E189" s="39" t="s">
        <v>22537</v>
      </c>
      <c r="F189" s="40" t="s">
        <v>16074</v>
      </c>
      <c r="G189" s="41" t="s">
        <v>22538</v>
      </c>
      <c r="H189" s="42">
        <v>45717</v>
      </c>
      <c r="I189" s="43">
        <v>59</v>
      </c>
      <c r="J189" s="44" t="str">
        <f>_xlfn.DISPIMG("ID_853BB27A9930481DA1E293BB0E34F85A",1)</f>
        <v>=DISPIMG("ID_853BB27A9930481DA1E293BB0E34F85A",1)</v>
      </c>
      <c r="K189" s="45" t="s">
        <v>22539</v>
      </c>
    </row>
    <row r="190" s="29" customFormat="1" ht="39.5" customHeight="1" spans="1:11">
      <c r="A190" s="38">
        <v>189</v>
      </c>
      <c r="B190" s="38" t="s">
        <v>22540</v>
      </c>
      <c r="C190" s="38" t="s">
        <v>21745</v>
      </c>
      <c r="D190" s="38" t="s">
        <v>21625</v>
      </c>
      <c r="E190" s="39" t="s">
        <v>22541</v>
      </c>
      <c r="F190" s="40" t="s">
        <v>22542</v>
      </c>
      <c r="G190" s="41" t="s">
        <v>22543</v>
      </c>
      <c r="H190" s="42">
        <v>45717</v>
      </c>
      <c r="I190" s="43">
        <v>65</v>
      </c>
      <c r="J190" s="44" t="str">
        <f>_xlfn.DISPIMG("ID_173C8609DB364935B40DF2BA418A2C17",1)</f>
        <v>=DISPIMG("ID_173C8609DB364935B40DF2BA418A2C17",1)</v>
      </c>
      <c r="K190" s="45" t="s">
        <v>22544</v>
      </c>
    </row>
    <row r="191" s="29" customFormat="1" ht="39.5" customHeight="1" spans="1:11">
      <c r="A191" s="38">
        <v>190</v>
      </c>
      <c r="B191" s="38" t="s">
        <v>22545</v>
      </c>
      <c r="C191" s="38" t="s">
        <v>21745</v>
      </c>
      <c r="D191" s="38" t="s">
        <v>21625</v>
      </c>
      <c r="E191" s="39" t="s">
        <v>22546</v>
      </c>
      <c r="F191" s="40" t="s">
        <v>15951</v>
      </c>
      <c r="G191" s="41" t="s">
        <v>22547</v>
      </c>
      <c r="H191" s="42">
        <v>45292</v>
      </c>
      <c r="I191" s="43">
        <v>69</v>
      </c>
      <c r="J191" s="44" t="str">
        <f>_xlfn.DISPIMG("ID_5E41D6FA39F74BF695F62328E70C0002",1)</f>
        <v>=DISPIMG("ID_5E41D6FA39F74BF695F62328E70C0002",1)</v>
      </c>
      <c r="K191" s="45" t="s">
        <v>22548</v>
      </c>
    </row>
    <row r="192" s="29" customFormat="1" ht="39.5" customHeight="1" spans="1:11">
      <c r="A192" s="38">
        <v>191</v>
      </c>
      <c r="B192" s="38" t="s">
        <v>22549</v>
      </c>
      <c r="C192" s="38" t="s">
        <v>21745</v>
      </c>
      <c r="D192" s="38" t="s">
        <v>21625</v>
      </c>
      <c r="E192" s="39" t="s">
        <v>22550</v>
      </c>
      <c r="F192" s="40" t="s">
        <v>16876</v>
      </c>
      <c r="G192" s="41" t="s">
        <v>22551</v>
      </c>
      <c r="H192" s="42">
        <v>45717</v>
      </c>
      <c r="I192" s="43">
        <v>69.9</v>
      </c>
      <c r="J192" s="44" t="str">
        <f>_xlfn.DISPIMG("ID_9FB514FF00A84D45B9BDA0145FDAAF74",1)</f>
        <v>=DISPIMG("ID_9FB514FF00A84D45B9BDA0145FDAAF74",1)</v>
      </c>
      <c r="K192" s="45" t="s">
        <v>22552</v>
      </c>
    </row>
    <row r="193" s="28" customFormat="1" ht="39.5" customHeight="1" spans="1:11">
      <c r="A193" s="38">
        <v>192</v>
      </c>
      <c r="B193" s="38" t="s">
        <v>22553</v>
      </c>
      <c r="C193" s="38" t="s">
        <v>21745</v>
      </c>
      <c r="D193" s="38" t="s">
        <v>21625</v>
      </c>
      <c r="E193" s="39" t="s">
        <v>22554</v>
      </c>
      <c r="F193" s="38" t="s">
        <v>22555</v>
      </c>
      <c r="G193" s="38" t="s">
        <v>22556</v>
      </c>
      <c r="H193" s="42">
        <v>45992</v>
      </c>
      <c r="I193" s="43">
        <v>59.8</v>
      </c>
      <c r="J193" s="38" t="str">
        <f>_xlfn.DISPIMG("ID_EDA00C0A90B244A182AAC877A219CAEA",1)</f>
        <v>=DISPIMG("ID_EDA00C0A90B244A182AAC877A219CAEA",1)</v>
      </c>
      <c r="K193" s="49" t="s">
        <v>22557</v>
      </c>
    </row>
    <row r="194" s="29" customFormat="1" ht="39.5" customHeight="1" spans="1:11">
      <c r="A194" s="38">
        <v>193</v>
      </c>
      <c r="B194" s="38" t="s">
        <v>22558</v>
      </c>
      <c r="C194" s="38" t="s">
        <v>21745</v>
      </c>
      <c r="D194" s="38" t="s">
        <v>21625</v>
      </c>
      <c r="E194" s="39" t="s">
        <v>22559</v>
      </c>
      <c r="F194" s="40" t="s">
        <v>22560</v>
      </c>
      <c r="G194" s="41" t="s">
        <v>22561</v>
      </c>
      <c r="H194" s="42">
        <v>45597</v>
      </c>
      <c r="I194" s="43">
        <v>49</v>
      </c>
      <c r="J194" s="44" t="str">
        <f>_xlfn.DISPIMG("ID_533A50BCAF82486B96DD73276CDC53E8",1)</f>
        <v>=DISPIMG("ID_533A50BCAF82486B96DD73276CDC53E8",1)</v>
      </c>
      <c r="K194" s="45" t="s">
        <v>22562</v>
      </c>
    </row>
    <row r="195" s="29" customFormat="1" ht="39.5" customHeight="1" spans="1:11">
      <c r="A195" s="38">
        <v>194</v>
      </c>
      <c r="B195" s="38" t="s">
        <v>22563</v>
      </c>
      <c r="C195" s="38" t="s">
        <v>21745</v>
      </c>
      <c r="D195" s="38" t="s">
        <v>21625</v>
      </c>
      <c r="E195" s="39" t="s">
        <v>22564</v>
      </c>
      <c r="F195" s="40" t="s">
        <v>15797</v>
      </c>
      <c r="G195" s="41" t="s">
        <v>15804</v>
      </c>
      <c r="H195" s="42">
        <v>45717</v>
      </c>
      <c r="I195" s="43">
        <v>55</v>
      </c>
      <c r="J195" s="44" t="str">
        <f>_xlfn.DISPIMG("ID_CD31E882A1FF47DF925AFF2C9F69BD8B",1)</f>
        <v>=DISPIMG("ID_CD31E882A1FF47DF925AFF2C9F69BD8B",1)</v>
      </c>
      <c r="K195" s="45" t="s">
        <v>22565</v>
      </c>
    </row>
    <row r="196" s="29" customFormat="1" ht="39.5" customHeight="1" spans="1:11">
      <c r="A196" s="38">
        <v>195</v>
      </c>
      <c r="B196" s="38" t="s">
        <v>22566</v>
      </c>
      <c r="C196" s="38" t="s">
        <v>21745</v>
      </c>
      <c r="D196" s="38" t="s">
        <v>21625</v>
      </c>
      <c r="E196" s="39" t="s">
        <v>22567</v>
      </c>
      <c r="F196" s="40" t="s">
        <v>18756</v>
      </c>
      <c r="G196" s="41" t="s">
        <v>22568</v>
      </c>
      <c r="H196" s="42">
        <v>45383</v>
      </c>
      <c r="I196" s="43">
        <v>49</v>
      </c>
      <c r="J196" s="44" t="str">
        <f>_xlfn.DISPIMG("ID_9A7AA95E9A764C8A8F9369789B769E75",1)</f>
        <v>=DISPIMG("ID_9A7AA95E9A764C8A8F9369789B769E75",1)</v>
      </c>
      <c r="K196" s="45" t="s">
        <v>22569</v>
      </c>
    </row>
    <row r="197" s="29" customFormat="1" ht="39.5" customHeight="1" spans="1:11">
      <c r="A197" s="38">
        <v>196</v>
      </c>
      <c r="B197" s="38" t="s">
        <v>22570</v>
      </c>
      <c r="C197" s="38" t="s">
        <v>21745</v>
      </c>
      <c r="D197" s="38" t="s">
        <v>21625</v>
      </c>
      <c r="E197" s="39" t="s">
        <v>22571</v>
      </c>
      <c r="F197" s="40" t="s">
        <v>17155</v>
      </c>
      <c r="G197" s="41" t="s">
        <v>22572</v>
      </c>
      <c r="H197" s="42">
        <v>45717</v>
      </c>
      <c r="I197" s="43">
        <v>59</v>
      </c>
      <c r="J197" s="44" t="str">
        <f>_xlfn.DISPIMG("ID_175DAACACED5477F976AF3F5EC6FD564",1)</f>
        <v>=DISPIMG("ID_175DAACACED5477F976AF3F5EC6FD564",1)</v>
      </c>
      <c r="K197" s="45" t="s">
        <v>22573</v>
      </c>
    </row>
    <row r="198" s="29" customFormat="1" ht="39.5" customHeight="1" spans="1:11">
      <c r="A198" s="38">
        <v>197</v>
      </c>
      <c r="B198" s="38" t="s">
        <v>22574</v>
      </c>
      <c r="C198" s="38" t="s">
        <v>21745</v>
      </c>
      <c r="D198" s="38" t="s">
        <v>21625</v>
      </c>
      <c r="E198" s="39" t="s">
        <v>22575</v>
      </c>
      <c r="F198" s="40" t="s">
        <v>21633</v>
      </c>
      <c r="G198" s="41" t="s">
        <v>22576</v>
      </c>
      <c r="H198" s="42">
        <v>45383</v>
      </c>
      <c r="I198" s="43">
        <v>46</v>
      </c>
      <c r="J198" s="44" t="str">
        <f>_xlfn.DISPIMG("ID_48E865A3355B4B688A40E23CF8CBC1ED",1)</f>
        <v>=DISPIMG("ID_48E865A3355B4B688A40E23CF8CBC1ED",1)</v>
      </c>
      <c r="K198" s="45" t="s">
        <v>22577</v>
      </c>
    </row>
    <row r="199" s="29" customFormat="1" ht="39.5" customHeight="1" spans="1:11">
      <c r="A199" s="38">
        <v>198</v>
      </c>
      <c r="B199" s="38" t="s">
        <v>22578</v>
      </c>
      <c r="C199" s="38" t="s">
        <v>21745</v>
      </c>
      <c r="D199" s="38" t="s">
        <v>21625</v>
      </c>
      <c r="E199" s="39" t="s">
        <v>22579</v>
      </c>
      <c r="F199" s="40" t="s">
        <v>17149</v>
      </c>
      <c r="G199" s="41" t="s">
        <v>22580</v>
      </c>
      <c r="H199" s="42">
        <v>45383</v>
      </c>
      <c r="I199" s="43">
        <v>65</v>
      </c>
      <c r="J199" s="44" t="str">
        <f>_xlfn.DISPIMG("ID_9250ACC6AF5641F4AA501AD8538FD38C",1)</f>
        <v>=DISPIMG("ID_9250ACC6AF5641F4AA501AD8538FD38C",1)</v>
      </c>
      <c r="K199" s="45" t="s">
        <v>22581</v>
      </c>
    </row>
    <row r="200" s="29" customFormat="1" ht="39.5" customHeight="1" spans="1:11">
      <c r="A200" s="38">
        <v>199</v>
      </c>
      <c r="B200" s="38" t="s">
        <v>22582</v>
      </c>
      <c r="C200" s="38" t="s">
        <v>21745</v>
      </c>
      <c r="D200" s="38" t="s">
        <v>21625</v>
      </c>
      <c r="E200" s="39" t="s">
        <v>22583</v>
      </c>
      <c r="F200" s="40" t="s">
        <v>16569</v>
      </c>
      <c r="G200" s="41" t="s">
        <v>22584</v>
      </c>
      <c r="H200" s="42">
        <v>45717</v>
      </c>
      <c r="I200" s="43">
        <v>59</v>
      </c>
      <c r="J200" s="44" t="str">
        <f>_xlfn.DISPIMG("ID_9805FBA8DED2422BA1221C714139645C",1)</f>
        <v>=DISPIMG("ID_9805FBA8DED2422BA1221C714139645C",1)</v>
      </c>
      <c r="K200" s="45" t="s">
        <v>22585</v>
      </c>
    </row>
    <row r="201" s="29" customFormat="1" ht="39.5" customHeight="1" spans="1:11">
      <c r="A201" s="38">
        <v>200</v>
      </c>
      <c r="B201" s="38" t="s">
        <v>22586</v>
      </c>
      <c r="C201" s="38" t="s">
        <v>21745</v>
      </c>
      <c r="D201" s="38" t="s">
        <v>21625</v>
      </c>
      <c r="E201" s="39" t="s">
        <v>22587</v>
      </c>
      <c r="F201" s="40" t="s">
        <v>16611</v>
      </c>
      <c r="G201" s="41" t="s">
        <v>22588</v>
      </c>
      <c r="H201" s="42">
        <v>45717</v>
      </c>
      <c r="I201" s="43">
        <v>69</v>
      </c>
      <c r="J201" s="44" t="str">
        <f>_xlfn.DISPIMG("ID_CFD155C2706A4D57A9C15EE95BF75835",1)</f>
        <v>=DISPIMG("ID_CFD155C2706A4D57A9C15EE95BF75835",1)</v>
      </c>
      <c r="K201" s="45" t="s">
        <v>22589</v>
      </c>
    </row>
    <row r="202" s="29" customFormat="1" ht="39.5" customHeight="1" spans="1:11">
      <c r="A202" s="38">
        <v>201</v>
      </c>
      <c r="B202" s="38" t="s">
        <v>22590</v>
      </c>
      <c r="C202" s="38" t="s">
        <v>21745</v>
      </c>
      <c r="D202" s="38" t="s">
        <v>21625</v>
      </c>
      <c r="E202" s="39" t="s">
        <v>22591</v>
      </c>
      <c r="F202" s="40" t="s">
        <v>16437</v>
      </c>
      <c r="G202" s="41" t="s">
        <v>22592</v>
      </c>
      <c r="H202" s="42">
        <v>45689</v>
      </c>
      <c r="I202" s="43">
        <v>38</v>
      </c>
      <c r="J202" s="44" t="str">
        <f>_xlfn.DISPIMG("ID_EBAF5B0B308141B7BA12FDF59F9CC9B8",1)</f>
        <v>=DISPIMG("ID_EBAF5B0B308141B7BA12FDF59F9CC9B8",1)</v>
      </c>
      <c r="K202" s="45" t="s">
        <v>22593</v>
      </c>
    </row>
    <row r="203" s="29" customFormat="1" ht="39.5" customHeight="1" spans="1:11">
      <c r="A203" s="38">
        <v>202</v>
      </c>
      <c r="B203" s="38" t="s">
        <v>22594</v>
      </c>
      <c r="C203" s="38" t="s">
        <v>21745</v>
      </c>
      <c r="D203" s="38" t="s">
        <v>21625</v>
      </c>
      <c r="E203" s="39" t="s">
        <v>22595</v>
      </c>
      <c r="F203" s="40" t="s">
        <v>16697</v>
      </c>
      <c r="G203" s="41" t="s">
        <v>22596</v>
      </c>
      <c r="H203" s="42">
        <v>45383</v>
      </c>
      <c r="I203" s="43">
        <v>49</v>
      </c>
      <c r="J203" s="44" t="str">
        <f>_xlfn.DISPIMG("ID_8BFA34F1740F4BCA9FCC846AEEAFDD1C",1)</f>
        <v>=DISPIMG("ID_8BFA34F1740F4BCA9FCC846AEEAFDD1C",1)</v>
      </c>
      <c r="K203" s="45" t="s">
        <v>22597</v>
      </c>
    </row>
    <row r="204" s="29" customFormat="1" ht="39.5" customHeight="1" spans="1:11">
      <c r="A204" s="38">
        <v>203</v>
      </c>
      <c r="B204" s="38" t="s">
        <v>22598</v>
      </c>
      <c r="C204" s="38" t="s">
        <v>21745</v>
      </c>
      <c r="D204" s="38" t="s">
        <v>21625</v>
      </c>
      <c r="E204" s="39" t="s">
        <v>22599</v>
      </c>
      <c r="F204" s="40" t="s">
        <v>16735</v>
      </c>
      <c r="G204" s="41" t="s">
        <v>22600</v>
      </c>
      <c r="H204" s="42">
        <v>45689</v>
      </c>
      <c r="I204" s="43">
        <v>54</v>
      </c>
      <c r="J204" s="44" t="str">
        <f>_xlfn.DISPIMG("ID_D18DBB39329844CD94E6B2D8D87A2DB9",1)</f>
        <v>=DISPIMG("ID_D18DBB39329844CD94E6B2D8D87A2DB9",1)</v>
      </c>
      <c r="K204" s="45" t="s">
        <v>22601</v>
      </c>
    </row>
    <row r="205" s="29" customFormat="1" ht="39.5" customHeight="1" spans="1:11">
      <c r="A205" s="38">
        <v>204</v>
      </c>
      <c r="B205" s="38" t="s">
        <v>22602</v>
      </c>
      <c r="C205" s="38" t="s">
        <v>21745</v>
      </c>
      <c r="D205" s="38" t="s">
        <v>21625</v>
      </c>
      <c r="E205" s="39" t="s">
        <v>22603</v>
      </c>
      <c r="F205" s="40" t="s">
        <v>16881</v>
      </c>
      <c r="G205" s="41" t="s">
        <v>22604</v>
      </c>
      <c r="H205" s="42">
        <v>45717</v>
      </c>
      <c r="I205" s="43">
        <v>65</v>
      </c>
      <c r="J205" s="44" t="str">
        <f>_xlfn.DISPIMG("ID_EE69439268F54656969109691A1C0669",1)</f>
        <v>=DISPIMG("ID_EE69439268F54656969109691A1C0669",1)</v>
      </c>
      <c r="K205" s="45" t="s">
        <v>22605</v>
      </c>
    </row>
    <row r="206" s="29" customFormat="1" ht="39.5" customHeight="1" spans="1:11">
      <c r="A206" s="38">
        <v>205</v>
      </c>
      <c r="B206" s="38" t="s">
        <v>22606</v>
      </c>
      <c r="C206" s="38" t="s">
        <v>21745</v>
      </c>
      <c r="D206" s="38" t="s">
        <v>21625</v>
      </c>
      <c r="E206" s="39" t="s">
        <v>22607</v>
      </c>
      <c r="F206" s="40" t="s">
        <v>15739</v>
      </c>
      <c r="G206" s="41" t="s">
        <v>15741</v>
      </c>
      <c r="H206" s="42">
        <v>45383</v>
      </c>
      <c r="I206" s="43">
        <v>49</v>
      </c>
      <c r="J206" s="44" t="str">
        <f>_xlfn.DISPIMG("ID_30164158AE7A4B38AD624AB8A6674312",1)</f>
        <v>=DISPIMG("ID_30164158AE7A4B38AD624AB8A6674312",1)</v>
      </c>
      <c r="K206" s="45" t="s">
        <v>22608</v>
      </c>
    </row>
    <row r="207" s="28" customFormat="1" ht="39.5" customHeight="1" spans="1:11">
      <c r="A207" s="38">
        <v>206</v>
      </c>
      <c r="B207" s="38" t="s">
        <v>22609</v>
      </c>
      <c r="C207" s="38" t="s">
        <v>21745</v>
      </c>
      <c r="D207" s="38" t="s">
        <v>21625</v>
      </c>
      <c r="E207" s="39" t="s">
        <v>22610</v>
      </c>
      <c r="F207" s="38" t="s">
        <v>21330</v>
      </c>
      <c r="G207" s="38" t="s">
        <v>22611</v>
      </c>
      <c r="H207" s="42">
        <v>45962</v>
      </c>
      <c r="I207" s="43">
        <v>59</v>
      </c>
      <c r="J207" s="49" t="str">
        <f>_xlfn.DISPIMG("ID_02143D399AE2428EA0996F1EE26C15CE",1)</f>
        <v>=DISPIMG("ID_02143D399AE2428EA0996F1EE26C15CE",1)</v>
      </c>
      <c r="K207" s="49" t="s">
        <v>22612</v>
      </c>
    </row>
    <row r="208" s="29" customFormat="1" ht="39.5" customHeight="1" spans="1:11">
      <c r="A208" s="38">
        <v>207</v>
      </c>
      <c r="B208" s="38" t="s">
        <v>22613</v>
      </c>
      <c r="C208" s="38" t="s">
        <v>21745</v>
      </c>
      <c r="D208" s="38" t="s">
        <v>21625</v>
      </c>
      <c r="E208" s="39" t="s">
        <v>22614</v>
      </c>
      <c r="F208" s="40" t="s">
        <v>17023</v>
      </c>
      <c r="G208" s="41" t="s">
        <v>17576</v>
      </c>
      <c r="H208" s="42">
        <v>45717</v>
      </c>
      <c r="I208" s="43">
        <v>65</v>
      </c>
      <c r="J208" s="44" t="str">
        <f>_xlfn.DISPIMG("ID_075AC7D3F8E14CD4B0CEB2CA35F973DF",1)</f>
        <v>=DISPIMG("ID_075AC7D3F8E14CD4B0CEB2CA35F973DF",1)</v>
      </c>
      <c r="K208" s="45" t="s">
        <v>22615</v>
      </c>
    </row>
    <row r="209" s="29" customFormat="1" ht="39.5" customHeight="1" spans="1:11">
      <c r="A209" s="38">
        <v>208</v>
      </c>
      <c r="B209" s="38" t="s">
        <v>22616</v>
      </c>
      <c r="C209" s="38" t="s">
        <v>21745</v>
      </c>
      <c r="D209" s="38" t="s">
        <v>21625</v>
      </c>
      <c r="E209" s="39" t="s">
        <v>22617</v>
      </c>
      <c r="F209" s="40" t="s">
        <v>22618</v>
      </c>
      <c r="G209" s="41" t="s">
        <v>17109</v>
      </c>
      <c r="H209" s="42">
        <v>45352</v>
      </c>
      <c r="I209" s="43">
        <v>49.9</v>
      </c>
      <c r="J209" s="44" t="str">
        <f>_xlfn.DISPIMG("ID_83E4EB724EB54E9190AE861FFD78BBB0",1)</f>
        <v>=DISPIMG("ID_83E4EB724EB54E9190AE861FFD78BBB0",1)</v>
      </c>
      <c r="K209" s="45" t="s">
        <v>22619</v>
      </c>
    </row>
    <row r="210" s="29" customFormat="1" ht="39.5" customHeight="1" spans="1:11">
      <c r="A210" s="38">
        <v>209</v>
      </c>
      <c r="B210" s="38" t="s">
        <v>22620</v>
      </c>
      <c r="C210" s="38" t="s">
        <v>21745</v>
      </c>
      <c r="D210" s="38" t="s">
        <v>21625</v>
      </c>
      <c r="E210" s="39" t="s">
        <v>22621</v>
      </c>
      <c r="F210" s="40" t="s">
        <v>22622</v>
      </c>
      <c r="G210" s="41" t="s">
        <v>22623</v>
      </c>
      <c r="H210" s="42">
        <v>45383</v>
      </c>
      <c r="I210" s="43">
        <v>49</v>
      </c>
      <c r="J210" s="44" t="str">
        <f>_xlfn.DISPIMG("ID_35816D20B85643AB9AADC995EF511239",1)</f>
        <v>=DISPIMG("ID_35816D20B85643AB9AADC995EF511239",1)</v>
      </c>
      <c r="K210" s="45" t="s">
        <v>22624</v>
      </c>
    </row>
    <row r="211" s="29" customFormat="1" ht="39.5" customHeight="1" spans="1:11">
      <c r="A211" s="38">
        <v>210</v>
      </c>
      <c r="B211" s="38" t="s">
        <v>22625</v>
      </c>
      <c r="C211" s="38" t="s">
        <v>21745</v>
      </c>
      <c r="D211" s="38" t="s">
        <v>21625</v>
      </c>
      <c r="E211" s="39" t="s">
        <v>22626</v>
      </c>
      <c r="F211" s="40" t="s">
        <v>22627</v>
      </c>
      <c r="G211" s="41" t="s">
        <v>21439</v>
      </c>
      <c r="H211" s="42">
        <v>45717</v>
      </c>
      <c r="I211" s="43">
        <v>69</v>
      </c>
      <c r="J211" s="44" t="str">
        <f>_xlfn.DISPIMG("ID_E8B6AFFC68654229910F75998EC7180D",1)</f>
        <v>=DISPIMG("ID_E8B6AFFC68654229910F75998EC7180D",1)</v>
      </c>
      <c r="K211" s="45" t="s">
        <v>22628</v>
      </c>
    </row>
    <row r="212" s="29" customFormat="1" ht="39.5" customHeight="1" spans="1:11">
      <c r="A212" s="38">
        <v>211</v>
      </c>
      <c r="B212" s="38" t="s">
        <v>22629</v>
      </c>
      <c r="C212" s="38" t="s">
        <v>21745</v>
      </c>
      <c r="D212" s="38" t="s">
        <v>21625</v>
      </c>
      <c r="E212" s="39" t="s">
        <v>22630</v>
      </c>
      <c r="F212" s="40" t="s">
        <v>16442</v>
      </c>
      <c r="G212" s="41" t="s">
        <v>22631</v>
      </c>
      <c r="H212" s="42">
        <v>45689</v>
      </c>
      <c r="I212" s="43">
        <v>36</v>
      </c>
      <c r="J212" s="44" t="str">
        <f>_xlfn.DISPIMG("ID_97D2A5D7E68F48F4ACF57EA19B05E91B",1)</f>
        <v>=DISPIMG("ID_97D2A5D7E68F48F4ACF57EA19B05E91B",1)</v>
      </c>
      <c r="K212" s="45" t="s">
        <v>22632</v>
      </c>
    </row>
    <row r="213" s="29" customFormat="1" ht="39.5" customHeight="1" spans="1:11">
      <c r="A213" s="38">
        <v>212</v>
      </c>
      <c r="B213" s="38" t="s">
        <v>22633</v>
      </c>
      <c r="C213" s="38" t="s">
        <v>21745</v>
      </c>
      <c r="D213" s="38" t="s">
        <v>21625</v>
      </c>
      <c r="E213" s="39" t="s">
        <v>22634</v>
      </c>
      <c r="F213" s="40" t="s">
        <v>21386</v>
      </c>
      <c r="G213" s="41" t="s">
        <v>22635</v>
      </c>
      <c r="H213" s="42">
        <v>45717</v>
      </c>
      <c r="I213" s="43">
        <v>69</v>
      </c>
      <c r="J213" s="44" t="str">
        <f>_xlfn.DISPIMG("ID_EA9BA27C06F041B791754F7D655741FD",1)</f>
        <v>=DISPIMG("ID_EA9BA27C06F041B791754F7D655741FD",1)</v>
      </c>
      <c r="K213" s="45" t="s">
        <v>22636</v>
      </c>
    </row>
    <row r="214" s="28" customFormat="1" ht="39.5" customHeight="1" spans="1:11">
      <c r="A214" s="38">
        <v>213</v>
      </c>
      <c r="B214" s="38" t="s">
        <v>22637</v>
      </c>
      <c r="C214" s="38" t="s">
        <v>21745</v>
      </c>
      <c r="D214" s="38" t="s">
        <v>21625</v>
      </c>
      <c r="E214" s="39" t="s">
        <v>22638</v>
      </c>
      <c r="F214" s="38" t="s">
        <v>16504</v>
      </c>
      <c r="G214" s="38" t="s">
        <v>22639</v>
      </c>
      <c r="H214" s="42">
        <v>45962</v>
      </c>
      <c r="I214" s="43">
        <v>36</v>
      </c>
      <c r="J214" s="38" t="str">
        <f>_xlfn.DISPIMG("ID_66AD8CBBF89B4007BFBFC335253CF011",1)</f>
        <v>=DISPIMG("ID_66AD8CBBF89B4007BFBFC335253CF011",1)</v>
      </c>
      <c r="K214" s="49" t="s">
        <v>22640</v>
      </c>
    </row>
    <row r="215" s="29" customFormat="1" ht="39.5" customHeight="1" spans="1:11">
      <c r="A215" s="38">
        <v>214</v>
      </c>
      <c r="B215" s="38" t="s">
        <v>22641</v>
      </c>
      <c r="C215" s="38" t="s">
        <v>21745</v>
      </c>
      <c r="D215" s="38" t="s">
        <v>21625</v>
      </c>
      <c r="E215" s="39" t="s">
        <v>22642</v>
      </c>
      <c r="F215" s="40" t="s">
        <v>22643</v>
      </c>
      <c r="G215" s="41" t="s">
        <v>22644</v>
      </c>
      <c r="H215" s="42">
        <v>45717</v>
      </c>
      <c r="I215" s="43">
        <v>69</v>
      </c>
      <c r="J215" s="44" t="str">
        <f>_xlfn.DISPIMG("ID_0116C6DEDC68403F82160DEBA8627F0B",1)</f>
        <v>=DISPIMG("ID_0116C6DEDC68403F82160DEBA8627F0B",1)</v>
      </c>
      <c r="K215" s="45" t="s">
        <v>22645</v>
      </c>
    </row>
    <row r="216" s="29" customFormat="1" ht="39.5" customHeight="1" spans="1:11">
      <c r="A216" s="38">
        <v>215</v>
      </c>
      <c r="B216" s="38" t="s">
        <v>22646</v>
      </c>
      <c r="C216" s="38" t="s">
        <v>21745</v>
      </c>
      <c r="D216" s="38" t="s">
        <v>21625</v>
      </c>
      <c r="E216" s="39" t="s">
        <v>22647</v>
      </c>
      <c r="F216" s="38" t="s">
        <v>22648</v>
      </c>
      <c r="G216" s="38" t="s">
        <v>3190</v>
      </c>
      <c r="H216" s="42">
        <v>45658</v>
      </c>
      <c r="I216" s="43">
        <v>69.9</v>
      </c>
      <c r="J216" s="44" t="str">
        <f>_xlfn.DISPIMG("ID_C8728D5F536D4C3DA57D8D5E16B3D733",1)</f>
        <v>=DISPIMG("ID_C8728D5F536D4C3DA57D8D5E16B3D733",1)</v>
      </c>
      <c r="K216" s="45" t="s">
        <v>22649</v>
      </c>
    </row>
    <row r="217" s="29" customFormat="1" ht="39.5" customHeight="1" spans="1:11">
      <c r="A217" s="38">
        <v>216</v>
      </c>
      <c r="B217" s="38" t="s">
        <v>22650</v>
      </c>
      <c r="C217" s="38" t="s">
        <v>21745</v>
      </c>
      <c r="D217" s="38" t="s">
        <v>21625</v>
      </c>
      <c r="E217" s="39" t="s">
        <v>22651</v>
      </c>
      <c r="F217" s="40" t="s">
        <v>15677</v>
      </c>
      <c r="G217" s="41" t="s">
        <v>22652</v>
      </c>
      <c r="H217" s="42">
        <v>45383</v>
      </c>
      <c r="I217" s="43">
        <v>49</v>
      </c>
      <c r="J217" s="44" t="str">
        <f>_xlfn.DISPIMG("ID_5868C5111AD84D159ED84B48BE995C72",1)</f>
        <v>=DISPIMG("ID_5868C5111AD84D159ED84B48BE995C72",1)</v>
      </c>
      <c r="K217" s="45" t="s">
        <v>22653</v>
      </c>
    </row>
    <row r="218" s="28" customFormat="1" ht="39.5" customHeight="1" spans="1:11">
      <c r="A218" s="38">
        <v>217</v>
      </c>
      <c r="B218" s="38" t="s">
        <v>22654</v>
      </c>
      <c r="C218" s="38" t="s">
        <v>21745</v>
      </c>
      <c r="D218" s="38" t="s">
        <v>21625</v>
      </c>
      <c r="E218" s="39" t="s">
        <v>22655</v>
      </c>
      <c r="F218" s="38" t="s">
        <v>17226</v>
      </c>
      <c r="G218" s="38" t="s">
        <v>22656</v>
      </c>
      <c r="H218" s="42">
        <v>46023</v>
      </c>
      <c r="I218" s="43">
        <v>69</v>
      </c>
      <c r="J218" s="38" t="str">
        <f>_xlfn.DISPIMG("ID_DD256B1F061646B98FE68E80AE06EE53",1)</f>
        <v>=DISPIMG("ID_DD256B1F061646B98FE68E80AE06EE53",1)</v>
      </c>
      <c r="K218" s="49" t="s">
        <v>22657</v>
      </c>
    </row>
    <row r="219" s="29" customFormat="1" ht="39.5" customHeight="1" spans="1:11">
      <c r="A219" s="38">
        <v>218</v>
      </c>
      <c r="B219" s="38" t="s">
        <v>22658</v>
      </c>
      <c r="C219" s="38" t="s">
        <v>21745</v>
      </c>
      <c r="D219" s="38" t="s">
        <v>21625</v>
      </c>
      <c r="E219" s="39" t="s">
        <v>22659</v>
      </c>
      <c r="F219" s="40" t="s">
        <v>17442</v>
      </c>
      <c r="G219" s="41" t="s">
        <v>22660</v>
      </c>
      <c r="H219" s="42">
        <v>45717</v>
      </c>
      <c r="I219" s="43">
        <v>49</v>
      </c>
      <c r="J219" s="44" t="str">
        <f>_xlfn.DISPIMG("ID_917FC734CDDE4403952A9230E7BC477F",1)</f>
        <v>=DISPIMG("ID_917FC734CDDE4403952A9230E7BC477F",1)</v>
      </c>
      <c r="K219" s="45" t="s">
        <v>22661</v>
      </c>
    </row>
    <row r="220" s="29" customFormat="1" ht="39.5" customHeight="1" spans="1:11">
      <c r="A220" s="38">
        <v>219</v>
      </c>
      <c r="B220" s="38" t="s">
        <v>22662</v>
      </c>
      <c r="C220" s="38" t="s">
        <v>21745</v>
      </c>
      <c r="D220" s="38" t="s">
        <v>22663</v>
      </c>
      <c r="E220" s="39" t="s">
        <v>22664</v>
      </c>
      <c r="F220" s="40" t="s">
        <v>13330</v>
      </c>
      <c r="G220" s="41" t="s">
        <v>22665</v>
      </c>
      <c r="H220" s="42">
        <v>45383</v>
      </c>
      <c r="I220" s="43">
        <v>55</v>
      </c>
      <c r="J220" s="44" t="str">
        <f>_xlfn.DISPIMG("ID_D0EBE28FA72C4E90AF3336D60C1DE333",1)</f>
        <v>=DISPIMG("ID_D0EBE28FA72C4E90AF3336D60C1DE333",1)</v>
      </c>
      <c r="K220" s="45" t="s">
        <v>22666</v>
      </c>
    </row>
    <row r="221" s="29" customFormat="1" ht="39.5" customHeight="1" spans="1:11">
      <c r="A221" s="38">
        <v>220</v>
      </c>
      <c r="B221" s="38" t="s">
        <v>22667</v>
      </c>
      <c r="C221" s="38" t="s">
        <v>21745</v>
      </c>
      <c r="D221" s="38" t="s">
        <v>22663</v>
      </c>
      <c r="E221" s="39" t="s">
        <v>22668</v>
      </c>
      <c r="F221" s="40" t="s">
        <v>11702</v>
      </c>
      <c r="G221" s="41" t="s">
        <v>22669</v>
      </c>
      <c r="H221" s="42">
        <v>45383</v>
      </c>
      <c r="I221" s="43">
        <v>49</v>
      </c>
      <c r="J221" s="44" t="str">
        <f>_xlfn.DISPIMG("ID_826E391F406C461AAA6260FAC63E886F",1)</f>
        <v>=DISPIMG("ID_826E391F406C461AAA6260FAC63E886F",1)</v>
      </c>
      <c r="K221" s="45" t="s">
        <v>22670</v>
      </c>
    </row>
    <row r="222" s="29" customFormat="1" ht="39.5" customHeight="1" spans="1:11">
      <c r="A222" s="38">
        <v>221</v>
      </c>
      <c r="B222" s="38" t="s">
        <v>22671</v>
      </c>
      <c r="C222" s="38" t="s">
        <v>21745</v>
      </c>
      <c r="D222" s="38" t="s">
        <v>22663</v>
      </c>
      <c r="E222" s="39" t="s">
        <v>22672</v>
      </c>
      <c r="F222" s="40" t="s">
        <v>11692</v>
      </c>
      <c r="G222" s="41" t="s">
        <v>22673</v>
      </c>
      <c r="H222" s="42">
        <v>45383</v>
      </c>
      <c r="I222" s="43">
        <v>53</v>
      </c>
      <c r="J222" s="44" t="str">
        <f>_xlfn.DISPIMG("ID_7454523D1914412FA7720ECCA5E830E2",1)</f>
        <v>=DISPIMG("ID_7454523D1914412FA7720ECCA5E830E2",1)</v>
      </c>
      <c r="K222" s="45" t="s">
        <v>22674</v>
      </c>
    </row>
    <row r="223" s="29" customFormat="1" ht="39.5" customHeight="1" spans="1:11">
      <c r="A223" s="38">
        <v>222</v>
      </c>
      <c r="B223" s="38" t="s">
        <v>22675</v>
      </c>
      <c r="C223" s="38" t="s">
        <v>21745</v>
      </c>
      <c r="D223" s="38" t="s">
        <v>22663</v>
      </c>
      <c r="E223" s="39" t="s">
        <v>22676</v>
      </c>
      <c r="F223" s="40" t="s">
        <v>11697</v>
      </c>
      <c r="G223" s="41" t="s">
        <v>22677</v>
      </c>
      <c r="H223" s="42">
        <v>45383</v>
      </c>
      <c r="I223" s="43">
        <v>48</v>
      </c>
      <c r="J223" s="44" t="str">
        <f>_xlfn.DISPIMG("ID_8D18BCD105DB4992BB92977E6917A569",1)</f>
        <v>=DISPIMG("ID_8D18BCD105DB4992BB92977E6917A569",1)</v>
      </c>
      <c r="K223" s="45" t="s">
        <v>22678</v>
      </c>
    </row>
    <row r="224" s="29" customFormat="1" ht="39.5" customHeight="1" spans="1:11">
      <c r="A224" s="38">
        <v>223</v>
      </c>
      <c r="B224" s="38" t="s">
        <v>22679</v>
      </c>
      <c r="C224" s="38" t="s">
        <v>21745</v>
      </c>
      <c r="D224" s="38" t="s">
        <v>22680</v>
      </c>
      <c r="E224" s="39" t="s">
        <v>22681</v>
      </c>
      <c r="F224" s="40" t="s">
        <v>22682</v>
      </c>
      <c r="G224" s="41" t="s">
        <v>22683</v>
      </c>
      <c r="H224" s="42">
        <v>45383</v>
      </c>
      <c r="I224" s="43">
        <v>49</v>
      </c>
      <c r="J224" s="44" t="str">
        <f>_xlfn.DISPIMG("ID_22F1DE322F7D48ACA3472B72FAA0DE9F",1)</f>
        <v>=DISPIMG("ID_22F1DE322F7D48ACA3472B72FAA0DE9F",1)</v>
      </c>
      <c r="K224" s="45" t="s">
        <v>22684</v>
      </c>
    </row>
    <row r="225" s="29" customFormat="1" ht="39.5" customHeight="1" spans="1:1024 1025:16372">
      <c r="A225" s="38">
        <v>224</v>
      </c>
      <c r="B225" s="38" t="s">
        <v>22685</v>
      </c>
      <c r="C225" s="38" t="s">
        <v>21745</v>
      </c>
      <c r="D225" s="38" t="s">
        <v>22680</v>
      </c>
      <c r="E225" s="39" t="s">
        <v>22686</v>
      </c>
      <c r="F225" s="40" t="s">
        <v>22687</v>
      </c>
      <c r="G225" s="41" t="s">
        <v>14655</v>
      </c>
      <c r="H225" s="42">
        <v>45383</v>
      </c>
      <c r="I225" s="43">
        <v>55</v>
      </c>
      <c r="J225" s="44" t="str">
        <f>_xlfn.DISPIMG("ID_C60DD795CA6147E5A0631B8A64B46BEB",1)</f>
        <v>=DISPIMG("ID_C60DD795CA6147E5A0631B8A64B46BEB",1)</v>
      </c>
      <c r="K225" s="45" t="s">
        <v>22688</v>
      </c>
    </row>
    <row r="226" s="29" customFormat="1" ht="39.5" customHeight="1" spans="1:1024 1025:16372">
      <c r="A226" s="38">
        <v>225</v>
      </c>
      <c r="B226" s="38" t="s">
        <v>22689</v>
      </c>
      <c r="C226" s="40" t="s">
        <v>21745</v>
      </c>
      <c r="D226" s="38" t="s">
        <v>22680</v>
      </c>
      <c r="E226" s="47" t="s">
        <v>22690</v>
      </c>
      <c r="F226" s="38" t="s">
        <v>22691</v>
      </c>
      <c r="G226" s="38" t="s">
        <v>22692</v>
      </c>
      <c r="H226" s="42">
        <v>45839</v>
      </c>
      <c r="I226" s="43">
        <v>48</v>
      </c>
      <c r="J226" s="48" t="str">
        <f>_xlfn.DISPIMG("ID_5779F582FA334377A0A3895543C9B34C",1)</f>
        <v>=DISPIMG("ID_5779F582FA334377A0A3895543C9B34C",1)</v>
      </c>
      <c r="K226" s="46" t="s">
        <v>22693</v>
      </c>
    </row>
    <row r="227" s="29" customFormat="1" ht="39.5" customHeight="1" spans="1:1024 1025:16372">
      <c r="A227" s="38">
        <v>226</v>
      </c>
      <c r="B227" s="38" t="s">
        <v>22694</v>
      </c>
      <c r="C227" s="38" t="s">
        <v>21745</v>
      </c>
      <c r="D227" s="38" t="s">
        <v>22680</v>
      </c>
      <c r="E227" s="39" t="s">
        <v>22695</v>
      </c>
      <c r="F227" s="40" t="s">
        <v>13524</v>
      </c>
      <c r="G227" s="41" t="s">
        <v>22696</v>
      </c>
      <c r="H227" s="42">
        <v>45383</v>
      </c>
      <c r="I227" s="43">
        <v>49</v>
      </c>
      <c r="J227" s="44" t="str">
        <f>_xlfn.DISPIMG("ID_0B6BD7C7DEC547FE891BA73463BF8EBE",1)</f>
        <v>=DISPIMG("ID_0B6BD7C7DEC547FE891BA73463BF8EBE",1)</v>
      </c>
      <c r="K227" s="45" t="s">
        <v>22697</v>
      </c>
    </row>
    <row r="228" s="28" customFormat="1" ht="39.5" customHeight="1" spans="1:1024 1025:16372">
      <c r="A228" s="38">
        <v>227</v>
      </c>
      <c r="B228" s="38" t="s">
        <v>22698</v>
      </c>
      <c r="C228" s="38" t="s">
        <v>21745</v>
      </c>
      <c r="D228" s="38" t="s">
        <v>22680</v>
      </c>
      <c r="E228" s="38" t="s">
        <v>22699</v>
      </c>
      <c r="F228" s="38" t="s">
        <v>13759</v>
      </c>
      <c r="G228" s="38" t="s">
        <v>22700</v>
      </c>
      <c r="H228" s="42">
        <v>45839</v>
      </c>
      <c r="I228" s="38">
        <v>49</v>
      </c>
      <c r="J228" s="38" t="str">
        <f>_xlfn.DISPIMG("ID_585597419196442580C6371C43AA89C2",1)</f>
        <v>=DISPIMG("ID_585597419196442580C6371C43AA89C2",1)</v>
      </c>
      <c r="K228" s="46" t="s">
        <v>22701</v>
      </c>
      <c r="L228" s="38"/>
      <c r="M228" s="38"/>
      <c r="N228" s="38"/>
      <c r="O228" s="38"/>
      <c r="P228" s="38"/>
      <c r="Q228" s="38"/>
      <c r="R228" s="38"/>
      <c r="S228" s="38"/>
      <c r="T228" s="38"/>
      <c r="U228" s="38"/>
      <c r="V228" s="38"/>
      <c r="W228" s="38"/>
      <c r="X228" s="38"/>
      <c r="Y228" s="38"/>
      <c r="Z228" s="38"/>
      <c r="AA228" s="38"/>
      <c r="AB228" s="38"/>
      <c r="AC228" s="38"/>
      <c r="AD228" s="38"/>
      <c r="AE228" s="38"/>
      <c r="AF228" s="38"/>
      <c r="AG228" s="38"/>
      <c r="AH228" s="38"/>
      <c r="AI228" s="38"/>
      <c r="AJ228" s="38"/>
      <c r="AK228" s="38"/>
      <c r="AL228" s="38"/>
      <c r="AM228" s="38"/>
      <c r="AN228" s="38"/>
      <c r="AO228" s="38"/>
      <c r="AP228" s="38"/>
      <c r="AQ228" s="38"/>
      <c r="AR228" s="38"/>
      <c r="AS228" s="38"/>
      <c r="AT228" s="38"/>
      <c r="AU228" s="38"/>
      <c r="AV228" s="38"/>
      <c r="AW228" s="38"/>
      <c r="AX228" s="38"/>
      <c r="AY228" s="38"/>
      <c r="AZ228" s="38"/>
      <c r="BA228" s="38"/>
      <c r="BB228" s="38"/>
      <c r="BC228" s="38"/>
      <c r="BD228" s="38"/>
      <c r="BE228" s="38"/>
      <c r="BF228" s="38"/>
      <c r="BG228" s="38"/>
      <c r="BH228" s="38"/>
      <c r="BI228" s="38"/>
      <c r="BJ228" s="38"/>
      <c r="BK228" s="38"/>
      <c r="BL228" s="38"/>
      <c r="BM228" s="38"/>
      <c r="BN228" s="38"/>
      <c r="BO228" s="38"/>
      <c r="BP228" s="38"/>
      <c r="BQ228" s="38"/>
      <c r="BR228" s="38"/>
      <c r="BS228" s="38"/>
      <c r="BT228" s="38"/>
      <c r="BU228" s="38"/>
      <c r="BV228" s="38"/>
      <c r="BW228" s="38"/>
      <c r="BX228" s="38"/>
      <c r="BY228" s="38"/>
      <c r="BZ228" s="38"/>
      <c r="CA228" s="38"/>
      <c r="CB228" s="38"/>
      <c r="CC228" s="38"/>
      <c r="CD228" s="38"/>
      <c r="CE228" s="38"/>
      <c r="CF228" s="38"/>
      <c r="CG228" s="38"/>
      <c r="CH228" s="38"/>
      <c r="CI228" s="38"/>
      <c r="CJ228" s="38"/>
      <c r="CK228" s="38"/>
      <c r="CL228" s="38"/>
      <c r="CM228" s="38"/>
      <c r="CN228" s="38"/>
      <c r="CO228" s="38"/>
      <c r="CP228" s="38"/>
      <c r="CQ228" s="38"/>
      <c r="CR228" s="38"/>
      <c r="CS228" s="38"/>
      <c r="CT228" s="38"/>
      <c r="CU228" s="38"/>
      <c r="CV228" s="38"/>
      <c r="CW228" s="38"/>
      <c r="CX228" s="38"/>
      <c r="CY228" s="38"/>
      <c r="CZ228" s="38"/>
      <c r="DA228" s="38"/>
      <c r="DB228" s="38"/>
      <c r="DC228" s="38"/>
      <c r="DD228" s="38"/>
      <c r="DE228" s="38"/>
      <c r="DF228" s="38"/>
      <c r="DG228" s="38"/>
      <c r="DH228" s="38"/>
      <c r="DI228" s="38"/>
      <c r="DJ228" s="38"/>
      <c r="DK228" s="38"/>
      <c r="DL228" s="38"/>
      <c r="DM228" s="38"/>
      <c r="DN228" s="38"/>
      <c r="DO228" s="38"/>
      <c r="DP228" s="38"/>
      <c r="DQ228" s="38"/>
      <c r="DR228" s="38"/>
      <c r="DS228" s="38"/>
      <c r="DT228" s="38"/>
      <c r="DU228" s="38"/>
      <c r="DV228" s="38"/>
      <c r="DW228" s="38"/>
      <c r="DX228" s="38"/>
      <c r="DY228" s="38"/>
      <c r="DZ228" s="38"/>
      <c r="EA228" s="38"/>
      <c r="EB228" s="38"/>
      <c r="EC228" s="38"/>
      <c r="ED228" s="38"/>
      <c r="EE228" s="38"/>
      <c r="EF228" s="38"/>
      <c r="EG228" s="38"/>
      <c r="EH228" s="38"/>
      <c r="EI228" s="38"/>
      <c r="EJ228" s="38"/>
      <c r="EK228" s="38"/>
      <c r="EL228" s="38"/>
      <c r="EM228" s="38"/>
      <c r="EN228" s="38"/>
      <c r="EO228" s="38"/>
      <c r="EP228" s="38"/>
      <c r="EQ228" s="38"/>
      <c r="ER228" s="38"/>
      <c r="ES228" s="38"/>
      <c r="ET228" s="38"/>
      <c r="EU228" s="38"/>
      <c r="EV228" s="38"/>
      <c r="EW228" s="38"/>
      <c r="EX228" s="38"/>
      <c r="EY228" s="38"/>
      <c r="EZ228" s="38"/>
      <c r="FA228" s="38"/>
      <c r="FB228" s="38"/>
      <c r="FC228" s="38"/>
      <c r="FD228" s="38"/>
      <c r="FE228" s="38"/>
      <c r="FF228" s="38"/>
      <c r="FG228" s="38"/>
      <c r="FH228" s="38"/>
      <c r="FI228" s="38"/>
      <c r="FJ228" s="38"/>
      <c r="FK228" s="38"/>
      <c r="FL228" s="38"/>
      <c r="FM228" s="38"/>
      <c r="FN228" s="38"/>
      <c r="FO228" s="38"/>
      <c r="FP228" s="38"/>
      <c r="FQ228" s="38"/>
      <c r="FR228" s="38"/>
      <c r="FS228" s="38"/>
      <c r="FT228" s="38"/>
      <c r="FU228" s="38"/>
      <c r="FV228" s="38"/>
      <c r="FW228" s="38"/>
      <c r="FX228" s="38"/>
      <c r="FY228" s="38"/>
      <c r="FZ228" s="38"/>
      <c r="GA228" s="38"/>
      <c r="GB228" s="38"/>
      <c r="GC228" s="38"/>
      <c r="GD228" s="38"/>
      <c r="GE228" s="38"/>
      <c r="GF228" s="38"/>
      <c r="GG228" s="38"/>
      <c r="GH228" s="38"/>
      <c r="GI228" s="38"/>
      <c r="GJ228" s="38"/>
      <c r="GK228" s="38"/>
      <c r="GL228" s="38"/>
      <c r="GM228" s="38"/>
      <c r="GN228" s="38"/>
      <c r="GO228" s="38"/>
      <c r="GP228" s="38"/>
      <c r="GQ228" s="38"/>
      <c r="GR228" s="38"/>
      <c r="GS228" s="38"/>
      <c r="GT228" s="38"/>
      <c r="GU228" s="38"/>
      <c r="GV228" s="38"/>
      <c r="GW228" s="38"/>
      <c r="GX228" s="38"/>
      <c r="GY228" s="38"/>
      <c r="GZ228" s="38"/>
      <c r="HA228" s="38"/>
      <c r="HB228" s="38"/>
      <c r="HC228" s="38"/>
      <c r="HD228" s="38"/>
      <c r="HE228" s="38"/>
      <c r="HF228" s="38"/>
      <c r="HG228" s="38"/>
      <c r="HH228" s="38"/>
      <c r="HI228" s="38"/>
      <c r="HJ228" s="38"/>
      <c r="HK228" s="38"/>
      <c r="HL228" s="38"/>
      <c r="HM228" s="38"/>
      <c r="HN228" s="38"/>
      <c r="HO228" s="38"/>
      <c r="HP228" s="38"/>
      <c r="HQ228" s="38"/>
      <c r="HR228" s="38"/>
      <c r="HS228" s="38"/>
      <c r="HT228" s="38"/>
      <c r="HU228" s="38"/>
      <c r="HV228" s="38"/>
      <c r="HW228" s="38"/>
      <c r="HX228" s="38"/>
      <c r="HY228" s="38"/>
      <c r="HZ228" s="38"/>
      <c r="IA228" s="38"/>
      <c r="IB228" s="38"/>
      <c r="IC228" s="38"/>
      <c r="ID228" s="38"/>
      <c r="IE228" s="38"/>
      <c r="IF228" s="38"/>
      <c r="IG228" s="38"/>
      <c r="IH228" s="38"/>
      <c r="II228" s="38"/>
      <c r="IJ228" s="38"/>
      <c r="IK228" s="38"/>
      <c r="IL228" s="38"/>
      <c r="IM228" s="38"/>
      <c r="IN228" s="38"/>
      <c r="IO228" s="38"/>
      <c r="IP228" s="38"/>
      <c r="IQ228" s="38"/>
      <c r="IR228" s="38"/>
      <c r="IS228" s="38"/>
      <c r="IT228" s="38"/>
      <c r="IU228" s="38"/>
      <c r="IV228" s="38"/>
      <c r="IW228" s="38"/>
      <c r="IX228" s="38"/>
      <c r="IY228" s="38"/>
      <c r="IZ228" s="38"/>
      <c r="JA228" s="38"/>
      <c r="JB228" s="38"/>
      <c r="JC228" s="38"/>
      <c r="JD228" s="38"/>
      <c r="JE228" s="38"/>
      <c r="JF228" s="38"/>
      <c r="JG228" s="38"/>
      <c r="JH228" s="38"/>
      <c r="JI228" s="38"/>
      <c r="JJ228" s="38"/>
      <c r="JK228" s="38"/>
      <c r="JL228" s="38"/>
      <c r="JM228" s="38"/>
      <c r="JN228" s="38"/>
      <c r="JO228" s="38"/>
      <c r="JP228" s="38"/>
      <c r="JQ228" s="38"/>
      <c r="JR228" s="38"/>
      <c r="JS228" s="38"/>
      <c r="JT228" s="38"/>
      <c r="JU228" s="38"/>
      <c r="JV228" s="38"/>
      <c r="JW228" s="38"/>
      <c r="JX228" s="38"/>
      <c r="JY228" s="38"/>
      <c r="JZ228" s="38"/>
      <c r="KA228" s="38"/>
      <c r="KB228" s="38"/>
      <c r="KC228" s="38"/>
      <c r="KD228" s="38"/>
      <c r="KE228" s="38"/>
      <c r="KF228" s="38"/>
      <c r="KG228" s="38"/>
      <c r="KH228" s="38"/>
      <c r="KI228" s="38"/>
      <c r="KJ228" s="38"/>
      <c r="KK228" s="38"/>
      <c r="KL228" s="38"/>
      <c r="KM228" s="38"/>
      <c r="KN228" s="38"/>
      <c r="KO228" s="38"/>
      <c r="KP228" s="38"/>
      <c r="KQ228" s="38"/>
      <c r="KR228" s="38"/>
      <c r="KS228" s="38"/>
      <c r="KT228" s="38"/>
      <c r="KU228" s="38"/>
      <c r="KV228" s="38"/>
      <c r="KW228" s="38"/>
      <c r="KX228" s="38"/>
      <c r="KY228" s="38"/>
      <c r="KZ228" s="38"/>
      <c r="LA228" s="38"/>
      <c r="LB228" s="38"/>
      <c r="LC228" s="38"/>
      <c r="LD228" s="38"/>
      <c r="LE228" s="38"/>
      <c r="LF228" s="38"/>
      <c r="LG228" s="38"/>
      <c r="LH228" s="38"/>
      <c r="LI228" s="38"/>
      <c r="LJ228" s="38"/>
      <c r="LK228" s="38"/>
      <c r="LL228" s="38"/>
      <c r="LM228" s="38"/>
      <c r="LN228" s="38"/>
      <c r="LO228" s="38"/>
      <c r="LP228" s="38"/>
      <c r="LQ228" s="38"/>
      <c r="LR228" s="38"/>
      <c r="LS228" s="38"/>
      <c r="LT228" s="38"/>
      <c r="LU228" s="38"/>
      <c r="LV228" s="38"/>
      <c r="LW228" s="38"/>
      <c r="LX228" s="38"/>
      <c r="LY228" s="38"/>
      <c r="LZ228" s="38"/>
      <c r="MA228" s="38"/>
      <c r="MB228" s="38"/>
      <c r="MC228" s="38"/>
      <c r="MD228" s="38"/>
      <c r="ME228" s="38"/>
      <c r="MF228" s="38"/>
      <c r="MG228" s="38"/>
      <c r="MH228" s="38"/>
      <c r="MI228" s="38"/>
      <c r="MJ228" s="38"/>
      <c r="MK228" s="38"/>
      <c r="ML228" s="38"/>
      <c r="MM228" s="38"/>
      <c r="MN228" s="38"/>
      <c r="MO228" s="38"/>
      <c r="MP228" s="38"/>
      <c r="MQ228" s="38"/>
      <c r="MR228" s="38"/>
      <c r="MS228" s="38"/>
      <c r="MT228" s="38"/>
      <c r="MU228" s="38"/>
      <c r="MV228" s="38"/>
      <c r="MW228" s="38"/>
      <c r="MX228" s="38"/>
      <c r="MY228" s="38"/>
      <c r="MZ228" s="38"/>
      <c r="NA228" s="38"/>
      <c r="NB228" s="38"/>
      <c r="NC228" s="38"/>
      <c r="ND228" s="38"/>
      <c r="NE228" s="38"/>
      <c r="NF228" s="38"/>
      <c r="NG228" s="38"/>
      <c r="NH228" s="38"/>
      <c r="NI228" s="38"/>
      <c r="NJ228" s="38"/>
      <c r="NK228" s="38"/>
      <c r="NL228" s="38"/>
      <c r="NM228" s="38"/>
      <c r="NN228" s="38"/>
      <c r="NO228" s="38"/>
      <c r="NP228" s="38"/>
      <c r="NQ228" s="38"/>
      <c r="NR228" s="38"/>
      <c r="NS228" s="38"/>
      <c r="NT228" s="38"/>
      <c r="NU228" s="38"/>
      <c r="NV228" s="38"/>
      <c r="NW228" s="38"/>
      <c r="NX228" s="38"/>
      <c r="NY228" s="38"/>
      <c r="NZ228" s="38"/>
      <c r="OA228" s="38"/>
      <c r="OB228" s="38"/>
      <c r="OC228" s="38"/>
      <c r="OD228" s="38"/>
      <c r="OE228" s="38"/>
      <c r="OF228" s="38"/>
      <c r="OG228" s="38"/>
      <c r="OH228" s="38"/>
      <c r="OI228" s="38"/>
      <c r="OJ228" s="38"/>
      <c r="OK228" s="38"/>
      <c r="OL228" s="38"/>
      <c r="OM228" s="38"/>
      <c r="ON228" s="38"/>
      <c r="OO228" s="38"/>
      <c r="OP228" s="38"/>
      <c r="OQ228" s="38"/>
      <c r="OR228" s="38"/>
      <c r="OS228" s="38"/>
      <c r="OT228" s="38"/>
      <c r="OU228" s="38"/>
      <c r="OV228" s="38"/>
      <c r="OW228" s="38"/>
      <c r="OX228" s="38"/>
      <c r="OY228" s="38"/>
      <c r="OZ228" s="38"/>
      <c r="PA228" s="38"/>
      <c r="PB228" s="38"/>
      <c r="PC228" s="38"/>
      <c r="PD228" s="38"/>
      <c r="PE228" s="38"/>
      <c r="PF228" s="38"/>
      <c r="PG228" s="38"/>
      <c r="PH228" s="38"/>
      <c r="PI228" s="38"/>
      <c r="PJ228" s="38"/>
      <c r="PK228" s="38"/>
      <c r="PL228" s="38"/>
      <c r="PM228" s="38"/>
      <c r="PN228" s="38"/>
      <c r="PO228" s="38"/>
      <c r="PP228" s="38"/>
      <c r="PQ228" s="38"/>
      <c r="PR228" s="38"/>
      <c r="PS228" s="38"/>
      <c r="PT228" s="38"/>
      <c r="PU228" s="38"/>
      <c r="PV228" s="38"/>
      <c r="PW228" s="38"/>
      <c r="PX228" s="38"/>
      <c r="PY228" s="38"/>
      <c r="PZ228" s="38"/>
      <c r="QA228" s="38"/>
      <c r="QB228" s="38"/>
      <c r="QC228" s="38"/>
      <c r="QD228" s="38"/>
      <c r="QE228" s="38"/>
      <c r="QF228" s="38"/>
      <c r="QG228" s="38"/>
      <c r="QH228" s="38"/>
      <c r="QI228" s="38"/>
      <c r="QJ228" s="38"/>
      <c r="QK228" s="38"/>
      <c r="QL228" s="38"/>
      <c r="QM228" s="38"/>
      <c r="QN228" s="38"/>
      <c r="QO228" s="38"/>
      <c r="QP228" s="38"/>
      <c r="QQ228" s="38"/>
      <c r="QR228" s="38"/>
      <c r="QS228" s="38"/>
      <c r="QT228" s="38"/>
      <c r="QU228" s="38"/>
      <c r="QV228" s="38"/>
      <c r="QW228" s="38"/>
      <c r="QX228" s="38"/>
      <c r="QY228" s="38"/>
      <c r="QZ228" s="38"/>
      <c r="RA228" s="38"/>
      <c r="RB228" s="38"/>
      <c r="RC228" s="38"/>
      <c r="RD228" s="38"/>
      <c r="RE228" s="38"/>
      <c r="RF228" s="38"/>
      <c r="RG228" s="38"/>
      <c r="RH228" s="38"/>
      <c r="RI228" s="38"/>
      <c r="RJ228" s="38"/>
      <c r="RK228" s="38"/>
      <c r="RL228" s="38"/>
      <c r="RM228" s="38"/>
      <c r="RN228" s="38"/>
      <c r="RO228" s="38"/>
      <c r="RP228" s="38"/>
      <c r="RQ228" s="38"/>
      <c r="RR228" s="38"/>
      <c r="RS228" s="38"/>
      <c r="RT228" s="38"/>
      <c r="RU228" s="38"/>
      <c r="RV228" s="38"/>
      <c r="RW228" s="38"/>
      <c r="RX228" s="38"/>
      <c r="RY228" s="38"/>
      <c r="RZ228" s="38"/>
      <c r="SA228" s="38"/>
      <c r="SB228" s="38"/>
      <c r="SC228" s="38"/>
      <c r="SD228" s="38"/>
      <c r="SE228" s="38"/>
      <c r="SF228" s="38"/>
      <c r="SG228" s="38"/>
      <c r="SH228" s="38"/>
      <c r="SI228" s="38"/>
      <c r="SJ228" s="38"/>
      <c r="SK228" s="38"/>
      <c r="SL228" s="38"/>
      <c r="SM228" s="38"/>
      <c r="SN228" s="38"/>
      <c r="SO228" s="38"/>
      <c r="SP228" s="38"/>
      <c r="SQ228" s="38"/>
      <c r="SR228" s="38"/>
      <c r="SS228" s="38"/>
      <c r="ST228" s="38"/>
      <c r="SU228" s="38"/>
      <c r="SV228" s="38"/>
      <c r="SW228" s="38"/>
      <c r="SX228" s="38"/>
      <c r="SY228" s="38"/>
      <c r="SZ228" s="38"/>
      <c r="TA228" s="38"/>
      <c r="TB228" s="38"/>
      <c r="TC228" s="38"/>
      <c r="TD228" s="38"/>
      <c r="TE228" s="38"/>
      <c r="TF228" s="38"/>
      <c r="TG228" s="38"/>
      <c r="TH228" s="38"/>
      <c r="TI228" s="38"/>
      <c r="TJ228" s="38"/>
      <c r="TK228" s="38"/>
      <c r="TL228" s="38"/>
      <c r="TM228" s="38"/>
      <c r="TN228" s="38"/>
      <c r="TO228" s="38"/>
      <c r="TP228" s="38"/>
      <c r="TQ228" s="38"/>
      <c r="TR228" s="38"/>
      <c r="TS228" s="38"/>
      <c r="TT228" s="38"/>
      <c r="TU228" s="38"/>
      <c r="TV228" s="38"/>
      <c r="TW228" s="38"/>
      <c r="TX228" s="38"/>
      <c r="TY228" s="38"/>
      <c r="TZ228" s="38"/>
      <c r="UA228" s="38"/>
      <c r="UB228" s="38"/>
      <c r="UC228" s="38"/>
      <c r="UD228" s="38"/>
      <c r="UE228" s="38"/>
      <c r="UF228" s="38"/>
      <c r="UG228" s="38"/>
      <c r="UH228" s="38"/>
      <c r="UI228" s="38"/>
      <c r="UJ228" s="38"/>
      <c r="UK228" s="38"/>
      <c r="UL228" s="38"/>
      <c r="UM228" s="38"/>
      <c r="UN228" s="38"/>
      <c r="UO228" s="38"/>
      <c r="UP228" s="38"/>
      <c r="UQ228" s="38"/>
      <c r="UR228" s="38"/>
      <c r="US228" s="38"/>
      <c r="UT228" s="38"/>
      <c r="UU228" s="38"/>
      <c r="UV228" s="38"/>
      <c r="UW228" s="38"/>
      <c r="UX228" s="38"/>
      <c r="UY228" s="38"/>
      <c r="UZ228" s="38"/>
      <c r="VA228" s="38"/>
      <c r="VB228" s="38"/>
      <c r="VC228" s="38"/>
      <c r="VD228" s="38"/>
      <c r="VE228" s="38"/>
      <c r="VF228" s="38"/>
      <c r="VG228" s="38"/>
      <c r="VH228" s="38"/>
      <c r="VI228" s="38"/>
      <c r="VJ228" s="38"/>
      <c r="VK228" s="38"/>
      <c r="VL228" s="38"/>
      <c r="VM228" s="38"/>
      <c r="VN228" s="38"/>
      <c r="VO228" s="38"/>
      <c r="VP228" s="38"/>
      <c r="VQ228" s="38"/>
      <c r="VR228" s="38"/>
      <c r="VS228" s="38"/>
      <c r="VT228" s="38"/>
      <c r="VU228" s="38"/>
      <c r="VV228" s="38"/>
      <c r="VW228" s="38"/>
      <c r="VX228" s="38"/>
      <c r="VY228" s="38"/>
      <c r="VZ228" s="38"/>
      <c r="WA228" s="38"/>
      <c r="WB228" s="38"/>
      <c r="WC228" s="38"/>
      <c r="WD228" s="38"/>
      <c r="WE228" s="38"/>
      <c r="WF228" s="38"/>
      <c r="WG228" s="38"/>
      <c r="WH228" s="38"/>
      <c r="WI228" s="38"/>
      <c r="WJ228" s="38"/>
      <c r="WK228" s="38"/>
      <c r="WL228" s="38"/>
      <c r="WM228" s="38"/>
      <c r="WN228" s="38"/>
      <c r="WO228" s="38"/>
      <c r="WP228" s="38"/>
      <c r="WQ228" s="38"/>
      <c r="WR228" s="38"/>
      <c r="WS228" s="38"/>
      <c r="WT228" s="38"/>
      <c r="WU228" s="38"/>
      <c r="WV228" s="38"/>
      <c r="WW228" s="38"/>
      <c r="WX228" s="38"/>
      <c r="WY228" s="38"/>
      <c r="WZ228" s="38"/>
      <c r="XA228" s="38"/>
      <c r="XB228" s="38"/>
      <c r="XC228" s="38"/>
      <c r="XD228" s="38"/>
      <c r="XE228" s="38"/>
      <c r="XF228" s="38"/>
      <c r="XG228" s="38"/>
      <c r="XH228" s="38"/>
      <c r="XI228" s="38"/>
      <c r="XJ228" s="38"/>
      <c r="XK228" s="38"/>
      <c r="XL228" s="38"/>
      <c r="XM228" s="38"/>
      <c r="XN228" s="38"/>
      <c r="XO228" s="38"/>
      <c r="XP228" s="38"/>
      <c r="XQ228" s="38"/>
      <c r="XR228" s="38"/>
      <c r="XS228" s="38"/>
      <c r="XT228" s="38"/>
      <c r="XU228" s="38"/>
      <c r="XV228" s="38"/>
      <c r="XW228" s="38"/>
      <c r="XX228" s="38"/>
      <c r="XY228" s="38"/>
      <c r="XZ228" s="38"/>
      <c r="YA228" s="38"/>
      <c r="YB228" s="38"/>
      <c r="YC228" s="38"/>
      <c r="YD228" s="38"/>
      <c r="YE228" s="38"/>
      <c r="YF228" s="38"/>
      <c r="YG228" s="38"/>
      <c r="YH228" s="38"/>
      <c r="YI228" s="38"/>
      <c r="YJ228" s="38"/>
      <c r="YK228" s="38"/>
      <c r="YL228" s="38"/>
      <c r="YM228" s="38"/>
      <c r="YN228" s="38"/>
      <c r="YO228" s="38"/>
      <c r="YP228" s="38"/>
      <c r="YQ228" s="38"/>
      <c r="YR228" s="38"/>
      <c r="YS228" s="38"/>
      <c r="YT228" s="38"/>
      <c r="YU228" s="38"/>
      <c r="YV228" s="38"/>
      <c r="YW228" s="38"/>
      <c r="YX228" s="38"/>
      <c r="YY228" s="38"/>
      <c r="YZ228" s="38"/>
      <c r="ZA228" s="38"/>
      <c r="ZB228" s="38"/>
      <c r="ZC228" s="38"/>
      <c r="ZD228" s="38"/>
      <c r="ZE228" s="38"/>
      <c r="ZF228" s="38"/>
      <c r="ZG228" s="38"/>
      <c r="ZH228" s="38"/>
      <c r="ZI228" s="38"/>
      <c r="ZJ228" s="38"/>
      <c r="ZK228" s="38"/>
      <c r="ZL228" s="38"/>
      <c r="ZM228" s="38"/>
      <c r="ZN228" s="38"/>
      <c r="ZO228" s="38"/>
      <c r="ZP228" s="38"/>
      <c r="ZQ228" s="38"/>
      <c r="ZR228" s="38"/>
      <c r="ZS228" s="38"/>
      <c r="ZT228" s="38"/>
      <c r="ZU228" s="38"/>
      <c r="ZV228" s="38"/>
      <c r="ZW228" s="38"/>
      <c r="ZX228" s="38"/>
      <c r="ZY228" s="38"/>
      <c r="ZZ228" s="38"/>
      <c r="AAA228" s="38"/>
      <c r="AAB228" s="38"/>
      <c r="AAC228" s="38"/>
      <c r="AAD228" s="38"/>
      <c r="AAE228" s="38"/>
      <c r="AAF228" s="38"/>
      <c r="AAG228" s="38"/>
      <c r="AAH228" s="38"/>
      <c r="AAI228" s="38"/>
      <c r="AAJ228" s="38"/>
      <c r="AAK228" s="38"/>
      <c r="AAL228" s="38"/>
      <c r="AAM228" s="38"/>
      <c r="AAN228" s="38"/>
      <c r="AAO228" s="38"/>
      <c r="AAP228" s="38"/>
      <c r="AAQ228" s="38"/>
      <c r="AAR228" s="38"/>
      <c r="AAS228" s="38"/>
      <c r="AAT228" s="38"/>
      <c r="AAU228" s="38"/>
      <c r="AAV228" s="38"/>
      <c r="AAW228" s="38"/>
      <c r="AAX228" s="38"/>
      <c r="AAY228" s="38"/>
      <c r="AAZ228" s="38"/>
      <c r="ABA228" s="38"/>
      <c r="ABB228" s="38"/>
      <c r="ABC228" s="38"/>
      <c r="ABD228" s="38"/>
      <c r="ABE228" s="38"/>
      <c r="ABF228" s="38"/>
      <c r="ABG228" s="38"/>
      <c r="ABH228" s="38"/>
      <c r="ABI228" s="38"/>
      <c r="ABJ228" s="38"/>
      <c r="ABK228" s="38"/>
      <c r="ABL228" s="38"/>
      <c r="ABM228" s="38"/>
      <c r="ABN228" s="38"/>
      <c r="ABO228" s="38"/>
      <c r="ABP228" s="38"/>
      <c r="ABQ228" s="38"/>
      <c r="ABR228" s="38"/>
      <c r="ABS228" s="38"/>
      <c r="ABT228" s="38"/>
      <c r="ABU228" s="38"/>
      <c r="ABV228" s="38"/>
      <c r="ABW228" s="38"/>
      <c r="ABX228" s="38"/>
      <c r="ABY228" s="38"/>
      <c r="ABZ228" s="38"/>
      <c r="ACA228" s="38"/>
      <c r="ACB228" s="38"/>
      <c r="ACC228" s="38"/>
      <c r="ACD228" s="38"/>
      <c r="ACE228" s="38"/>
      <c r="ACF228" s="38"/>
      <c r="ACG228" s="38"/>
      <c r="ACH228" s="38"/>
      <c r="ACI228" s="38"/>
      <c r="ACJ228" s="38"/>
      <c r="ACK228" s="38"/>
      <c r="ACL228" s="38"/>
      <c r="ACM228" s="38"/>
      <c r="ACN228" s="38"/>
      <c r="ACO228" s="38"/>
      <c r="ACP228" s="38"/>
      <c r="ACQ228" s="38"/>
      <c r="ACR228" s="38"/>
      <c r="ACS228" s="38"/>
      <c r="ACT228" s="38"/>
      <c r="ACU228" s="38"/>
      <c r="ACV228" s="38"/>
      <c r="ACW228" s="38"/>
      <c r="ACX228" s="38"/>
      <c r="ACY228" s="38"/>
      <c r="ACZ228" s="38"/>
      <c r="ADA228" s="38"/>
      <c r="ADB228" s="38"/>
      <c r="ADC228" s="38"/>
      <c r="ADD228" s="38"/>
      <c r="ADE228" s="38"/>
      <c r="ADF228" s="38"/>
      <c r="ADG228" s="38"/>
      <c r="ADH228" s="38"/>
      <c r="ADI228" s="38"/>
      <c r="ADJ228" s="38"/>
      <c r="ADK228" s="38"/>
      <c r="ADL228" s="38"/>
      <c r="ADM228" s="38"/>
      <c r="ADN228" s="38"/>
      <c r="ADO228" s="38"/>
      <c r="ADP228" s="38"/>
      <c r="ADQ228" s="38"/>
      <c r="ADR228" s="38"/>
      <c r="ADS228" s="38"/>
      <c r="ADT228" s="38"/>
      <c r="ADU228" s="38"/>
      <c r="ADV228" s="38"/>
      <c r="ADW228" s="38"/>
      <c r="ADX228" s="38"/>
      <c r="ADY228" s="38"/>
      <c r="ADZ228" s="38"/>
      <c r="AEA228" s="38"/>
      <c r="AEB228" s="38"/>
      <c r="AEC228" s="38"/>
      <c r="AED228" s="38"/>
      <c r="AEE228" s="38"/>
      <c r="AEF228" s="38"/>
      <c r="AEG228" s="38"/>
      <c r="AEH228" s="38"/>
      <c r="AEI228" s="38"/>
      <c r="AEJ228" s="38"/>
      <c r="AEK228" s="38"/>
      <c r="AEL228" s="38"/>
      <c r="AEM228" s="38"/>
      <c r="AEN228" s="38"/>
      <c r="AEO228" s="38"/>
      <c r="AEP228" s="38"/>
      <c r="AEQ228" s="38"/>
      <c r="AER228" s="38"/>
      <c r="AES228" s="38"/>
      <c r="AET228" s="38"/>
      <c r="AEU228" s="38"/>
      <c r="AEV228" s="38"/>
      <c r="AEW228" s="38"/>
      <c r="AEX228" s="38"/>
      <c r="AEY228" s="38"/>
      <c r="AEZ228" s="38"/>
      <c r="AFA228" s="38"/>
      <c r="AFB228" s="38"/>
      <c r="AFC228" s="38"/>
      <c r="AFD228" s="38"/>
      <c r="AFE228" s="38"/>
      <c r="AFF228" s="38"/>
      <c r="AFG228" s="38"/>
      <c r="AFH228" s="38"/>
      <c r="AFI228" s="38"/>
      <c r="AFJ228" s="38"/>
      <c r="AFK228" s="38"/>
      <c r="AFL228" s="38"/>
      <c r="AFM228" s="38"/>
      <c r="AFN228" s="38"/>
      <c r="AFO228" s="38"/>
      <c r="AFP228" s="38"/>
      <c r="AFQ228" s="38"/>
      <c r="AFR228" s="38"/>
      <c r="AFS228" s="38"/>
      <c r="AFT228" s="38"/>
      <c r="AFU228" s="38"/>
      <c r="AFV228" s="38"/>
      <c r="AFW228" s="38"/>
      <c r="AFX228" s="38"/>
      <c r="AFY228" s="38"/>
      <c r="AFZ228" s="38"/>
      <c r="AGA228" s="38"/>
      <c r="AGB228" s="38"/>
      <c r="AGC228" s="38"/>
      <c r="AGD228" s="38"/>
      <c r="AGE228" s="38"/>
      <c r="AGF228" s="38"/>
      <c r="AGG228" s="38"/>
      <c r="AGH228" s="38"/>
      <c r="AGI228" s="38"/>
      <c r="AGJ228" s="38"/>
      <c r="AGK228" s="38"/>
      <c r="AGL228" s="38"/>
      <c r="AGM228" s="38"/>
      <c r="AGN228" s="38"/>
      <c r="AGO228" s="38"/>
      <c r="AGP228" s="38"/>
      <c r="AGQ228" s="38"/>
      <c r="AGR228" s="38"/>
      <c r="AGS228" s="38"/>
      <c r="AGT228" s="38"/>
      <c r="AGU228" s="38"/>
      <c r="AGV228" s="38"/>
      <c r="AGW228" s="38"/>
      <c r="AGX228" s="38"/>
      <c r="AGY228" s="38"/>
      <c r="AGZ228" s="38"/>
      <c r="AHA228" s="38"/>
      <c r="AHB228" s="38"/>
      <c r="AHC228" s="38"/>
      <c r="AHD228" s="38"/>
      <c r="AHE228" s="38"/>
      <c r="AHF228" s="38"/>
      <c r="AHG228" s="38"/>
      <c r="AHH228" s="38"/>
      <c r="AHI228" s="38"/>
      <c r="AHJ228" s="38"/>
      <c r="AHK228" s="38"/>
      <c r="AHL228" s="38"/>
      <c r="AHM228" s="38"/>
      <c r="AHN228" s="38"/>
      <c r="AHO228" s="38"/>
      <c r="AHP228" s="38"/>
      <c r="AHQ228" s="38"/>
      <c r="AHR228" s="38"/>
      <c r="AHS228" s="38"/>
      <c r="AHT228" s="38"/>
      <c r="AHU228" s="38"/>
      <c r="AHV228" s="38"/>
      <c r="AHW228" s="38"/>
      <c r="AHX228" s="38"/>
      <c r="AHY228" s="38"/>
      <c r="AHZ228" s="38"/>
      <c r="AIA228" s="38"/>
      <c r="AIB228" s="38"/>
      <c r="AIC228" s="38"/>
      <c r="AID228" s="38"/>
      <c r="AIE228" s="38"/>
      <c r="AIF228" s="38"/>
      <c r="AIG228" s="38"/>
      <c r="AIH228" s="38"/>
      <c r="AII228" s="38"/>
      <c r="AIJ228" s="38"/>
      <c r="AIK228" s="38"/>
      <c r="AIL228" s="38"/>
      <c r="AIM228" s="38"/>
      <c r="AIN228" s="38"/>
      <c r="AIO228" s="38"/>
      <c r="AIP228" s="38"/>
      <c r="AIQ228" s="38"/>
      <c r="AIR228" s="38"/>
      <c r="AIS228" s="38"/>
      <c r="AIT228" s="38"/>
      <c r="AIU228" s="38"/>
      <c r="AIV228" s="38"/>
      <c r="AIW228" s="38"/>
      <c r="AIX228" s="38"/>
      <c r="AIY228" s="38"/>
      <c r="AIZ228" s="38"/>
      <c r="AJA228" s="38"/>
      <c r="AJB228" s="38"/>
      <c r="AJC228" s="38"/>
      <c r="AJD228" s="38"/>
      <c r="AJE228" s="38"/>
      <c r="AJF228" s="38"/>
      <c r="AJG228" s="38"/>
      <c r="AJH228" s="38"/>
      <c r="AJI228" s="38"/>
      <c r="AJJ228" s="38"/>
      <c r="AJK228" s="38"/>
      <c r="AJL228" s="38"/>
      <c r="AJM228" s="38"/>
      <c r="AJN228" s="38"/>
      <c r="AJO228" s="38"/>
      <c r="AJP228" s="38"/>
      <c r="AJQ228" s="38"/>
      <c r="AJR228" s="38"/>
      <c r="AJS228" s="38"/>
      <c r="AJT228" s="38"/>
      <c r="AJU228" s="38"/>
      <c r="AJV228" s="38"/>
      <c r="AJW228" s="38"/>
      <c r="AJX228" s="38"/>
      <c r="AJY228" s="38"/>
      <c r="AJZ228" s="38"/>
      <c r="AKA228" s="38"/>
      <c r="AKB228" s="38"/>
      <c r="AKC228" s="38"/>
      <c r="AKD228" s="38"/>
      <c r="AKE228" s="38"/>
      <c r="AKF228" s="38"/>
      <c r="AKG228" s="38"/>
      <c r="AKH228" s="38"/>
      <c r="AKI228" s="38"/>
      <c r="AKJ228" s="38"/>
      <c r="AKK228" s="38"/>
      <c r="AKL228" s="38"/>
      <c r="AKM228" s="38"/>
      <c r="AKN228" s="38"/>
      <c r="AKO228" s="38"/>
      <c r="AKP228" s="38"/>
      <c r="AKQ228" s="38"/>
      <c r="AKR228" s="38"/>
      <c r="AKS228" s="38"/>
      <c r="AKT228" s="38"/>
      <c r="AKU228" s="38"/>
      <c r="AKV228" s="38"/>
      <c r="AKW228" s="38"/>
      <c r="AKX228" s="38"/>
      <c r="AKY228" s="38"/>
      <c r="AKZ228" s="38"/>
      <c r="ALA228" s="38"/>
      <c r="ALB228" s="38"/>
      <c r="ALC228" s="38"/>
      <c r="ALD228" s="38"/>
      <c r="ALE228" s="38"/>
      <c r="ALF228" s="38"/>
      <c r="ALG228" s="38"/>
      <c r="ALH228" s="38"/>
      <c r="ALI228" s="38"/>
      <c r="ALJ228" s="38"/>
      <c r="ALK228" s="38"/>
      <c r="ALL228" s="38"/>
      <c r="ALM228" s="38"/>
      <c r="ALN228" s="38"/>
      <c r="ALO228" s="38"/>
      <c r="ALP228" s="38"/>
      <c r="ALQ228" s="38"/>
      <c r="ALR228" s="38"/>
      <c r="ALS228" s="38"/>
      <c r="ALT228" s="38"/>
      <c r="ALU228" s="38"/>
      <c r="ALV228" s="38"/>
      <c r="ALW228" s="38"/>
      <c r="ALX228" s="38"/>
      <c r="ALY228" s="38"/>
      <c r="ALZ228" s="38"/>
      <c r="AMA228" s="38"/>
      <c r="AMB228" s="38"/>
      <c r="AMC228" s="38"/>
      <c r="AMD228" s="38"/>
      <c r="AME228" s="38"/>
      <c r="AMF228" s="38"/>
      <c r="AMG228" s="38"/>
      <c r="AMH228" s="38"/>
      <c r="AMI228" s="38"/>
      <c r="AMJ228" s="38"/>
      <c r="AMK228" s="38"/>
      <c r="AML228" s="38"/>
      <c r="AMM228" s="38"/>
      <c r="AMN228" s="38"/>
      <c r="AMO228" s="38"/>
      <c r="AMP228" s="38"/>
      <c r="AMQ228" s="38"/>
      <c r="AMR228" s="38"/>
      <c r="AMS228" s="38"/>
      <c r="AMT228" s="38"/>
      <c r="AMU228" s="38"/>
      <c r="AMV228" s="38"/>
      <c r="AMW228" s="38"/>
      <c r="AMX228" s="38"/>
      <c r="AMY228" s="38"/>
      <c r="AMZ228" s="38"/>
      <c r="ANA228" s="38"/>
      <c r="ANB228" s="38"/>
      <c r="ANC228" s="38"/>
      <c r="AND228" s="38"/>
      <c r="ANE228" s="38"/>
      <c r="ANF228" s="38"/>
      <c r="ANG228" s="38"/>
      <c r="ANH228" s="38"/>
      <c r="ANI228" s="38"/>
      <c r="ANJ228" s="38"/>
      <c r="ANK228" s="38"/>
      <c r="ANL228" s="38"/>
      <c r="ANM228" s="38"/>
      <c r="ANN228" s="38"/>
      <c r="ANO228" s="38"/>
      <c r="ANP228" s="38"/>
      <c r="ANQ228" s="38"/>
      <c r="ANR228" s="38"/>
      <c r="ANS228" s="38"/>
      <c r="ANT228" s="38"/>
      <c r="ANU228" s="38"/>
      <c r="ANV228" s="38"/>
      <c r="ANW228" s="38"/>
      <c r="ANX228" s="38"/>
      <c r="ANY228" s="38"/>
      <c r="ANZ228" s="38"/>
      <c r="AOA228" s="38"/>
      <c r="AOB228" s="38"/>
      <c r="AOC228" s="38"/>
      <c r="AOD228" s="38"/>
      <c r="AOE228" s="38"/>
      <c r="AOF228" s="38"/>
      <c r="AOG228" s="38"/>
      <c r="AOH228" s="38"/>
      <c r="AOI228" s="38"/>
      <c r="AOJ228" s="38"/>
      <c r="AOK228" s="38"/>
      <c r="AOL228" s="38"/>
      <c r="AOM228" s="38"/>
      <c r="AON228" s="38"/>
      <c r="AOO228" s="38"/>
      <c r="AOP228" s="38"/>
      <c r="AOQ228" s="38"/>
      <c r="AOR228" s="38"/>
      <c r="AOS228" s="38"/>
      <c r="AOT228" s="38"/>
      <c r="AOU228" s="38"/>
      <c r="AOV228" s="38"/>
      <c r="AOW228" s="38"/>
      <c r="AOX228" s="38"/>
      <c r="AOY228" s="38"/>
      <c r="AOZ228" s="38"/>
      <c r="APA228" s="38"/>
      <c r="APB228" s="38"/>
      <c r="APC228" s="38"/>
      <c r="APD228" s="38"/>
      <c r="APE228" s="38"/>
      <c r="APF228" s="38"/>
      <c r="APG228" s="38"/>
      <c r="APH228" s="38"/>
      <c r="API228" s="38"/>
      <c r="APJ228" s="38"/>
      <c r="APK228" s="38"/>
      <c r="APL228" s="38"/>
      <c r="APM228" s="38"/>
      <c r="APN228" s="38"/>
      <c r="APO228" s="38"/>
      <c r="APP228" s="38"/>
      <c r="APQ228" s="38"/>
      <c r="APR228" s="38"/>
      <c r="APS228" s="38"/>
      <c r="APT228" s="38"/>
      <c r="APU228" s="38"/>
      <c r="APV228" s="38"/>
      <c r="APW228" s="38"/>
      <c r="APX228" s="38"/>
      <c r="APY228" s="38"/>
      <c r="APZ228" s="38"/>
      <c r="AQA228" s="38"/>
      <c r="AQB228" s="38"/>
      <c r="AQC228" s="38"/>
      <c r="AQD228" s="38"/>
      <c r="AQE228" s="38"/>
      <c r="AQF228" s="38"/>
      <c r="AQG228" s="38"/>
      <c r="AQH228" s="38"/>
      <c r="AQI228" s="38"/>
      <c r="AQJ228" s="38"/>
      <c r="AQK228" s="38"/>
      <c r="AQL228" s="38"/>
      <c r="AQM228" s="38"/>
      <c r="AQN228" s="38"/>
      <c r="AQO228" s="38"/>
      <c r="AQP228" s="38"/>
      <c r="AQQ228" s="38"/>
      <c r="AQR228" s="38"/>
      <c r="AQS228" s="38"/>
      <c r="AQT228" s="38"/>
      <c r="AQU228" s="38"/>
      <c r="AQV228" s="38"/>
      <c r="AQW228" s="38"/>
      <c r="AQX228" s="38"/>
      <c r="AQY228" s="38"/>
      <c r="AQZ228" s="38"/>
      <c r="ARA228" s="38"/>
      <c r="ARB228" s="38"/>
      <c r="ARC228" s="38"/>
      <c r="ARD228" s="38"/>
      <c r="ARE228" s="38"/>
      <c r="ARF228" s="38"/>
      <c r="ARG228" s="38"/>
      <c r="ARH228" s="38"/>
      <c r="ARI228" s="38"/>
      <c r="ARJ228" s="38"/>
      <c r="ARK228" s="38"/>
      <c r="ARL228" s="38"/>
      <c r="ARM228" s="38"/>
      <c r="ARN228" s="38"/>
      <c r="ARO228" s="38"/>
      <c r="ARP228" s="38"/>
      <c r="ARQ228" s="38"/>
      <c r="ARR228" s="38"/>
      <c r="ARS228" s="38"/>
      <c r="ART228" s="38"/>
      <c r="ARU228" s="38"/>
      <c r="ARV228" s="38"/>
      <c r="ARW228" s="38"/>
      <c r="ARX228" s="38"/>
      <c r="ARY228" s="38"/>
      <c r="ARZ228" s="38"/>
      <c r="ASA228" s="38"/>
      <c r="ASB228" s="38"/>
      <c r="ASC228" s="38"/>
      <c r="ASD228" s="38"/>
      <c r="ASE228" s="38"/>
      <c r="ASF228" s="38"/>
      <c r="ASG228" s="38"/>
      <c r="ASH228" s="38"/>
      <c r="ASI228" s="38"/>
      <c r="ASJ228" s="38"/>
      <c r="ASK228" s="38"/>
      <c r="ASL228" s="38"/>
      <c r="ASM228" s="38"/>
      <c r="ASN228" s="38"/>
      <c r="ASO228" s="38"/>
      <c r="ASP228" s="38"/>
      <c r="ASQ228" s="38"/>
      <c r="ASR228" s="38"/>
      <c r="ASS228" s="38"/>
      <c r="AST228" s="38"/>
      <c r="ASU228" s="38"/>
      <c r="ASV228" s="38"/>
      <c r="ASW228" s="38"/>
      <c r="ASX228" s="38"/>
      <c r="ASY228" s="38"/>
      <c r="ASZ228" s="38"/>
      <c r="ATA228" s="38"/>
      <c r="ATB228" s="38"/>
      <c r="ATC228" s="38"/>
      <c r="ATD228" s="38"/>
      <c r="ATE228" s="38"/>
      <c r="ATF228" s="38"/>
      <c r="ATG228" s="38"/>
      <c r="ATH228" s="38"/>
      <c r="ATI228" s="38"/>
      <c r="ATJ228" s="38"/>
      <c r="ATK228" s="38"/>
      <c r="ATL228" s="38"/>
      <c r="ATM228" s="38"/>
      <c r="ATN228" s="38"/>
      <c r="ATO228" s="38"/>
      <c r="ATP228" s="38"/>
      <c r="ATQ228" s="38"/>
      <c r="ATR228" s="38"/>
      <c r="ATS228" s="38"/>
      <c r="ATT228" s="38"/>
      <c r="ATU228" s="38"/>
      <c r="ATV228" s="38"/>
      <c r="ATW228" s="38"/>
      <c r="ATX228" s="38"/>
      <c r="ATY228" s="38"/>
      <c r="ATZ228" s="38"/>
      <c r="AUA228" s="38"/>
      <c r="AUB228" s="38"/>
      <c r="AUC228" s="38"/>
      <c r="AUD228" s="38"/>
      <c r="AUE228" s="38"/>
      <c r="AUF228" s="38"/>
      <c r="AUG228" s="38"/>
      <c r="AUH228" s="38"/>
      <c r="AUI228" s="38"/>
      <c r="AUJ228" s="38"/>
      <c r="AUK228" s="38"/>
      <c r="AUL228" s="38"/>
      <c r="AUM228" s="38"/>
      <c r="AUN228" s="38"/>
      <c r="AUO228" s="38"/>
      <c r="AUP228" s="38"/>
      <c r="AUQ228" s="38"/>
      <c r="AUR228" s="38"/>
      <c r="AUS228" s="38"/>
      <c r="AUT228" s="38"/>
      <c r="AUU228" s="38"/>
      <c r="AUV228" s="38"/>
      <c r="AUW228" s="38"/>
      <c r="AUX228" s="38"/>
      <c r="AUY228" s="38"/>
      <c r="AUZ228" s="38"/>
      <c r="AVA228" s="38"/>
      <c r="AVB228" s="38"/>
      <c r="AVC228" s="38"/>
      <c r="AVD228" s="38"/>
      <c r="AVE228" s="38"/>
      <c r="AVF228" s="38"/>
      <c r="AVG228" s="38"/>
      <c r="AVH228" s="38"/>
      <c r="AVI228" s="38"/>
      <c r="AVJ228" s="38"/>
      <c r="AVK228" s="38"/>
      <c r="AVL228" s="38"/>
      <c r="AVM228" s="38"/>
      <c r="AVN228" s="38"/>
      <c r="AVO228" s="38"/>
      <c r="AVP228" s="38"/>
      <c r="AVQ228" s="38"/>
      <c r="AVR228" s="38"/>
      <c r="AVS228" s="38"/>
      <c r="AVT228" s="38"/>
      <c r="AVU228" s="38"/>
      <c r="AVV228" s="38"/>
      <c r="AVW228" s="38"/>
      <c r="AVX228" s="38"/>
      <c r="AVY228" s="38"/>
      <c r="AVZ228" s="38"/>
      <c r="AWA228" s="38"/>
      <c r="AWB228" s="38"/>
      <c r="AWC228" s="38"/>
      <c r="AWD228" s="38"/>
      <c r="AWE228" s="38"/>
      <c r="AWF228" s="38"/>
      <c r="AWG228" s="38"/>
      <c r="AWH228" s="38"/>
      <c r="AWI228" s="38"/>
      <c r="AWJ228" s="38"/>
      <c r="AWK228" s="38"/>
      <c r="AWL228" s="38"/>
      <c r="AWM228" s="38"/>
      <c r="AWN228" s="38"/>
      <c r="AWO228" s="38"/>
      <c r="AWP228" s="38"/>
      <c r="AWQ228" s="38"/>
      <c r="AWR228" s="38"/>
      <c r="AWS228" s="38"/>
      <c r="AWT228" s="38"/>
      <c r="AWU228" s="38"/>
      <c r="AWV228" s="38"/>
      <c r="AWW228" s="38"/>
      <c r="AWX228" s="38"/>
      <c r="AWY228" s="38"/>
      <c r="AWZ228" s="38"/>
      <c r="AXA228" s="38"/>
      <c r="AXB228" s="38"/>
      <c r="AXC228" s="38"/>
      <c r="AXD228" s="38"/>
      <c r="AXE228" s="38"/>
      <c r="AXF228" s="38"/>
      <c r="AXG228" s="38"/>
      <c r="AXH228" s="38"/>
      <c r="AXI228" s="38"/>
      <c r="AXJ228" s="38"/>
      <c r="AXK228" s="38"/>
      <c r="AXL228" s="38"/>
      <c r="AXM228" s="38"/>
      <c r="AXN228" s="38"/>
      <c r="AXO228" s="38"/>
      <c r="AXP228" s="38"/>
      <c r="AXQ228" s="38"/>
      <c r="AXR228" s="38"/>
      <c r="AXS228" s="38"/>
      <c r="AXT228" s="38"/>
      <c r="AXU228" s="38"/>
      <c r="AXV228" s="38"/>
      <c r="AXW228" s="38"/>
      <c r="AXX228" s="38"/>
      <c r="AXY228" s="38"/>
      <c r="AXZ228" s="38"/>
      <c r="AYA228" s="38"/>
      <c r="AYB228" s="38"/>
      <c r="AYC228" s="38"/>
      <c r="AYD228" s="38"/>
      <c r="AYE228" s="38"/>
      <c r="AYF228" s="38"/>
      <c r="AYG228" s="38"/>
      <c r="AYH228" s="38"/>
      <c r="AYI228" s="38"/>
      <c r="AYJ228" s="38"/>
      <c r="AYK228" s="38"/>
      <c r="AYL228" s="38"/>
      <c r="AYM228" s="38"/>
      <c r="AYN228" s="38"/>
      <c r="AYO228" s="38"/>
      <c r="AYP228" s="38"/>
      <c r="AYQ228" s="38"/>
      <c r="AYR228" s="38"/>
      <c r="AYS228" s="38"/>
      <c r="AYT228" s="38"/>
      <c r="AYU228" s="38"/>
      <c r="AYV228" s="38"/>
      <c r="AYW228" s="38"/>
      <c r="AYX228" s="38"/>
      <c r="AYY228" s="38"/>
      <c r="AYZ228" s="38"/>
      <c r="AZA228" s="38"/>
      <c r="AZB228" s="38"/>
      <c r="AZC228" s="38"/>
      <c r="AZD228" s="38"/>
      <c r="AZE228" s="38"/>
      <c r="AZF228" s="38"/>
      <c r="AZG228" s="38"/>
      <c r="AZH228" s="38"/>
      <c r="AZI228" s="38"/>
      <c r="AZJ228" s="38"/>
      <c r="AZK228" s="38"/>
      <c r="AZL228" s="38"/>
      <c r="AZM228" s="38"/>
      <c r="AZN228" s="38"/>
      <c r="AZO228" s="38"/>
      <c r="AZP228" s="38"/>
      <c r="AZQ228" s="38"/>
      <c r="AZR228" s="38"/>
      <c r="AZS228" s="38"/>
      <c r="AZT228" s="38"/>
      <c r="AZU228" s="38"/>
      <c r="AZV228" s="38"/>
      <c r="AZW228" s="38"/>
      <c r="AZX228" s="38"/>
      <c r="AZY228" s="38"/>
      <c r="AZZ228" s="38"/>
      <c r="BAA228" s="38"/>
      <c r="BAB228" s="38"/>
      <c r="BAC228" s="38"/>
      <c r="BAD228" s="38"/>
      <c r="BAE228" s="38"/>
      <c r="BAF228" s="38"/>
      <c r="BAG228" s="38"/>
      <c r="BAH228" s="38"/>
      <c r="BAI228" s="38"/>
      <c r="BAJ228" s="38"/>
      <c r="BAK228" s="38"/>
      <c r="BAL228" s="38"/>
      <c r="BAM228" s="38"/>
      <c r="BAN228" s="38"/>
      <c r="BAO228" s="38"/>
      <c r="BAP228" s="38"/>
      <c r="BAQ228" s="38"/>
      <c r="BAR228" s="38"/>
      <c r="BAS228" s="38"/>
      <c r="BAT228" s="38"/>
      <c r="BAU228" s="38"/>
      <c r="BAV228" s="38"/>
      <c r="BAW228" s="38"/>
      <c r="BAX228" s="38"/>
      <c r="BAY228" s="38"/>
      <c r="BAZ228" s="38"/>
      <c r="BBA228" s="38"/>
      <c r="BBB228" s="38"/>
      <c r="BBC228" s="38"/>
      <c r="BBD228" s="38"/>
      <c r="BBE228" s="38"/>
      <c r="BBF228" s="38"/>
      <c r="BBG228" s="38"/>
      <c r="BBH228" s="38"/>
      <c r="BBI228" s="38"/>
      <c r="BBJ228" s="38"/>
      <c r="BBK228" s="38"/>
      <c r="BBL228" s="38"/>
      <c r="BBM228" s="38"/>
      <c r="BBN228" s="38"/>
      <c r="BBO228" s="38"/>
      <c r="BBP228" s="38"/>
      <c r="BBQ228" s="38"/>
      <c r="BBR228" s="38"/>
      <c r="BBS228" s="38"/>
      <c r="BBT228" s="38"/>
      <c r="BBU228" s="38"/>
      <c r="BBV228" s="38"/>
      <c r="BBW228" s="38"/>
      <c r="BBX228" s="38"/>
      <c r="BBY228" s="38"/>
      <c r="BBZ228" s="38"/>
      <c r="BCA228" s="38"/>
      <c r="BCB228" s="38"/>
      <c r="BCC228" s="38"/>
      <c r="BCD228" s="38"/>
      <c r="BCE228" s="38"/>
      <c r="BCF228" s="38"/>
      <c r="BCG228" s="38"/>
      <c r="BCH228" s="38"/>
      <c r="BCI228" s="38"/>
      <c r="BCJ228" s="38"/>
      <c r="BCK228" s="38"/>
      <c r="BCL228" s="38"/>
      <c r="BCM228" s="38"/>
      <c r="BCN228" s="38"/>
      <c r="BCO228" s="38"/>
      <c r="BCP228" s="38"/>
      <c r="BCQ228" s="38"/>
      <c r="BCR228" s="38"/>
      <c r="BCS228" s="38"/>
      <c r="BCT228" s="38"/>
      <c r="BCU228" s="38"/>
      <c r="BCV228" s="38"/>
      <c r="BCW228" s="38"/>
      <c r="BCX228" s="38"/>
      <c r="BCY228" s="38"/>
      <c r="BCZ228" s="38"/>
      <c r="BDA228" s="38"/>
      <c r="BDB228" s="38"/>
      <c r="BDC228" s="38"/>
      <c r="BDD228" s="38"/>
      <c r="BDE228" s="38"/>
      <c r="BDF228" s="38"/>
      <c r="BDG228" s="38"/>
      <c r="BDH228" s="38"/>
      <c r="BDI228" s="38"/>
      <c r="BDJ228" s="38"/>
      <c r="BDK228" s="38"/>
      <c r="BDL228" s="38"/>
      <c r="BDM228" s="38"/>
      <c r="BDN228" s="38"/>
      <c r="BDO228" s="38"/>
      <c r="BDP228" s="38"/>
      <c r="BDQ228" s="38"/>
      <c r="BDR228" s="38"/>
      <c r="BDS228" s="38"/>
      <c r="BDT228" s="38"/>
      <c r="BDU228" s="38"/>
      <c r="BDV228" s="38"/>
      <c r="BDW228" s="38"/>
      <c r="BDX228" s="38"/>
      <c r="BDY228" s="38"/>
      <c r="BDZ228" s="38"/>
      <c r="BEA228" s="38"/>
      <c r="BEB228" s="38"/>
      <c r="BEC228" s="38"/>
      <c r="BED228" s="38"/>
      <c r="BEE228" s="38"/>
      <c r="BEF228" s="38"/>
      <c r="BEG228" s="38"/>
      <c r="BEH228" s="38"/>
      <c r="BEI228" s="38"/>
      <c r="BEJ228" s="38"/>
      <c r="BEK228" s="38"/>
      <c r="BEL228" s="38"/>
      <c r="BEM228" s="38"/>
      <c r="BEN228" s="38"/>
      <c r="BEO228" s="38"/>
      <c r="BEP228" s="38"/>
      <c r="BEQ228" s="38"/>
      <c r="BER228" s="38"/>
      <c r="BES228" s="38"/>
      <c r="BET228" s="38"/>
      <c r="BEU228" s="38"/>
      <c r="BEV228" s="38"/>
      <c r="BEW228" s="38"/>
      <c r="BEX228" s="38"/>
      <c r="BEY228" s="38"/>
      <c r="BEZ228" s="38"/>
      <c r="BFA228" s="38"/>
      <c r="BFB228" s="38"/>
      <c r="BFC228" s="38"/>
      <c r="BFD228" s="38"/>
      <c r="BFE228" s="38"/>
      <c r="BFF228" s="38"/>
      <c r="BFG228" s="38"/>
      <c r="BFH228" s="38"/>
      <c r="BFI228" s="38"/>
      <c r="BFJ228" s="38"/>
      <c r="BFK228" s="38"/>
      <c r="BFL228" s="38"/>
      <c r="BFM228" s="38"/>
      <c r="BFN228" s="38"/>
      <c r="BFO228" s="38"/>
      <c r="BFP228" s="38"/>
      <c r="BFQ228" s="38"/>
      <c r="BFR228" s="38"/>
      <c r="BFS228" s="38"/>
      <c r="BFT228" s="38"/>
      <c r="BFU228" s="38"/>
      <c r="BFV228" s="38"/>
      <c r="BFW228" s="38"/>
      <c r="BFX228" s="38"/>
      <c r="BFY228" s="38"/>
      <c r="BFZ228" s="38"/>
      <c r="BGA228" s="38"/>
      <c r="BGB228" s="38"/>
      <c r="BGC228" s="38"/>
      <c r="BGD228" s="38"/>
      <c r="BGE228" s="38"/>
      <c r="BGF228" s="38"/>
      <c r="BGG228" s="38"/>
      <c r="BGH228" s="38"/>
      <c r="BGI228" s="38"/>
      <c r="BGJ228" s="38"/>
      <c r="BGK228" s="38"/>
      <c r="BGL228" s="38"/>
      <c r="BGM228" s="38"/>
      <c r="BGN228" s="38"/>
      <c r="BGO228" s="38"/>
      <c r="BGP228" s="38"/>
      <c r="BGQ228" s="38"/>
      <c r="BGR228" s="38"/>
      <c r="BGS228" s="38"/>
      <c r="BGT228" s="38"/>
      <c r="BGU228" s="38"/>
      <c r="BGV228" s="38"/>
      <c r="BGW228" s="38"/>
      <c r="BGX228" s="38"/>
      <c r="BGY228" s="38"/>
      <c r="BGZ228" s="38"/>
      <c r="BHA228" s="38"/>
      <c r="BHB228" s="38"/>
      <c r="BHC228" s="38"/>
      <c r="BHD228" s="38"/>
      <c r="BHE228" s="38"/>
      <c r="BHF228" s="38"/>
      <c r="BHG228" s="38"/>
      <c r="BHH228" s="38"/>
      <c r="BHI228" s="38"/>
      <c r="BHJ228" s="38"/>
      <c r="BHK228" s="38"/>
      <c r="BHL228" s="38"/>
      <c r="BHM228" s="38"/>
      <c r="BHN228" s="38"/>
      <c r="BHO228" s="38"/>
      <c r="BHP228" s="38"/>
      <c r="BHQ228" s="38"/>
      <c r="BHR228" s="38"/>
      <c r="BHS228" s="38"/>
      <c r="BHT228" s="38"/>
      <c r="BHU228" s="38"/>
      <c r="BHV228" s="38"/>
      <c r="BHW228" s="38"/>
      <c r="BHX228" s="38"/>
      <c r="BHY228" s="38"/>
      <c r="BHZ228" s="38"/>
      <c r="BIA228" s="38"/>
      <c r="BIB228" s="38"/>
      <c r="BIC228" s="38"/>
      <c r="BID228" s="38"/>
      <c r="BIE228" s="38"/>
      <c r="BIF228" s="38"/>
      <c r="BIG228" s="38"/>
      <c r="BIH228" s="38"/>
      <c r="BII228" s="38"/>
      <c r="BIJ228" s="38"/>
      <c r="BIK228" s="38"/>
      <c r="BIL228" s="38"/>
      <c r="BIM228" s="38"/>
      <c r="BIN228" s="38"/>
      <c r="BIO228" s="38"/>
      <c r="BIP228" s="38"/>
      <c r="BIQ228" s="38"/>
      <c r="BIR228" s="38"/>
      <c r="BIS228" s="38"/>
      <c r="BIT228" s="38"/>
      <c r="BIU228" s="38"/>
      <c r="BIV228" s="38"/>
      <c r="BIW228" s="38"/>
      <c r="BIX228" s="38"/>
      <c r="BIY228" s="38"/>
      <c r="BIZ228" s="38"/>
      <c r="BJA228" s="38"/>
      <c r="BJB228" s="38"/>
      <c r="BJC228" s="38"/>
      <c r="BJD228" s="38"/>
      <c r="BJE228" s="38"/>
      <c r="BJF228" s="38"/>
      <c r="BJG228" s="38"/>
      <c r="BJH228" s="38"/>
      <c r="BJI228" s="38"/>
      <c r="BJJ228" s="38"/>
      <c r="BJK228" s="38"/>
      <c r="BJL228" s="38"/>
      <c r="BJM228" s="38"/>
      <c r="BJN228" s="38"/>
      <c r="BJO228" s="38"/>
      <c r="BJP228" s="38"/>
      <c r="BJQ228" s="38"/>
      <c r="BJR228" s="38"/>
      <c r="BJS228" s="38"/>
      <c r="BJT228" s="38"/>
      <c r="BJU228" s="38"/>
      <c r="BJV228" s="38"/>
      <c r="BJW228" s="38"/>
      <c r="BJX228" s="38"/>
      <c r="BJY228" s="38"/>
      <c r="BJZ228" s="38"/>
      <c r="BKA228" s="38"/>
      <c r="BKB228" s="38"/>
      <c r="BKC228" s="38"/>
      <c r="BKD228" s="38"/>
      <c r="BKE228" s="38"/>
      <c r="BKF228" s="38"/>
      <c r="BKG228" s="38"/>
      <c r="BKH228" s="38"/>
      <c r="BKI228" s="38"/>
      <c r="BKJ228" s="38"/>
      <c r="BKK228" s="38"/>
      <c r="BKL228" s="38"/>
      <c r="BKM228" s="38"/>
      <c r="BKN228" s="38"/>
      <c r="BKO228" s="38"/>
      <c r="BKP228" s="38"/>
      <c r="BKQ228" s="38"/>
      <c r="BKR228" s="38"/>
      <c r="BKS228" s="38"/>
      <c r="BKT228" s="38"/>
      <c r="BKU228" s="38"/>
      <c r="BKV228" s="38"/>
      <c r="BKW228" s="38"/>
      <c r="BKX228" s="38"/>
      <c r="BKY228" s="38"/>
      <c r="BKZ228" s="38"/>
      <c r="BLA228" s="38"/>
      <c r="BLB228" s="38"/>
      <c r="BLC228" s="38"/>
      <c r="BLD228" s="38"/>
      <c r="BLE228" s="38"/>
      <c r="BLF228" s="38"/>
      <c r="BLG228" s="38"/>
      <c r="BLH228" s="38"/>
      <c r="BLI228" s="38"/>
      <c r="BLJ228" s="38"/>
      <c r="BLK228" s="38"/>
      <c r="BLL228" s="38"/>
      <c r="BLM228" s="38"/>
      <c r="BLN228" s="38"/>
      <c r="BLO228" s="38"/>
      <c r="BLP228" s="38"/>
      <c r="BLQ228" s="38"/>
      <c r="BLR228" s="38"/>
      <c r="BLS228" s="38"/>
      <c r="BLT228" s="38"/>
      <c r="BLU228" s="38"/>
      <c r="BLV228" s="38"/>
      <c r="BLW228" s="38"/>
      <c r="BLX228" s="38"/>
      <c r="BLY228" s="38"/>
      <c r="BLZ228" s="38"/>
      <c r="BMA228" s="38"/>
      <c r="BMB228" s="38"/>
      <c r="BMC228" s="38"/>
      <c r="BMD228" s="38"/>
      <c r="BME228" s="38"/>
      <c r="BMF228" s="38"/>
      <c r="BMG228" s="38"/>
      <c r="BMH228" s="38"/>
      <c r="BMI228" s="38"/>
      <c r="BMJ228" s="38"/>
      <c r="BMK228" s="38"/>
      <c r="BML228" s="38"/>
      <c r="BMM228" s="38"/>
      <c r="BMN228" s="38"/>
      <c r="BMO228" s="38"/>
      <c r="BMP228" s="38"/>
      <c r="BMQ228" s="38"/>
      <c r="BMR228" s="38"/>
      <c r="BMS228" s="38"/>
      <c r="BMT228" s="38"/>
      <c r="BMU228" s="38"/>
      <c r="BMV228" s="38"/>
      <c r="BMW228" s="38"/>
      <c r="BMX228" s="38"/>
      <c r="BMY228" s="38"/>
      <c r="BMZ228" s="38"/>
      <c r="BNA228" s="38"/>
      <c r="BNB228" s="38"/>
      <c r="BNC228" s="38"/>
      <c r="BND228" s="38"/>
      <c r="BNE228" s="38"/>
      <c r="BNF228" s="38"/>
      <c r="BNG228" s="38"/>
      <c r="BNH228" s="38"/>
      <c r="BNI228" s="38"/>
      <c r="BNJ228" s="38"/>
      <c r="BNK228" s="38"/>
      <c r="BNL228" s="38"/>
      <c r="BNM228" s="38"/>
      <c r="BNN228" s="38"/>
      <c r="BNO228" s="38"/>
      <c r="BNP228" s="38"/>
      <c r="BNQ228" s="38"/>
      <c r="BNR228" s="38"/>
      <c r="BNS228" s="38"/>
      <c r="BNT228" s="38"/>
      <c r="BNU228" s="38"/>
      <c r="BNV228" s="38"/>
      <c r="BNW228" s="38"/>
      <c r="BNX228" s="38"/>
      <c r="BNY228" s="38"/>
      <c r="BNZ228" s="38"/>
      <c r="BOA228" s="38"/>
      <c r="BOB228" s="38"/>
      <c r="BOC228" s="38"/>
      <c r="BOD228" s="38"/>
      <c r="BOE228" s="38"/>
      <c r="BOF228" s="38"/>
      <c r="BOG228" s="38"/>
      <c r="BOH228" s="38"/>
      <c r="BOI228" s="38"/>
      <c r="BOJ228" s="38"/>
      <c r="BOK228" s="38"/>
      <c r="BOL228" s="38"/>
      <c r="BOM228" s="38"/>
      <c r="BON228" s="38"/>
      <c r="BOO228" s="38"/>
      <c r="BOP228" s="38"/>
      <c r="BOQ228" s="38"/>
      <c r="BOR228" s="38"/>
      <c r="BOS228" s="38"/>
      <c r="BOT228" s="38"/>
      <c r="BOU228" s="38"/>
      <c r="BOV228" s="38"/>
      <c r="BOW228" s="38"/>
      <c r="BOX228" s="38"/>
      <c r="BOY228" s="38"/>
      <c r="BOZ228" s="38"/>
      <c r="BPA228" s="38"/>
      <c r="BPB228" s="38"/>
      <c r="BPC228" s="38"/>
      <c r="BPD228" s="38"/>
      <c r="BPE228" s="38"/>
      <c r="BPF228" s="38"/>
      <c r="BPG228" s="38"/>
      <c r="BPH228" s="38"/>
      <c r="BPI228" s="38"/>
      <c r="BPJ228" s="38"/>
      <c r="BPK228" s="38"/>
      <c r="BPL228" s="38"/>
      <c r="BPM228" s="38"/>
      <c r="BPN228" s="38"/>
      <c r="BPO228" s="38"/>
      <c r="BPP228" s="38"/>
      <c r="BPQ228" s="38"/>
      <c r="BPR228" s="38"/>
      <c r="BPS228" s="38"/>
      <c r="BPT228" s="38"/>
      <c r="BPU228" s="38"/>
      <c r="BPV228" s="38"/>
      <c r="BPW228" s="38"/>
      <c r="BPX228" s="38"/>
      <c r="BPY228" s="38"/>
      <c r="BPZ228" s="38"/>
      <c r="BQA228" s="38"/>
      <c r="BQB228" s="38"/>
      <c r="BQC228" s="38"/>
      <c r="BQD228" s="38"/>
      <c r="BQE228" s="38"/>
      <c r="BQF228" s="38"/>
      <c r="BQG228" s="38"/>
      <c r="BQH228" s="38"/>
      <c r="BQI228" s="38"/>
      <c r="BQJ228" s="38"/>
      <c r="BQK228" s="38"/>
      <c r="BQL228" s="38"/>
      <c r="BQM228" s="38"/>
      <c r="BQN228" s="38"/>
      <c r="BQO228" s="38"/>
      <c r="BQP228" s="38"/>
      <c r="BQQ228" s="38"/>
      <c r="BQR228" s="38"/>
      <c r="BQS228" s="38"/>
      <c r="BQT228" s="38"/>
      <c r="BQU228" s="38"/>
      <c r="BQV228" s="38"/>
      <c r="BQW228" s="38"/>
      <c r="BQX228" s="38"/>
      <c r="BQY228" s="38"/>
      <c r="BQZ228" s="38"/>
      <c r="BRA228" s="38"/>
      <c r="BRB228" s="38"/>
      <c r="BRC228" s="38"/>
      <c r="BRD228" s="38"/>
      <c r="BRE228" s="38"/>
      <c r="BRF228" s="38"/>
      <c r="BRG228" s="38"/>
      <c r="BRH228" s="38"/>
      <c r="BRI228" s="38"/>
      <c r="BRJ228" s="38"/>
      <c r="BRK228" s="38"/>
      <c r="BRL228" s="38"/>
      <c r="BRM228" s="38"/>
      <c r="BRN228" s="38"/>
      <c r="BRO228" s="38"/>
      <c r="BRP228" s="38"/>
      <c r="BRQ228" s="38"/>
      <c r="BRR228" s="38"/>
      <c r="BRS228" s="38"/>
      <c r="BRT228" s="38"/>
      <c r="BRU228" s="38"/>
      <c r="BRV228" s="38"/>
      <c r="BRW228" s="38"/>
      <c r="BRX228" s="38"/>
      <c r="BRY228" s="38"/>
      <c r="BRZ228" s="38"/>
      <c r="BSA228" s="38"/>
      <c r="BSB228" s="38"/>
      <c r="BSC228" s="38"/>
      <c r="BSD228" s="38"/>
      <c r="BSE228" s="38"/>
      <c r="BSF228" s="38"/>
      <c r="BSG228" s="38"/>
      <c r="BSH228" s="38"/>
      <c r="BSI228" s="38"/>
      <c r="BSJ228" s="38"/>
      <c r="BSK228" s="38"/>
      <c r="BSL228" s="38"/>
      <c r="BSM228" s="38"/>
      <c r="BSN228" s="38"/>
      <c r="BSO228" s="38"/>
      <c r="BSP228" s="38"/>
      <c r="BSQ228" s="38"/>
      <c r="BSR228" s="38"/>
      <c r="BSS228" s="38"/>
      <c r="BST228" s="38"/>
      <c r="BSU228" s="38"/>
      <c r="BSV228" s="38"/>
      <c r="BSW228" s="38"/>
      <c r="BSX228" s="38"/>
      <c r="BSY228" s="38"/>
      <c r="BSZ228" s="38"/>
      <c r="BTA228" s="38"/>
      <c r="BTB228" s="38"/>
      <c r="BTC228" s="38"/>
      <c r="BTD228" s="38"/>
      <c r="BTE228" s="38"/>
      <c r="BTF228" s="38"/>
      <c r="BTG228" s="38"/>
      <c r="BTH228" s="38"/>
      <c r="BTI228" s="38"/>
      <c r="BTJ228" s="38"/>
      <c r="BTK228" s="38"/>
      <c r="BTL228" s="38"/>
      <c r="BTM228" s="38"/>
      <c r="BTN228" s="38"/>
      <c r="BTO228" s="38"/>
      <c r="BTP228" s="38"/>
      <c r="BTQ228" s="38"/>
      <c r="BTR228" s="38"/>
      <c r="BTS228" s="38"/>
      <c r="BTT228" s="38"/>
      <c r="BTU228" s="38"/>
      <c r="BTV228" s="38"/>
      <c r="BTW228" s="38"/>
      <c r="BTX228" s="38"/>
      <c r="BTY228" s="38"/>
      <c r="BTZ228" s="38"/>
      <c r="BUA228" s="38"/>
      <c r="BUB228" s="38"/>
      <c r="BUC228" s="38"/>
      <c r="BUD228" s="38"/>
      <c r="BUE228" s="38"/>
      <c r="BUF228" s="38"/>
      <c r="BUG228" s="38"/>
      <c r="BUH228" s="38"/>
      <c r="BUI228" s="38"/>
      <c r="BUJ228" s="38"/>
      <c r="BUK228" s="38"/>
      <c r="BUL228" s="38"/>
      <c r="BUM228" s="38"/>
      <c r="BUN228" s="38"/>
      <c r="BUO228" s="38"/>
      <c r="BUP228" s="38"/>
      <c r="BUQ228" s="38"/>
      <c r="BUR228" s="38"/>
      <c r="BUS228" s="38"/>
      <c r="BUT228" s="38"/>
      <c r="BUU228" s="38"/>
      <c r="BUV228" s="38"/>
      <c r="BUW228" s="38"/>
      <c r="BUX228" s="38"/>
      <c r="BUY228" s="38"/>
      <c r="BUZ228" s="38"/>
      <c r="BVA228" s="38"/>
      <c r="BVB228" s="38"/>
      <c r="BVC228" s="38"/>
      <c r="BVD228" s="38"/>
      <c r="BVE228" s="38"/>
      <c r="BVF228" s="38"/>
      <c r="BVG228" s="38"/>
      <c r="BVH228" s="38"/>
      <c r="BVI228" s="38"/>
      <c r="BVJ228" s="38"/>
      <c r="BVK228" s="38"/>
      <c r="BVL228" s="38"/>
      <c r="BVM228" s="38"/>
      <c r="BVN228" s="38"/>
      <c r="BVO228" s="38"/>
      <c r="BVP228" s="38"/>
      <c r="BVQ228" s="38"/>
      <c r="BVR228" s="38"/>
      <c r="BVS228" s="38"/>
      <c r="BVT228" s="38"/>
      <c r="BVU228" s="38"/>
      <c r="BVV228" s="38"/>
      <c r="BVW228" s="38"/>
      <c r="BVX228" s="38"/>
      <c r="BVY228" s="38"/>
      <c r="BVZ228" s="38"/>
      <c r="BWA228" s="38"/>
      <c r="BWB228" s="38"/>
      <c r="BWC228" s="38"/>
      <c r="BWD228" s="38"/>
      <c r="BWE228" s="38"/>
      <c r="BWF228" s="38"/>
      <c r="BWG228" s="38"/>
      <c r="BWH228" s="38"/>
      <c r="BWI228" s="38"/>
      <c r="BWJ228" s="38"/>
      <c r="BWK228" s="38"/>
      <c r="BWL228" s="38"/>
      <c r="BWM228" s="38"/>
      <c r="BWN228" s="38"/>
      <c r="BWO228" s="38"/>
      <c r="BWP228" s="38"/>
      <c r="BWQ228" s="38"/>
      <c r="BWR228" s="38"/>
      <c r="BWS228" s="38"/>
      <c r="BWT228" s="38"/>
      <c r="BWU228" s="38"/>
      <c r="BWV228" s="38"/>
      <c r="BWW228" s="38"/>
      <c r="BWX228" s="38"/>
      <c r="BWY228" s="38"/>
      <c r="BWZ228" s="38"/>
      <c r="BXA228" s="38"/>
      <c r="BXB228" s="38"/>
      <c r="BXC228" s="38"/>
      <c r="BXD228" s="38"/>
      <c r="BXE228" s="38"/>
      <c r="BXF228" s="38"/>
      <c r="BXG228" s="38"/>
      <c r="BXH228" s="38"/>
      <c r="BXI228" s="38"/>
      <c r="BXJ228" s="38"/>
      <c r="BXK228" s="38"/>
      <c r="BXL228" s="38"/>
      <c r="BXM228" s="38"/>
      <c r="BXN228" s="38"/>
      <c r="BXO228" s="38"/>
      <c r="BXP228" s="38"/>
      <c r="BXQ228" s="38"/>
      <c r="BXR228" s="38"/>
      <c r="BXS228" s="38"/>
      <c r="BXT228" s="38"/>
      <c r="BXU228" s="38"/>
      <c r="BXV228" s="38"/>
      <c r="BXW228" s="38"/>
      <c r="BXX228" s="38"/>
      <c r="BXY228" s="38"/>
      <c r="BXZ228" s="38"/>
      <c r="BYA228" s="38"/>
      <c r="BYB228" s="38"/>
      <c r="BYC228" s="38"/>
      <c r="BYD228" s="38"/>
      <c r="BYE228" s="38"/>
      <c r="BYF228" s="38"/>
      <c r="BYG228" s="38"/>
      <c r="BYH228" s="38"/>
      <c r="BYI228" s="38"/>
      <c r="BYJ228" s="38"/>
      <c r="BYK228" s="38"/>
      <c r="BYL228" s="38"/>
      <c r="BYM228" s="38"/>
      <c r="BYN228" s="38"/>
      <c r="BYO228" s="38"/>
      <c r="BYP228" s="38"/>
      <c r="BYQ228" s="38"/>
      <c r="BYR228" s="38"/>
      <c r="BYS228" s="38"/>
      <c r="BYT228" s="38"/>
      <c r="BYU228" s="38"/>
      <c r="BYV228" s="38"/>
      <c r="BYW228" s="38"/>
      <c r="BYX228" s="38"/>
      <c r="BYY228" s="38"/>
      <c r="BYZ228" s="38"/>
      <c r="BZA228" s="38"/>
      <c r="BZB228" s="38"/>
      <c r="BZC228" s="38"/>
      <c r="BZD228" s="38"/>
      <c r="BZE228" s="38"/>
      <c r="BZF228" s="38"/>
      <c r="BZG228" s="38"/>
      <c r="BZH228" s="38"/>
      <c r="BZI228" s="38"/>
      <c r="BZJ228" s="38"/>
      <c r="BZK228" s="38"/>
      <c r="BZL228" s="38"/>
      <c r="BZM228" s="38"/>
      <c r="BZN228" s="38"/>
      <c r="BZO228" s="38"/>
      <c r="BZP228" s="38"/>
      <c r="BZQ228" s="38"/>
      <c r="BZR228" s="38"/>
      <c r="BZS228" s="38"/>
      <c r="BZT228" s="38"/>
      <c r="BZU228" s="38"/>
      <c r="BZV228" s="38"/>
      <c r="BZW228" s="38"/>
      <c r="BZX228" s="38"/>
      <c r="BZY228" s="38"/>
      <c r="BZZ228" s="38"/>
      <c r="CAA228" s="38"/>
      <c r="CAB228" s="38"/>
      <c r="CAC228" s="38"/>
      <c r="CAD228" s="38"/>
      <c r="CAE228" s="38"/>
      <c r="CAF228" s="38"/>
      <c r="CAG228" s="38"/>
      <c r="CAH228" s="38"/>
      <c r="CAI228" s="38"/>
      <c r="CAJ228" s="38"/>
      <c r="CAK228" s="38"/>
      <c r="CAL228" s="38"/>
      <c r="CAM228" s="38"/>
      <c r="CAN228" s="38"/>
      <c r="CAO228" s="38"/>
      <c r="CAP228" s="38"/>
      <c r="CAQ228" s="38"/>
      <c r="CAR228" s="38"/>
      <c r="CAS228" s="38"/>
      <c r="CAT228" s="38"/>
      <c r="CAU228" s="38"/>
      <c r="CAV228" s="38"/>
      <c r="CAW228" s="38"/>
      <c r="CAX228" s="38"/>
      <c r="CAY228" s="38"/>
      <c r="CAZ228" s="38"/>
      <c r="CBA228" s="38"/>
      <c r="CBB228" s="38"/>
      <c r="CBC228" s="38"/>
      <c r="CBD228" s="38"/>
      <c r="CBE228" s="38"/>
      <c r="CBF228" s="38"/>
      <c r="CBG228" s="38"/>
      <c r="CBH228" s="38"/>
      <c r="CBI228" s="38"/>
      <c r="CBJ228" s="38"/>
      <c r="CBK228" s="38"/>
      <c r="CBL228" s="38"/>
      <c r="CBM228" s="38"/>
      <c r="CBN228" s="38"/>
      <c r="CBO228" s="38"/>
      <c r="CBP228" s="38"/>
      <c r="CBQ228" s="38"/>
      <c r="CBR228" s="38"/>
      <c r="CBS228" s="38"/>
      <c r="CBT228" s="38"/>
      <c r="CBU228" s="38"/>
      <c r="CBV228" s="38"/>
      <c r="CBW228" s="38"/>
      <c r="CBX228" s="38"/>
      <c r="CBY228" s="38"/>
      <c r="CBZ228" s="38"/>
      <c r="CCA228" s="38"/>
      <c r="CCB228" s="38"/>
      <c r="CCC228" s="38"/>
      <c r="CCD228" s="38"/>
      <c r="CCE228" s="38"/>
      <c r="CCF228" s="38"/>
      <c r="CCG228" s="38"/>
      <c r="CCH228" s="38"/>
      <c r="CCI228" s="38"/>
      <c r="CCJ228" s="38"/>
      <c r="CCK228" s="38"/>
      <c r="CCL228" s="38"/>
      <c r="CCM228" s="38"/>
      <c r="CCN228" s="38"/>
      <c r="CCO228" s="38"/>
      <c r="CCP228" s="38"/>
      <c r="CCQ228" s="38"/>
      <c r="CCR228" s="38"/>
      <c r="CCS228" s="38"/>
      <c r="CCT228" s="38"/>
      <c r="CCU228" s="38"/>
      <c r="CCV228" s="38"/>
      <c r="CCW228" s="38"/>
      <c r="CCX228" s="38"/>
      <c r="CCY228" s="38"/>
      <c r="CCZ228" s="38"/>
      <c r="CDA228" s="38"/>
      <c r="CDB228" s="38"/>
      <c r="CDC228" s="38"/>
      <c r="CDD228" s="38"/>
      <c r="CDE228" s="38"/>
      <c r="CDF228" s="38"/>
      <c r="CDG228" s="38"/>
      <c r="CDH228" s="38"/>
      <c r="CDI228" s="38"/>
      <c r="CDJ228" s="38"/>
      <c r="CDK228" s="38"/>
      <c r="CDL228" s="38"/>
      <c r="CDM228" s="38"/>
      <c r="CDN228" s="38"/>
      <c r="CDO228" s="38"/>
      <c r="CDP228" s="38"/>
      <c r="CDQ228" s="38"/>
      <c r="CDR228" s="38"/>
      <c r="CDS228" s="38"/>
      <c r="CDT228" s="38"/>
      <c r="CDU228" s="38"/>
      <c r="CDV228" s="38"/>
      <c r="CDW228" s="38"/>
      <c r="CDX228" s="38"/>
      <c r="CDY228" s="38"/>
      <c r="CDZ228" s="38"/>
      <c r="CEA228" s="38"/>
      <c r="CEB228" s="38"/>
      <c r="CEC228" s="38"/>
      <c r="CED228" s="38"/>
      <c r="CEE228" s="38"/>
      <c r="CEF228" s="38"/>
      <c r="CEG228" s="38"/>
      <c r="CEH228" s="38"/>
      <c r="CEI228" s="38"/>
      <c r="CEJ228" s="38"/>
      <c r="CEK228" s="38"/>
      <c r="CEL228" s="38"/>
      <c r="CEM228" s="38"/>
      <c r="CEN228" s="38"/>
      <c r="CEO228" s="38"/>
      <c r="CEP228" s="38"/>
      <c r="CEQ228" s="38"/>
      <c r="CER228" s="38"/>
      <c r="CES228" s="38"/>
      <c r="CET228" s="38"/>
      <c r="CEU228" s="38"/>
      <c r="CEV228" s="38"/>
      <c r="CEW228" s="38"/>
      <c r="CEX228" s="38"/>
      <c r="CEY228" s="38"/>
      <c r="CEZ228" s="38"/>
      <c r="CFA228" s="38"/>
      <c r="CFB228" s="38"/>
      <c r="CFC228" s="38"/>
      <c r="CFD228" s="38"/>
      <c r="CFE228" s="38"/>
      <c r="CFF228" s="38"/>
      <c r="CFG228" s="38"/>
      <c r="CFH228" s="38"/>
      <c r="CFI228" s="38"/>
      <c r="CFJ228" s="38"/>
      <c r="CFK228" s="38"/>
      <c r="CFL228" s="38"/>
      <c r="CFM228" s="38"/>
      <c r="CFN228" s="38"/>
      <c r="CFO228" s="38"/>
      <c r="CFP228" s="38"/>
      <c r="CFQ228" s="38"/>
      <c r="CFR228" s="38"/>
      <c r="CFS228" s="38"/>
      <c r="CFT228" s="38"/>
      <c r="CFU228" s="38"/>
      <c r="CFV228" s="38"/>
      <c r="CFW228" s="38"/>
      <c r="CFX228" s="38"/>
      <c r="CFY228" s="38"/>
      <c r="CFZ228" s="38"/>
      <c r="CGA228" s="38"/>
      <c r="CGB228" s="38"/>
      <c r="CGC228" s="38"/>
      <c r="CGD228" s="38"/>
      <c r="CGE228" s="38"/>
      <c r="CGF228" s="38"/>
      <c r="CGG228" s="38"/>
      <c r="CGH228" s="38"/>
      <c r="CGI228" s="38"/>
      <c r="CGJ228" s="38"/>
      <c r="CGK228" s="38"/>
      <c r="CGL228" s="38"/>
      <c r="CGM228" s="38"/>
      <c r="CGN228" s="38"/>
      <c r="CGO228" s="38"/>
      <c r="CGP228" s="38"/>
      <c r="CGQ228" s="38"/>
      <c r="CGR228" s="38"/>
      <c r="CGS228" s="38"/>
      <c r="CGT228" s="38"/>
      <c r="CGU228" s="38"/>
      <c r="CGV228" s="38"/>
      <c r="CGW228" s="38"/>
      <c r="CGX228" s="38"/>
      <c r="CGY228" s="38"/>
      <c r="CGZ228" s="38"/>
      <c r="CHA228" s="38"/>
      <c r="CHB228" s="38"/>
      <c r="CHC228" s="38"/>
      <c r="CHD228" s="38"/>
      <c r="CHE228" s="38"/>
      <c r="CHF228" s="38"/>
      <c r="CHG228" s="38"/>
      <c r="CHH228" s="38"/>
      <c r="CHI228" s="38"/>
      <c r="CHJ228" s="38"/>
      <c r="CHK228" s="38"/>
      <c r="CHL228" s="38"/>
      <c r="CHM228" s="38"/>
      <c r="CHN228" s="38"/>
      <c r="CHO228" s="38"/>
      <c r="CHP228" s="38"/>
      <c r="CHQ228" s="38"/>
      <c r="CHR228" s="38"/>
      <c r="CHS228" s="38"/>
      <c r="CHT228" s="38"/>
      <c r="CHU228" s="38"/>
      <c r="CHV228" s="38"/>
      <c r="CHW228" s="38"/>
      <c r="CHX228" s="38"/>
      <c r="CHY228" s="38"/>
      <c r="CHZ228" s="38"/>
      <c r="CIA228" s="38"/>
      <c r="CIB228" s="38"/>
      <c r="CIC228" s="38"/>
      <c r="CID228" s="38"/>
      <c r="CIE228" s="38"/>
      <c r="CIF228" s="38"/>
      <c r="CIG228" s="38"/>
      <c r="CIH228" s="38"/>
      <c r="CII228" s="38"/>
      <c r="CIJ228" s="38"/>
      <c r="CIK228" s="38"/>
      <c r="CIL228" s="38"/>
      <c r="CIM228" s="38"/>
      <c r="CIN228" s="38"/>
      <c r="CIO228" s="38"/>
      <c r="CIP228" s="38"/>
      <c r="CIQ228" s="38"/>
      <c r="CIR228" s="38"/>
      <c r="CIS228" s="38"/>
      <c r="CIT228" s="38"/>
      <c r="CIU228" s="38"/>
      <c r="CIV228" s="38"/>
      <c r="CIW228" s="38"/>
      <c r="CIX228" s="38"/>
      <c r="CIY228" s="38"/>
      <c r="CIZ228" s="38"/>
      <c r="CJA228" s="38"/>
      <c r="CJB228" s="38"/>
      <c r="CJC228" s="38"/>
      <c r="CJD228" s="38"/>
      <c r="CJE228" s="38"/>
      <c r="CJF228" s="38"/>
      <c r="CJG228" s="38"/>
      <c r="CJH228" s="38"/>
      <c r="CJI228" s="38"/>
      <c r="CJJ228" s="38"/>
      <c r="CJK228" s="38"/>
      <c r="CJL228" s="38"/>
      <c r="CJM228" s="38"/>
      <c r="CJN228" s="38"/>
      <c r="CJO228" s="38"/>
      <c r="CJP228" s="38"/>
      <c r="CJQ228" s="38"/>
      <c r="CJR228" s="38"/>
      <c r="CJS228" s="38"/>
      <c r="CJT228" s="38"/>
      <c r="CJU228" s="38"/>
      <c r="CJV228" s="38"/>
      <c r="CJW228" s="38"/>
      <c r="CJX228" s="38"/>
      <c r="CJY228" s="38"/>
      <c r="CJZ228" s="38"/>
      <c r="CKA228" s="38"/>
      <c r="CKB228" s="38"/>
      <c r="CKC228" s="38"/>
      <c r="CKD228" s="38"/>
      <c r="CKE228" s="38"/>
      <c r="CKF228" s="38"/>
      <c r="CKG228" s="38"/>
      <c r="CKH228" s="38"/>
      <c r="CKI228" s="38"/>
      <c r="CKJ228" s="38"/>
      <c r="CKK228" s="38"/>
      <c r="CKL228" s="38"/>
      <c r="CKM228" s="38"/>
      <c r="CKN228" s="38"/>
      <c r="CKO228" s="38"/>
      <c r="CKP228" s="38"/>
      <c r="CKQ228" s="38"/>
      <c r="CKR228" s="38"/>
      <c r="CKS228" s="38"/>
      <c r="CKT228" s="38"/>
      <c r="CKU228" s="38"/>
      <c r="CKV228" s="38"/>
      <c r="CKW228" s="38"/>
      <c r="CKX228" s="38"/>
      <c r="CKY228" s="38"/>
      <c r="CKZ228" s="38"/>
      <c r="CLA228" s="38"/>
      <c r="CLB228" s="38"/>
      <c r="CLC228" s="38"/>
      <c r="CLD228" s="38"/>
      <c r="CLE228" s="38"/>
      <c r="CLF228" s="38"/>
      <c r="CLG228" s="38"/>
      <c r="CLH228" s="38"/>
      <c r="CLI228" s="38"/>
      <c r="CLJ228" s="38"/>
      <c r="CLK228" s="38"/>
      <c r="CLL228" s="38"/>
      <c r="CLM228" s="38"/>
      <c r="CLN228" s="38"/>
      <c r="CLO228" s="38"/>
      <c r="CLP228" s="38"/>
      <c r="CLQ228" s="38"/>
      <c r="CLR228" s="38"/>
      <c r="CLS228" s="38"/>
      <c r="CLT228" s="38"/>
      <c r="CLU228" s="38"/>
      <c r="CLV228" s="38"/>
      <c r="CLW228" s="38"/>
      <c r="CLX228" s="38"/>
      <c r="CLY228" s="38"/>
      <c r="CLZ228" s="38"/>
      <c r="CMA228" s="38"/>
      <c r="CMB228" s="38"/>
      <c r="CMC228" s="38"/>
      <c r="CMD228" s="38"/>
      <c r="CME228" s="38"/>
      <c r="CMF228" s="38"/>
      <c r="CMG228" s="38"/>
      <c r="CMH228" s="38"/>
      <c r="CMI228" s="38"/>
      <c r="CMJ228" s="38"/>
      <c r="CMK228" s="38"/>
      <c r="CML228" s="38"/>
      <c r="CMM228" s="38"/>
      <c r="CMN228" s="38"/>
      <c r="CMO228" s="38"/>
      <c r="CMP228" s="38"/>
      <c r="CMQ228" s="38"/>
      <c r="CMR228" s="38"/>
      <c r="CMS228" s="38"/>
      <c r="CMT228" s="38"/>
      <c r="CMU228" s="38"/>
      <c r="CMV228" s="38"/>
      <c r="CMW228" s="38"/>
      <c r="CMX228" s="38"/>
      <c r="CMY228" s="38"/>
      <c r="CMZ228" s="38"/>
      <c r="CNA228" s="38"/>
      <c r="CNB228" s="38"/>
      <c r="CNC228" s="38"/>
      <c r="CND228" s="38"/>
      <c r="CNE228" s="38"/>
      <c r="CNF228" s="38"/>
      <c r="CNG228" s="38"/>
      <c r="CNH228" s="38"/>
      <c r="CNI228" s="38"/>
      <c r="CNJ228" s="38"/>
      <c r="CNK228" s="38"/>
      <c r="CNL228" s="38"/>
      <c r="CNM228" s="38"/>
      <c r="CNN228" s="38"/>
      <c r="CNO228" s="38"/>
      <c r="CNP228" s="38"/>
      <c r="CNQ228" s="38"/>
      <c r="CNR228" s="38"/>
      <c r="CNS228" s="38"/>
      <c r="CNT228" s="38"/>
      <c r="CNU228" s="38"/>
      <c r="CNV228" s="38"/>
      <c r="CNW228" s="38"/>
      <c r="CNX228" s="38"/>
      <c r="CNY228" s="38"/>
      <c r="CNZ228" s="38"/>
      <c r="COA228" s="38"/>
      <c r="COB228" s="38"/>
      <c r="COC228" s="38"/>
      <c r="COD228" s="38"/>
      <c r="COE228" s="38"/>
      <c r="COF228" s="38"/>
      <c r="COG228" s="38"/>
      <c r="COH228" s="38"/>
      <c r="COI228" s="38"/>
      <c r="COJ228" s="38"/>
      <c r="COK228" s="38"/>
      <c r="COL228" s="38"/>
      <c r="COM228" s="38"/>
      <c r="CON228" s="38"/>
      <c r="COO228" s="38"/>
      <c r="COP228" s="38"/>
      <c r="COQ228" s="38"/>
      <c r="COR228" s="38"/>
      <c r="COS228" s="38"/>
      <c r="COT228" s="38"/>
      <c r="COU228" s="38"/>
      <c r="COV228" s="38"/>
      <c r="COW228" s="38"/>
      <c r="COX228" s="38"/>
      <c r="COY228" s="38"/>
      <c r="COZ228" s="38"/>
      <c r="CPA228" s="38"/>
      <c r="CPB228" s="38"/>
      <c r="CPC228" s="38"/>
      <c r="CPD228" s="38"/>
      <c r="CPE228" s="38"/>
      <c r="CPF228" s="38"/>
      <c r="CPG228" s="38"/>
      <c r="CPH228" s="38"/>
      <c r="CPI228" s="38"/>
      <c r="CPJ228" s="38"/>
      <c r="CPK228" s="38"/>
      <c r="CPL228" s="38"/>
      <c r="CPM228" s="38"/>
      <c r="CPN228" s="38"/>
      <c r="CPO228" s="38"/>
      <c r="CPP228" s="38"/>
      <c r="CPQ228" s="38"/>
      <c r="CPR228" s="38"/>
      <c r="CPS228" s="38"/>
      <c r="CPT228" s="38"/>
      <c r="CPU228" s="38"/>
      <c r="CPV228" s="38"/>
      <c r="CPW228" s="38"/>
      <c r="CPX228" s="38"/>
      <c r="CPY228" s="38"/>
      <c r="CPZ228" s="38"/>
      <c r="CQA228" s="38"/>
      <c r="CQB228" s="38"/>
      <c r="CQC228" s="38"/>
      <c r="CQD228" s="38"/>
      <c r="CQE228" s="38"/>
      <c r="CQF228" s="38"/>
      <c r="CQG228" s="38"/>
      <c r="CQH228" s="38"/>
      <c r="CQI228" s="38"/>
      <c r="CQJ228" s="38"/>
      <c r="CQK228" s="38"/>
      <c r="CQL228" s="38"/>
      <c r="CQM228" s="38"/>
      <c r="CQN228" s="38"/>
      <c r="CQO228" s="38"/>
      <c r="CQP228" s="38"/>
      <c r="CQQ228" s="38"/>
      <c r="CQR228" s="38"/>
      <c r="CQS228" s="38"/>
      <c r="CQT228" s="38"/>
      <c r="CQU228" s="38"/>
      <c r="CQV228" s="38"/>
      <c r="CQW228" s="38"/>
      <c r="CQX228" s="38"/>
      <c r="CQY228" s="38"/>
      <c r="CQZ228" s="38"/>
      <c r="CRA228" s="38"/>
      <c r="CRB228" s="38"/>
      <c r="CRC228" s="38"/>
      <c r="CRD228" s="38"/>
      <c r="CRE228" s="38"/>
      <c r="CRF228" s="38"/>
      <c r="CRG228" s="38"/>
      <c r="CRH228" s="38"/>
      <c r="CRI228" s="38"/>
      <c r="CRJ228" s="38"/>
      <c r="CRK228" s="38"/>
      <c r="CRL228" s="38"/>
      <c r="CRM228" s="38"/>
      <c r="CRN228" s="38"/>
      <c r="CRO228" s="38"/>
      <c r="CRP228" s="38"/>
      <c r="CRQ228" s="38"/>
      <c r="CRR228" s="38"/>
      <c r="CRS228" s="38"/>
      <c r="CRT228" s="38"/>
      <c r="CRU228" s="38"/>
      <c r="CRV228" s="38"/>
      <c r="CRW228" s="38"/>
      <c r="CRX228" s="38"/>
      <c r="CRY228" s="38"/>
      <c r="CRZ228" s="38"/>
      <c r="CSA228" s="38"/>
      <c r="CSB228" s="38"/>
      <c r="CSC228" s="38"/>
      <c r="CSD228" s="38"/>
      <c r="CSE228" s="38"/>
      <c r="CSF228" s="38"/>
      <c r="CSG228" s="38"/>
      <c r="CSH228" s="38"/>
      <c r="CSI228" s="38"/>
      <c r="CSJ228" s="38"/>
      <c r="CSK228" s="38"/>
      <c r="CSL228" s="38"/>
      <c r="CSM228" s="38"/>
      <c r="CSN228" s="38"/>
      <c r="CSO228" s="38"/>
      <c r="CSP228" s="38"/>
      <c r="CSQ228" s="38"/>
      <c r="CSR228" s="38"/>
      <c r="CSS228" s="38"/>
      <c r="CST228" s="38"/>
      <c r="CSU228" s="38"/>
      <c r="CSV228" s="38"/>
      <c r="CSW228" s="38"/>
      <c r="CSX228" s="38"/>
      <c r="CSY228" s="38"/>
      <c r="CSZ228" s="38"/>
      <c r="CTA228" s="38"/>
      <c r="CTB228" s="38"/>
      <c r="CTC228" s="38"/>
      <c r="CTD228" s="38"/>
      <c r="CTE228" s="38"/>
      <c r="CTF228" s="38"/>
      <c r="CTG228" s="38"/>
      <c r="CTH228" s="38"/>
      <c r="CTI228" s="38"/>
      <c r="CTJ228" s="38"/>
      <c r="CTK228" s="38"/>
      <c r="CTL228" s="38"/>
      <c r="CTM228" s="38"/>
      <c r="CTN228" s="38"/>
      <c r="CTO228" s="38"/>
      <c r="CTP228" s="38"/>
      <c r="CTQ228" s="38"/>
      <c r="CTR228" s="38"/>
      <c r="CTS228" s="38"/>
      <c r="CTT228" s="38"/>
      <c r="CTU228" s="38"/>
      <c r="CTV228" s="38"/>
      <c r="CTW228" s="38"/>
      <c r="CTX228" s="38"/>
      <c r="CTY228" s="38"/>
      <c r="CTZ228" s="38"/>
      <c r="CUA228" s="38"/>
      <c r="CUB228" s="38"/>
      <c r="CUC228" s="38"/>
      <c r="CUD228" s="38"/>
      <c r="CUE228" s="38"/>
      <c r="CUF228" s="38"/>
      <c r="CUG228" s="38"/>
      <c r="CUH228" s="38"/>
      <c r="CUI228" s="38"/>
      <c r="CUJ228" s="38"/>
      <c r="CUK228" s="38"/>
      <c r="CUL228" s="38"/>
      <c r="CUM228" s="38"/>
      <c r="CUN228" s="38"/>
      <c r="CUO228" s="38"/>
      <c r="CUP228" s="38"/>
      <c r="CUQ228" s="38"/>
      <c r="CUR228" s="38"/>
      <c r="CUS228" s="38"/>
      <c r="CUT228" s="38"/>
      <c r="CUU228" s="38"/>
      <c r="CUV228" s="38"/>
      <c r="CUW228" s="38"/>
      <c r="CUX228" s="38"/>
      <c r="CUY228" s="38"/>
      <c r="CUZ228" s="38"/>
      <c r="CVA228" s="38"/>
      <c r="CVB228" s="38"/>
      <c r="CVC228" s="38"/>
      <c r="CVD228" s="38"/>
      <c r="CVE228" s="38"/>
      <c r="CVF228" s="38"/>
      <c r="CVG228" s="38"/>
      <c r="CVH228" s="38"/>
      <c r="CVI228" s="38"/>
      <c r="CVJ228" s="38"/>
      <c r="CVK228" s="38"/>
      <c r="CVL228" s="38"/>
      <c r="CVM228" s="38"/>
      <c r="CVN228" s="38"/>
      <c r="CVO228" s="38"/>
      <c r="CVP228" s="38"/>
      <c r="CVQ228" s="38"/>
      <c r="CVR228" s="38"/>
      <c r="CVS228" s="38"/>
      <c r="CVT228" s="38"/>
      <c r="CVU228" s="38"/>
      <c r="CVV228" s="38"/>
      <c r="CVW228" s="38"/>
      <c r="CVX228" s="38"/>
      <c r="CVY228" s="38"/>
      <c r="CVZ228" s="38"/>
      <c r="CWA228" s="38"/>
      <c r="CWB228" s="38"/>
      <c r="CWC228" s="38"/>
      <c r="CWD228" s="38"/>
      <c r="CWE228" s="38"/>
      <c r="CWF228" s="38"/>
      <c r="CWG228" s="38"/>
      <c r="CWH228" s="38"/>
      <c r="CWI228" s="38"/>
      <c r="CWJ228" s="38"/>
      <c r="CWK228" s="38"/>
      <c r="CWL228" s="38"/>
      <c r="CWM228" s="38"/>
      <c r="CWN228" s="38"/>
      <c r="CWO228" s="38"/>
      <c r="CWP228" s="38"/>
      <c r="CWQ228" s="38"/>
      <c r="CWR228" s="38"/>
      <c r="CWS228" s="38"/>
      <c r="CWT228" s="38"/>
      <c r="CWU228" s="38"/>
      <c r="CWV228" s="38"/>
      <c r="CWW228" s="38"/>
      <c r="CWX228" s="38"/>
      <c r="CWY228" s="38"/>
      <c r="CWZ228" s="38"/>
      <c r="CXA228" s="38"/>
      <c r="CXB228" s="38"/>
      <c r="CXC228" s="38"/>
      <c r="CXD228" s="38"/>
      <c r="CXE228" s="38"/>
      <c r="CXF228" s="38"/>
      <c r="CXG228" s="38"/>
      <c r="CXH228" s="38"/>
      <c r="CXI228" s="38"/>
      <c r="CXJ228" s="38"/>
      <c r="CXK228" s="38"/>
      <c r="CXL228" s="38"/>
      <c r="CXM228" s="38"/>
      <c r="CXN228" s="38"/>
      <c r="CXO228" s="38"/>
      <c r="CXP228" s="38"/>
      <c r="CXQ228" s="38"/>
      <c r="CXR228" s="38"/>
      <c r="CXS228" s="38"/>
      <c r="CXT228" s="38"/>
      <c r="CXU228" s="38"/>
      <c r="CXV228" s="38"/>
      <c r="CXW228" s="38"/>
      <c r="CXX228" s="38"/>
      <c r="CXY228" s="38"/>
      <c r="CXZ228" s="38"/>
      <c r="CYA228" s="38"/>
      <c r="CYB228" s="38"/>
      <c r="CYC228" s="38"/>
      <c r="CYD228" s="38"/>
      <c r="CYE228" s="38"/>
      <c r="CYF228" s="38"/>
      <c r="CYG228" s="38"/>
      <c r="CYH228" s="38"/>
      <c r="CYI228" s="38"/>
      <c r="CYJ228" s="38"/>
      <c r="CYK228" s="38"/>
      <c r="CYL228" s="38"/>
      <c r="CYM228" s="38"/>
      <c r="CYN228" s="38"/>
      <c r="CYO228" s="38"/>
      <c r="CYP228" s="38"/>
      <c r="CYQ228" s="38"/>
      <c r="CYR228" s="38"/>
      <c r="CYS228" s="38"/>
      <c r="CYT228" s="38"/>
      <c r="CYU228" s="38"/>
      <c r="CYV228" s="38"/>
      <c r="CYW228" s="38"/>
      <c r="CYX228" s="38"/>
      <c r="CYY228" s="38"/>
      <c r="CYZ228" s="38"/>
      <c r="CZA228" s="38"/>
      <c r="CZB228" s="38"/>
      <c r="CZC228" s="38"/>
      <c r="CZD228" s="38"/>
      <c r="CZE228" s="38"/>
      <c r="CZF228" s="38"/>
      <c r="CZG228" s="38"/>
      <c r="CZH228" s="38"/>
      <c r="CZI228" s="38"/>
      <c r="CZJ228" s="38"/>
      <c r="CZK228" s="38"/>
      <c r="CZL228" s="38"/>
      <c r="CZM228" s="38"/>
      <c r="CZN228" s="38"/>
      <c r="CZO228" s="38"/>
      <c r="CZP228" s="38"/>
      <c r="CZQ228" s="38"/>
      <c r="CZR228" s="38"/>
      <c r="CZS228" s="38"/>
      <c r="CZT228" s="38"/>
      <c r="CZU228" s="38"/>
      <c r="CZV228" s="38"/>
      <c r="CZW228" s="38"/>
      <c r="CZX228" s="38"/>
      <c r="CZY228" s="38"/>
      <c r="CZZ228" s="38"/>
      <c r="DAA228" s="38"/>
      <c r="DAB228" s="38"/>
      <c r="DAC228" s="38"/>
      <c r="DAD228" s="38"/>
      <c r="DAE228" s="38"/>
      <c r="DAF228" s="38"/>
      <c r="DAG228" s="38"/>
      <c r="DAH228" s="38"/>
      <c r="DAI228" s="38"/>
      <c r="DAJ228" s="38"/>
      <c r="DAK228" s="38"/>
      <c r="DAL228" s="38"/>
      <c r="DAM228" s="38"/>
      <c r="DAN228" s="38"/>
      <c r="DAO228" s="38"/>
      <c r="DAP228" s="38"/>
      <c r="DAQ228" s="38"/>
      <c r="DAR228" s="38"/>
      <c r="DAS228" s="38"/>
      <c r="DAT228" s="38"/>
      <c r="DAU228" s="38"/>
      <c r="DAV228" s="38"/>
      <c r="DAW228" s="38"/>
      <c r="DAX228" s="38"/>
      <c r="DAY228" s="38"/>
      <c r="DAZ228" s="38"/>
      <c r="DBA228" s="38"/>
      <c r="DBB228" s="38"/>
      <c r="DBC228" s="38"/>
      <c r="DBD228" s="38"/>
      <c r="DBE228" s="38"/>
      <c r="DBF228" s="38"/>
      <c r="DBG228" s="38"/>
      <c r="DBH228" s="38"/>
      <c r="DBI228" s="38"/>
      <c r="DBJ228" s="38"/>
      <c r="DBK228" s="38"/>
      <c r="DBL228" s="38"/>
      <c r="DBM228" s="38"/>
      <c r="DBN228" s="38"/>
      <c r="DBO228" s="38"/>
      <c r="DBP228" s="38"/>
      <c r="DBQ228" s="38"/>
      <c r="DBR228" s="38"/>
      <c r="DBS228" s="38"/>
      <c r="DBT228" s="38"/>
      <c r="DBU228" s="38"/>
      <c r="DBV228" s="38"/>
      <c r="DBW228" s="38"/>
      <c r="DBX228" s="38"/>
      <c r="DBY228" s="38"/>
      <c r="DBZ228" s="38"/>
      <c r="DCA228" s="38"/>
      <c r="DCB228" s="38"/>
      <c r="DCC228" s="38"/>
      <c r="DCD228" s="38"/>
      <c r="DCE228" s="38"/>
      <c r="DCF228" s="38"/>
      <c r="DCG228" s="38"/>
      <c r="DCH228" s="38"/>
      <c r="DCI228" s="38"/>
      <c r="DCJ228" s="38"/>
      <c r="DCK228" s="38"/>
      <c r="DCL228" s="38"/>
      <c r="DCM228" s="38"/>
      <c r="DCN228" s="38"/>
      <c r="DCO228" s="38"/>
      <c r="DCP228" s="38"/>
      <c r="DCQ228" s="38"/>
      <c r="DCR228" s="38"/>
      <c r="DCS228" s="38"/>
      <c r="DCT228" s="38"/>
      <c r="DCU228" s="38"/>
      <c r="DCV228" s="38"/>
      <c r="DCW228" s="38"/>
      <c r="DCX228" s="38"/>
      <c r="DCY228" s="38"/>
      <c r="DCZ228" s="38"/>
      <c r="DDA228" s="38"/>
      <c r="DDB228" s="38"/>
      <c r="DDC228" s="38"/>
      <c r="DDD228" s="38"/>
      <c r="DDE228" s="38"/>
      <c r="DDF228" s="38"/>
      <c r="DDG228" s="38"/>
      <c r="DDH228" s="38"/>
      <c r="DDI228" s="38"/>
      <c r="DDJ228" s="38"/>
      <c r="DDK228" s="38"/>
      <c r="DDL228" s="38"/>
      <c r="DDM228" s="38"/>
      <c r="DDN228" s="38"/>
      <c r="DDO228" s="38"/>
      <c r="DDP228" s="38"/>
      <c r="DDQ228" s="38"/>
      <c r="DDR228" s="38"/>
      <c r="DDS228" s="38"/>
      <c r="DDT228" s="38"/>
      <c r="DDU228" s="38"/>
      <c r="DDV228" s="38"/>
      <c r="DDW228" s="38"/>
      <c r="DDX228" s="38"/>
      <c r="DDY228" s="38"/>
      <c r="DDZ228" s="38"/>
      <c r="DEA228" s="38"/>
      <c r="DEB228" s="38"/>
      <c r="DEC228" s="38"/>
      <c r="DED228" s="38"/>
      <c r="DEE228" s="38"/>
      <c r="DEF228" s="38"/>
      <c r="DEG228" s="38"/>
      <c r="DEH228" s="38"/>
      <c r="DEI228" s="38"/>
      <c r="DEJ228" s="38"/>
      <c r="DEK228" s="38"/>
      <c r="DEL228" s="38"/>
      <c r="DEM228" s="38"/>
      <c r="DEN228" s="38"/>
      <c r="DEO228" s="38"/>
      <c r="DEP228" s="38"/>
      <c r="DEQ228" s="38"/>
      <c r="DER228" s="38"/>
      <c r="DES228" s="38"/>
      <c r="DET228" s="38"/>
      <c r="DEU228" s="38"/>
      <c r="DEV228" s="38"/>
      <c r="DEW228" s="38"/>
      <c r="DEX228" s="38"/>
      <c r="DEY228" s="38"/>
      <c r="DEZ228" s="38"/>
      <c r="DFA228" s="38"/>
      <c r="DFB228" s="38"/>
      <c r="DFC228" s="38"/>
      <c r="DFD228" s="38"/>
      <c r="DFE228" s="38"/>
      <c r="DFF228" s="38"/>
      <c r="DFG228" s="38"/>
      <c r="DFH228" s="38"/>
      <c r="DFI228" s="38"/>
      <c r="DFJ228" s="38"/>
      <c r="DFK228" s="38"/>
      <c r="DFL228" s="38"/>
      <c r="DFM228" s="38"/>
      <c r="DFN228" s="38"/>
      <c r="DFO228" s="38"/>
      <c r="DFP228" s="38"/>
      <c r="DFQ228" s="38"/>
      <c r="DFR228" s="38"/>
      <c r="DFS228" s="38"/>
      <c r="DFT228" s="38"/>
      <c r="DFU228" s="38"/>
      <c r="DFV228" s="38"/>
      <c r="DFW228" s="38"/>
      <c r="DFX228" s="38"/>
      <c r="DFY228" s="38"/>
      <c r="DFZ228" s="38"/>
      <c r="DGA228" s="38"/>
      <c r="DGB228" s="38"/>
      <c r="DGC228" s="38"/>
      <c r="DGD228" s="38"/>
      <c r="DGE228" s="38"/>
      <c r="DGF228" s="38"/>
      <c r="DGG228" s="38"/>
      <c r="DGH228" s="38"/>
      <c r="DGI228" s="38"/>
      <c r="DGJ228" s="38"/>
      <c r="DGK228" s="38"/>
      <c r="DGL228" s="38"/>
      <c r="DGM228" s="38"/>
      <c r="DGN228" s="38"/>
      <c r="DGO228" s="38"/>
      <c r="DGP228" s="38"/>
      <c r="DGQ228" s="38"/>
      <c r="DGR228" s="38"/>
      <c r="DGS228" s="38"/>
      <c r="DGT228" s="38"/>
      <c r="DGU228" s="38"/>
      <c r="DGV228" s="38"/>
      <c r="DGW228" s="38"/>
      <c r="DGX228" s="38"/>
      <c r="DGY228" s="38"/>
      <c r="DGZ228" s="38"/>
      <c r="DHA228" s="38"/>
      <c r="DHB228" s="38"/>
      <c r="DHC228" s="38"/>
      <c r="DHD228" s="38"/>
      <c r="DHE228" s="38"/>
      <c r="DHF228" s="38"/>
      <c r="DHG228" s="38"/>
      <c r="DHH228" s="38"/>
      <c r="DHI228" s="38"/>
      <c r="DHJ228" s="38"/>
      <c r="DHK228" s="38"/>
      <c r="DHL228" s="38"/>
      <c r="DHM228" s="38"/>
      <c r="DHN228" s="38"/>
      <c r="DHO228" s="38"/>
      <c r="DHP228" s="38"/>
      <c r="DHQ228" s="38"/>
      <c r="DHR228" s="38"/>
      <c r="DHS228" s="38"/>
      <c r="DHT228" s="38"/>
      <c r="DHU228" s="38"/>
      <c r="DHV228" s="38"/>
      <c r="DHW228" s="38"/>
      <c r="DHX228" s="38"/>
      <c r="DHY228" s="38"/>
      <c r="DHZ228" s="38"/>
      <c r="DIA228" s="38"/>
      <c r="DIB228" s="38"/>
      <c r="DIC228" s="38"/>
      <c r="DID228" s="38"/>
      <c r="DIE228" s="38"/>
      <c r="DIF228" s="38"/>
      <c r="DIG228" s="38"/>
      <c r="DIH228" s="38"/>
      <c r="DII228" s="38"/>
      <c r="DIJ228" s="38"/>
      <c r="DIK228" s="38"/>
      <c r="DIL228" s="38"/>
      <c r="DIM228" s="38"/>
      <c r="DIN228" s="38"/>
      <c r="DIO228" s="38"/>
      <c r="DIP228" s="38"/>
      <c r="DIQ228" s="38"/>
      <c r="DIR228" s="38"/>
      <c r="DIS228" s="38"/>
      <c r="DIT228" s="38"/>
      <c r="DIU228" s="38"/>
      <c r="DIV228" s="38"/>
      <c r="DIW228" s="38"/>
      <c r="DIX228" s="38"/>
      <c r="DIY228" s="38"/>
      <c r="DIZ228" s="38"/>
      <c r="DJA228" s="38"/>
      <c r="DJB228" s="38"/>
      <c r="DJC228" s="38"/>
      <c r="DJD228" s="38"/>
      <c r="DJE228" s="38"/>
      <c r="DJF228" s="38"/>
      <c r="DJG228" s="38"/>
      <c r="DJH228" s="38"/>
      <c r="DJI228" s="38"/>
      <c r="DJJ228" s="38"/>
      <c r="DJK228" s="38"/>
      <c r="DJL228" s="38"/>
      <c r="DJM228" s="38"/>
      <c r="DJN228" s="38"/>
      <c r="DJO228" s="38"/>
      <c r="DJP228" s="38"/>
      <c r="DJQ228" s="38"/>
      <c r="DJR228" s="38"/>
      <c r="DJS228" s="38"/>
      <c r="DJT228" s="38"/>
      <c r="DJU228" s="38"/>
      <c r="DJV228" s="38"/>
      <c r="DJW228" s="38"/>
      <c r="DJX228" s="38"/>
      <c r="DJY228" s="38"/>
      <c r="DJZ228" s="38"/>
      <c r="DKA228" s="38"/>
      <c r="DKB228" s="38"/>
      <c r="DKC228" s="38"/>
      <c r="DKD228" s="38"/>
      <c r="DKE228" s="38"/>
      <c r="DKF228" s="38"/>
      <c r="DKG228" s="38"/>
      <c r="DKH228" s="38"/>
      <c r="DKI228" s="38"/>
      <c r="DKJ228" s="38"/>
      <c r="DKK228" s="38"/>
      <c r="DKL228" s="38"/>
      <c r="DKM228" s="38"/>
      <c r="DKN228" s="38"/>
      <c r="DKO228" s="38"/>
      <c r="DKP228" s="38"/>
      <c r="DKQ228" s="38"/>
      <c r="DKR228" s="38"/>
      <c r="DKS228" s="38"/>
      <c r="DKT228" s="38"/>
      <c r="DKU228" s="38"/>
      <c r="DKV228" s="38"/>
      <c r="DKW228" s="38"/>
      <c r="DKX228" s="38"/>
      <c r="DKY228" s="38"/>
      <c r="DKZ228" s="38"/>
      <c r="DLA228" s="38"/>
      <c r="DLB228" s="38"/>
      <c r="DLC228" s="38"/>
      <c r="DLD228" s="38"/>
      <c r="DLE228" s="38"/>
      <c r="DLF228" s="38"/>
      <c r="DLG228" s="38"/>
      <c r="DLH228" s="38"/>
      <c r="DLI228" s="38"/>
      <c r="DLJ228" s="38"/>
      <c r="DLK228" s="38"/>
      <c r="DLL228" s="38"/>
      <c r="DLM228" s="38"/>
      <c r="DLN228" s="38"/>
      <c r="DLO228" s="38"/>
      <c r="DLP228" s="38"/>
      <c r="DLQ228" s="38"/>
      <c r="DLR228" s="38"/>
      <c r="DLS228" s="38"/>
      <c r="DLT228" s="38"/>
      <c r="DLU228" s="38"/>
      <c r="DLV228" s="38"/>
      <c r="DLW228" s="38"/>
      <c r="DLX228" s="38"/>
      <c r="DLY228" s="38"/>
      <c r="DLZ228" s="38"/>
      <c r="DMA228" s="38"/>
      <c r="DMB228" s="38"/>
      <c r="DMC228" s="38"/>
      <c r="DMD228" s="38"/>
      <c r="DME228" s="38"/>
      <c r="DMF228" s="38"/>
      <c r="DMG228" s="38"/>
      <c r="DMH228" s="38"/>
      <c r="DMI228" s="38"/>
      <c r="DMJ228" s="38"/>
      <c r="DMK228" s="38"/>
      <c r="DML228" s="38"/>
      <c r="DMM228" s="38"/>
      <c r="DMN228" s="38"/>
      <c r="DMO228" s="38"/>
      <c r="DMP228" s="38"/>
      <c r="DMQ228" s="38"/>
      <c r="DMR228" s="38"/>
      <c r="DMS228" s="38"/>
      <c r="DMT228" s="38"/>
      <c r="DMU228" s="38"/>
      <c r="DMV228" s="38"/>
      <c r="DMW228" s="38"/>
      <c r="DMX228" s="38"/>
      <c r="DMY228" s="38"/>
      <c r="DMZ228" s="38"/>
      <c r="DNA228" s="38"/>
      <c r="DNB228" s="38"/>
      <c r="DNC228" s="38"/>
      <c r="DND228" s="38"/>
      <c r="DNE228" s="38"/>
      <c r="DNF228" s="38"/>
      <c r="DNG228" s="38"/>
      <c r="DNH228" s="38"/>
      <c r="DNI228" s="38"/>
      <c r="DNJ228" s="38"/>
      <c r="DNK228" s="38"/>
      <c r="DNL228" s="38"/>
      <c r="DNM228" s="38"/>
      <c r="DNN228" s="38"/>
      <c r="DNO228" s="38"/>
      <c r="DNP228" s="38"/>
      <c r="DNQ228" s="38"/>
      <c r="DNR228" s="38"/>
      <c r="DNS228" s="38"/>
      <c r="DNT228" s="38"/>
      <c r="DNU228" s="38"/>
      <c r="DNV228" s="38"/>
      <c r="DNW228" s="38"/>
      <c r="DNX228" s="38"/>
      <c r="DNY228" s="38"/>
      <c r="DNZ228" s="38"/>
      <c r="DOA228" s="38"/>
      <c r="DOB228" s="38"/>
      <c r="DOC228" s="38"/>
      <c r="DOD228" s="38"/>
      <c r="DOE228" s="38"/>
      <c r="DOF228" s="38"/>
      <c r="DOG228" s="38"/>
      <c r="DOH228" s="38"/>
      <c r="DOI228" s="38"/>
      <c r="DOJ228" s="38"/>
      <c r="DOK228" s="38"/>
      <c r="DOL228" s="38"/>
      <c r="DOM228" s="38"/>
      <c r="DON228" s="38"/>
      <c r="DOO228" s="38"/>
      <c r="DOP228" s="38"/>
      <c r="DOQ228" s="38"/>
      <c r="DOR228" s="38"/>
      <c r="DOS228" s="38"/>
      <c r="DOT228" s="38"/>
      <c r="DOU228" s="38"/>
      <c r="DOV228" s="38"/>
      <c r="DOW228" s="38"/>
      <c r="DOX228" s="38"/>
      <c r="DOY228" s="38"/>
      <c r="DOZ228" s="38"/>
      <c r="DPA228" s="38"/>
      <c r="DPB228" s="38"/>
      <c r="DPC228" s="38"/>
      <c r="DPD228" s="38"/>
      <c r="DPE228" s="38"/>
      <c r="DPF228" s="38"/>
      <c r="DPG228" s="38"/>
      <c r="DPH228" s="38"/>
      <c r="DPI228" s="38"/>
      <c r="DPJ228" s="38"/>
      <c r="DPK228" s="38"/>
      <c r="DPL228" s="38"/>
      <c r="DPM228" s="38"/>
      <c r="DPN228" s="38"/>
      <c r="DPO228" s="38"/>
      <c r="DPP228" s="38"/>
      <c r="DPQ228" s="38"/>
      <c r="DPR228" s="38"/>
      <c r="DPS228" s="38"/>
      <c r="DPT228" s="38"/>
      <c r="DPU228" s="38"/>
      <c r="DPV228" s="38"/>
      <c r="DPW228" s="38"/>
      <c r="DPX228" s="38"/>
      <c r="DPY228" s="38"/>
      <c r="DPZ228" s="38"/>
      <c r="DQA228" s="38"/>
      <c r="DQB228" s="38"/>
      <c r="DQC228" s="38"/>
      <c r="DQD228" s="38"/>
      <c r="DQE228" s="38"/>
      <c r="DQF228" s="38"/>
      <c r="DQG228" s="38"/>
      <c r="DQH228" s="38"/>
      <c r="DQI228" s="38"/>
      <c r="DQJ228" s="38"/>
      <c r="DQK228" s="38"/>
      <c r="DQL228" s="38"/>
      <c r="DQM228" s="38"/>
      <c r="DQN228" s="38"/>
      <c r="DQO228" s="38"/>
      <c r="DQP228" s="38"/>
      <c r="DQQ228" s="38"/>
      <c r="DQR228" s="38"/>
      <c r="DQS228" s="38"/>
      <c r="DQT228" s="38"/>
      <c r="DQU228" s="38"/>
      <c r="DQV228" s="38"/>
      <c r="DQW228" s="38"/>
      <c r="DQX228" s="38"/>
      <c r="DQY228" s="38"/>
      <c r="DQZ228" s="38"/>
      <c r="DRA228" s="38"/>
      <c r="DRB228" s="38"/>
      <c r="DRC228" s="38"/>
      <c r="DRD228" s="38"/>
      <c r="DRE228" s="38"/>
      <c r="DRF228" s="38"/>
      <c r="DRG228" s="38"/>
      <c r="DRH228" s="38"/>
      <c r="DRI228" s="38"/>
      <c r="DRJ228" s="38"/>
      <c r="DRK228" s="38"/>
      <c r="DRL228" s="38"/>
      <c r="DRM228" s="38"/>
      <c r="DRN228" s="38"/>
      <c r="DRO228" s="38"/>
      <c r="DRP228" s="38"/>
      <c r="DRQ228" s="38"/>
      <c r="DRR228" s="38"/>
      <c r="DRS228" s="38"/>
      <c r="DRT228" s="38"/>
      <c r="DRU228" s="38"/>
      <c r="DRV228" s="38"/>
      <c r="DRW228" s="38"/>
      <c r="DRX228" s="38"/>
      <c r="DRY228" s="38"/>
      <c r="DRZ228" s="38"/>
      <c r="DSA228" s="38"/>
      <c r="DSB228" s="38"/>
      <c r="DSC228" s="38"/>
      <c r="DSD228" s="38"/>
      <c r="DSE228" s="38"/>
      <c r="DSF228" s="38"/>
      <c r="DSG228" s="38"/>
      <c r="DSH228" s="38"/>
      <c r="DSI228" s="38"/>
      <c r="DSJ228" s="38"/>
      <c r="DSK228" s="38"/>
      <c r="DSL228" s="38"/>
      <c r="DSM228" s="38"/>
      <c r="DSN228" s="38"/>
      <c r="DSO228" s="38"/>
      <c r="DSP228" s="38"/>
      <c r="DSQ228" s="38"/>
      <c r="DSR228" s="38"/>
      <c r="DSS228" s="38"/>
      <c r="DST228" s="38"/>
      <c r="DSU228" s="38"/>
      <c r="DSV228" s="38"/>
      <c r="DSW228" s="38"/>
      <c r="DSX228" s="38"/>
      <c r="DSY228" s="38"/>
      <c r="DSZ228" s="38"/>
      <c r="DTA228" s="38"/>
      <c r="DTB228" s="38"/>
      <c r="DTC228" s="38"/>
      <c r="DTD228" s="38"/>
      <c r="DTE228" s="38"/>
      <c r="DTF228" s="38"/>
      <c r="DTG228" s="38"/>
      <c r="DTH228" s="38"/>
      <c r="DTI228" s="38"/>
      <c r="DTJ228" s="38"/>
      <c r="DTK228" s="38"/>
      <c r="DTL228" s="38"/>
      <c r="DTM228" s="38"/>
      <c r="DTN228" s="38"/>
      <c r="DTO228" s="38"/>
      <c r="DTP228" s="38"/>
      <c r="DTQ228" s="38"/>
      <c r="DTR228" s="38"/>
      <c r="DTS228" s="38"/>
      <c r="DTT228" s="38"/>
      <c r="DTU228" s="38"/>
      <c r="DTV228" s="38"/>
      <c r="DTW228" s="38"/>
      <c r="DTX228" s="38"/>
      <c r="DTY228" s="38"/>
      <c r="DTZ228" s="38"/>
      <c r="DUA228" s="38"/>
      <c r="DUB228" s="38"/>
      <c r="DUC228" s="38"/>
      <c r="DUD228" s="38"/>
      <c r="DUE228" s="38"/>
      <c r="DUF228" s="38"/>
      <c r="DUG228" s="38"/>
      <c r="DUH228" s="38"/>
      <c r="DUI228" s="38"/>
      <c r="DUJ228" s="38"/>
      <c r="DUK228" s="38"/>
      <c r="DUL228" s="38"/>
      <c r="DUM228" s="38"/>
      <c r="DUN228" s="38"/>
      <c r="DUO228" s="38"/>
      <c r="DUP228" s="38"/>
      <c r="DUQ228" s="38"/>
      <c r="DUR228" s="38"/>
      <c r="DUS228" s="38"/>
      <c r="DUT228" s="38"/>
      <c r="DUU228" s="38"/>
      <c r="DUV228" s="38"/>
      <c r="DUW228" s="38"/>
      <c r="DUX228" s="38"/>
      <c r="DUY228" s="38"/>
      <c r="DUZ228" s="38"/>
      <c r="DVA228" s="38"/>
      <c r="DVB228" s="38"/>
      <c r="DVC228" s="38"/>
      <c r="DVD228" s="38"/>
      <c r="DVE228" s="38"/>
      <c r="DVF228" s="38"/>
      <c r="DVG228" s="38"/>
      <c r="DVH228" s="38"/>
      <c r="DVI228" s="38"/>
      <c r="DVJ228" s="38"/>
      <c r="DVK228" s="38"/>
      <c r="DVL228" s="38"/>
      <c r="DVM228" s="38"/>
      <c r="DVN228" s="38"/>
      <c r="DVO228" s="38"/>
      <c r="DVP228" s="38"/>
      <c r="DVQ228" s="38"/>
      <c r="DVR228" s="38"/>
      <c r="DVS228" s="38"/>
      <c r="DVT228" s="38"/>
      <c r="DVU228" s="38"/>
      <c r="DVV228" s="38"/>
      <c r="DVW228" s="38"/>
      <c r="DVX228" s="38"/>
      <c r="DVY228" s="38"/>
      <c r="DVZ228" s="38"/>
      <c r="DWA228" s="38"/>
      <c r="DWB228" s="38"/>
      <c r="DWC228" s="38"/>
      <c r="DWD228" s="38"/>
      <c r="DWE228" s="38"/>
      <c r="DWF228" s="38"/>
      <c r="DWG228" s="38"/>
      <c r="DWH228" s="38"/>
      <c r="DWI228" s="38"/>
      <c r="DWJ228" s="38"/>
      <c r="DWK228" s="38"/>
      <c r="DWL228" s="38"/>
      <c r="DWM228" s="38"/>
      <c r="DWN228" s="38"/>
      <c r="DWO228" s="38"/>
      <c r="DWP228" s="38"/>
      <c r="DWQ228" s="38"/>
      <c r="DWR228" s="38"/>
      <c r="DWS228" s="38"/>
      <c r="DWT228" s="38"/>
      <c r="DWU228" s="38"/>
      <c r="DWV228" s="38"/>
      <c r="DWW228" s="38"/>
      <c r="DWX228" s="38"/>
      <c r="DWY228" s="38"/>
      <c r="DWZ228" s="38"/>
      <c r="DXA228" s="38"/>
      <c r="DXB228" s="38"/>
      <c r="DXC228" s="38"/>
      <c r="DXD228" s="38"/>
      <c r="DXE228" s="38"/>
      <c r="DXF228" s="38"/>
      <c r="DXG228" s="38"/>
      <c r="DXH228" s="38"/>
      <c r="DXI228" s="38"/>
      <c r="DXJ228" s="38"/>
      <c r="DXK228" s="38"/>
      <c r="DXL228" s="38"/>
      <c r="DXM228" s="38"/>
      <c r="DXN228" s="38"/>
      <c r="DXO228" s="38"/>
      <c r="DXP228" s="38"/>
      <c r="DXQ228" s="38"/>
      <c r="DXR228" s="38"/>
      <c r="DXS228" s="38"/>
      <c r="DXT228" s="38"/>
      <c r="DXU228" s="38"/>
      <c r="DXV228" s="38"/>
      <c r="DXW228" s="38"/>
      <c r="DXX228" s="38"/>
      <c r="DXY228" s="38"/>
      <c r="DXZ228" s="38"/>
      <c r="DYA228" s="38"/>
      <c r="DYB228" s="38"/>
      <c r="DYC228" s="38"/>
      <c r="DYD228" s="38"/>
      <c r="DYE228" s="38"/>
      <c r="DYF228" s="38"/>
      <c r="DYG228" s="38"/>
      <c r="DYH228" s="38"/>
      <c r="DYI228" s="38"/>
      <c r="DYJ228" s="38"/>
      <c r="DYK228" s="38"/>
      <c r="DYL228" s="38"/>
      <c r="DYM228" s="38"/>
      <c r="DYN228" s="38"/>
      <c r="DYO228" s="38"/>
      <c r="DYP228" s="38"/>
      <c r="DYQ228" s="38"/>
      <c r="DYR228" s="38"/>
      <c r="DYS228" s="38"/>
      <c r="DYT228" s="38"/>
      <c r="DYU228" s="38"/>
      <c r="DYV228" s="38"/>
      <c r="DYW228" s="38"/>
      <c r="DYX228" s="38"/>
      <c r="DYY228" s="38"/>
      <c r="DYZ228" s="38"/>
      <c r="DZA228" s="38"/>
      <c r="DZB228" s="38"/>
      <c r="DZC228" s="38"/>
      <c r="DZD228" s="38"/>
      <c r="DZE228" s="38"/>
      <c r="DZF228" s="38"/>
      <c r="DZG228" s="38"/>
      <c r="DZH228" s="38"/>
      <c r="DZI228" s="38"/>
      <c r="DZJ228" s="38"/>
      <c r="DZK228" s="38"/>
      <c r="DZL228" s="38"/>
      <c r="DZM228" s="38"/>
      <c r="DZN228" s="38"/>
      <c r="DZO228" s="38"/>
      <c r="DZP228" s="38"/>
      <c r="DZQ228" s="38"/>
      <c r="DZR228" s="38"/>
      <c r="DZS228" s="38"/>
      <c r="DZT228" s="38"/>
      <c r="DZU228" s="38"/>
      <c r="DZV228" s="38"/>
      <c r="DZW228" s="38"/>
      <c r="DZX228" s="38"/>
      <c r="DZY228" s="38"/>
      <c r="DZZ228" s="38"/>
      <c r="EAA228" s="38"/>
      <c r="EAB228" s="38"/>
      <c r="EAC228" s="38"/>
      <c r="EAD228" s="38"/>
      <c r="EAE228" s="38"/>
      <c r="EAF228" s="38"/>
      <c r="EAG228" s="38"/>
      <c r="EAH228" s="38"/>
      <c r="EAI228" s="38"/>
      <c r="EAJ228" s="38"/>
      <c r="EAK228" s="38"/>
      <c r="EAL228" s="38"/>
      <c r="EAM228" s="38"/>
      <c r="EAN228" s="38"/>
      <c r="EAO228" s="38"/>
      <c r="EAP228" s="38"/>
      <c r="EAQ228" s="38"/>
      <c r="EAR228" s="38"/>
      <c r="EAS228" s="38"/>
      <c r="EAT228" s="38"/>
      <c r="EAU228" s="38"/>
      <c r="EAV228" s="38"/>
      <c r="EAW228" s="38"/>
      <c r="EAX228" s="38"/>
      <c r="EAY228" s="38"/>
      <c r="EAZ228" s="38"/>
      <c r="EBA228" s="38"/>
      <c r="EBB228" s="38"/>
      <c r="EBC228" s="38"/>
      <c r="EBD228" s="38"/>
      <c r="EBE228" s="38"/>
      <c r="EBF228" s="38"/>
      <c r="EBG228" s="38"/>
      <c r="EBH228" s="38"/>
      <c r="EBI228" s="38"/>
      <c r="EBJ228" s="38"/>
      <c r="EBK228" s="38"/>
      <c r="EBL228" s="38"/>
      <c r="EBM228" s="38"/>
      <c r="EBN228" s="38"/>
      <c r="EBO228" s="38"/>
      <c r="EBP228" s="38"/>
      <c r="EBQ228" s="38"/>
      <c r="EBR228" s="38"/>
      <c r="EBS228" s="38"/>
      <c r="EBT228" s="38"/>
      <c r="EBU228" s="38"/>
      <c r="EBV228" s="38"/>
      <c r="EBW228" s="38"/>
      <c r="EBX228" s="38"/>
      <c r="EBY228" s="38"/>
      <c r="EBZ228" s="38"/>
      <c r="ECA228" s="38"/>
      <c r="ECB228" s="38"/>
      <c r="ECC228" s="38"/>
      <c r="ECD228" s="38"/>
      <c r="ECE228" s="38"/>
      <c r="ECF228" s="38"/>
      <c r="ECG228" s="38"/>
      <c r="ECH228" s="38"/>
      <c r="ECI228" s="38"/>
      <c r="ECJ228" s="38"/>
      <c r="ECK228" s="38"/>
      <c r="ECL228" s="38"/>
      <c r="ECM228" s="38"/>
      <c r="ECN228" s="38"/>
      <c r="ECO228" s="38"/>
      <c r="ECP228" s="38"/>
      <c r="ECQ228" s="38"/>
      <c r="ECR228" s="38"/>
      <c r="ECS228" s="38"/>
      <c r="ECT228" s="38"/>
      <c r="ECU228" s="38"/>
      <c r="ECV228" s="38"/>
      <c r="ECW228" s="38"/>
      <c r="ECX228" s="38"/>
      <c r="ECY228" s="38"/>
      <c r="ECZ228" s="38"/>
      <c r="EDA228" s="38"/>
      <c r="EDB228" s="38"/>
      <c r="EDC228" s="38"/>
      <c r="EDD228" s="38"/>
      <c r="EDE228" s="38"/>
      <c r="EDF228" s="38"/>
      <c r="EDG228" s="38"/>
      <c r="EDH228" s="38"/>
      <c r="EDI228" s="38"/>
      <c r="EDJ228" s="38"/>
      <c r="EDK228" s="38"/>
      <c r="EDL228" s="38"/>
      <c r="EDM228" s="38"/>
      <c r="EDN228" s="38"/>
      <c r="EDO228" s="38"/>
      <c r="EDP228" s="38"/>
      <c r="EDQ228" s="38"/>
      <c r="EDR228" s="38"/>
      <c r="EDS228" s="38"/>
      <c r="EDT228" s="38"/>
      <c r="EDU228" s="38"/>
      <c r="EDV228" s="38"/>
      <c r="EDW228" s="38"/>
      <c r="EDX228" s="38"/>
      <c r="EDY228" s="38"/>
      <c r="EDZ228" s="38"/>
      <c r="EEA228" s="38"/>
      <c r="EEB228" s="38"/>
      <c r="EEC228" s="38"/>
      <c r="EED228" s="38"/>
      <c r="EEE228" s="38"/>
      <c r="EEF228" s="38"/>
      <c r="EEG228" s="38"/>
      <c r="EEH228" s="38"/>
      <c r="EEI228" s="38"/>
      <c r="EEJ228" s="38"/>
      <c r="EEK228" s="38"/>
      <c r="EEL228" s="38"/>
      <c r="EEM228" s="38"/>
      <c r="EEN228" s="38"/>
      <c r="EEO228" s="38"/>
      <c r="EEP228" s="38"/>
      <c r="EEQ228" s="38"/>
      <c r="EER228" s="38"/>
      <c r="EES228" s="38"/>
      <c r="EET228" s="38"/>
      <c r="EEU228" s="38"/>
      <c r="EEV228" s="38"/>
      <c r="EEW228" s="38"/>
      <c r="EEX228" s="38"/>
      <c r="EEY228" s="38"/>
      <c r="EEZ228" s="38"/>
      <c r="EFA228" s="38"/>
      <c r="EFB228" s="38"/>
      <c r="EFC228" s="38"/>
      <c r="EFD228" s="38"/>
      <c r="EFE228" s="38"/>
      <c r="EFF228" s="38"/>
      <c r="EFG228" s="38"/>
      <c r="EFH228" s="38"/>
      <c r="EFI228" s="38"/>
      <c r="EFJ228" s="38"/>
      <c r="EFK228" s="38"/>
      <c r="EFL228" s="38"/>
      <c r="EFM228" s="38"/>
      <c r="EFN228" s="38"/>
      <c r="EFO228" s="38"/>
      <c r="EFP228" s="38"/>
      <c r="EFQ228" s="38"/>
      <c r="EFR228" s="38"/>
      <c r="EFS228" s="38"/>
      <c r="EFT228" s="38"/>
      <c r="EFU228" s="38"/>
      <c r="EFV228" s="38"/>
      <c r="EFW228" s="38"/>
      <c r="EFX228" s="38"/>
      <c r="EFY228" s="38"/>
      <c r="EFZ228" s="38"/>
      <c r="EGA228" s="38"/>
      <c r="EGB228" s="38"/>
      <c r="EGC228" s="38"/>
      <c r="EGD228" s="38"/>
      <c r="EGE228" s="38"/>
      <c r="EGF228" s="38"/>
      <c r="EGG228" s="38"/>
      <c r="EGH228" s="38"/>
      <c r="EGI228" s="38"/>
      <c r="EGJ228" s="38"/>
      <c r="EGK228" s="38"/>
      <c r="EGL228" s="38"/>
      <c r="EGM228" s="38"/>
      <c r="EGN228" s="38"/>
      <c r="EGO228" s="38"/>
      <c r="EGP228" s="38"/>
      <c r="EGQ228" s="38"/>
      <c r="EGR228" s="38"/>
      <c r="EGS228" s="38"/>
      <c r="EGT228" s="38"/>
      <c r="EGU228" s="38"/>
      <c r="EGV228" s="38"/>
      <c r="EGW228" s="38"/>
      <c r="EGX228" s="38"/>
      <c r="EGY228" s="38"/>
      <c r="EGZ228" s="38"/>
      <c r="EHA228" s="38"/>
      <c r="EHB228" s="38"/>
      <c r="EHC228" s="38"/>
      <c r="EHD228" s="38"/>
      <c r="EHE228" s="38"/>
      <c r="EHF228" s="38"/>
      <c r="EHG228" s="38"/>
      <c r="EHH228" s="38"/>
      <c r="EHI228" s="38"/>
      <c r="EHJ228" s="38"/>
      <c r="EHK228" s="38"/>
      <c r="EHL228" s="38"/>
      <c r="EHM228" s="38"/>
      <c r="EHN228" s="38"/>
      <c r="EHO228" s="38"/>
      <c r="EHP228" s="38"/>
      <c r="EHQ228" s="38"/>
      <c r="EHR228" s="38"/>
      <c r="EHS228" s="38"/>
      <c r="EHT228" s="38"/>
      <c r="EHU228" s="38"/>
      <c r="EHV228" s="38"/>
      <c r="EHW228" s="38"/>
      <c r="EHX228" s="38"/>
      <c r="EHY228" s="38"/>
      <c r="EHZ228" s="38"/>
      <c r="EIA228" s="38"/>
      <c r="EIB228" s="38"/>
      <c r="EIC228" s="38"/>
      <c r="EID228" s="38"/>
      <c r="EIE228" s="38"/>
      <c r="EIF228" s="38"/>
      <c r="EIG228" s="38"/>
      <c r="EIH228" s="38"/>
      <c r="EII228" s="38"/>
      <c r="EIJ228" s="38"/>
      <c r="EIK228" s="38"/>
      <c r="EIL228" s="38"/>
      <c r="EIM228" s="38"/>
      <c r="EIN228" s="38"/>
      <c r="EIO228" s="38"/>
      <c r="EIP228" s="38"/>
      <c r="EIQ228" s="38"/>
      <c r="EIR228" s="38"/>
      <c r="EIS228" s="38"/>
      <c r="EIT228" s="38"/>
      <c r="EIU228" s="38"/>
      <c r="EIV228" s="38"/>
      <c r="EIW228" s="38"/>
      <c r="EIX228" s="38"/>
      <c r="EIY228" s="38"/>
      <c r="EIZ228" s="38"/>
      <c r="EJA228" s="38"/>
      <c r="EJB228" s="38"/>
      <c r="EJC228" s="38"/>
      <c r="EJD228" s="38"/>
      <c r="EJE228" s="38"/>
      <c r="EJF228" s="38"/>
      <c r="EJG228" s="38"/>
      <c r="EJH228" s="38"/>
      <c r="EJI228" s="38"/>
      <c r="EJJ228" s="38"/>
      <c r="EJK228" s="38"/>
      <c r="EJL228" s="38"/>
      <c r="EJM228" s="38"/>
      <c r="EJN228" s="38"/>
      <c r="EJO228" s="38"/>
      <c r="EJP228" s="38"/>
      <c r="EJQ228" s="38"/>
      <c r="EJR228" s="38"/>
      <c r="EJS228" s="38"/>
      <c r="EJT228" s="38"/>
      <c r="EJU228" s="38"/>
      <c r="EJV228" s="38"/>
      <c r="EJW228" s="38"/>
      <c r="EJX228" s="38"/>
      <c r="EJY228" s="38"/>
      <c r="EJZ228" s="38"/>
      <c r="EKA228" s="38"/>
      <c r="EKB228" s="38"/>
      <c r="EKC228" s="38"/>
      <c r="EKD228" s="38"/>
      <c r="EKE228" s="38"/>
      <c r="EKF228" s="38"/>
      <c r="EKG228" s="38"/>
      <c r="EKH228" s="38"/>
      <c r="EKI228" s="38"/>
      <c r="EKJ228" s="38"/>
      <c r="EKK228" s="38"/>
      <c r="EKL228" s="38"/>
      <c r="EKM228" s="38"/>
      <c r="EKN228" s="38"/>
      <c r="EKO228" s="38"/>
      <c r="EKP228" s="38"/>
      <c r="EKQ228" s="38"/>
      <c r="EKR228" s="38"/>
      <c r="EKS228" s="38"/>
      <c r="EKT228" s="38"/>
      <c r="EKU228" s="38"/>
      <c r="EKV228" s="38"/>
      <c r="EKW228" s="38"/>
      <c r="EKX228" s="38"/>
      <c r="EKY228" s="38"/>
      <c r="EKZ228" s="38"/>
      <c r="ELA228" s="38"/>
      <c r="ELB228" s="38"/>
      <c r="ELC228" s="38"/>
      <c r="ELD228" s="38"/>
      <c r="ELE228" s="38"/>
      <c r="ELF228" s="38"/>
      <c r="ELG228" s="38"/>
      <c r="ELH228" s="38"/>
      <c r="ELI228" s="38"/>
      <c r="ELJ228" s="38"/>
      <c r="ELK228" s="38"/>
      <c r="ELL228" s="38"/>
      <c r="ELM228" s="38"/>
      <c r="ELN228" s="38"/>
      <c r="ELO228" s="38"/>
      <c r="ELP228" s="38"/>
      <c r="ELQ228" s="38"/>
      <c r="ELR228" s="38"/>
      <c r="ELS228" s="38"/>
      <c r="ELT228" s="38"/>
      <c r="ELU228" s="38"/>
      <c r="ELV228" s="38"/>
      <c r="ELW228" s="38"/>
      <c r="ELX228" s="38"/>
      <c r="ELY228" s="38"/>
      <c r="ELZ228" s="38"/>
      <c r="EMA228" s="38"/>
      <c r="EMB228" s="38"/>
      <c r="EMC228" s="38"/>
      <c r="EMD228" s="38"/>
      <c r="EME228" s="38"/>
      <c r="EMF228" s="38"/>
      <c r="EMG228" s="38"/>
      <c r="EMH228" s="38"/>
      <c r="EMI228" s="38"/>
      <c r="EMJ228" s="38"/>
      <c r="EMK228" s="38"/>
      <c r="EML228" s="38"/>
      <c r="EMM228" s="38"/>
      <c r="EMN228" s="38"/>
      <c r="EMO228" s="38"/>
      <c r="EMP228" s="38"/>
      <c r="EMQ228" s="38"/>
      <c r="EMR228" s="38"/>
      <c r="EMS228" s="38"/>
      <c r="EMT228" s="38"/>
      <c r="EMU228" s="38"/>
      <c r="EMV228" s="38"/>
      <c r="EMW228" s="38"/>
      <c r="EMX228" s="38"/>
      <c r="EMY228" s="38"/>
      <c r="EMZ228" s="38"/>
      <c r="ENA228" s="38"/>
      <c r="ENB228" s="38"/>
      <c r="ENC228" s="38"/>
      <c r="END228" s="38"/>
      <c r="ENE228" s="38"/>
      <c r="ENF228" s="38"/>
      <c r="ENG228" s="38"/>
      <c r="ENH228" s="38"/>
      <c r="ENI228" s="38"/>
      <c r="ENJ228" s="38"/>
      <c r="ENK228" s="38"/>
      <c r="ENL228" s="38"/>
      <c r="ENM228" s="38"/>
      <c r="ENN228" s="38"/>
      <c r="ENO228" s="38"/>
      <c r="ENP228" s="38"/>
      <c r="ENQ228" s="38"/>
      <c r="ENR228" s="38"/>
      <c r="ENS228" s="38"/>
      <c r="ENT228" s="38"/>
      <c r="ENU228" s="38"/>
      <c r="ENV228" s="38"/>
      <c r="ENW228" s="38"/>
      <c r="ENX228" s="38"/>
      <c r="ENY228" s="38"/>
      <c r="ENZ228" s="38"/>
      <c r="EOA228" s="38"/>
      <c r="EOB228" s="38"/>
      <c r="EOC228" s="38"/>
      <c r="EOD228" s="38"/>
      <c r="EOE228" s="38"/>
      <c r="EOF228" s="38"/>
      <c r="EOG228" s="38"/>
      <c r="EOH228" s="38"/>
      <c r="EOI228" s="38"/>
      <c r="EOJ228" s="38"/>
      <c r="EOK228" s="38"/>
      <c r="EOL228" s="38"/>
      <c r="EOM228" s="38"/>
      <c r="EON228" s="38"/>
      <c r="EOO228" s="38"/>
      <c r="EOP228" s="38"/>
      <c r="EOQ228" s="38"/>
      <c r="EOR228" s="38"/>
      <c r="EOS228" s="38"/>
      <c r="EOT228" s="38"/>
      <c r="EOU228" s="38"/>
      <c r="EOV228" s="38"/>
      <c r="EOW228" s="38"/>
      <c r="EOX228" s="38"/>
      <c r="EOY228" s="38"/>
      <c r="EOZ228" s="38"/>
      <c r="EPA228" s="38"/>
      <c r="EPB228" s="38"/>
      <c r="EPC228" s="38"/>
      <c r="EPD228" s="38"/>
      <c r="EPE228" s="38"/>
      <c r="EPF228" s="38"/>
      <c r="EPG228" s="38"/>
      <c r="EPH228" s="38"/>
      <c r="EPI228" s="38"/>
      <c r="EPJ228" s="38"/>
      <c r="EPK228" s="38"/>
      <c r="EPL228" s="38"/>
      <c r="EPM228" s="38"/>
      <c r="EPN228" s="38"/>
      <c r="EPO228" s="38"/>
      <c r="EPP228" s="38"/>
      <c r="EPQ228" s="38"/>
      <c r="EPR228" s="38"/>
      <c r="EPS228" s="38"/>
      <c r="EPT228" s="38"/>
      <c r="EPU228" s="38"/>
      <c r="EPV228" s="38"/>
      <c r="EPW228" s="38"/>
      <c r="EPX228" s="38"/>
      <c r="EPY228" s="38"/>
      <c r="EPZ228" s="38"/>
      <c r="EQA228" s="38"/>
      <c r="EQB228" s="38"/>
      <c r="EQC228" s="38"/>
      <c r="EQD228" s="38"/>
      <c r="EQE228" s="38"/>
      <c r="EQF228" s="38"/>
      <c r="EQG228" s="38"/>
      <c r="EQH228" s="38"/>
      <c r="EQI228" s="38"/>
      <c r="EQJ228" s="38"/>
      <c r="EQK228" s="38"/>
      <c r="EQL228" s="38"/>
      <c r="EQM228" s="38"/>
      <c r="EQN228" s="38"/>
      <c r="EQO228" s="38"/>
      <c r="EQP228" s="38"/>
      <c r="EQQ228" s="38"/>
      <c r="EQR228" s="38"/>
      <c r="EQS228" s="38"/>
      <c r="EQT228" s="38"/>
      <c r="EQU228" s="38"/>
      <c r="EQV228" s="38"/>
      <c r="EQW228" s="38"/>
      <c r="EQX228" s="38"/>
      <c r="EQY228" s="38"/>
      <c r="EQZ228" s="38"/>
      <c r="ERA228" s="38"/>
      <c r="ERB228" s="38"/>
      <c r="ERC228" s="38"/>
      <c r="ERD228" s="38"/>
      <c r="ERE228" s="38"/>
      <c r="ERF228" s="38"/>
      <c r="ERG228" s="38"/>
      <c r="ERH228" s="38"/>
      <c r="ERI228" s="38"/>
      <c r="ERJ228" s="38"/>
      <c r="ERK228" s="38"/>
      <c r="ERL228" s="38"/>
      <c r="ERM228" s="38"/>
      <c r="ERN228" s="38"/>
      <c r="ERO228" s="38"/>
      <c r="ERP228" s="38"/>
      <c r="ERQ228" s="38"/>
      <c r="ERR228" s="38"/>
      <c r="ERS228" s="38"/>
      <c r="ERT228" s="38"/>
      <c r="ERU228" s="38"/>
      <c r="ERV228" s="38"/>
      <c r="ERW228" s="38"/>
      <c r="ERX228" s="38"/>
      <c r="ERY228" s="38"/>
      <c r="ERZ228" s="38"/>
      <c r="ESA228" s="38"/>
      <c r="ESB228" s="38"/>
      <c r="ESC228" s="38"/>
      <c r="ESD228" s="38"/>
      <c r="ESE228" s="38"/>
      <c r="ESF228" s="38"/>
      <c r="ESG228" s="38"/>
      <c r="ESH228" s="38"/>
      <c r="ESI228" s="38"/>
      <c r="ESJ228" s="38"/>
      <c r="ESK228" s="38"/>
      <c r="ESL228" s="38"/>
      <c r="ESM228" s="38"/>
      <c r="ESN228" s="38"/>
      <c r="ESO228" s="38"/>
      <c r="ESP228" s="38"/>
      <c r="ESQ228" s="38"/>
      <c r="ESR228" s="38"/>
      <c r="ESS228" s="38"/>
      <c r="EST228" s="38"/>
      <c r="ESU228" s="38"/>
      <c r="ESV228" s="38"/>
      <c r="ESW228" s="38"/>
      <c r="ESX228" s="38"/>
      <c r="ESY228" s="38"/>
      <c r="ESZ228" s="38"/>
      <c r="ETA228" s="38"/>
      <c r="ETB228" s="38"/>
      <c r="ETC228" s="38"/>
      <c r="ETD228" s="38"/>
      <c r="ETE228" s="38"/>
      <c r="ETF228" s="38"/>
      <c r="ETG228" s="38"/>
      <c r="ETH228" s="38"/>
      <c r="ETI228" s="38"/>
      <c r="ETJ228" s="38"/>
      <c r="ETK228" s="38"/>
      <c r="ETL228" s="38"/>
      <c r="ETM228" s="38"/>
      <c r="ETN228" s="38"/>
      <c r="ETO228" s="38"/>
      <c r="ETP228" s="38"/>
      <c r="ETQ228" s="38"/>
      <c r="ETR228" s="38"/>
      <c r="ETS228" s="38"/>
      <c r="ETT228" s="38"/>
      <c r="ETU228" s="38"/>
      <c r="ETV228" s="38"/>
      <c r="ETW228" s="38"/>
      <c r="ETX228" s="38"/>
      <c r="ETY228" s="38"/>
      <c r="ETZ228" s="38"/>
      <c r="EUA228" s="38"/>
      <c r="EUB228" s="38"/>
      <c r="EUC228" s="38"/>
      <c r="EUD228" s="38"/>
      <c r="EUE228" s="38"/>
      <c r="EUF228" s="38"/>
      <c r="EUG228" s="38"/>
      <c r="EUH228" s="38"/>
      <c r="EUI228" s="38"/>
      <c r="EUJ228" s="38"/>
      <c r="EUK228" s="38"/>
      <c r="EUL228" s="38"/>
      <c r="EUM228" s="38"/>
      <c r="EUN228" s="38"/>
      <c r="EUO228" s="38"/>
      <c r="EUP228" s="38"/>
      <c r="EUQ228" s="38"/>
      <c r="EUR228" s="38"/>
      <c r="EUS228" s="38"/>
      <c r="EUT228" s="38"/>
      <c r="EUU228" s="38"/>
      <c r="EUV228" s="38"/>
      <c r="EUW228" s="38"/>
      <c r="EUX228" s="38"/>
      <c r="EUY228" s="38"/>
      <c r="EUZ228" s="38"/>
      <c r="EVA228" s="38"/>
      <c r="EVB228" s="38"/>
      <c r="EVC228" s="38"/>
      <c r="EVD228" s="38"/>
      <c r="EVE228" s="38"/>
      <c r="EVF228" s="38"/>
      <c r="EVG228" s="38"/>
      <c r="EVH228" s="38"/>
      <c r="EVI228" s="38"/>
      <c r="EVJ228" s="38"/>
      <c r="EVK228" s="38"/>
      <c r="EVL228" s="38"/>
      <c r="EVM228" s="38"/>
      <c r="EVN228" s="38"/>
      <c r="EVO228" s="38"/>
      <c r="EVP228" s="38"/>
      <c r="EVQ228" s="38"/>
      <c r="EVR228" s="38"/>
      <c r="EVS228" s="38"/>
      <c r="EVT228" s="38"/>
      <c r="EVU228" s="38"/>
      <c r="EVV228" s="38"/>
      <c r="EVW228" s="38"/>
      <c r="EVX228" s="38"/>
      <c r="EVY228" s="38"/>
      <c r="EVZ228" s="38"/>
      <c r="EWA228" s="38"/>
      <c r="EWB228" s="38"/>
      <c r="EWC228" s="38"/>
      <c r="EWD228" s="38"/>
      <c r="EWE228" s="38"/>
      <c r="EWF228" s="38"/>
      <c r="EWG228" s="38"/>
      <c r="EWH228" s="38"/>
      <c r="EWI228" s="38"/>
      <c r="EWJ228" s="38"/>
      <c r="EWK228" s="38"/>
      <c r="EWL228" s="38"/>
      <c r="EWM228" s="38"/>
      <c r="EWN228" s="38"/>
      <c r="EWO228" s="38"/>
      <c r="EWP228" s="38"/>
      <c r="EWQ228" s="38"/>
      <c r="EWR228" s="38"/>
      <c r="EWS228" s="38"/>
      <c r="EWT228" s="38"/>
      <c r="EWU228" s="38"/>
      <c r="EWV228" s="38"/>
      <c r="EWW228" s="38"/>
      <c r="EWX228" s="38"/>
      <c r="EWY228" s="38"/>
      <c r="EWZ228" s="38"/>
      <c r="EXA228" s="38"/>
      <c r="EXB228" s="38"/>
      <c r="EXC228" s="38"/>
      <c r="EXD228" s="38"/>
      <c r="EXE228" s="38"/>
      <c r="EXF228" s="38"/>
      <c r="EXG228" s="38"/>
      <c r="EXH228" s="38"/>
      <c r="EXI228" s="38"/>
      <c r="EXJ228" s="38"/>
      <c r="EXK228" s="38"/>
      <c r="EXL228" s="38"/>
      <c r="EXM228" s="38"/>
      <c r="EXN228" s="38"/>
      <c r="EXO228" s="38"/>
      <c r="EXP228" s="38"/>
      <c r="EXQ228" s="38"/>
      <c r="EXR228" s="38"/>
      <c r="EXS228" s="38"/>
      <c r="EXT228" s="38"/>
      <c r="EXU228" s="38"/>
      <c r="EXV228" s="38"/>
      <c r="EXW228" s="38"/>
      <c r="EXX228" s="38"/>
      <c r="EXY228" s="38"/>
      <c r="EXZ228" s="38"/>
      <c r="EYA228" s="38"/>
      <c r="EYB228" s="38"/>
      <c r="EYC228" s="38"/>
      <c r="EYD228" s="38"/>
      <c r="EYE228" s="38"/>
      <c r="EYF228" s="38"/>
      <c r="EYG228" s="38"/>
      <c r="EYH228" s="38"/>
      <c r="EYI228" s="38"/>
      <c r="EYJ228" s="38"/>
      <c r="EYK228" s="38"/>
      <c r="EYL228" s="38"/>
      <c r="EYM228" s="38"/>
      <c r="EYN228" s="38"/>
      <c r="EYO228" s="38"/>
      <c r="EYP228" s="38"/>
      <c r="EYQ228" s="38"/>
      <c r="EYR228" s="38"/>
      <c r="EYS228" s="38"/>
      <c r="EYT228" s="38"/>
      <c r="EYU228" s="38"/>
      <c r="EYV228" s="38"/>
      <c r="EYW228" s="38"/>
      <c r="EYX228" s="38"/>
      <c r="EYY228" s="38"/>
      <c r="EYZ228" s="38"/>
      <c r="EZA228" s="38"/>
      <c r="EZB228" s="38"/>
      <c r="EZC228" s="38"/>
      <c r="EZD228" s="38"/>
      <c r="EZE228" s="38"/>
      <c r="EZF228" s="38"/>
      <c r="EZG228" s="38"/>
      <c r="EZH228" s="38"/>
      <c r="EZI228" s="38"/>
      <c r="EZJ228" s="38"/>
      <c r="EZK228" s="38"/>
      <c r="EZL228" s="38"/>
      <c r="EZM228" s="38"/>
      <c r="EZN228" s="38"/>
      <c r="EZO228" s="38"/>
      <c r="EZP228" s="38"/>
      <c r="EZQ228" s="38"/>
      <c r="EZR228" s="38"/>
      <c r="EZS228" s="38"/>
      <c r="EZT228" s="38"/>
      <c r="EZU228" s="38"/>
      <c r="EZV228" s="38"/>
      <c r="EZW228" s="38"/>
      <c r="EZX228" s="38"/>
      <c r="EZY228" s="38"/>
      <c r="EZZ228" s="38"/>
      <c r="FAA228" s="38"/>
      <c r="FAB228" s="38"/>
      <c r="FAC228" s="38"/>
      <c r="FAD228" s="38"/>
      <c r="FAE228" s="38"/>
      <c r="FAF228" s="38"/>
      <c r="FAG228" s="38"/>
      <c r="FAH228" s="38"/>
      <c r="FAI228" s="38"/>
      <c r="FAJ228" s="38"/>
      <c r="FAK228" s="38"/>
      <c r="FAL228" s="38"/>
      <c r="FAM228" s="38"/>
      <c r="FAN228" s="38"/>
      <c r="FAO228" s="38"/>
      <c r="FAP228" s="38"/>
      <c r="FAQ228" s="38"/>
      <c r="FAR228" s="38"/>
      <c r="FAS228" s="38"/>
      <c r="FAT228" s="38"/>
      <c r="FAU228" s="38"/>
      <c r="FAV228" s="38"/>
      <c r="FAW228" s="38"/>
      <c r="FAX228" s="38"/>
      <c r="FAY228" s="38"/>
      <c r="FAZ228" s="38"/>
      <c r="FBA228" s="38"/>
      <c r="FBB228" s="38"/>
      <c r="FBC228" s="38"/>
      <c r="FBD228" s="38"/>
      <c r="FBE228" s="38"/>
      <c r="FBF228" s="38"/>
      <c r="FBG228" s="38"/>
      <c r="FBH228" s="38"/>
      <c r="FBI228" s="38"/>
      <c r="FBJ228" s="38"/>
      <c r="FBK228" s="38"/>
      <c r="FBL228" s="38"/>
      <c r="FBM228" s="38"/>
      <c r="FBN228" s="38"/>
      <c r="FBO228" s="38"/>
      <c r="FBP228" s="38"/>
      <c r="FBQ228" s="38"/>
      <c r="FBR228" s="38"/>
      <c r="FBS228" s="38"/>
      <c r="FBT228" s="38"/>
      <c r="FBU228" s="38"/>
      <c r="FBV228" s="38"/>
      <c r="FBW228" s="38"/>
      <c r="FBX228" s="38"/>
      <c r="FBY228" s="38"/>
      <c r="FBZ228" s="38"/>
      <c r="FCA228" s="38"/>
      <c r="FCB228" s="38"/>
      <c r="FCC228" s="38"/>
      <c r="FCD228" s="38"/>
      <c r="FCE228" s="38"/>
      <c r="FCF228" s="38"/>
      <c r="FCG228" s="38"/>
      <c r="FCH228" s="38"/>
      <c r="FCI228" s="38"/>
      <c r="FCJ228" s="38"/>
      <c r="FCK228" s="38"/>
      <c r="FCL228" s="38"/>
      <c r="FCM228" s="38"/>
      <c r="FCN228" s="38"/>
      <c r="FCO228" s="38"/>
      <c r="FCP228" s="38"/>
      <c r="FCQ228" s="38"/>
      <c r="FCR228" s="38"/>
      <c r="FCS228" s="38"/>
      <c r="FCT228" s="38"/>
      <c r="FCU228" s="38"/>
      <c r="FCV228" s="38"/>
      <c r="FCW228" s="38"/>
      <c r="FCX228" s="38"/>
      <c r="FCY228" s="38"/>
      <c r="FCZ228" s="38"/>
      <c r="FDA228" s="38"/>
      <c r="FDB228" s="38"/>
      <c r="FDC228" s="38"/>
      <c r="FDD228" s="38"/>
      <c r="FDE228" s="38"/>
      <c r="FDF228" s="38"/>
      <c r="FDG228" s="38"/>
      <c r="FDH228" s="38"/>
      <c r="FDI228" s="38"/>
      <c r="FDJ228" s="38"/>
      <c r="FDK228" s="38"/>
      <c r="FDL228" s="38"/>
      <c r="FDM228" s="38"/>
      <c r="FDN228" s="38"/>
      <c r="FDO228" s="38"/>
      <c r="FDP228" s="38"/>
      <c r="FDQ228" s="38"/>
      <c r="FDR228" s="38"/>
      <c r="FDS228" s="38"/>
      <c r="FDT228" s="38"/>
      <c r="FDU228" s="38"/>
      <c r="FDV228" s="38"/>
      <c r="FDW228" s="38"/>
      <c r="FDX228" s="38"/>
      <c r="FDY228" s="38"/>
      <c r="FDZ228" s="38"/>
      <c r="FEA228" s="38"/>
      <c r="FEB228" s="38"/>
      <c r="FEC228" s="38"/>
      <c r="FED228" s="38"/>
      <c r="FEE228" s="38"/>
      <c r="FEF228" s="38"/>
      <c r="FEG228" s="38"/>
      <c r="FEH228" s="38"/>
      <c r="FEI228" s="38"/>
      <c r="FEJ228" s="38"/>
      <c r="FEK228" s="38"/>
      <c r="FEL228" s="38"/>
      <c r="FEM228" s="38"/>
      <c r="FEN228" s="38"/>
      <c r="FEO228" s="38"/>
      <c r="FEP228" s="38"/>
      <c r="FEQ228" s="38"/>
      <c r="FER228" s="38"/>
      <c r="FES228" s="38"/>
      <c r="FET228" s="38"/>
      <c r="FEU228" s="38"/>
      <c r="FEV228" s="38"/>
      <c r="FEW228" s="38"/>
      <c r="FEX228" s="38"/>
      <c r="FEY228" s="38"/>
      <c r="FEZ228" s="38"/>
      <c r="FFA228" s="38"/>
      <c r="FFB228" s="38"/>
      <c r="FFC228" s="38"/>
      <c r="FFD228" s="38"/>
      <c r="FFE228" s="38"/>
      <c r="FFF228" s="38"/>
      <c r="FFG228" s="38"/>
      <c r="FFH228" s="38"/>
      <c r="FFI228" s="38"/>
      <c r="FFJ228" s="38"/>
      <c r="FFK228" s="38"/>
      <c r="FFL228" s="38"/>
      <c r="FFM228" s="38"/>
      <c r="FFN228" s="38"/>
      <c r="FFO228" s="38"/>
      <c r="FFP228" s="38"/>
      <c r="FFQ228" s="38"/>
      <c r="FFR228" s="38"/>
      <c r="FFS228" s="38"/>
      <c r="FFT228" s="38"/>
      <c r="FFU228" s="38"/>
      <c r="FFV228" s="38"/>
      <c r="FFW228" s="38"/>
      <c r="FFX228" s="38"/>
      <c r="FFY228" s="38"/>
      <c r="FFZ228" s="38"/>
      <c r="FGA228" s="38"/>
      <c r="FGB228" s="38"/>
      <c r="FGC228" s="38"/>
      <c r="FGD228" s="38"/>
      <c r="FGE228" s="38"/>
      <c r="FGF228" s="38"/>
      <c r="FGG228" s="38"/>
      <c r="FGH228" s="38"/>
      <c r="FGI228" s="38"/>
      <c r="FGJ228" s="38"/>
      <c r="FGK228" s="38"/>
      <c r="FGL228" s="38"/>
      <c r="FGM228" s="38"/>
      <c r="FGN228" s="38"/>
      <c r="FGO228" s="38"/>
      <c r="FGP228" s="38"/>
      <c r="FGQ228" s="38"/>
      <c r="FGR228" s="38"/>
      <c r="FGS228" s="38"/>
      <c r="FGT228" s="38"/>
      <c r="FGU228" s="38"/>
      <c r="FGV228" s="38"/>
      <c r="FGW228" s="38"/>
      <c r="FGX228" s="38"/>
      <c r="FGY228" s="38"/>
      <c r="FGZ228" s="38"/>
      <c r="FHA228" s="38"/>
      <c r="FHB228" s="38"/>
      <c r="FHC228" s="38"/>
      <c r="FHD228" s="38"/>
      <c r="FHE228" s="38"/>
      <c r="FHF228" s="38"/>
      <c r="FHG228" s="38"/>
      <c r="FHH228" s="38"/>
      <c r="FHI228" s="38"/>
      <c r="FHJ228" s="38"/>
      <c r="FHK228" s="38"/>
      <c r="FHL228" s="38"/>
      <c r="FHM228" s="38"/>
      <c r="FHN228" s="38"/>
      <c r="FHO228" s="38"/>
      <c r="FHP228" s="38"/>
      <c r="FHQ228" s="38"/>
      <c r="FHR228" s="38"/>
      <c r="FHS228" s="38"/>
      <c r="FHT228" s="38"/>
      <c r="FHU228" s="38"/>
      <c r="FHV228" s="38"/>
      <c r="FHW228" s="38"/>
      <c r="FHX228" s="38"/>
      <c r="FHY228" s="38"/>
      <c r="FHZ228" s="38"/>
      <c r="FIA228" s="38"/>
      <c r="FIB228" s="38"/>
      <c r="FIC228" s="38"/>
      <c r="FID228" s="38"/>
      <c r="FIE228" s="38"/>
      <c r="FIF228" s="38"/>
      <c r="FIG228" s="38"/>
      <c r="FIH228" s="38"/>
      <c r="FII228" s="38"/>
      <c r="FIJ228" s="38"/>
      <c r="FIK228" s="38"/>
      <c r="FIL228" s="38"/>
      <c r="FIM228" s="38"/>
      <c r="FIN228" s="38"/>
      <c r="FIO228" s="38"/>
      <c r="FIP228" s="38"/>
      <c r="FIQ228" s="38"/>
      <c r="FIR228" s="38"/>
      <c r="FIS228" s="38"/>
      <c r="FIT228" s="38"/>
      <c r="FIU228" s="38"/>
      <c r="FIV228" s="38"/>
      <c r="FIW228" s="38"/>
      <c r="FIX228" s="38"/>
      <c r="FIY228" s="38"/>
      <c r="FIZ228" s="38"/>
      <c r="FJA228" s="38"/>
      <c r="FJB228" s="38"/>
      <c r="FJC228" s="38"/>
      <c r="FJD228" s="38"/>
      <c r="FJE228" s="38"/>
      <c r="FJF228" s="38"/>
      <c r="FJG228" s="38"/>
      <c r="FJH228" s="38"/>
      <c r="FJI228" s="38"/>
      <c r="FJJ228" s="38"/>
      <c r="FJK228" s="38"/>
      <c r="FJL228" s="38"/>
      <c r="FJM228" s="38"/>
      <c r="FJN228" s="38"/>
      <c r="FJO228" s="38"/>
      <c r="FJP228" s="38"/>
      <c r="FJQ228" s="38"/>
      <c r="FJR228" s="38"/>
      <c r="FJS228" s="38"/>
      <c r="FJT228" s="38"/>
      <c r="FJU228" s="38"/>
      <c r="FJV228" s="38"/>
      <c r="FJW228" s="38"/>
      <c r="FJX228" s="38"/>
      <c r="FJY228" s="38"/>
      <c r="FJZ228" s="38"/>
      <c r="FKA228" s="38"/>
      <c r="FKB228" s="38"/>
      <c r="FKC228" s="38"/>
      <c r="FKD228" s="38"/>
      <c r="FKE228" s="38"/>
      <c r="FKF228" s="38"/>
      <c r="FKG228" s="38"/>
      <c r="FKH228" s="38"/>
      <c r="FKI228" s="38"/>
      <c r="FKJ228" s="38"/>
      <c r="FKK228" s="38"/>
      <c r="FKL228" s="38"/>
      <c r="FKM228" s="38"/>
      <c r="FKN228" s="38"/>
      <c r="FKO228" s="38"/>
      <c r="FKP228" s="38"/>
      <c r="FKQ228" s="38"/>
      <c r="FKR228" s="38"/>
      <c r="FKS228" s="38"/>
      <c r="FKT228" s="38"/>
      <c r="FKU228" s="38"/>
      <c r="FKV228" s="38"/>
      <c r="FKW228" s="38"/>
      <c r="FKX228" s="38"/>
      <c r="FKY228" s="38"/>
      <c r="FKZ228" s="38"/>
      <c r="FLA228" s="38"/>
      <c r="FLB228" s="38"/>
      <c r="FLC228" s="38"/>
      <c r="FLD228" s="38"/>
      <c r="FLE228" s="38"/>
      <c r="FLF228" s="38"/>
      <c r="FLG228" s="38"/>
      <c r="FLH228" s="38"/>
      <c r="FLI228" s="38"/>
      <c r="FLJ228" s="38"/>
      <c r="FLK228" s="38"/>
      <c r="FLL228" s="38"/>
      <c r="FLM228" s="38"/>
      <c r="FLN228" s="38"/>
      <c r="FLO228" s="38"/>
      <c r="FLP228" s="38"/>
      <c r="FLQ228" s="38"/>
      <c r="FLR228" s="38"/>
      <c r="FLS228" s="38"/>
      <c r="FLT228" s="38"/>
      <c r="FLU228" s="38"/>
      <c r="FLV228" s="38"/>
      <c r="FLW228" s="38"/>
      <c r="FLX228" s="38"/>
      <c r="FLY228" s="38"/>
      <c r="FLZ228" s="38"/>
      <c r="FMA228" s="38"/>
      <c r="FMB228" s="38"/>
      <c r="FMC228" s="38"/>
      <c r="FMD228" s="38"/>
      <c r="FME228" s="38"/>
      <c r="FMF228" s="38"/>
      <c r="FMG228" s="38"/>
      <c r="FMH228" s="38"/>
      <c r="FMI228" s="38"/>
      <c r="FMJ228" s="38"/>
      <c r="FMK228" s="38"/>
      <c r="FML228" s="38"/>
      <c r="FMM228" s="38"/>
      <c r="FMN228" s="38"/>
      <c r="FMO228" s="38"/>
      <c r="FMP228" s="38"/>
      <c r="FMQ228" s="38"/>
      <c r="FMR228" s="38"/>
      <c r="FMS228" s="38"/>
      <c r="FMT228" s="38"/>
      <c r="FMU228" s="38"/>
      <c r="FMV228" s="38"/>
      <c r="FMW228" s="38"/>
      <c r="FMX228" s="38"/>
      <c r="FMY228" s="38"/>
      <c r="FMZ228" s="38"/>
      <c r="FNA228" s="38"/>
      <c r="FNB228" s="38"/>
      <c r="FNC228" s="38"/>
      <c r="FND228" s="38"/>
      <c r="FNE228" s="38"/>
      <c r="FNF228" s="38"/>
      <c r="FNG228" s="38"/>
      <c r="FNH228" s="38"/>
      <c r="FNI228" s="38"/>
      <c r="FNJ228" s="38"/>
      <c r="FNK228" s="38"/>
      <c r="FNL228" s="38"/>
      <c r="FNM228" s="38"/>
      <c r="FNN228" s="38"/>
      <c r="FNO228" s="38"/>
      <c r="FNP228" s="38"/>
      <c r="FNQ228" s="38"/>
      <c r="FNR228" s="38"/>
      <c r="FNS228" s="38"/>
      <c r="FNT228" s="38"/>
      <c r="FNU228" s="38"/>
      <c r="FNV228" s="38"/>
      <c r="FNW228" s="38"/>
      <c r="FNX228" s="38"/>
      <c r="FNY228" s="38"/>
      <c r="FNZ228" s="38"/>
      <c r="FOA228" s="38"/>
      <c r="FOB228" s="38"/>
      <c r="FOC228" s="38"/>
      <c r="FOD228" s="38"/>
      <c r="FOE228" s="38"/>
      <c r="FOF228" s="38"/>
      <c r="FOG228" s="38"/>
      <c r="FOH228" s="38"/>
      <c r="FOI228" s="38"/>
      <c r="FOJ228" s="38"/>
      <c r="FOK228" s="38"/>
      <c r="FOL228" s="38"/>
      <c r="FOM228" s="38"/>
      <c r="FON228" s="38"/>
      <c r="FOO228" s="38"/>
      <c r="FOP228" s="38"/>
      <c r="FOQ228" s="38"/>
      <c r="FOR228" s="38"/>
      <c r="FOS228" s="38"/>
      <c r="FOT228" s="38"/>
      <c r="FOU228" s="38"/>
      <c r="FOV228" s="38"/>
      <c r="FOW228" s="38"/>
      <c r="FOX228" s="38"/>
      <c r="FOY228" s="38"/>
      <c r="FOZ228" s="38"/>
      <c r="FPA228" s="38"/>
      <c r="FPB228" s="38"/>
      <c r="FPC228" s="38"/>
      <c r="FPD228" s="38"/>
      <c r="FPE228" s="38"/>
      <c r="FPF228" s="38"/>
      <c r="FPG228" s="38"/>
      <c r="FPH228" s="38"/>
      <c r="FPI228" s="38"/>
      <c r="FPJ228" s="38"/>
      <c r="FPK228" s="38"/>
      <c r="FPL228" s="38"/>
      <c r="FPM228" s="38"/>
      <c r="FPN228" s="38"/>
      <c r="FPO228" s="38"/>
      <c r="FPP228" s="38"/>
      <c r="FPQ228" s="38"/>
      <c r="FPR228" s="38"/>
      <c r="FPS228" s="38"/>
      <c r="FPT228" s="38"/>
      <c r="FPU228" s="38"/>
      <c r="FPV228" s="38"/>
      <c r="FPW228" s="38"/>
      <c r="FPX228" s="38"/>
      <c r="FPY228" s="38"/>
      <c r="FPZ228" s="38"/>
      <c r="FQA228" s="38"/>
      <c r="FQB228" s="38"/>
      <c r="FQC228" s="38"/>
      <c r="FQD228" s="38"/>
      <c r="FQE228" s="38"/>
      <c r="FQF228" s="38"/>
      <c r="FQG228" s="38"/>
      <c r="FQH228" s="38"/>
      <c r="FQI228" s="38"/>
      <c r="FQJ228" s="38"/>
      <c r="FQK228" s="38"/>
      <c r="FQL228" s="38"/>
      <c r="FQM228" s="38"/>
      <c r="FQN228" s="38"/>
      <c r="FQO228" s="38"/>
      <c r="FQP228" s="38"/>
      <c r="FQQ228" s="38"/>
      <c r="FQR228" s="38"/>
      <c r="FQS228" s="38"/>
      <c r="FQT228" s="38"/>
      <c r="FQU228" s="38"/>
      <c r="FQV228" s="38"/>
      <c r="FQW228" s="38"/>
      <c r="FQX228" s="38"/>
      <c r="FQY228" s="38"/>
      <c r="FQZ228" s="38"/>
      <c r="FRA228" s="38"/>
      <c r="FRB228" s="38"/>
      <c r="FRC228" s="38"/>
      <c r="FRD228" s="38"/>
      <c r="FRE228" s="38"/>
      <c r="FRF228" s="38"/>
      <c r="FRG228" s="38"/>
      <c r="FRH228" s="38"/>
      <c r="FRI228" s="38"/>
      <c r="FRJ228" s="38"/>
      <c r="FRK228" s="38"/>
      <c r="FRL228" s="38"/>
      <c r="FRM228" s="38"/>
      <c r="FRN228" s="38"/>
      <c r="FRO228" s="38"/>
      <c r="FRP228" s="38"/>
      <c r="FRQ228" s="38"/>
      <c r="FRR228" s="38"/>
      <c r="FRS228" s="38"/>
      <c r="FRT228" s="38"/>
      <c r="FRU228" s="38"/>
      <c r="FRV228" s="38"/>
      <c r="FRW228" s="38"/>
      <c r="FRX228" s="38"/>
      <c r="FRY228" s="38"/>
      <c r="FRZ228" s="38"/>
      <c r="FSA228" s="38"/>
      <c r="FSB228" s="38"/>
      <c r="FSC228" s="38"/>
      <c r="FSD228" s="38"/>
      <c r="FSE228" s="38"/>
      <c r="FSF228" s="38"/>
      <c r="FSG228" s="38"/>
      <c r="FSH228" s="38"/>
      <c r="FSI228" s="38"/>
      <c r="FSJ228" s="38"/>
      <c r="FSK228" s="38"/>
      <c r="FSL228" s="38"/>
      <c r="FSM228" s="38"/>
      <c r="FSN228" s="38"/>
      <c r="FSO228" s="38"/>
      <c r="FSP228" s="38"/>
      <c r="FSQ228" s="38"/>
      <c r="FSR228" s="38"/>
      <c r="FSS228" s="38"/>
      <c r="FST228" s="38"/>
      <c r="FSU228" s="38"/>
      <c r="FSV228" s="38"/>
      <c r="FSW228" s="38"/>
      <c r="FSX228" s="38"/>
      <c r="FSY228" s="38"/>
      <c r="FSZ228" s="38"/>
      <c r="FTA228" s="38"/>
      <c r="FTB228" s="38"/>
      <c r="FTC228" s="38"/>
      <c r="FTD228" s="38"/>
      <c r="FTE228" s="38"/>
      <c r="FTF228" s="38"/>
      <c r="FTG228" s="38"/>
      <c r="FTH228" s="38"/>
      <c r="FTI228" s="38"/>
      <c r="FTJ228" s="38"/>
      <c r="FTK228" s="38"/>
      <c r="FTL228" s="38"/>
      <c r="FTM228" s="38"/>
      <c r="FTN228" s="38"/>
      <c r="FTO228" s="38"/>
      <c r="FTP228" s="38"/>
      <c r="FTQ228" s="38"/>
      <c r="FTR228" s="38"/>
      <c r="FTS228" s="38"/>
      <c r="FTT228" s="38"/>
      <c r="FTU228" s="38"/>
      <c r="FTV228" s="38"/>
      <c r="FTW228" s="38"/>
      <c r="FTX228" s="38"/>
      <c r="FTY228" s="38"/>
      <c r="FTZ228" s="38"/>
      <c r="FUA228" s="38"/>
      <c r="FUB228" s="38"/>
      <c r="FUC228" s="38"/>
      <c r="FUD228" s="38"/>
      <c r="FUE228" s="38"/>
      <c r="FUF228" s="38"/>
      <c r="FUG228" s="38"/>
      <c r="FUH228" s="38"/>
      <c r="FUI228" s="38"/>
      <c r="FUJ228" s="38"/>
      <c r="FUK228" s="38"/>
      <c r="FUL228" s="38"/>
      <c r="FUM228" s="38"/>
      <c r="FUN228" s="38"/>
      <c r="FUO228" s="38"/>
      <c r="FUP228" s="38"/>
      <c r="FUQ228" s="38"/>
      <c r="FUR228" s="38"/>
      <c r="FUS228" s="38"/>
      <c r="FUT228" s="38"/>
      <c r="FUU228" s="38"/>
      <c r="FUV228" s="38"/>
      <c r="FUW228" s="38"/>
      <c r="FUX228" s="38"/>
      <c r="FUY228" s="38"/>
      <c r="FUZ228" s="38"/>
      <c r="FVA228" s="38"/>
      <c r="FVB228" s="38"/>
      <c r="FVC228" s="38"/>
      <c r="FVD228" s="38"/>
      <c r="FVE228" s="38"/>
      <c r="FVF228" s="38"/>
      <c r="FVG228" s="38"/>
      <c r="FVH228" s="38"/>
      <c r="FVI228" s="38"/>
      <c r="FVJ228" s="38"/>
      <c r="FVK228" s="38"/>
      <c r="FVL228" s="38"/>
      <c r="FVM228" s="38"/>
      <c r="FVN228" s="38"/>
      <c r="FVO228" s="38"/>
      <c r="FVP228" s="38"/>
      <c r="FVQ228" s="38"/>
      <c r="FVR228" s="38"/>
      <c r="FVS228" s="38"/>
      <c r="FVT228" s="38"/>
      <c r="FVU228" s="38"/>
      <c r="FVV228" s="38"/>
      <c r="FVW228" s="38"/>
      <c r="FVX228" s="38"/>
      <c r="FVY228" s="38"/>
      <c r="FVZ228" s="38"/>
      <c r="FWA228" s="38"/>
      <c r="FWB228" s="38"/>
      <c r="FWC228" s="38"/>
      <c r="FWD228" s="38"/>
      <c r="FWE228" s="38"/>
      <c r="FWF228" s="38"/>
      <c r="FWG228" s="38"/>
      <c r="FWH228" s="38"/>
      <c r="FWI228" s="38"/>
      <c r="FWJ228" s="38"/>
      <c r="FWK228" s="38"/>
      <c r="FWL228" s="38"/>
      <c r="FWM228" s="38"/>
      <c r="FWN228" s="38"/>
      <c r="FWO228" s="38"/>
      <c r="FWP228" s="38"/>
      <c r="FWQ228" s="38"/>
      <c r="FWR228" s="38"/>
      <c r="FWS228" s="38"/>
      <c r="FWT228" s="38"/>
      <c r="FWU228" s="38"/>
      <c r="FWV228" s="38"/>
      <c r="FWW228" s="38"/>
      <c r="FWX228" s="38"/>
      <c r="FWY228" s="38"/>
      <c r="FWZ228" s="38"/>
      <c r="FXA228" s="38"/>
      <c r="FXB228" s="38"/>
      <c r="FXC228" s="38"/>
      <c r="FXD228" s="38"/>
      <c r="FXE228" s="38"/>
      <c r="FXF228" s="38"/>
      <c r="FXG228" s="38"/>
      <c r="FXH228" s="38"/>
      <c r="FXI228" s="38"/>
      <c r="FXJ228" s="38"/>
      <c r="FXK228" s="38"/>
      <c r="FXL228" s="38"/>
      <c r="FXM228" s="38"/>
      <c r="FXN228" s="38"/>
      <c r="FXO228" s="38"/>
      <c r="FXP228" s="38"/>
      <c r="FXQ228" s="38"/>
      <c r="FXR228" s="38"/>
      <c r="FXS228" s="38"/>
      <c r="FXT228" s="38"/>
      <c r="FXU228" s="38"/>
      <c r="FXV228" s="38"/>
      <c r="FXW228" s="38"/>
      <c r="FXX228" s="38"/>
      <c r="FXY228" s="38"/>
      <c r="FXZ228" s="38"/>
      <c r="FYA228" s="38"/>
      <c r="FYB228" s="38"/>
      <c r="FYC228" s="38"/>
      <c r="FYD228" s="38"/>
      <c r="FYE228" s="38"/>
      <c r="FYF228" s="38"/>
      <c r="FYG228" s="38"/>
      <c r="FYH228" s="38"/>
      <c r="FYI228" s="38"/>
      <c r="FYJ228" s="38"/>
      <c r="FYK228" s="38"/>
      <c r="FYL228" s="38"/>
      <c r="FYM228" s="38"/>
      <c r="FYN228" s="38"/>
      <c r="FYO228" s="38"/>
      <c r="FYP228" s="38"/>
      <c r="FYQ228" s="38"/>
      <c r="FYR228" s="38"/>
      <c r="FYS228" s="38"/>
      <c r="FYT228" s="38"/>
      <c r="FYU228" s="38"/>
      <c r="FYV228" s="38"/>
      <c r="FYW228" s="38"/>
      <c r="FYX228" s="38"/>
      <c r="FYY228" s="38"/>
      <c r="FYZ228" s="38"/>
      <c r="FZA228" s="38"/>
      <c r="FZB228" s="38"/>
      <c r="FZC228" s="38"/>
      <c r="FZD228" s="38"/>
      <c r="FZE228" s="38"/>
      <c r="FZF228" s="38"/>
      <c r="FZG228" s="38"/>
      <c r="FZH228" s="38"/>
      <c r="FZI228" s="38"/>
      <c r="FZJ228" s="38"/>
      <c r="FZK228" s="38"/>
      <c r="FZL228" s="38"/>
      <c r="FZM228" s="38"/>
      <c r="FZN228" s="38"/>
      <c r="FZO228" s="38"/>
      <c r="FZP228" s="38"/>
      <c r="FZQ228" s="38"/>
      <c r="FZR228" s="38"/>
      <c r="FZS228" s="38"/>
      <c r="FZT228" s="38"/>
      <c r="FZU228" s="38"/>
      <c r="FZV228" s="38"/>
      <c r="FZW228" s="38"/>
      <c r="FZX228" s="38"/>
      <c r="FZY228" s="38"/>
      <c r="FZZ228" s="38"/>
      <c r="GAA228" s="38"/>
      <c r="GAB228" s="38"/>
      <c r="GAC228" s="38"/>
      <c r="GAD228" s="38"/>
      <c r="GAE228" s="38"/>
      <c r="GAF228" s="38"/>
      <c r="GAG228" s="38"/>
      <c r="GAH228" s="38"/>
      <c r="GAI228" s="38"/>
      <c r="GAJ228" s="38"/>
      <c r="GAK228" s="38"/>
      <c r="GAL228" s="38"/>
      <c r="GAM228" s="38"/>
      <c r="GAN228" s="38"/>
      <c r="GAO228" s="38"/>
      <c r="GAP228" s="38"/>
      <c r="GAQ228" s="38"/>
      <c r="GAR228" s="38"/>
      <c r="GAS228" s="38"/>
      <c r="GAT228" s="38"/>
      <c r="GAU228" s="38"/>
      <c r="GAV228" s="38"/>
      <c r="GAW228" s="38"/>
      <c r="GAX228" s="38"/>
      <c r="GAY228" s="38"/>
      <c r="GAZ228" s="38"/>
      <c r="GBA228" s="38"/>
      <c r="GBB228" s="38"/>
      <c r="GBC228" s="38"/>
      <c r="GBD228" s="38"/>
      <c r="GBE228" s="38"/>
      <c r="GBF228" s="38"/>
      <c r="GBG228" s="38"/>
      <c r="GBH228" s="38"/>
      <c r="GBI228" s="38"/>
      <c r="GBJ228" s="38"/>
      <c r="GBK228" s="38"/>
      <c r="GBL228" s="38"/>
      <c r="GBM228" s="38"/>
      <c r="GBN228" s="38"/>
      <c r="GBO228" s="38"/>
      <c r="GBP228" s="38"/>
      <c r="GBQ228" s="38"/>
      <c r="GBR228" s="38"/>
      <c r="GBS228" s="38"/>
      <c r="GBT228" s="38"/>
      <c r="GBU228" s="38"/>
      <c r="GBV228" s="38"/>
      <c r="GBW228" s="38"/>
      <c r="GBX228" s="38"/>
      <c r="GBY228" s="38"/>
      <c r="GBZ228" s="38"/>
      <c r="GCA228" s="38"/>
      <c r="GCB228" s="38"/>
      <c r="GCC228" s="38"/>
      <c r="GCD228" s="38"/>
      <c r="GCE228" s="38"/>
      <c r="GCF228" s="38"/>
      <c r="GCG228" s="38"/>
      <c r="GCH228" s="38"/>
      <c r="GCI228" s="38"/>
      <c r="GCJ228" s="38"/>
      <c r="GCK228" s="38"/>
      <c r="GCL228" s="38"/>
      <c r="GCM228" s="38"/>
      <c r="GCN228" s="38"/>
      <c r="GCO228" s="38"/>
      <c r="GCP228" s="38"/>
      <c r="GCQ228" s="38"/>
      <c r="GCR228" s="38"/>
      <c r="GCS228" s="38"/>
      <c r="GCT228" s="38"/>
      <c r="GCU228" s="38"/>
      <c r="GCV228" s="38"/>
      <c r="GCW228" s="38"/>
      <c r="GCX228" s="38"/>
      <c r="GCY228" s="38"/>
      <c r="GCZ228" s="38"/>
      <c r="GDA228" s="38"/>
      <c r="GDB228" s="38"/>
      <c r="GDC228" s="38"/>
      <c r="GDD228" s="38"/>
      <c r="GDE228" s="38"/>
      <c r="GDF228" s="38"/>
      <c r="GDG228" s="38"/>
      <c r="GDH228" s="38"/>
      <c r="GDI228" s="38"/>
      <c r="GDJ228" s="38"/>
      <c r="GDK228" s="38"/>
      <c r="GDL228" s="38"/>
      <c r="GDM228" s="38"/>
      <c r="GDN228" s="38"/>
      <c r="GDO228" s="38"/>
      <c r="GDP228" s="38"/>
      <c r="GDQ228" s="38"/>
      <c r="GDR228" s="38"/>
      <c r="GDS228" s="38"/>
      <c r="GDT228" s="38"/>
      <c r="GDU228" s="38"/>
      <c r="GDV228" s="38"/>
      <c r="GDW228" s="38"/>
      <c r="GDX228" s="38"/>
      <c r="GDY228" s="38"/>
      <c r="GDZ228" s="38"/>
      <c r="GEA228" s="38"/>
      <c r="GEB228" s="38"/>
      <c r="GEC228" s="38"/>
      <c r="GED228" s="38"/>
      <c r="GEE228" s="38"/>
      <c r="GEF228" s="38"/>
      <c r="GEG228" s="38"/>
      <c r="GEH228" s="38"/>
      <c r="GEI228" s="38"/>
      <c r="GEJ228" s="38"/>
      <c r="GEK228" s="38"/>
      <c r="GEL228" s="38"/>
      <c r="GEM228" s="38"/>
      <c r="GEN228" s="38"/>
      <c r="GEO228" s="38"/>
      <c r="GEP228" s="38"/>
      <c r="GEQ228" s="38"/>
      <c r="GER228" s="38"/>
      <c r="GES228" s="38"/>
      <c r="GET228" s="38"/>
      <c r="GEU228" s="38"/>
      <c r="GEV228" s="38"/>
      <c r="GEW228" s="38"/>
      <c r="GEX228" s="38"/>
      <c r="GEY228" s="38"/>
      <c r="GEZ228" s="38"/>
      <c r="GFA228" s="38"/>
      <c r="GFB228" s="38"/>
      <c r="GFC228" s="38"/>
      <c r="GFD228" s="38"/>
      <c r="GFE228" s="38"/>
      <c r="GFF228" s="38"/>
      <c r="GFG228" s="38"/>
      <c r="GFH228" s="38"/>
      <c r="GFI228" s="38"/>
      <c r="GFJ228" s="38"/>
      <c r="GFK228" s="38"/>
      <c r="GFL228" s="38"/>
      <c r="GFM228" s="38"/>
      <c r="GFN228" s="38"/>
      <c r="GFO228" s="38"/>
      <c r="GFP228" s="38"/>
      <c r="GFQ228" s="38"/>
      <c r="GFR228" s="38"/>
      <c r="GFS228" s="38"/>
      <c r="GFT228" s="38"/>
      <c r="GFU228" s="38"/>
      <c r="GFV228" s="38"/>
      <c r="GFW228" s="38"/>
      <c r="GFX228" s="38"/>
      <c r="GFY228" s="38"/>
      <c r="GFZ228" s="38"/>
      <c r="GGA228" s="38"/>
      <c r="GGB228" s="38"/>
      <c r="GGC228" s="38"/>
      <c r="GGD228" s="38"/>
      <c r="GGE228" s="38"/>
      <c r="GGF228" s="38"/>
      <c r="GGG228" s="38"/>
      <c r="GGH228" s="38"/>
      <c r="GGI228" s="38"/>
      <c r="GGJ228" s="38"/>
      <c r="GGK228" s="38"/>
      <c r="GGL228" s="38"/>
      <c r="GGM228" s="38"/>
      <c r="GGN228" s="38"/>
      <c r="GGO228" s="38"/>
      <c r="GGP228" s="38"/>
      <c r="GGQ228" s="38"/>
      <c r="GGR228" s="38"/>
      <c r="GGS228" s="38"/>
      <c r="GGT228" s="38"/>
      <c r="GGU228" s="38"/>
      <c r="GGV228" s="38"/>
      <c r="GGW228" s="38"/>
      <c r="GGX228" s="38"/>
      <c r="GGY228" s="38"/>
      <c r="GGZ228" s="38"/>
      <c r="GHA228" s="38"/>
      <c r="GHB228" s="38"/>
      <c r="GHC228" s="38"/>
      <c r="GHD228" s="38"/>
      <c r="GHE228" s="38"/>
      <c r="GHF228" s="38"/>
      <c r="GHG228" s="38"/>
      <c r="GHH228" s="38"/>
      <c r="GHI228" s="38"/>
      <c r="GHJ228" s="38"/>
      <c r="GHK228" s="38"/>
      <c r="GHL228" s="38"/>
      <c r="GHM228" s="38"/>
      <c r="GHN228" s="38"/>
      <c r="GHO228" s="38"/>
      <c r="GHP228" s="38"/>
      <c r="GHQ228" s="38"/>
      <c r="GHR228" s="38"/>
      <c r="GHS228" s="38"/>
      <c r="GHT228" s="38"/>
      <c r="GHU228" s="38"/>
      <c r="GHV228" s="38"/>
      <c r="GHW228" s="38"/>
      <c r="GHX228" s="38"/>
      <c r="GHY228" s="38"/>
      <c r="GHZ228" s="38"/>
      <c r="GIA228" s="38"/>
      <c r="GIB228" s="38"/>
      <c r="GIC228" s="38"/>
      <c r="GID228" s="38"/>
      <c r="GIE228" s="38"/>
      <c r="GIF228" s="38"/>
      <c r="GIG228" s="38"/>
      <c r="GIH228" s="38"/>
      <c r="GII228" s="38"/>
      <c r="GIJ228" s="38"/>
      <c r="GIK228" s="38"/>
      <c r="GIL228" s="38"/>
      <c r="GIM228" s="38"/>
      <c r="GIN228" s="38"/>
      <c r="GIO228" s="38"/>
      <c r="GIP228" s="38"/>
      <c r="GIQ228" s="38"/>
      <c r="GIR228" s="38"/>
      <c r="GIS228" s="38"/>
      <c r="GIT228" s="38"/>
      <c r="GIU228" s="38"/>
      <c r="GIV228" s="38"/>
      <c r="GIW228" s="38"/>
      <c r="GIX228" s="38"/>
      <c r="GIY228" s="38"/>
      <c r="GIZ228" s="38"/>
      <c r="GJA228" s="38"/>
      <c r="GJB228" s="38"/>
      <c r="GJC228" s="38"/>
      <c r="GJD228" s="38"/>
      <c r="GJE228" s="38"/>
      <c r="GJF228" s="38"/>
      <c r="GJG228" s="38"/>
      <c r="GJH228" s="38"/>
      <c r="GJI228" s="38"/>
      <c r="GJJ228" s="38"/>
      <c r="GJK228" s="38"/>
      <c r="GJL228" s="38"/>
      <c r="GJM228" s="38"/>
      <c r="GJN228" s="38"/>
      <c r="GJO228" s="38"/>
      <c r="GJP228" s="38"/>
      <c r="GJQ228" s="38"/>
      <c r="GJR228" s="38"/>
      <c r="GJS228" s="38"/>
      <c r="GJT228" s="38"/>
      <c r="GJU228" s="38"/>
      <c r="GJV228" s="38"/>
      <c r="GJW228" s="38"/>
      <c r="GJX228" s="38"/>
      <c r="GJY228" s="38"/>
      <c r="GJZ228" s="38"/>
      <c r="GKA228" s="38"/>
      <c r="GKB228" s="38"/>
      <c r="GKC228" s="38"/>
      <c r="GKD228" s="38"/>
      <c r="GKE228" s="38"/>
      <c r="GKF228" s="38"/>
      <c r="GKG228" s="38"/>
      <c r="GKH228" s="38"/>
      <c r="GKI228" s="38"/>
      <c r="GKJ228" s="38"/>
      <c r="GKK228" s="38"/>
      <c r="GKL228" s="38"/>
      <c r="GKM228" s="38"/>
      <c r="GKN228" s="38"/>
      <c r="GKO228" s="38"/>
      <c r="GKP228" s="38"/>
      <c r="GKQ228" s="38"/>
      <c r="GKR228" s="38"/>
      <c r="GKS228" s="38"/>
      <c r="GKT228" s="38"/>
      <c r="GKU228" s="38"/>
      <c r="GKV228" s="38"/>
      <c r="GKW228" s="38"/>
      <c r="GKX228" s="38"/>
      <c r="GKY228" s="38"/>
      <c r="GKZ228" s="38"/>
      <c r="GLA228" s="38"/>
      <c r="GLB228" s="38"/>
      <c r="GLC228" s="38"/>
      <c r="GLD228" s="38"/>
      <c r="GLE228" s="38"/>
      <c r="GLF228" s="38"/>
      <c r="GLG228" s="38"/>
      <c r="GLH228" s="38"/>
      <c r="GLI228" s="38"/>
      <c r="GLJ228" s="38"/>
      <c r="GLK228" s="38"/>
      <c r="GLL228" s="38"/>
      <c r="GLM228" s="38"/>
      <c r="GLN228" s="38"/>
      <c r="GLO228" s="38"/>
      <c r="GLP228" s="38"/>
      <c r="GLQ228" s="38"/>
      <c r="GLR228" s="38"/>
      <c r="GLS228" s="38"/>
      <c r="GLT228" s="38"/>
      <c r="GLU228" s="38"/>
      <c r="GLV228" s="38"/>
      <c r="GLW228" s="38"/>
      <c r="GLX228" s="38"/>
      <c r="GLY228" s="38"/>
      <c r="GLZ228" s="38"/>
      <c r="GMA228" s="38"/>
      <c r="GMB228" s="38"/>
      <c r="GMC228" s="38"/>
      <c r="GMD228" s="38"/>
      <c r="GME228" s="38"/>
      <c r="GMF228" s="38"/>
      <c r="GMG228" s="38"/>
      <c r="GMH228" s="38"/>
      <c r="GMI228" s="38"/>
      <c r="GMJ228" s="38"/>
      <c r="GMK228" s="38"/>
      <c r="GML228" s="38"/>
      <c r="GMM228" s="38"/>
      <c r="GMN228" s="38"/>
      <c r="GMO228" s="38"/>
      <c r="GMP228" s="38"/>
      <c r="GMQ228" s="38"/>
      <c r="GMR228" s="38"/>
      <c r="GMS228" s="38"/>
      <c r="GMT228" s="38"/>
      <c r="GMU228" s="38"/>
      <c r="GMV228" s="38"/>
      <c r="GMW228" s="38"/>
      <c r="GMX228" s="38"/>
      <c r="GMY228" s="38"/>
      <c r="GMZ228" s="38"/>
      <c r="GNA228" s="38"/>
      <c r="GNB228" s="38"/>
      <c r="GNC228" s="38"/>
      <c r="GND228" s="38"/>
      <c r="GNE228" s="38"/>
      <c r="GNF228" s="38"/>
      <c r="GNG228" s="38"/>
      <c r="GNH228" s="38"/>
      <c r="GNI228" s="38"/>
      <c r="GNJ228" s="38"/>
      <c r="GNK228" s="38"/>
      <c r="GNL228" s="38"/>
      <c r="GNM228" s="38"/>
      <c r="GNN228" s="38"/>
      <c r="GNO228" s="38"/>
      <c r="GNP228" s="38"/>
      <c r="GNQ228" s="38"/>
      <c r="GNR228" s="38"/>
      <c r="GNS228" s="38"/>
      <c r="GNT228" s="38"/>
      <c r="GNU228" s="38"/>
      <c r="GNV228" s="38"/>
      <c r="GNW228" s="38"/>
      <c r="GNX228" s="38"/>
      <c r="GNY228" s="38"/>
      <c r="GNZ228" s="38"/>
      <c r="GOA228" s="38"/>
      <c r="GOB228" s="38"/>
      <c r="GOC228" s="38"/>
      <c r="GOD228" s="38"/>
      <c r="GOE228" s="38"/>
      <c r="GOF228" s="38"/>
      <c r="GOG228" s="38"/>
      <c r="GOH228" s="38"/>
      <c r="GOI228" s="38"/>
      <c r="GOJ228" s="38"/>
      <c r="GOK228" s="38"/>
      <c r="GOL228" s="38"/>
      <c r="GOM228" s="38"/>
      <c r="GON228" s="38"/>
      <c r="GOO228" s="38"/>
      <c r="GOP228" s="38"/>
      <c r="GOQ228" s="38"/>
      <c r="GOR228" s="38"/>
      <c r="GOS228" s="38"/>
      <c r="GOT228" s="38"/>
      <c r="GOU228" s="38"/>
      <c r="GOV228" s="38"/>
      <c r="GOW228" s="38"/>
      <c r="GOX228" s="38"/>
      <c r="GOY228" s="38"/>
      <c r="GOZ228" s="38"/>
      <c r="GPA228" s="38"/>
      <c r="GPB228" s="38"/>
      <c r="GPC228" s="38"/>
      <c r="GPD228" s="38"/>
      <c r="GPE228" s="38"/>
      <c r="GPF228" s="38"/>
      <c r="GPG228" s="38"/>
      <c r="GPH228" s="38"/>
      <c r="GPI228" s="38"/>
      <c r="GPJ228" s="38"/>
      <c r="GPK228" s="38"/>
      <c r="GPL228" s="38"/>
      <c r="GPM228" s="38"/>
      <c r="GPN228" s="38"/>
      <c r="GPO228" s="38"/>
      <c r="GPP228" s="38"/>
      <c r="GPQ228" s="38"/>
      <c r="GPR228" s="38"/>
      <c r="GPS228" s="38"/>
      <c r="GPT228" s="38"/>
      <c r="GPU228" s="38"/>
      <c r="GPV228" s="38"/>
      <c r="GPW228" s="38"/>
      <c r="GPX228" s="38"/>
      <c r="GPY228" s="38"/>
      <c r="GPZ228" s="38"/>
      <c r="GQA228" s="38"/>
      <c r="GQB228" s="38"/>
      <c r="GQC228" s="38"/>
      <c r="GQD228" s="38"/>
      <c r="GQE228" s="38"/>
      <c r="GQF228" s="38"/>
      <c r="GQG228" s="38"/>
      <c r="GQH228" s="38"/>
      <c r="GQI228" s="38"/>
      <c r="GQJ228" s="38"/>
      <c r="GQK228" s="38"/>
      <c r="GQL228" s="38"/>
      <c r="GQM228" s="38"/>
      <c r="GQN228" s="38"/>
      <c r="GQO228" s="38"/>
      <c r="GQP228" s="38"/>
      <c r="GQQ228" s="38"/>
      <c r="GQR228" s="38"/>
      <c r="GQS228" s="38"/>
      <c r="GQT228" s="38"/>
      <c r="GQU228" s="38"/>
      <c r="GQV228" s="38"/>
      <c r="GQW228" s="38"/>
      <c r="GQX228" s="38"/>
      <c r="GQY228" s="38"/>
      <c r="GQZ228" s="38"/>
      <c r="GRA228" s="38"/>
      <c r="GRB228" s="38"/>
      <c r="GRC228" s="38"/>
      <c r="GRD228" s="38"/>
      <c r="GRE228" s="38"/>
      <c r="GRF228" s="38"/>
      <c r="GRG228" s="38"/>
      <c r="GRH228" s="38"/>
      <c r="GRI228" s="38"/>
      <c r="GRJ228" s="38"/>
      <c r="GRK228" s="38"/>
      <c r="GRL228" s="38"/>
      <c r="GRM228" s="38"/>
      <c r="GRN228" s="38"/>
      <c r="GRO228" s="38"/>
      <c r="GRP228" s="38"/>
      <c r="GRQ228" s="38"/>
      <c r="GRR228" s="38"/>
      <c r="GRS228" s="38"/>
      <c r="GRT228" s="38"/>
      <c r="GRU228" s="38"/>
      <c r="GRV228" s="38"/>
      <c r="GRW228" s="38"/>
      <c r="GRX228" s="38"/>
      <c r="GRY228" s="38"/>
      <c r="GRZ228" s="38"/>
      <c r="GSA228" s="38"/>
      <c r="GSB228" s="38"/>
      <c r="GSC228" s="38"/>
      <c r="GSD228" s="38"/>
      <c r="GSE228" s="38"/>
      <c r="GSF228" s="38"/>
      <c r="GSG228" s="38"/>
      <c r="GSH228" s="38"/>
      <c r="GSI228" s="38"/>
      <c r="GSJ228" s="38"/>
      <c r="GSK228" s="38"/>
      <c r="GSL228" s="38"/>
      <c r="GSM228" s="38"/>
      <c r="GSN228" s="38"/>
      <c r="GSO228" s="38"/>
      <c r="GSP228" s="38"/>
      <c r="GSQ228" s="38"/>
      <c r="GSR228" s="38"/>
      <c r="GSS228" s="38"/>
      <c r="GST228" s="38"/>
      <c r="GSU228" s="38"/>
      <c r="GSV228" s="38"/>
      <c r="GSW228" s="38"/>
      <c r="GSX228" s="38"/>
      <c r="GSY228" s="38"/>
      <c r="GSZ228" s="38"/>
      <c r="GTA228" s="38"/>
      <c r="GTB228" s="38"/>
      <c r="GTC228" s="38"/>
      <c r="GTD228" s="38"/>
      <c r="GTE228" s="38"/>
      <c r="GTF228" s="38"/>
      <c r="GTG228" s="38"/>
      <c r="GTH228" s="38"/>
      <c r="GTI228" s="38"/>
      <c r="GTJ228" s="38"/>
      <c r="GTK228" s="38"/>
      <c r="GTL228" s="38"/>
      <c r="GTM228" s="38"/>
      <c r="GTN228" s="38"/>
      <c r="GTO228" s="38"/>
      <c r="GTP228" s="38"/>
      <c r="GTQ228" s="38"/>
      <c r="GTR228" s="38"/>
      <c r="GTS228" s="38"/>
      <c r="GTT228" s="38"/>
      <c r="GTU228" s="38"/>
      <c r="GTV228" s="38"/>
      <c r="GTW228" s="38"/>
      <c r="GTX228" s="38"/>
      <c r="GTY228" s="38"/>
      <c r="GTZ228" s="38"/>
      <c r="GUA228" s="38"/>
      <c r="GUB228" s="38"/>
      <c r="GUC228" s="38"/>
      <c r="GUD228" s="38"/>
      <c r="GUE228" s="38"/>
      <c r="GUF228" s="38"/>
      <c r="GUG228" s="38"/>
      <c r="GUH228" s="38"/>
      <c r="GUI228" s="38"/>
      <c r="GUJ228" s="38"/>
      <c r="GUK228" s="38"/>
      <c r="GUL228" s="38"/>
      <c r="GUM228" s="38"/>
      <c r="GUN228" s="38"/>
      <c r="GUO228" s="38"/>
      <c r="GUP228" s="38"/>
      <c r="GUQ228" s="38"/>
      <c r="GUR228" s="38"/>
      <c r="GUS228" s="38"/>
      <c r="GUT228" s="38"/>
      <c r="GUU228" s="38"/>
      <c r="GUV228" s="38"/>
      <c r="GUW228" s="38"/>
      <c r="GUX228" s="38"/>
      <c r="GUY228" s="38"/>
      <c r="GUZ228" s="38"/>
      <c r="GVA228" s="38"/>
      <c r="GVB228" s="38"/>
      <c r="GVC228" s="38"/>
      <c r="GVD228" s="38"/>
      <c r="GVE228" s="38"/>
      <c r="GVF228" s="38"/>
      <c r="GVG228" s="38"/>
      <c r="GVH228" s="38"/>
      <c r="GVI228" s="38"/>
      <c r="GVJ228" s="38"/>
      <c r="GVK228" s="38"/>
      <c r="GVL228" s="38"/>
      <c r="GVM228" s="38"/>
      <c r="GVN228" s="38"/>
      <c r="GVO228" s="38"/>
      <c r="GVP228" s="38"/>
      <c r="GVQ228" s="38"/>
      <c r="GVR228" s="38"/>
      <c r="GVS228" s="38"/>
      <c r="GVT228" s="38"/>
      <c r="GVU228" s="38"/>
      <c r="GVV228" s="38"/>
      <c r="GVW228" s="38"/>
      <c r="GVX228" s="38"/>
      <c r="GVY228" s="38"/>
      <c r="GVZ228" s="38"/>
      <c r="GWA228" s="38"/>
      <c r="GWB228" s="38"/>
      <c r="GWC228" s="38"/>
      <c r="GWD228" s="38"/>
      <c r="GWE228" s="38"/>
      <c r="GWF228" s="38"/>
      <c r="GWG228" s="38"/>
      <c r="GWH228" s="38"/>
      <c r="GWI228" s="38"/>
      <c r="GWJ228" s="38"/>
      <c r="GWK228" s="38"/>
      <c r="GWL228" s="38"/>
      <c r="GWM228" s="38"/>
      <c r="GWN228" s="38"/>
      <c r="GWO228" s="38"/>
      <c r="GWP228" s="38"/>
      <c r="GWQ228" s="38"/>
      <c r="GWR228" s="38"/>
      <c r="GWS228" s="38"/>
      <c r="GWT228" s="38"/>
      <c r="GWU228" s="38"/>
      <c r="GWV228" s="38"/>
      <c r="GWW228" s="38"/>
      <c r="GWX228" s="38"/>
      <c r="GWY228" s="38"/>
      <c r="GWZ228" s="38"/>
      <c r="GXA228" s="38"/>
      <c r="GXB228" s="38"/>
      <c r="GXC228" s="38"/>
      <c r="GXD228" s="38"/>
      <c r="GXE228" s="38"/>
      <c r="GXF228" s="38"/>
      <c r="GXG228" s="38"/>
      <c r="GXH228" s="38"/>
      <c r="GXI228" s="38"/>
      <c r="GXJ228" s="38"/>
      <c r="GXK228" s="38"/>
      <c r="GXL228" s="38"/>
      <c r="GXM228" s="38"/>
      <c r="GXN228" s="38"/>
      <c r="GXO228" s="38"/>
      <c r="GXP228" s="38"/>
      <c r="GXQ228" s="38"/>
      <c r="GXR228" s="38"/>
      <c r="GXS228" s="38"/>
      <c r="GXT228" s="38"/>
      <c r="GXU228" s="38"/>
      <c r="GXV228" s="38"/>
      <c r="GXW228" s="38"/>
      <c r="GXX228" s="38"/>
      <c r="GXY228" s="38"/>
      <c r="GXZ228" s="38"/>
      <c r="GYA228" s="38"/>
      <c r="GYB228" s="38"/>
      <c r="GYC228" s="38"/>
      <c r="GYD228" s="38"/>
      <c r="GYE228" s="38"/>
      <c r="GYF228" s="38"/>
      <c r="GYG228" s="38"/>
      <c r="GYH228" s="38"/>
      <c r="GYI228" s="38"/>
      <c r="GYJ228" s="38"/>
      <c r="GYK228" s="38"/>
      <c r="GYL228" s="38"/>
      <c r="GYM228" s="38"/>
      <c r="GYN228" s="38"/>
      <c r="GYO228" s="38"/>
      <c r="GYP228" s="38"/>
      <c r="GYQ228" s="38"/>
      <c r="GYR228" s="38"/>
      <c r="GYS228" s="38"/>
      <c r="GYT228" s="38"/>
      <c r="GYU228" s="38"/>
      <c r="GYV228" s="38"/>
      <c r="GYW228" s="38"/>
      <c r="GYX228" s="38"/>
      <c r="GYY228" s="38"/>
      <c r="GYZ228" s="38"/>
      <c r="GZA228" s="38"/>
      <c r="GZB228" s="38"/>
      <c r="GZC228" s="38"/>
      <c r="GZD228" s="38"/>
      <c r="GZE228" s="38"/>
      <c r="GZF228" s="38"/>
      <c r="GZG228" s="38"/>
      <c r="GZH228" s="38"/>
      <c r="GZI228" s="38"/>
      <c r="GZJ228" s="38"/>
      <c r="GZK228" s="38"/>
      <c r="GZL228" s="38"/>
      <c r="GZM228" s="38"/>
      <c r="GZN228" s="38"/>
      <c r="GZO228" s="38"/>
      <c r="GZP228" s="38"/>
      <c r="GZQ228" s="38"/>
      <c r="GZR228" s="38"/>
      <c r="GZS228" s="38"/>
      <c r="GZT228" s="38"/>
      <c r="GZU228" s="38"/>
      <c r="GZV228" s="38"/>
      <c r="GZW228" s="38"/>
      <c r="GZX228" s="38"/>
      <c r="GZY228" s="38"/>
      <c r="GZZ228" s="38"/>
      <c r="HAA228" s="38"/>
      <c r="HAB228" s="38"/>
      <c r="HAC228" s="38"/>
      <c r="HAD228" s="38"/>
      <c r="HAE228" s="38"/>
      <c r="HAF228" s="38"/>
      <c r="HAG228" s="38"/>
      <c r="HAH228" s="38"/>
      <c r="HAI228" s="38"/>
      <c r="HAJ228" s="38"/>
      <c r="HAK228" s="38"/>
      <c r="HAL228" s="38"/>
      <c r="HAM228" s="38"/>
      <c r="HAN228" s="38"/>
      <c r="HAO228" s="38"/>
      <c r="HAP228" s="38"/>
      <c r="HAQ228" s="38"/>
      <c r="HAR228" s="38"/>
      <c r="HAS228" s="38"/>
      <c r="HAT228" s="38"/>
      <c r="HAU228" s="38"/>
      <c r="HAV228" s="38"/>
      <c r="HAW228" s="38"/>
      <c r="HAX228" s="38"/>
      <c r="HAY228" s="38"/>
      <c r="HAZ228" s="38"/>
      <c r="HBA228" s="38"/>
      <c r="HBB228" s="38"/>
      <c r="HBC228" s="38"/>
      <c r="HBD228" s="38"/>
      <c r="HBE228" s="38"/>
      <c r="HBF228" s="38"/>
      <c r="HBG228" s="38"/>
      <c r="HBH228" s="38"/>
      <c r="HBI228" s="38"/>
      <c r="HBJ228" s="38"/>
      <c r="HBK228" s="38"/>
      <c r="HBL228" s="38"/>
      <c r="HBM228" s="38"/>
      <c r="HBN228" s="38"/>
      <c r="HBO228" s="38"/>
      <c r="HBP228" s="38"/>
      <c r="HBQ228" s="38"/>
      <c r="HBR228" s="38"/>
      <c r="HBS228" s="38"/>
      <c r="HBT228" s="38"/>
      <c r="HBU228" s="38"/>
      <c r="HBV228" s="38"/>
      <c r="HBW228" s="38"/>
      <c r="HBX228" s="38"/>
      <c r="HBY228" s="38"/>
      <c r="HBZ228" s="38"/>
      <c r="HCA228" s="38"/>
      <c r="HCB228" s="38"/>
      <c r="HCC228" s="38"/>
      <c r="HCD228" s="38"/>
      <c r="HCE228" s="38"/>
      <c r="HCF228" s="38"/>
      <c r="HCG228" s="38"/>
      <c r="HCH228" s="38"/>
      <c r="HCI228" s="38"/>
      <c r="HCJ228" s="38"/>
      <c r="HCK228" s="38"/>
      <c r="HCL228" s="38"/>
      <c r="HCM228" s="38"/>
      <c r="HCN228" s="38"/>
      <c r="HCO228" s="38"/>
      <c r="HCP228" s="38"/>
      <c r="HCQ228" s="38"/>
      <c r="HCR228" s="38"/>
      <c r="HCS228" s="38"/>
      <c r="HCT228" s="38"/>
      <c r="HCU228" s="38"/>
      <c r="HCV228" s="38"/>
      <c r="HCW228" s="38"/>
      <c r="HCX228" s="38"/>
      <c r="HCY228" s="38"/>
      <c r="HCZ228" s="38"/>
      <c r="HDA228" s="38"/>
      <c r="HDB228" s="38"/>
      <c r="HDC228" s="38"/>
      <c r="HDD228" s="38"/>
      <c r="HDE228" s="38"/>
      <c r="HDF228" s="38"/>
      <c r="HDG228" s="38"/>
      <c r="HDH228" s="38"/>
      <c r="HDI228" s="38"/>
      <c r="HDJ228" s="38"/>
      <c r="HDK228" s="38"/>
      <c r="HDL228" s="38"/>
      <c r="HDM228" s="38"/>
      <c r="HDN228" s="38"/>
      <c r="HDO228" s="38"/>
      <c r="HDP228" s="38"/>
      <c r="HDQ228" s="38"/>
      <c r="HDR228" s="38"/>
      <c r="HDS228" s="38"/>
      <c r="HDT228" s="38"/>
      <c r="HDU228" s="38"/>
      <c r="HDV228" s="38"/>
      <c r="HDW228" s="38"/>
      <c r="HDX228" s="38"/>
      <c r="HDY228" s="38"/>
      <c r="HDZ228" s="38"/>
      <c r="HEA228" s="38"/>
      <c r="HEB228" s="38"/>
      <c r="HEC228" s="38"/>
      <c r="HED228" s="38"/>
      <c r="HEE228" s="38"/>
      <c r="HEF228" s="38"/>
      <c r="HEG228" s="38"/>
      <c r="HEH228" s="38"/>
      <c r="HEI228" s="38"/>
      <c r="HEJ228" s="38"/>
      <c r="HEK228" s="38"/>
      <c r="HEL228" s="38"/>
      <c r="HEM228" s="38"/>
      <c r="HEN228" s="38"/>
      <c r="HEO228" s="38"/>
      <c r="HEP228" s="38"/>
      <c r="HEQ228" s="38"/>
      <c r="HER228" s="38"/>
      <c r="HES228" s="38"/>
      <c r="HET228" s="38"/>
      <c r="HEU228" s="38"/>
      <c r="HEV228" s="38"/>
      <c r="HEW228" s="38"/>
      <c r="HEX228" s="38"/>
      <c r="HEY228" s="38"/>
      <c r="HEZ228" s="38"/>
      <c r="HFA228" s="38"/>
      <c r="HFB228" s="38"/>
      <c r="HFC228" s="38"/>
      <c r="HFD228" s="38"/>
      <c r="HFE228" s="38"/>
      <c r="HFF228" s="38"/>
      <c r="HFG228" s="38"/>
      <c r="HFH228" s="38"/>
      <c r="HFI228" s="38"/>
      <c r="HFJ228" s="38"/>
      <c r="HFK228" s="38"/>
      <c r="HFL228" s="38"/>
      <c r="HFM228" s="38"/>
      <c r="HFN228" s="38"/>
      <c r="HFO228" s="38"/>
      <c r="HFP228" s="38"/>
      <c r="HFQ228" s="38"/>
      <c r="HFR228" s="38"/>
      <c r="HFS228" s="38"/>
      <c r="HFT228" s="38"/>
      <c r="HFU228" s="38"/>
      <c r="HFV228" s="38"/>
      <c r="HFW228" s="38"/>
      <c r="HFX228" s="38"/>
      <c r="HFY228" s="38"/>
      <c r="HFZ228" s="38"/>
      <c r="HGA228" s="38"/>
      <c r="HGB228" s="38"/>
      <c r="HGC228" s="38"/>
      <c r="HGD228" s="38"/>
      <c r="HGE228" s="38"/>
      <c r="HGF228" s="38"/>
      <c r="HGG228" s="38"/>
      <c r="HGH228" s="38"/>
      <c r="HGI228" s="38"/>
      <c r="HGJ228" s="38"/>
      <c r="HGK228" s="38"/>
      <c r="HGL228" s="38"/>
      <c r="HGM228" s="38"/>
      <c r="HGN228" s="38"/>
      <c r="HGO228" s="38"/>
      <c r="HGP228" s="38"/>
      <c r="HGQ228" s="38"/>
      <c r="HGR228" s="38"/>
      <c r="HGS228" s="38"/>
      <c r="HGT228" s="38"/>
      <c r="HGU228" s="38"/>
      <c r="HGV228" s="38"/>
      <c r="HGW228" s="38"/>
      <c r="HGX228" s="38"/>
      <c r="HGY228" s="38"/>
      <c r="HGZ228" s="38"/>
      <c r="HHA228" s="38"/>
      <c r="HHB228" s="38"/>
      <c r="HHC228" s="38"/>
      <c r="HHD228" s="38"/>
      <c r="HHE228" s="38"/>
      <c r="HHF228" s="38"/>
      <c r="HHG228" s="38"/>
      <c r="HHH228" s="38"/>
      <c r="HHI228" s="38"/>
      <c r="HHJ228" s="38"/>
      <c r="HHK228" s="38"/>
      <c r="HHL228" s="38"/>
      <c r="HHM228" s="38"/>
      <c r="HHN228" s="38"/>
      <c r="HHO228" s="38"/>
      <c r="HHP228" s="38"/>
      <c r="HHQ228" s="38"/>
      <c r="HHR228" s="38"/>
      <c r="HHS228" s="38"/>
      <c r="HHT228" s="38"/>
      <c r="HHU228" s="38"/>
      <c r="HHV228" s="38"/>
      <c r="HHW228" s="38"/>
      <c r="HHX228" s="38"/>
      <c r="HHY228" s="38"/>
      <c r="HHZ228" s="38"/>
      <c r="HIA228" s="38"/>
      <c r="HIB228" s="38"/>
      <c r="HIC228" s="38"/>
      <c r="HID228" s="38"/>
      <c r="HIE228" s="38"/>
      <c r="HIF228" s="38"/>
      <c r="HIG228" s="38"/>
      <c r="HIH228" s="38"/>
      <c r="HII228" s="38"/>
      <c r="HIJ228" s="38"/>
      <c r="HIK228" s="38"/>
      <c r="HIL228" s="38"/>
      <c r="HIM228" s="38"/>
      <c r="HIN228" s="38"/>
      <c r="HIO228" s="38"/>
      <c r="HIP228" s="38"/>
      <c r="HIQ228" s="38"/>
      <c r="HIR228" s="38"/>
      <c r="HIS228" s="38"/>
      <c r="HIT228" s="38"/>
      <c r="HIU228" s="38"/>
      <c r="HIV228" s="38"/>
      <c r="HIW228" s="38"/>
      <c r="HIX228" s="38"/>
      <c r="HIY228" s="38"/>
      <c r="HIZ228" s="38"/>
      <c r="HJA228" s="38"/>
      <c r="HJB228" s="38"/>
      <c r="HJC228" s="38"/>
      <c r="HJD228" s="38"/>
      <c r="HJE228" s="38"/>
      <c r="HJF228" s="38"/>
      <c r="HJG228" s="38"/>
      <c r="HJH228" s="38"/>
      <c r="HJI228" s="38"/>
      <c r="HJJ228" s="38"/>
      <c r="HJK228" s="38"/>
      <c r="HJL228" s="38"/>
      <c r="HJM228" s="38"/>
      <c r="HJN228" s="38"/>
      <c r="HJO228" s="38"/>
      <c r="HJP228" s="38"/>
      <c r="HJQ228" s="38"/>
      <c r="HJR228" s="38"/>
      <c r="HJS228" s="38"/>
      <c r="HJT228" s="38"/>
      <c r="HJU228" s="38"/>
      <c r="HJV228" s="38"/>
      <c r="HJW228" s="38"/>
      <c r="HJX228" s="38"/>
      <c r="HJY228" s="38"/>
      <c r="HJZ228" s="38"/>
      <c r="HKA228" s="38"/>
      <c r="HKB228" s="38"/>
      <c r="HKC228" s="38"/>
      <c r="HKD228" s="38"/>
      <c r="HKE228" s="38"/>
      <c r="HKF228" s="38"/>
      <c r="HKG228" s="38"/>
      <c r="HKH228" s="38"/>
      <c r="HKI228" s="38"/>
      <c r="HKJ228" s="38"/>
      <c r="HKK228" s="38"/>
      <c r="HKL228" s="38"/>
      <c r="HKM228" s="38"/>
      <c r="HKN228" s="38"/>
      <c r="HKO228" s="38"/>
      <c r="HKP228" s="38"/>
      <c r="HKQ228" s="38"/>
      <c r="HKR228" s="38"/>
      <c r="HKS228" s="38"/>
      <c r="HKT228" s="38"/>
      <c r="HKU228" s="38"/>
      <c r="HKV228" s="38"/>
      <c r="HKW228" s="38"/>
      <c r="HKX228" s="38"/>
      <c r="HKY228" s="38"/>
      <c r="HKZ228" s="38"/>
      <c r="HLA228" s="38"/>
      <c r="HLB228" s="38"/>
      <c r="HLC228" s="38"/>
      <c r="HLD228" s="38"/>
      <c r="HLE228" s="38"/>
      <c r="HLF228" s="38"/>
      <c r="HLG228" s="38"/>
      <c r="HLH228" s="38"/>
      <c r="HLI228" s="38"/>
      <c r="HLJ228" s="38"/>
      <c r="HLK228" s="38"/>
      <c r="HLL228" s="38"/>
      <c r="HLM228" s="38"/>
      <c r="HLN228" s="38"/>
      <c r="HLO228" s="38"/>
      <c r="HLP228" s="38"/>
      <c r="HLQ228" s="38"/>
      <c r="HLR228" s="38"/>
      <c r="HLS228" s="38"/>
      <c r="HLT228" s="38"/>
      <c r="HLU228" s="38"/>
      <c r="HLV228" s="38"/>
      <c r="HLW228" s="38"/>
      <c r="HLX228" s="38"/>
      <c r="HLY228" s="38"/>
      <c r="HLZ228" s="38"/>
      <c r="HMA228" s="38"/>
      <c r="HMB228" s="38"/>
      <c r="HMC228" s="38"/>
      <c r="HMD228" s="38"/>
      <c r="HME228" s="38"/>
      <c r="HMF228" s="38"/>
      <c r="HMG228" s="38"/>
      <c r="HMH228" s="38"/>
      <c r="HMI228" s="38"/>
      <c r="HMJ228" s="38"/>
      <c r="HMK228" s="38"/>
      <c r="HML228" s="38"/>
      <c r="HMM228" s="38"/>
      <c r="HMN228" s="38"/>
      <c r="HMO228" s="38"/>
      <c r="HMP228" s="38"/>
      <c r="HMQ228" s="38"/>
      <c r="HMR228" s="38"/>
      <c r="HMS228" s="38"/>
      <c r="HMT228" s="38"/>
      <c r="HMU228" s="38"/>
      <c r="HMV228" s="38"/>
      <c r="HMW228" s="38"/>
      <c r="HMX228" s="38"/>
      <c r="HMY228" s="38"/>
      <c r="HMZ228" s="38"/>
      <c r="HNA228" s="38"/>
      <c r="HNB228" s="38"/>
      <c r="HNC228" s="38"/>
      <c r="HND228" s="38"/>
      <c r="HNE228" s="38"/>
      <c r="HNF228" s="38"/>
      <c r="HNG228" s="38"/>
      <c r="HNH228" s="38"/>
      <c r="HNI228" s="38"/>
      <c r="HNJ228" s="38"/>
      <c r="HNK228" s="38"/>
      <c r="HNL228" s="38"/>
      <c r="HNM228" s="38"/>
      <c r="HNN228" s="38"/>
      <c r="HNO228" s="38"/>
      <c r="HNP228" s="38"/>
      <c r="HNQ228" s="38"/>
      <c r="HNR228" s="38"/>
      <c r="HNS228" s="38"/>
      <c r="HNT228" s="38"/>
      <c r="HNU228" s="38"/>
      <c r="HNV228" s="38"/>
      <c r="HNW228" s="38"/>
      <c r="HNX228" s="38"/>
      <c r="HNY228" s="38"/>
      <c r="HNZ228" s="38"/>
      <c r="HOA228" s="38"/>
      <c r="HOB228" s="38"/>
      <c r="HOC228" s="38"/>
      <c r="HOD228" s="38"/>
      <c r="HOE228" s="38"/>
      <c r="HOF228" s="38"/>
      <c r="HOG228" s="38"/>
      <c r="HOH228" s="38"/>
      <c r="HOI228" s="38"/>
      <c r="HOJ228" s="38"/>
      <c r="HOK228" s="38"/>
      <c r="HOL228" s="38"/>
      <c r="HOM228" s="38"/>
      <c r="HON228" s="38"/>
      <c r="HOO228" s="38"/>
      <c r="HOP228" s="38"/>
      <c r="HOQ228" s="38"/>
      <c r="HOR228" s="38"/>
      <c r="HOS228" s="38"/>
      <c r="HOT228" s="38"/>
      <c r="HOU228" s="38"/>
      <c r="HOV228" s="38"/>
      <c r="HOW228" s="38"/>
      <c r="HOX228" s="38"/>
      <c r="HOY228" s="38"/>
      <c r="HOZ228" s="38"/>
      <c r="HPA228" s="38"/>
      <c r="HPB228" s="38"/>
      <c r="HPC228" s="38"/>
      <c r="HPD228" s="38"/>
      <c r="HPE228" s="38"/>
      <c r="HPF228" s="38"/>
      <c r="HPG228" s="38"/>
      <c r="HPH228" s="38"/>
      <c r="HPI228" s="38"/>
      <c r="HPJ228" s="38"/>
      <c r="HPK228" s="38"/>
      <c r="HPL228" s="38"/>
      <c r="HPM228" s="38"/>
      <c r="HPN228" s="38"/>
      <c r="HPO228" s="38"/>
      <c r="HPP228" s="38"/>
      <c r="HPQ228" s="38"/>
      <c r="HPR228" s="38"/>
      <c r="HPS228" s="38"/>
      <c r="HPT228" s="38"/>
      <c r="HPU228" s="38"/>
      <c r="HPV228" s="38"/>
      <c r="HPW228" s="38"/>
      <c r="HPX228" s="38"/>
      <c r="HPY228" s="38"/>
      <c r="HPZ228" s="38"/>
      <c r="HQA228" s="38"/>
      <c r="HQB228" s="38"/>
      <c r="HQC228" s="38"/>
      <c r="HQD228" s="38"/>
      <c r="HQE228" s="38"/>
      <c r="HQF228" s="38"/>
      <c r="HQG228" s="38"/>
      <c r="HQH228" s="38"/>
      <c r="HQI228" s="38"/>
      <c r="HQJ228" s="38"/>
      <c r="HQK228" s="38"/>
      <c r="HQL228" s="38"/>
      <c r="HQM228" s="38"/>
      <c r="HQN228" s="38"/>
      <c r="HQO228" s="38"/>
      <c r="HQP228" s="38"/>
      <c r="HQQ228" s="38"/>
      <c r="HQR228" s="38"/>
      <c r="HQS228" s="38"/>
      <c r="HQT228" s="38"/>
      <c r="HQU228" s="38"/>
      <c r="HQV228" s="38"/>
      <c r="HQW228" s="38"/>
      <c r="HQX228" s="38"/>
      <c r="HQY228" s="38"/>
      <c r="HQZ228" s="38"/>
      <c r="HRA228" s="38"/>
      <c r="HRB228" s="38"/>
      <c r="HRC228" s="38"/>
      <c r="HRD228" s="38"/>
      <c r="HRE228" s="38"/>
      <c r="HRF228" s="38"/>
      <c r="HRG228" s="38"/>
      <c r="HRH228" s="38"/>
      <c r="HRI228" s="38"/>
      <c r="HRJ228" s="38"/>
      <c r="HRK228" s="38"/>
      <c r="HRL228" s="38"/>
      <c r="HRM228" s="38"/>
      <c r="HRN228" s="38"/>
      <c r="HRO228" s="38"/>
      <c r="HRP228" s="38"/>
      <c r="HRQ228" s="38"/>
      <c r="HRR228" s="38"/>
      <c r="HRS228" s="38"/>
      <c r="HRT228" s="38"/>
      <c r="HRU228" s="38"/>
      <c r="HRV228" s="38"/>
      <c r="HRW228" s="38"/>
      <c r="HRX228" s="38"/>
      <c r="HRY228" s="38"/>
      <c r="HRZ228" s="38"/>
      <c r="HSA228" s="38"/>
      <c r="HSB228" s="38"/>
      <c r="HSC228" s="38"/>
      <c r="HSD228" s="38"/>
      <c r="HSE228" s="38"/>
      <c r="HSF228" s="38"/>
      <c r="HSG228" s="38"/>
      <c r="HSH228" s="38"/>
      <c r="HSI228" s="38"/>
      <c r="HSJ228" s="38"/>
      <c r="HSK228" s="38"/>
      <c r="HSL228" s="38"/>
      <c r="HSM228" s="38"/>
      <c r="HSN228" s="38"/>
      <c r="HSO228" s="38"/>
      <c r="HSP228" s="38"/>
      <c r="HSQ228" s="38"/>
      <c r="HSR228" s="38"/>
      <c r="HSS228" s="38"/>
      <c r="HST228" s="38"/>
      <c r="HSU228" s="38"/>
      <c r="HSV228" s="38"/>
      <c r="HSW228" s="38"/>
      <c r="HSX228" s="38"/>
      <c r="HSY228" s="38"/>
      <c r="HSZ228" s="38"/>
      <c r="HTA228" s="38"/>
      <c r="HTB228" s="38"/>
      <c r="HTC228" s="38"/>
      <c r="HTD228" s="38"/>
      <c r="HTE228" s="38"/>
      <c r="HTF228" s="38"/>
      <c r="HTG228" s="38"/>
      <c r="HTH228" s="38"/>
      <c r="HTI228" s="38"/>
      <c r="HTJ228" s="38"/>
      <c r="HTK228" s="38"/>
      <c r="HTL228" s="38"/>
      <c r="HTM228" s="38"/>
      <c r="HTN228" s="38"/>
      <c r="HTO228" s="38"/>
      <c r="HTP228" s="38"/>
      <c r="HTQ228" s="38"/>
      <c r="HTR228" s="38"/>
      <c r="HTS228" s="38"/>
      <c r="HTT228" s="38"/>
      <c r="HTU228" s="38"/>
      <c r="HTV228" s="38"/>
      <c r="HTW228" s="38"/>
      <c r="HTX228" s="38"/>
      <c r="HTY228" s="38"/>
      <c r="HTZ228" s="38"/>
      <c r="HUA228" s="38"/>
      <c r="HUB228" s="38"/>
      <c r="HUC228" s="38"/>
      <c r="HUD228" s="38"/>
      <c r="HUE228" s="38"/>
      <c r="HUF228" s="38"/>
      <c r="HUG228" s="38"/>
      <c r="HUH228" s="38"/>
      <c r="HUI228" s="38"/>
      <c r="HUJ228" s="38"/>
      <c r="HUK228" s="38"/>
      <c r="HUL228" s="38"/>
      <c r="HUM228" s="38"/>
      <c r="HUN228" s="38"/>
      <c r="HUO228" s="38"/>
      <c r="HUP228" s="38"/>
      <c r="HUQ228" s="38"/>
      <c r="HUR228" s="38"/>
      <c r="HUS228" s="38"/>
      <c r="HUT228" s="38"/>
      <c r="HUU228" s="38"/>
      <c r="HUV228" s="38"/>
      <c r="HUW228" s="38"/>
      <c r="HUX228" s="38"/>
      <c r="HUY228" s="38"/>
      <c r="HUZ228" s="38"/>
      <c r="HVA228" s="38"/>
      <c r="HVB228" s="38"/>
      <c r="HVC228" s="38"/>
      <c r="HVD228" s="38"/>
      <c r="HVE228" s="38"/>
      <c r="HVF228" s="38"/>
      <c r="HVG228" s="38"/>
      <c r="HVH228" s="38"/>
      <c r="HVI228" s="38"/>
      <c r="HVJ228" s="38"/>
      <c r="HVK228" s="38"/>
      <c r="HVL228" s="38"/>
      <c r="HVM228" s="38"/>
      <c r="HVN228" s="38"/>
      <c r="HVO228" s="38"/>
      <c r="HVP228" s="38"/>
      <c r="HVQ228" s="38"/>
      <c r="HVR228" s="38"/>
      <c r="HVS228" s="38"/>
      <c r="HVT228" s="38"/>
      <c r="HVU228" s="38"/>
      <c r="HVV228" s="38"/>
      <c r="HVW228" s="38"/>
      <c r="HVX228" s="38"/>
      <c r="HVY228" s="38"/>
      <c r="HVZ228" s="38"/>
      <c r="HWA228" s="38"/>
      <c r="HWB228" s="38"/>
      <c r="HWC228" s="38"/>
      <c r="HWD228" s="38"/>
      <c r="HWE228" s="38"/>
      <c r="HWF228" s="38"/>
      <c r="HWG228" s="38"/>
      <c r="HWH228" s="38"/>
      <c r="HWI228" s="38"/>
      <c r="HWJ228" s="38"/>
      <c r="HWK228" s="38"/>
      <c r="HWL228" s="38"/>
      <c r="HWM228" s="38"/>
      <c r="HWN228" s="38"/>
      <c r="HWO228" s="38"/>
      <c r="HWP228" s="38"/>
      <c r="HWQ228" s="38"/>
      <c r="HWR228" s="38"/>
      <c r="HWS228" s="38"/>
      <c r="HWT228" s="38"/>
      <c r="HWU228" s="38"/>
      <c r="HWV228" s="38"/>
      <c r="HWW228" s="38"/>
      <c r="HWX228" s="38"/>
      <c r="HWY228" s="38"/>
      <c r="HWZ228" s="38"/>
      <c r="HXA228" s="38"/>
      <c r="HXB228" s="38"/>
      <c r="HXC228" s="38"/>
      <c r="HXD228" s="38"/>
      <c r="HXE228" s="38"/>
      <c r="HXF228" s="38"/>
      <c r="HXG228" s="38"/>
      <c r="HXH228" s="38"/>
      <c r="HXI228" s="38"/>
      <c r="HXJ228" s="38"/>
      <c r="HXK228" s="38"/>
      <c r="HXL228" s="38"/>
      <c r="HXM228" s="38"/>
      <c r="HXN228" s="38"/>
      <c r="HXO228" s="38"/>
      <c r="HXP228" s="38"/>
      <c r="HXQ228" s="38"/>
      <c r="HXR228" s="38"/>
      <c r="HXS228" s="38"/>
      <c r="HXT228" s="38"/>
      <c r="HXU228" s="38"/>
      <c r="HXV228" s="38"/>
      <c r="HXW228" s="38"/>
      <c r="HXX228" s="38"/>
      <c r="HXY228" s="38"/>
      <c r="HXZ228" s="38"/>
      <c r="HYA228" s="38"/>
      <c r="HYB228" s="38"/>
      <c r="HYC228" s="38"/>
      <c r="HYD228" s="38"/>
      <c r="HYE228" s="38"/>
      <c r="HYF228" s="38"/>
      <c r="HYG228" s="38"/>
      <c r="HYH228" s="38"/>
      <c r="HYI228" s="38"/>
      <c r="HYJ228" s="38"/>
      <c r="HYK228" s="38"/>
      <c r="HYL228" s="38"/>
      <c r="HYM228" s="38"/>
      <c r="HYN228" s="38"/>
      <c r="HYO228" s="38"/>
      <c r="HYP228" s="38"/>
      <c r="HYQ228" s="38"/>
      <c r="HYR228" s="38"/>
      <c r="HYS228" s="38"/>
      <c r="HYT228" s="38"/>
      <c r="HYU228" s="38"/>
      <c r="HYV228" s="38"/>
      <c r="HYW228" s="38"/>
      <c r="HYX228" s="38"/>
      <c r="HYY228" s="38"/>
      <c r="HYZ228" s="38"/>
      <c r="HZA228" s="38"/>
      <c r="HZB228" s="38"/>
      <c r="HZC228" s="38"/>
      <c r="HZD228" s="38"/>
      <c r="HZE228" s="38"/>
      <c r="HZF228" s="38"/>
      <c r="HZG228" s="38"/>
      <c r="HZH228" s="38"/>
      <c r="HZI228" s="38"/>
      <c r="HZJ228" s="38"/>
      <c r="HZK228" s="38"/>
      <c r="HZL228" s="38"/>
      <c r="HZM228" s="38"/>
      <c r="HZN228" s="38"/>
      <c r="HZO228" s="38"/>
      <c r="HZP228" s="38"/>
      <c r="HZQ228" s="38"/>
      <c r="HZR228" s="38"/>
      <c r="HZS228" s="38"/>
      <c r="HZT228" s="38"/>
      <c r="HZU228" s="38"/>
      <c r="HZV228" s="38"/>
      <c r="HZW228" s="38"/>
      <c r="HZX228" s="38"/>
      <c r="HZY228" s="38"/>
      <c r="HZZ228" s="38"/>
      <c r="IAA228" s="38"/>
      <c r="IAB228" s="38"/>
      <c r="IAC228" s="38"/>
      <c r="IAD228" s="38"/>
      <c r="IAE228" s="38"/>
      <c r="IAF228" s="38"/>
      <c r="IAG228" s="38"/>
      <c r="IAH228" s="38"/>
      <c r="IAI228" s="38"/>
      <c r="IAJ228" s="38"/>
      <c r="IAK228" s="38"/>
      <c r="IAL228" s="38"/>
      <c r="IAM228" s="38"/>
      <c r="IAN228" s="38"/>
      <c r="IAO228" s="38"/>
      <c r="IAP228" s="38"/>
      <c r="IAQ228" s="38"/>
      <c r="IAR228" s="38"/>
      <c r="IAS228" s="38"/>
      <c r="IAT228" s="38"/>
      <c r="IAU228" s="38"/>
      <c r="IAV228" s="38"/>
      <c r="IAW228" s="38"/>
      <c r="IAX228" s="38"/>
      <c r="IAY228" s="38"/>
      <c r="IAZ228" s="38"/>
      <c r="IBA228" s="38"/>
      <c r="IBB228" s="38"/>
      <c r="IBC228" s="38"/>
      <c r="IBD228" s="38"/>
      <c r="IBE228" s="38"/>
      <c r="IBF228" s="38"/>
      <c r="IBG228" s="38"/>
      <c r="IBH228" s="38"/>
      <c r="IBI228" s="38"/>
      <c r="IBJ228" s="38"/>
      <c r="IBK228" s="38"/>
      <c r="IBL228" s="38"/>
      <c r="IBM228" s="38"/>
      <c r="IBN228" s="38"/>
      <c r="IBO228" s="38"/>
      <c r="IBP228" s="38"/>
      <c r="IBQ228" s="38"/>
      <c r="IBR228" s="38"/>
      <c r="IBS228" s="38"/>
      <c r="IBT228" s="38"/>
      <c r="IBU228" s="38"/>
      <c r="IBV228" s="38"/>
      <c r="IBW228" s="38"/>
      <c r="IBX228" s="38"/>
      <c r="IBY228" s="38"/>
      <c r="IBZ228" s="38"/>
      <c r="ICA228" s="38"/>
      <c r="ICB228" s="38"/>
      <c r="ICC228" s="38"/>
      <c r="ICD228" s="38"/>
      <c r="ICE228" s="38"/>
      <c r="ICF228" s="38"/>
      <c r="ICG228" s="38"/>
      <c r="ICH228" s="38"/>
      <c r="ICI228" s="38"/>
      <c r="ICJ228" s="38"/>
      <c r="ICK228" s="38"/>
      <c r="ICL228" s="38"/>
      <c r="ICM228" s="38"/>
      <c r="ICN228" s="38"/>
      <c r="ICO228" s="38"/>
      <c r="ICP228" s="38"/>
      <c r="ICQ228" s="38"/>
      <c r="ICR228" s="38"/>
      <c r="ICS228" s="38"/>
      <c r="ICT228" s="38"/>
      <c r="ICU228" s="38"/>
      <c r="ICV228" s="38"/>
      <c r="ICW228" s="38"/>
      <c r="ICX228" s="38"/>
      <c r="ICY228" s="38"/>
      <c r="ICZ228" s="38"/>
      <c r="IDA228" s="38"/>
      <c r="IDB228" s="38"/>
      <c r="IDC228" s="38"/>
      <c r="IDD228" s="38"/>
      <c r="IDE228" s="38"/>
      <c r="IDF228" s="38"/>
      <c r="IDG228" s="38"/>
      <c r="IDH228" s="38"/>
      <c r="IDI228" s="38"/>
      <c r="IDJ228" s="38"/>
      <c r="IDK228" s="38"/>
      <c r="IDL228" s="38"/>
      <c r="IDM228" s="38"/>
      <c r="IDN228" s="38"/>
      <c r="IDO228" s="38"/>
      <c r="IDP228" s="38"/>
      <c r="IDQ228" s="38"/>
      <c r="IDR228" s="38"/>
      <c r="IDS228" s="38"/>
      <c r="IDT228" s="38"/>
      <c r="IDU228" s="38"/>
      <c r="IDV228" s="38"/>
      <c r="IDW228" s="38"/>
      <c r="IDX228" s="38"/>
      <c r="IDY228" s="38"/>
      <c r="IDZ228" s="38"/>
      <c r="IEA228" s="38"/>
      <c r="IEB228" s="38"/>
      <c r="IEC228" s="38"/>
      <c r="IED228" s="38"/>
      <c r="IEE228" s="38"/>
      <c r="IEF228" s="38"/>
      <c r="IEG228" s="38"/>
      <c r="IEH228" s="38"/>
      <c r="IEI228" s="38"/>
      <c r="IEJ228" s="38"/>
      <c r="IEK228" s="38"/>
      <c r="IEL228" s="38"/>
      <c r="IEM228" s="38"/>
      <c r="IEN228" s="38"/>
      <c r="IEO228" s="38"/>
      <c r="IEP228" s="38"/>
      <c r="IEQ228" s="38"/>
      <c r="IER228" s="38"/>
      <c r="IES228" s="38"/>
      <c r="IET228" s="38"/>
      <c r="IEU228" s="38"/>
      <c r="IEV228" s="38"/>
      <c r="IEW228" s="38"/>
      <c r="IEX228" s="38"/>
      <c r="IEY228" s="38"/>
      <c r="IEZ228" s="38"/>
      <c r="IFA228" s="38"/>
      <c r="IFB228" s="38"/>
      <c r="IFC228" s="38"/>
      <c r="IFD228" s="38"/>
      <c r="IFE228" s="38"/>
      <c r="IFF228" s="38"/>
      <c r="IFG228" s="38"/>
      <c r="IFH228" s="38"/>
      <c r="IFI228" s="38"/>
      <c r="IFJ228" s="38"/>
      <c r="IFK228" s="38"/>
      <c r="IFL228" s="38"/>
      <c r="IFM228" s="38"/>
      <c r="IFN228" s="38"/>
      <c r="IFO228" s="38"/>
      <c r="IFP228" s="38"/>
      <c r="IFQ228" s="38"/>
      <c r="IFR228" s="38"/>
      <c r="IFS228" s="38"/>
      <c r="IFT228" s="38"/>
      <c r="IFU228" s="38"/>
      <c r="IFV228" s="38"/>
      <c r="IFW228" s="38"/>
      <c r="IFX228" s="38"/>
      <c r="IFY228" s="38"/>
      <c r="IFZ228" s="38"/>
      <c r="IGA228" s="38"/>
      <c r="IGB228" s="38"/>
      <c r="IGC228" s="38"/>
      <c r="IGD228" s="38"/>
      <c r="IGE228" s="38"/>
      <c r="IGF228" s="38"/>
      <c r="IGG228" s="38"/>
      <c r="IGH228" s="38"/>
      <c r="IGI228" s="38"/>
      <c r="IGJ228" s="38"/>
      <c r="IGK228" s="38"/>
      <c r="IGL228" s="38"/>
      <c r="IGM228" s="38"/>
      <c r="IGN228" s="38"/>
      <c r="IGO228" s="38"/>
      <c r="IGP228" s="38"/>
      <c r="IGQ228" s="38"/>
      <c r="IGR228" s="38"/>
      <c r="IGS228" s="38"/>
      <c r="IGT228" s="38"/>
      <c r="IGU228" s="38"/>
      <c r="IGV228" s="38"/>
      <c r="IGW228" s="38"/>
      <c r="IGX228" s="38"/>
      <c r="IGY228" s="38"/>
      <c r="IGZ228" s="38"/>
      <c r="IHA228" s="38"/>
      <c r="IHB228" s="38"/>
      <c r="IHC228" s="38"/>
      <c r="IHD228" s="38"/>
      <c r="IHE228" s="38"/>
      <c r="IHF228" s="38"/>
      <c r="IHG228" s="38"/>
      <c r="IHH228" s="38"/>
      <c r="IHI228" s="38"/>
      <c r="IHJ228" s="38"/>
      <c r="IHK228" s="38"/>
      <c r="IHL228" s="38"/>
      <c r="IHM228" s="38"/>
      <c r="IHN228" s="38"/>
      <c r="IHO228" s="38"/>
      <c r="IHP228" s="38"/>
      <c r="IHQ228" s="38"/>
      <c r="IHR228" s="38"/>
      <c r="IHS228" s="38"/>
      <c r="IHT228" s="38"/>
      <c r="IHU228" s="38"/>
      <c r="IHV228" s="38"/>
      <c r="IHW228" s="38"/>
      <c r="IHX228" s="38"/>
      <c r="IHY228" s="38"/>
      <c r="IHZ228" s="38"/>
      <c r="IIA228" s="38"/>
      <c r="IIB228" s="38"/>
      <c r="IIC228" s="38"/>
      <c r="IID228" s="38"/>
      <c r="IIE228" s="38"/>
      <c r="IIF228" s="38"/>
      <c r="IIG228" s="38"/>
      <c r="IIH228" s="38"/>
      <c r="III228" s="38"/>
      <c r="IIJ228" s="38"/>
      <c r="IIK228" s="38"/>
      <c r="IIL228" s="38"/>
      <c r="IIM228" s="38"/>
      <c r="IIN228" s="38"/>
      <c r="IIO228" s="38"/>
      <c r="IIP228" s="38"/>
      <c r="IIQ228" s="38"/>
      <c r="IIR228" s="38"/>
      <c r="IIS228" s="38"/>
      <c r="IIT228" s="38"/>
      <c r="IIU228" s="38"/>
      <c r="IIV228" s="38"/>
      <c r="IIW228" s="38"/>
      <c r="IIX228" s="38"/>
      <c r="IIY228" s="38"/>
      <c r="IIZ228" s="38"/>
      <c r="IJA228" s="38"/>
      <c r="IJB228" s="38"/>
      <c r="IJC228" s="38"/>
      <c r="IJD228" s="38"/>
      <c r="IJE228" s="38"/>
      <c r="IJF228" s="38"/>
      <c r="IJG228" s="38"/>
      <c r="IJH228" s="38"/>
      <c r="IJI228" s="38"/>
      <c r="IJJ228" s="38"/>
      <c r="IJK228" s="38"/>
      <c r="IJL228" s="38"/>
      <c r="IJM228" s="38"/>
      <c r="IJN228" s="38"/>
      <c r="IJO228" s="38"/>
      <c r="IJP228" s="38"/>
      <c r="IJQ228" s="38"/>
      <c r="IJR228" s="38"/>
      <c r="IJS228" s="38"/>
      <c r="IJT228" s="38"/>
      <c r="IJU228" s="38"/>
      <c r="IJV228" s="38"/>
      <c r="IJW228" s="38"/>
      <c r="IJX228" s="38"/>
      <c r="IJY228" s="38"/>
      <c r="IJZ228" s="38"/>
      <c r="IKA228" s="38"/>
      <c r="IKB228" s="38"/>
      <c r="IKC228" s="38"/>
      <c r="IKD228" s="38"/>
      <c r="IKE228" s="38"/>
      <c r="IKF228" s="38"/>
      <c r="IKG228" s="38"/>
      <c r="IKH228" s="38"/>
      <c r="IKI228" s="38"/>
      <c r="IKJ228" s="38"/>
      <c r="IKK228" s="38"/>
      <c r="IKL228" s="38"/>
      <c r="IKM228" s="38"/>
      <c r="IKN228" s="38"/>
      <c r="IKO228" s="38"/>
      <c r="IKP228" s="38"/>
      <c r="IKQ228" s="38"/>
      <c r="IKR228" s="38"/>
      <c r="IKS228" s="38"/>
      <c r="IKT228" s="38"/>
      <c r="IKU228" s="38"/>
      <c r="IKV228" s="38"/>
      <c r="IKW228" s="38"/>
      <c r="IKX228" s="38"/>
      <c r="IKY228" s="38"/>
      <c r="IKZ228" s="38"/>
      <c r="ILA228" s="38"/>
      <c r="ILB228" s="38"/>
      <c r="ILC228" s="38"/>
      <c r="ILD228" s="38"/>
      <c r="ILE228" s="38"/>
      <c r="ILF228" s="38"/>
      <c r="ILG228" s="38"/>
      <c r="ILH228" s="38"/>
      <c r="ILI228" s="38"/>
      <c r="ILJ228" s="38"/>
      <c r="ILK228" s="38"/>
      <c r="ILL228" s="38"/>
      <c r="ILM228" s="38"/>
      <c r="ILN228" s="38"/>
      <c r="ILO228" s="38"/>
      <c r="ILP228" s="38"/>
      <c r="ILQ228" s="38"/>
      <c r="ILR228" s="38"/>
      <c r="ILS228" s="38"/>
      <c r="ILT228" s="38"/>
      <c r="ILU228" s="38"/>
      <c r="ILV228" s="38"/>
      <c r="ILW228" s="38"/>
      <c r="ILX228" s="38"/>
      <c r="ILY228" s="38"/>
      <c r="ILZ228" s="38"/>
      <c r="IMA228" s="38"/>
      <c r="IMB228" s="38"/>
      <c r="IMC228" s="38"/>
      <c r="IMD228" s="38"/>
      <c r="IME228" s="38"/>
      <c r="IMF228" s="38"/>
      <c r="IMG228" s="38"/>
      <c r="IMH228" s="38"/>
      <c r="IMI228" s="38"/>
      <c r="IMJ228" s="38"/>
      <c r="IMK228" s="38"/>
      <c r="IML228" s="38"/>
      <c r="IMM228" s="38"/>
      <c r="IMN228" s="38"/>
      <c r="IMO228" s="38"/>
      <c r="IMP228" s="38"/>
      <c r="IMQ228" s="38"/>
      <c r="IMR228" s="38"/>
      <c r="IMS228" s="38"/>
      <c r="IMT228" s="38"/>
      <c r="IMU228" s="38"/>
      <c r="IMV228" s="38"/>
      <c r="IMW228" s="38"/>
      <c r="IMX228" s="38"/>
      <c r="IMY228" s="38"/>
      <c r="IMZ228" s="38"/>
      <c r="INA228" s="38"/>
      <c r="INB228" s="38"/>
      <c r="INC228" s="38"/>
      <c r="IND228" s="38"/>
      <c r="INE228" s="38"/>
      <c r="INF228" s="38"/>
      <c r="ING228" s="38"/>
      <c r="INH228" s="38"/>
      <c r="INI228" s="38"/>
      <c r="INJ228" s="38"/>
      <c r="INK228" s="38"/>
      <c r="INL228" s="38"/>
      <c r="INM228" s="38"/>
      <c r="INN228" s="38"/>
      <c r="INO228" s="38"/>
      <c r="INP228" s="38"/>
      <c r="INQ228" s="38"/>
      <c r="INR228" s="38"/>
      <c r="INS228" s="38"/>
      <c r="INT228" s="38"/>
      <c r="INU228" s="38"/>
      <c r="INV228" s="38"/>
      <c r="INW228" s="38"/>
      <c r="INX228" s="38"/>
      <c r="INY228" s="38"/>
      <c r="INZ228" s="38"/>
      <c r="IOA228" s="38"/>
      <c r="IOB228" s="38"/>
      <c r="IOC228" s="38"/>
      <c r="IOD228" s="38"/>
      <c r="IOE228" s="38"/>
      <c r="IOF228" s="38"/>
      <c r="IOG228" s="38"/>
      <c r="IOH228" s="38"/>
      <c r="IOI228" s="38"/>
      <c r="IOJ228" s="38"/>
      <c r="IOK228" s="38"/>
      <c r="IOL228" s="38"/>
      <c r="IOM228" s="38"/>
      <c r="ION228" s="38"/>
      <c r="IOO228" s="38"/>
      <c r="IOP228" s="38"/>
      <c r="IOQ228" s="38"/>
      <c r="IOR228" s="38"/>
      <c r="IOS228" s="38"/>
      <c r="IOT228" s="38"/>
      <c r="IOU228" s="38"/>
      <c r="IOV228" s="38"/>
      <c r="IOW228" s="38"/>
      <c r="IOX228" s="38"/>
      <c r="IOY228" s="38"/>
      <c r="IOZ228" s="38"/>
      <c r="IPA228" s="38"/>
      <c r="IPB228" s="38"/>
      <c r="IPC228" s="38"/>
      <c r="IPD228" s="38"/>
      <c r="IPE228" s="38"/>
      <c r="IPF228" s="38"/>
      <c r="IPG228" s="38"/>
      <c r="IPH228" s="38"/>
      <c r="IPI228" s="38"/>
      <c r="IPJ228" s="38"/>
      <c r="IPK228" s="38"/>
      <c r="IPL228" s="38"/>
      <c r="IPM228" s="38"/>
      <c r="IPN228" s="38"/>
      <c r="IPO228" s="38"/>
      <c r="IPP228" s="38"/>
      <c r="IPQ228" s="38"/>
      <c r="IPR228" s="38"/>
      <c r="IPS228" s="38"/>
      <c r="IPT228" s="38"/>
      <c r="IPU228" s="38"/>
      <c r="IPV228" s="38"/>
      <c r="IPW228" s="38"/>
      <c r="IPX228" s="38"/>
      <c r="IPY228" s="38"/>
      <c r="IPZ228" s="38"/>
      <c r="IQA228" s="38"/>
      <c r="IQB228" s="38"/>
      <c r="IQC228" s="38"/>
      <c r="IQD228" s="38"/>
      <c r="IQE228" s="38"/>
      <c r="IQF228" s="38"/>
      <c r="IQG228" s="38"/>
      <c r="IQH228" s="38"/>
      <c r="IQI228" s="38"/>
      <c r="IQJ228" s="38"/>
      <c r="IQK228" s="38"/>
      <c r="IQL228" s="38"/>
      <c r="IQM228" s="38"/>
      <c r="IQN228" s="38"/>
      <c r="IQO228" s="38"/>
      <c r="IQP228" s="38"/>
      <c r="IQQ228" s="38"/>
      <c r="IQR228" s="38"/>
      <c r="IQS228" s="38"/>
      <c r="IQT228" s="38"/>
      <c r="IQU228" s="38"/>
      <c r="IQV228" s="38"/>
      <c r="IQW228" s="38"/>
      <c r="IQX228" s="38"/>
      <c r="IQY228" s="38"/>
      <c r="IQZ228" s="38"/>
      <c r="IRA228" s="38"/>
      <c r="IRB228" s="38"/>
      <c r="IRC228" s="38"/>
      <c r="IRD228" s="38"/>
      <c r="IRE228" s="38"/>
      <c r="IRF228" s="38"/>
      <c r="IRG228" s="38"/>
      <c r="IRH228" s="38"/>
      <c r="IRI228" s="38"/>
      <c r="IRJ228" s="38"/>
      <c r="IRK228" s="38"/>
      <c r="IRL228" s="38"/>
      <c r="IRM228" s="38"/>
      <c r="IRN228" s="38"/>
      <c r="IRO228" s="38"/>
      <c r="IRP228" s="38"/>
      <c r="IRQ228" s="38"/>
      <c r="IRR228" s="38"/>
      <c r="IRS228" s="38"/>
      <c r="IRT228" s="38"/>
      <c r="IRU228" s="38"/>
      <c r="IRV228" s="38"/>
      <c r="IRW228" s="38"/>
      <c r="IRX228" s="38"/>
      <c r="IRY228" s="38"/>
      <c r="IRZ228" s="38"/>
      <c r="ISA228" s="38"/>
      <c r="ISB228" s="38"/>
      <c r="ISC228" s="38"/>
      <c r="ISD228" s="38"/>
      <c r="ISE228" s="38"/>
      <c r="ISF228" s="38"/>
      <c r="ISG228" s="38"/>
      <c r="ISH228" s="38"/>
      <c r="ISI228" s="38"/>
      <c r="ISJ228" s="38"/>
      <c r="ISK228" s="38"/>
      <c r="ISL228" s="38"/>
      <c r="ISM228" s="38"/>
      <c r="ISN228" s="38"/>
      <c r="ISO228" s="38"/>
      <c r="ISP228" s="38"/>
      <c r="ISQ228" s="38"/>
      <c r="ISR228" s="38"/>
      <c r="ISS228" s="38"/>
      <c r="IST228" s="38"/>
      <c r="ISU228" s="38"/>
      <c r="ISV228" s="38"/>
      <c r="ISW228" s="38"/>
      <c r="ISX228" s="38"/>
      <c r="ISY228" s="38"/>
      <c r="ISZ228" s="38"/>
      <c r="ITA228" s="38"/>
      <c r="ITB228" s="38"/>
      <c r="ITC228" s="38"/>
      <c r="ITD228" s="38"/>
      <c r="ITE228" s="38"/>
      <c r="ITF228" s="38"/>
      <c r="ITG228" s="38"/>
      <c r="ITH228" s="38"/>
      <c r="ITI228" s="38"/>
      <c r="ITJ228" s="38"/>
      <c r="ITK228" s="38"/>
      <c r="ITL228" s="38"/>
      <c r="ITM228" s="38"/>
      <c r="ITN228" s="38"/>
      <c r="ITO228" s="38"/>
      <c r="ITP228" s="38"/>
      <c r="ITQ228" s="38"/>
      <c r="ITR228" s="38"/>
      <c r="ITS228" s="38"/>
      <c r="ITT228" s="38"/>
      <c r="ITU228" s="38"/>
      <c r="ITV228" s="38"/>
      <c r="ITW228" s="38"/>
      <c r="ITX228" s="38"/>
      <c r="ITY228" s="38"/>
      <c r="ITZ228" s="38"/>
      <c r="IUA228" s="38"/>
      <c r="IUB228" s="38"/>
      <c r="IUC228" s="38"/>
      <c r="IUD228" s="38"/>
      <c r="IUE228" s="38"/>
      <c r="IUF228" s="38"/>
      <c r="IUG228" s="38"/>
      <c r="IUH228" s="38"/>
      <c r="IUI228" s="38"/>
      <c r="IUJ228" s="38"/>
      <c r="IUK228" s="38"/>
      <c r="IUL228" s="38"/>
      <c r="IUM228" s="38"/>
      <c r="IUN228" s="38"/>
      <c r="IUO228" s="38"/>
      <c r="IUP228" s="38"/>
      <c r="IUQ228" s="38"/>
      <c r="IUR228" s="38"/>
      <c r="IUS228" s="38"/>
      <c r="IUT228" s="38"/>
      <c r="IUU228" s="38"/>
      <c r="IUV228" s="38"/>
      <c r="IUW228" s="38"/>
      <c r="IUX228" s="38"/>
      <c r="IUY228" s="38"/>
      <c r="IUZ228" s="38"/>
      <c r="IVA228" s="38"/>
      <c r="IVB228" s="38"/>
      <c r="IVC228" s="38"/>
      <c r="IVD228" s="38"/>
      <c r="IVE228" s="38"/>
      <c r="IVF228" s="38"/>
      <c r="IVG228" s="38"/>
      <c r="IVH228" s="38"/>
      <c r="IVI228" s="38"/>
      <c r="IVJ228" s="38"/>
      <c r="IVK228" s="38"/>
      <c r="IVL228" s="38"/>
      <c r="IVM228" s="38"/>
      <c r="IVN228" s="38"/>
      <c r="IVO228" s="38"/>
      <c r="IVP228" s="38"/>
      <c r="IVQ228" s="38"/>
      <c r="IVR228" s="38"/>
      <c r="IVS228" s="38"/>
      <c r="IVT228" s="38"/>
      <c r="IVU228" s="38"/>
      <c r="IVV228" s="38"/>
      <c r="IVW228" s="38"/>
      <c r="IVX228" s="38"/>
      <c r="IVY228" s="38"/>
      <c r="IVZ228" s="38"/>
      <c r="IWA228" s="38"/>
      <c r="IWB228" s="38"/>
      <c r="IWC228" s="38"/>
      <c r="IWD228" s="38"/>
      <c r="IWE228" s="38"/>
      <c r="IWF228" s="38"/>
      <c r="IWG228" s="38"/>
      <c r="IWH228" s="38"/>
      <c r="IWI228" s="38"/>
      <c r="IWJ228" s="38"/>
      <c r="IWK228" s="38"/>
      <c r="IWL228" s="38"/>
      <c r="IWM228" s="38"/>
      <c r="IWN228" s="38"/>
      <c r="IWO228" s="38"/>
      <c r="IWP228" s="38"/>
      <c r="IWQ228" s="38"/>
      <c r="IWR228" s="38"/>
      <c r="IWS228" s="38"/>
      <c r="IWT228" s="38"/>
      <c r="IWU228" s="38"/>
      <c r="IWV228" s="38"/>
      <c r="IWW228" s="38"/>
      <c r="IWX228" s="38"/>
      <c r="IWY228" s="38"/>
      <c r="IWZ228" s="38"/>
      <c r="IXA228" s="38"/>
      <c r="IXB228" s="38"/>
      <c r="IXC228" s="38"/>
      <c r="IXD228" s="38"/>
      <c r="IXE228" s="38"/>
      <c r="IXF228" s="38"/>
      <c r="IXG228" s="38"/>
      <c r="IXH228" s="38"/>
      <c r="IXI228" s="38"/>
      <c r="IXJ228" s="38"/>
      <c r="IXK228" s="38"/>
      <c r="IXL228" s="38"/>
      <c r="IXM228" s="38"/>
      <c r="IXN228" s="38"/>
      <c r="IXO228" s="38"/>
      <c r="IXP228" s="38"/>
      <c r="IXQ228" s="38"/>
      <c r="IXR228" s="38"/>
      <c r="IXS228" s="38"/>
      <c r="IXT228" s="38"/>
      <c r="IXU228" s="38"/>
      <c r="IXV228" s="38"/>
      <c r="IXW228" s="38"/>
      <c r="IXX228" s="38"/>
      <c r="IXY228" s="38"/>
      <c r="IXZ228" s="38"/>
      <c r="IYA228" s="38"/>
      <c r="IYB228" s="38"/>
      <c r="IYC228" s="38"/>
      <c r="IYD228" s="38"/>
      <c r="IYE228" s="38"/>
      <c r="IYF228" s="38"/>
      <c r="IYG228" s="38"/>
      <c r="IYH228" s="38"/>
      <c r="IYI228" s="38"/>
      <c r="IYJ228" s="38"/>
      <c r="IYK228" s="38"/>
      <c r="IYL228" s="38"/>
      <c r="IYM228" s="38"/>
      <c r="IYN228" s="38"/>
      <c r="IYO228" s="38"/>
      <c r="IYP228" s="38"/>
      <c r="IYQ228" s="38"/>
      <c r="IYR228" s="38"/>
      <c r="IYS228" s="38"/>
      <c r="IYT228" s="38"/>
      <c r="IYU228" s="38"/>
      <c r="IYV228" s="38"/>
      <c r="IYW228" s="38"/>
      <c r="IYX228" s="38"/>
      <c r="IYY228" s="38"/>
      <c r="IYZ228" s="38"/>
      <c r="IZA228" s="38"/>
      <c r="IZB228" s="38"/>
      <c r="IZC228" s="38"/>
      <c r="IZD228" s="38"/>
      <c r="IZE228" s="38"/>
      <c r="IZF228" s="38"/>
      <c r="IZG228" s="38"/>
      <c r="IZH228" s="38"/>
      <c r="IZI228" s="38"/>
      <c r="IZJ228" s="38"/>
      <c r="IZK228" s="38"/>
      <c r="IZL228" s="38"/>
      <c r="IZM228" s="38"/>
      <c r="IZN228" s="38"/>
      <c r="IZO228" s="38"/>
      <c r="IZP228" s="38"/>
      <c r="IZQ228" s="38"/>
      <c r="IZR228" s="38"/>
      <c r="IZS228" s="38"/>
      <c r="IZT228" s="38"/>
      <c r="IZU228" s="38"/>
      <c r="IZV228" s="38"/>
      <c r="IZW228" s="38"/>
      <c r="IZX228" s="38"/>
      <c r="IZY228" s="38"/>
      <c r="IZZ228" s="38"/>
      <c r="JAA228" s="38"/>
      <c r="JAB228" s="38"/>
      <c r="JAC228" s="38"/>
      <c r="JAD228" s="38"/>
      <c r="JAE228" s="38"/>
      <c r="JAF228" s="38"/>
      <c r="JAG228" s="38"/>
      <c r="JAH228" s="38"/>
      <c r="JAI228" s="38"/>
      <c r="JAJ228" s="38"/>
      <c r="JAK228" s="38"/>
      <c r="JAL228" s="38"/>
      <c r="JAM228" s="38"/>
      <c r="JAN228" s="38"/>
      <c r="JAO228" s="38"/>
      <c r="JAP228" s="38"/>
      <c r="JAQ228" s="38"/>
      <c r="JAR228" s="38"/>
      <c r="JAS228" s="38"/>
      <c r="JAT228" s="38"/>
      <c r="JAU228" s="38"/>
      <c r="JAV228" s="38"/>
      <c r="JAW228" s="38"/>
      <c r="JAX228" s="38"/>
      <c r="JAY228" s="38"/>
      <c r="JAZ228" s="38"/>
      <c r="JBA228" s="38"/>
      <c r="JBB228" s="38"/>
      <c r="JBC228" s="38"/>
      <c r="JBD228" s="38"/>
      <c r="JBE228" s="38"/>
      <c r="JBF228" s="38"/>
      <c r="JBG228" s="38"/>
      <c r="JBH228" s="38"/>
      <c r="JBI228" s="38"/>
      <c r="JBJ228" s="38"/>
      <c r="JBK228" s="38"/>
      <c r="JBL228" s="38"/>
      <c r="JBM228" s="38"/>
      <c r="JBN228" s="38"/>
      <c r="JBO228" s="38"/>
      <c r="JBP228" s="38"/>
      <c r="JBQ228" s="38"/>
      <c r="JBR228" s="38"/>
      <c r="JBS228" s="38"/>
      <c r="JBT228" s="38"/>
      <c r="JBU228" s="38"/>
      <c r="JBV228" s="38"/>
      <c r="JBW228" s="38"/>
      <c r="JBX228" s="38"/>
      <c r="JBY228" s="38"/>
      <c r="JBZ228" s="38"/>
      <c r="JCA228" s="38"/>
      <c r="JCB228" s="38"/>
      <c r="JCC228" s="38"/>
      <c r="JCD228" s="38"/>
      <c r="JCE228" s="38"/>
      <c r="JCF228" s="38"/>
      <c r="JCG228" s="38"/>
      <c r="JCH228" s="38"/>
      <c r="JCI228" s="38"/>
      <c r="JCJ228" s="38"/>
      <c r="JCK228" s="38"/>
      <c r="JCL228" s="38"/>
      <c r="JCM228" s="38"/>
      <c r="JCN228" s="38"/>
      <c r="JCO228" s="38"/>
      <c r="JCP228" s="38"/>
      <c r="JCQ228" s="38"/>
      <c r="JCR228" s="38"/>
      <c r="JCS228" s="38"/>
      <c r="JCT228" s="38"/>
      <c r="JCU228" s="38"/>
      <c r="JCV228" s="38"/>
      <c r="JCW228" s="38"/>
      <c r="JCX228" s="38"/>
      <c r="JCY228" s="38"/>
      <c r="JCZ228" s="38"/>
      <c r="JDA228" s="38"/>
      <c r="JDB228" s="38"/>
      <c r="JDC228" s="38"/>
      <c r="JDD228" s="38"/>
      <c r="JDE228" s="38"/>
      <c r="JDF228" s="38"/>
      <c r="JDG228" s="38"/>
      <c r="JDH228" s="38"/>
      <c r="JDI228" s="38"/>
      <c r="JDJ228" s="38"/>
      <c r="JDK228" s="38"/>
      <c r="JDL228" s="38"/>
      <c r="JDM228" s="38"/>
      <c r="JDN228" s="38"/>
      <c r="JDO228" s="38"/>
      <c r="JDP228" s="38"/>
      <c r="JDQ228" s="38"/>
      <c r="JDR228" s="38"/>
      <c r="JDS228" s="38"/>
      <c r="JDT228" s="38"/>
      <c r="JDU228" s="38"/>
      <c r="JDV228" s="38"/>
      <c r="JDW228" s="38"/>
      <c r="JDX228" s="38"/>
      <c r="JDY228" s="38"/>
      <c r="JDZ228" s="38"/>
      <c r="JEA228" s="38"/>
      <c r="JEB228" s="38"/>
      <c r="JEC228" s="38"/>
      <c r="JED228" s="38"/>
      <c r="JEE228" s="38"/>
      <c r="JEF228" s="38"/>
      <c r="JEG228" s="38"/>
      <c r="JEH228" s="38"/>
      <c r="JEI228" s="38"/>
      <c r="JEJ228" s="38"/>
      <c r="JEK228" s="38"/>
      <c r="JEL228" s="38"/>
      <c r="JEM228" s="38"/>
      <c r="JEN228" s="38"/>
      <c r="JEO228" s="38"/>
      <c r="JEP228" s="38"/>
      <c r="JEQ228" s="38"/>
      <c r="JER228" s="38"/>
      <c r="JES228" s="38"/>
      <c r="JET228" s="38"/>
      <c r="JEU228" s="38"/>
      <c r="JEV228" s="38"/>
      <c r="JEW228" s="38"/>
      <c r="JEX228" s="38"/>
      <c r="JEY228" s="38"/>
      <c r="JEZ228" s="38"/>
      <c r="JFA228" s="38"/>
      <c r="JFB228" s="38"/>
      <c r="JFC228" s="38"/>
      <c r="JFD228" s="38"/>
      <c r="JFE228" s="38"/>
      <c r="JFF228" s="38"/>
      <c r="JFG228" s="38"/>
      <c r="JFH228" s="38"/>
      <c r="JFI228" s="38"/>
      <c r="JFJ228" s="38"/>
      <c r="JFK228" s="38"/>
      <c r="JFL228" s="38"/>
      <c r="JFM228" s="38"/>
      <c r="JFN228" s="38"/>
      <c r="JFO228" s="38"/>
      <c r="JFP228" s="38"/>
      <c r="JFQ228" s="38"/>
      <c r="JFR228" s="38"/>
      <c r="JFS228" s="38"/>
      <c r="JFT228" s="38"/>
      <c r="JFU228" s="38"/>
      <c r="JFV228" s="38"/>
      <c r="JFW228" s="38"/>
      <c r="JFX228" s="38"/>
      <c r="JFY228" s="38"/>
      <c r="JFZ228" s="38"/>
      <c r="JGA228" s="38"/>
      <c r="JGB228" s="38"/>
      <c r="JGC228" s="38"/>
      <c r="JGD228" s="38"/>
      <c r="JGE228" s="38"/>
      <c r="JGF228" s="38"/>
      <c r="JGG228" s="38"/>
      <c r="JGH228" s="38"/>
      <c r="JGI228" s="38"/>
      <c r="JGJ228" s="38"/>
      <c r="JGK228" s="38"/>
      <c r="JGL228" s="38"/>
      <c r="JGM228" s="38"/>
      <c r="JGN228" s="38"/>
      <c r="JGO228" s="38"/>
      <c r="JGP228" s="38"/>
      <c r="JGQ228" s="38"/>
      <c r="JGR228" s="38"/>
      <c r="JGS228" s="38"/>
      <c r="JGT228" s="38"/>
      <c r="JGU228" s="38"/>
      <c r="JGV228" s="38"/>
      <c r="JGW228" s="38"/>
      <c r="JGX228" s="38"/>
      <c r="JGY228" s="38"/>
      <c r="JGZ228" s="38"/>
      <c r="JHA228" s="38"/>
      <c r="JHB228" s="38"/>
      <c r="JHC228" s="38"/>
      <c r="JHD228" s="38"/>
      <c r="JHE228" s="38"/>
      <c r="JHF228" s="38"/>
      <c r="JHG228" s="38"/>
      <c r="JHH228" s="38"/>
      <c r="JHI228" s="38"/>
      <c r="JHJ228" s="38"/>
      <c r="JHK228" s="38"/>
      <c r="JHL228" s="38"/>
      <c r="JHM228" s="38"/>
      <c r="JHN228" s="38"/>
      <c r="JHO228" s="38"/>
      <c r="JHP228" s="38"/>
      <c r="JHQ228" s="38"/>
      <c r="JHR228" s="38"/>
      <c r="JHS228" s="38"/>
      <c r="JHT228" s="38"/>
      <c r="JHU228" s="38"/>
      <c r="JHV228" s="38"/>
      <c r="JHW228" s="38"/>
      <c r="JHX228" s="38"/>
      <c r="JHY228" s="38"/>
      <c r="JHZ228" s="38"/>
      <c r="JIA228" s="38"/>
      <c r="JIB228" s="38"/>
      <c r="JIC228" s="38"/>
      <c r="JID228" s="38"/>
      <c r="JIE228" s="38"/>
      <c r="JIF228" s="38"/>
      <c r="JIG228" s="38"/>
      <c r="JIH228" s="38"/>
      <c r="JII228" s="38"/>
      <c r="JIJ228" s="38"/>
      <c r="JIK228" s="38"/>
      <c r="JIL228" s="38"/>
      <c r="JIM228" s="38"/>
      <c r="JIN228" s="38"/>
      <c r="JIO228" s="38"/>
      <c r="JIP228" s="38"/>
      <c r="JIQ228" s="38"/>
      <c r="JIR228" s="38"/>
      <c r="JIS228" s="38"/>
      <c r="JIT228" s="38"/>
      <c r="JIU228" s="38"/>
      <c r="JIV228" s="38"/>
      <c r="JIW228" s="38"/>
      <c r="JIX228" s="38"/>
      <c r="JIY228" s="38"/>
      <c r="JIZ228" s="38"/>
      <c r="JJA228" s="38"/>
      <c r="JJB228" s="38"/>
      <c r="JJC228" s="38"/>
      <c r="JJD228" s="38"/>
      <c r="JJE228" s="38"/>
      <c r="JJF228" s="38"/>
      <c r="JJG228" s="38"/>
      <c r="JJH228" s="38"/>
      <c r="JJI228" s="38"/>
      <c r="JJJ228" s="38"/>
      <c r="JJK228" s="38"/>
      <c r="JJL228" s="38"/>
      <c r="JJM228" s="38"/>
      <c r="JJN228" s="38"/>
      <c r="JJO228" s="38"/>
      <c r="JJP228" s="38"/>
      <c r="JJQ228" s="38"/>
      <c r="JJR228" s="38"/>
      <c r="JJS228" s="38"/>
      <c r="JJT228" s="38"/>
      <c r="JJU228" s="38"/>
      <c r="JJV228" s="38"/>
      <c r="JJW228" s="38"/>
      <c r="JJX228" s="38"/>
      <c r="JJY228" s="38"/>
      <c r="JJZ228" s="38"/>
      <c r="JKA228" s="38"/>
      <c r="JKB228" s="38"/>
      <c r="JKC228" s="38"/>
      <c r="JKD228" s="38"/>
      <c r="JKE228" s="38"/>
      <c r="JKF228" s="38"/>
      <c r="JKG228" s="38"/>
      <c r="JKH228" s="38"/>
      <c r="JKI228" s="38"/>
      <c r="JKJ228" s="38"/>
      <c r="JKK228" s="38"/>
      <c r="JKL228" s="38"/>
      <c r="JKM228" s="38"/>
      <c r="JKN228" s="38"/>
      <c r="JKO228" s="38"/>
      <c r="JKP228" s="38"/>
      <c r="JKQ228" s="38"/>
      <c r="JKR228" s="38"/>
      <c r="JKS228" s="38"/>
      <c r="JKT228" s="38"/>
      <c r="JKU228" s="38"/>
      <c r="JKV228" s="38"/>
      <c r="JKW228" s="38"/>
      <c r="JKX228" s="38"/>
      <c r="JKY228" s="38"/>
      <c r="JKZ228" s="38"/>
      <c r="JLA228" s="38"/>
      <c r="JLB228" s="38"/>
      <c r="JLC228" s="38"/>
      <c r="JLD228" s="38"/>
      <c r="JLE228" s="38"/>
      <c r="JLF228" s="38"/>
      <c r="JLG228" s="38"/>
      <c r="JLH228" s="38"/>
      <c r="JLI228" s="38"/>
      <c r="JLJ228" s="38"/>
      <c r="JLK228" s="38"/>
      <c r="JLL228" s="38"/>
      <c r="JLM228" s="38"/>
      <c r="JLN228" s="38"/>
      <c r="JLO228" s="38"/>
      <c r="JLP228" s="38"/>
      <c r="JLQ228" s="38"/>
      <c r="JLR228" s="38"/>
      <c r="JLS228" s="38"/>
      <c r="JLT228" s="38"/>
      <c r="JLU228" s="38"/>
      <c r="JLV228" s="38"/>
      <c r="JLW228" s="38"/>
      <c r="JLX228" s="38"/>
      <c r="JLY228" s="38"/>
      <c r="JLZ228" s="38"/>
      <c r="JMA228" s="38"/>
      <c r="JMB228" s="38"/>
      <c r="JMC228" s="38"/>
      <c r="JMD228" s="38"/>
      <c r="JME228" s="38"/>
      <c r="JMF228" s="38"/>
      <c r="JMG228" s="38"/>
      <c r="JMH228" s="38"/>
      <c r="JMI228" s="38"/>
      <c r="JMJ228" s="38"/>
      <c r="JMK228" s="38"/>
      <c r="JML228" s="38"/>
      <c r="JMM228" s="38"/>
      <c r="JMN228" s="38"/>
      <c r="JMO228" s="38"/>
      <c r="JMP228" s="38"/>
      <c r="JMQ228" s="38"/>
      <c r="JMR228" s="38"/>
      <c r="JMS228" s="38"/>
      <c r="JMT228" s="38"/>
      <c r="JMU228" s="38"/>
      <c r="JMV228" s="38"/>
      <c r="JMW228" s="38"/>
      <c r="JMX228" s="38"/>
      <c r="JMY228" s="38"/>
      <c r="JMZ228" s="38"/>
      <c r="JNA228" s="38"/>
      <c r="JNB228" s="38"/>
      <c r="JNC228" s="38"/>
      <c r="JND228" s="38"/>
      <c r="JNE228" s="38"/>
      <c r="JNF228" s="38"/>
      <c r="JNG228" s="38"/>
      <c r="JNH228" s="38"/>
      <c r="JNI228" s="38"/>
      <c r="JNJ228" s="38"/>
      <c r="JNK228" s="38"/>
      <c r="JNL228" s="38"/>
      <c r="JNM228" s="38"/>
      <c r="JNN228" s="38"/>
      <c r="JNO228" s="38"/>
      <c r="JNP228" s="38"/>
      <c r="JNQ228" s="38"/>
      <c r="JNR228" s="38"/>
      <c r="JNS228" s="38"/>
      <c r="JNT228" s="38"/>
      <c r="JNU228" s="38"/>
      <c r="JNV228" s="38"/>
      <c r="JNW228" s="38"/>
      <c r="JNX228" s="38"/>
      <c r="JNY228" s="38"/>
      <c r="JNZ228" s="38"/>
      <c r="JOA228" s="38"/>
      <c r="JOB228" s="38"/>
      <c r="JOC228" s="38"/>
      <c r="JOD228" s="38"/>
      <c r="JOE228" s="38"/>
      <c r="JOF228" s="38"/>
      <c r="JOG228" s="38"/>
      <c r="JOH228" s="38"/>
      <c r="JOI228" s="38"/>
      <c r="JOJ228" s="38"/>
      <c r="JOK228" s="38"/>
      <c r="JOL228" s="38"/>
      <c r="JOM228" s="38"/>
      <c r="JON228" s="38"/>
      <c r="JOO228" s="38"/>
      <c r="JOP228" s="38"/>
      <c r="JOQ228" s="38"/>
      <c r="JOR228" s="38"/>
      <c r="JOS228" s="38"/>
      <c r="JOT228" s="38"/>
      <c r="JOU228" s="38"/>
      <c r="JOV228" s="38"/>
      <c r="JOW228" s="38"/>
      <c r="JOX228" s="38"/>
      <c r="JOY228" s="38"/>
      <c r="JOZ228" s="38"/>
      <c r="JPA228" s="38"/>
      <c r="JPB228" s="38"/>
      <c r="JPC228" s="38"/>
      <c r="JPD228" s="38"/>
      <c r="JPE228" s="38"/>
      <c r="JPF228" s="38"/>
      <c r="JPG228" s="38"/>
      <c r="JPH228" s="38"/>
      <c r="JPI228" s="38"/>
      <c r="JPJ228" s="38"/>
      <c r="JPK228" s="38"/>
      <c r="JPL228" s="38"/>
      <c r="JPM228" s="38"/>
      <c r="JPN228" s="38"/>
      <c r="JPO228" s="38"/>
      <c r="JPP228" s="38"/>
      <c r="JPQ228" s="38"/>
      <c r="JPR228" s="38"/>
      <c r="JPS228" s="38"/>
      <c r="JPT228" s="38"/>
      <c r="JPU228" s="38"/>
      <c r="JPV228" s="38"/>
      <c r="JPW228" s="38"/>
      <c r="JPX228" s="38"/>
      <c r="JPY228" s="38"/>
      <c r="JPZ228" s="38"/>
      <c r="JQA228" s="38"/>
      <c r="JQB228" s="38"/>
      <c r="JQC228" s="38"/>
      <c r="JQD228" s="38"/>
      <c r="JQE228" s="38"/>
      <c r="JQF228" s="38"/>
      <c r="JQG228" s="38"/>
      <c r="JQH228" s="38"/>
      <c r="JQI228" s="38"/>
      <c r="JQJ228" s="38"/>
      <c r="JQK228" s="38"/>
      <c r="JQL228" s="38"/>
      <c r="JQM228" s="38"/>
      <c r="JQN228" s="38"/>
      <c r="JQO228" s="38"/>
      <c r="JQP228" s="38"/>
      <c r="JQQ228" s="38"/>
      <c r="JQR228" s="38"/>
      <c r="JQS228" s="38"/>
      <c r="JQT228" s="38"/>
      <c r="JQU228" s="38"/>
      <c r="JQV228" s="38"/>
      <c r="JQW228" s="38"/>
      <c r="JQX228" s="38"/>
      <c r="JQY228" s="38"/>
      <c r="JQZ228" s="38"/>
      <c r="JRA228" s="38"/>
      <c r="JRB228" s="38"/>
      <c r="JRC228" s="38"/>
      <c r="JRD228" s="38"/>
      <c r="JRE228" s="38"/>
      <c r="JRF228" s="38"/>
      <c r="JRG228" s="38"/>
      <c r="JRH228" s="38"/>
      <c r="JRI228" s="38"/>
      <c r="JRJ228" s="38"/>
      <c r="JRK228" s="38"/>
      <c r="JRL228" s="38"/>
      <c r="JRM228" s="38"/>
      <c r="JRN228" s="38"/>
      <c r="JRO228" s="38"/>
      <c r="JRP228" s="38"/>
      <c r="JRQ228" s="38"/>
      <c r="JRR228" s="38"/>
      <c r="JRS228" s="38"/>
      <c r="JRT228" s="38"/>
      <c r="JRU228" s="38"/>
      <c r="JRV228" s="38"/>
      <c r="JRW228" s="38"/>
      <c r="JRX228" s="38"/>
      <c r="JRY228" s="38"/>
      <c r="JRZ228" s="38"/>
      <c r="JSA228" s="38"/>
      <c r="JSB228" s="38"/>
      <c r="JSC228" s="38"/>
      <c r="JSD228" s="38"/>
      <c r="JSE228" s="38"/>
      <c r="JSF228" s="38"/>
      <c r="JSG228" s="38"/>
      <c r="JSH228" s="38"/>
      <c r="JSI228" s="38"/>
      <c r="JSJ228" s="38"/>
      <c r="JSK228" s="38"/>
      <c r="JSL228" s="38"/>
      <c r="JSM228" s="38"/>
      <c r="JSN228" s="38"/>
      <c r="JSO228" s="38"/>
      <c r="JSP228" s="38"/>
      <c r="JSQ228" s="38"/>
      <c r="JSR228" s="38"/>
      <c r="JSS228" s="38"/>
      <c r="JST228" s="38"/>
      <c r="JSU228" s="38"/>
      <c r="JSV228" s="38"/>
      <c r="JSW228" s="38"/>
      <c r="JSX228" s="38"/>
      <c r="JSY228" s="38"/>
      <c r="JSZ228" s="38"/>
      <c r="JTA228" s="38"/>
      <c r="JTB228" s="38"/>
      <c r="JTC228" s="38"/>
      <c r="JTD228" s="38"/>
      <c r="JTE228" s="38"/>
      <c r="JTF228" s="38"/>
      <c r="JTG228" s="38"/>
      <c r="JTH228" s="38"/>
      <c r="JTI228" s="38"/>
      <c r="JTJ228" s="38"/>
      <c r="JTK228" s="38"/>
      <c r="JTL228" s="38"/>
      <c r="JTM228" s="38"/>
      <c r="JTN228" s="38"/>
      <c r="JTO228" s="38"/>
      <c r="JTP228" s="38"/>
      <c r="JTQ228" s="38"/>
      <c r="JTR228" s="38"/>
      <c r="JTS228" s="38"/>
      <c r="JTT228" s="38"/>
      <c r="JTU228" s="38"/>
      <c r="JTV228" s="38"/>
      <c r="JTW228" s="38"/>
      <c r="JTX228" s="38"/>
      <c r="JTY228" s="38"/>
      <c r="JTZ228" s="38"/>
      <c r="JUA228" s="38"/>
      <c r="JUB228" s="38"/>
      <c r="JUC228" s="38"/>
      <c r="JUD228" s="38"/>
      <c r="JUE228" s="38"/>
      <c r="JUF228" s="38"/>
      <c r="JUG228" s="38"/>
      <c r="JUH228" s="38"/>
      <c r="JUI228" s="38"/>
      <c r="JUJ228" s="38"/>
      <c r="JUK228" s="38"/>
      <c r="JUL228" s="38"/>
      <c r="JUM228" s="38"/>
      <c r="JUN228" s="38"/>
      <c r="JUO228" s="38"/>
      <c r="JUP228" s="38"/>
      <c r="JUQ228" s="38"/>
      <c r="JUR228" s="38"/>
      <c r="JUS228" s="38"/>
      <c r="JUT228" s="38"/>
      <c r="JUU228" s="38"/>
      <c r="JUV228" s="38"/>
      <c r="JUW228" s="38"/>
      <c r="JUX228" s="38"/>
      <c r="JUY228" s="38"/>
      <c r="JUZ228" s="38"/>
      <c r="JVA228" s="38"/>
      <c r="JVB228" s="38"/>
      <c r="JVC228" s="38"/>
      <c r="JVD228" s="38"/>
      <c r="JVE228" s="38"/>
      <c r="JVF228" s="38"/>
      <c r="JVG228" s="38"/>
      <c r="JVH228" s="38"/>
      <c r="JVI228" s="38"/>
      <c r="JVJ228" s="38"/>
      <c r="JVK228" s="38"/>
      <c r="JVL228" s="38"/>
      <c r="JVM228" s="38"/>
      <c r="JVN228" s="38"/>
      <c r="JVO228" s="38"/>
      <c r="JVP228" s="38"/>
      <c r="JVQ228" s="38"/>
      <c r="JVR228" s="38"/>
      <c r="JVS228" s="38"/>
      <c r="JVT228" s="38"/>
      <c r="JVU228" s="38"/>
      <c r="JVV228" s="38"/>
      <c r="JVW228" s="38"/>
      <c r="JVX228" s="38"/>
      <c r="JVY228" s="38"/>
      <c r="JVZ228" s="38"/>
      <c r="JWA228" s="38"/>
      <c r="JWB228" s="38"/>
      <c r="JWC228" s="38"/>
      <c r="JWD228" s="38"/>
      <c r="JWE228" s="38"/>
      <c r="JWF228" s="38"/>
      <c r="JWG228" s="38"/>
      <c r="JWH228" s="38"/>
      <c r="JWI228" s="38"/>
      <c r="JWJ228" s="38"/>
      <c r="JWK228" s="38"/>
      <c r="JWL228" s="38"/>
      <c r="JWM228" s="38"/>
      <c r="JWN228" s="38"/>
      <c r="JWO228" s="38"/>
      <c r="JWP228" s="38"/>
      <c r="JWQ228" s="38"/>
      <c r="JWR228" s="38"/>
      <c r="JWS228" s="38"/>
      <c r="JWT228" s="38"/>
      <c r="JWU228" s="38"/>
      <c r="JWV228" s="38"/>
      <c r="JWW228" s="38"/>
      <c r="JWX228" s="38"/>
      <c r="JWY228" s="38"/>
      <c r="JWZ228" s="38"/>
      <c r="JXA228" s="38"/>
      <c r="JXB228" s="38"/>
      <c r="JXC228" s="38"/>
      <c r="JXD228" s="38"/>
      <c r="JXE228" s="38"/>
      <c r="JXF228" s="38"/>
      <c r="JXG228" s="38"/>
      <c r="JXH228" s="38"/>
      <c r="JXI228" s="38"/>
      <c r="JXJ228" s="38"/>
      <c r="JXK228" s="38"/>
      <c r="JXL228" s="38"/>
      <c r="JXM228" s="38"/>
      <c r="JXN228" s="38"/>
      <c r="JXO228" s="38"/>
      <c r="JXP228" s="38"/>
      <c r="JXQ228" s="38"/>
      <c r="JXR228" s="38"/>
      <c r="JXS228" s="38"/>
      <c r="JXT228" s="38"/>
      <c r="JXU228" s="38"/>
      <c r="JXV228" s="38"/>
      <c r="JXW228" s="38"/>
      <c r="JXX228" s="38"/>
      <c r="JXY228" s="38"/>
      <c r="JXZ228" s="38"/>
      <c r="JYA228" s="38"/>
      <c r="JYB228" s="38"/>
      <c r="JYC228" s="38"/>
      <c r="JYD228" s="38"/>
      <c r="JYE228" s="38"/>
      <c r="JYF228" s="38"/>
      <c r="JYG228" s="38"/>
      <c r="JYH228" s="38"/>
      <c r="JYI228" s="38"/>
      <c r="JYJ228" s="38"/>
      <c r="JYK228" s="38"/>
      <c r="JYL228" s="38"/>
      <c r="JYM228" s="38"/>
      <c r="JYN228" s="38"/>
      <c r="JYO228" s="38"/>
      <c r="JYP228" s="38"/>
      <c r="JYQ228" s="38"/>
      <c r="JYR228" s="38"/>
      <c r="JYS228" s="38"/>
      <c r="JYT228" s="38"/>
      <c r="JYU228" s="38"/>
      <c r="JYV228" s="38"/>
      <c r="JYW228" s="38"/>
      <c r="JYX228" s="38"/>
      <c r="JYY228" s="38"/>
      <c r="JYZ228" s="38"/>
      <c r="JZA228" s="38"/>
      <c r="JZB228" s="38"/>
      <c r="JZC228" s="38"/>
      <c r="JZD228" s="38"/>
      <c r="JZE228" s="38"/>
      <c r="JZF228" s="38"/>
      <c r="JZG228" s="38"/>
      <c r="JZH228" s="38"/>
      <c r="JZI228" s="38"/>
      <c r="JZJ228" s="38"/>
      <c r="JZK228" s="38"/>
      <c r="JZL228" s="38"/>
      <c r="JZM228" s="38"/>
      <c r="JZN228" s="38"/>
      <c r="JZO228" s="38"/>
      <c r="JZP228" s="38"/>
      <c r="JZQ228" s="38"/>
      <c r="JZR228" s="38"/>
      <c r="JZS228" s="38"/>
      <c r="JZT228" s="38"/>
      <c r="JZU228" s="38"/>
      <c r="JZV228" s="38"/>
      <c r="JZW228" s="38"/>
      <c r="JZX228" s="38"/>
      <c r="JZY228" s="38"/>
      <c r="JZZ228" s="38"/>
      <c r="KAA228" s="38"/>
      <c r="KAB228" s="38"/>
      <c r="KAC228" s="38"/>
      <c r="KAD228" s="38"/>
      <c r="KAE228" s="38"/>
      <c r="KAF228" s="38"/>
      <c r="KAG228" s="38"/>
      <c r="KAH228" s="38"/>
      <c r="KAI228" s="38"/>
      <c r="KAJ228" s="38"/>
      <c r="KAK228" s="38"/>
      <c r="KAL228" s="38"/>
      <c r="KAM228" s="38"/>
      <c r="KAN228" s="38"/>
      <c r="KAO228" s="38"/>
      <c r="KAP228" s="38"/>
      <c r="KAQ228" s="38"/>
      <c r="KAR228" s="38"/>
      <c r="KAS228" s="38"/>
      <c r="KAT228" s="38"/>
      <c r="KAU228" s="38"/>
      <c r="KAV228" s="38"/>
      <c r="KAW228" s="38"/>
      <c r="KAX228" s="38"/>
      <c r="KAY228" s="38"/>
      <c r="KAZ228" s="38"/>
      <c r="KBA228" s="38"/>
      <c r="KBB228" s="38"/>
      <c r="KBC228" s="38"/>
      <c r="KBD228" s="38"/>
      <c r="KBE228" s="38"/>
      <c r="KBF228" s="38"/>
      <c r="KBG228" s="38"/>
      <c r="KBH228" s="38"/>
      <c r="KBI228" s="38"/>
      <c r="KBJ228" s="38"/>
      <c r="KBK228" s="38"/>
      <c r="KBL228" s="38"/>
      <c r="KBM228" s="38"/>
      <c r="KBN228" s="38"/>
      <c r="KBO228" s="38"/>
      <c r="KBP228" s="38"/>
      <c r="KBQ228" s="38"/>
      <c r="KBR228" s="38"/>
      <c r="KBS228" s="38"/>
      <c r="KBT228" s="38"/>
      <c r="KBU228" s="38"/>
      <c r="KBV228" s="38"/>
      <c r="KBW228" s="38"/>
      <c r="KBX228" s="38"/>
      <c r="KBY228" s="38"/>
      <c r="KBZ228" s="38"/>
      <c r="KCA228" s="38"/>
      <c r="KCB228" s="38"/>
      <c r="KCC228" s="38"/>
      <c r="KCD228" s="38"/>
      <c r="KCE228" s="38"/>
      <c r="KCF228" s="38"/>
      <c r="KCG228" s="38"/>
      <c r="KCH228" s="38"/>
      <c r="KCI228" s="38"/>
      <c r="KCJ228" s="38"/>
      <c r="KCK228" s="38"/>
      <c r="KCL228" s="38"/>
      <c r="KCM228" s="38"/>
      <c r="KCN228" s="38"/>
      <c r="KCO228" s="38"/>
      <c r="KCP228" s="38"/>
      <c r="KCQ228" s="38"/>
      <c r="KCR228" s="38"/>
      <c r="KCS228" s="38"/>
      <c r="KCT228" s="38"/>
      <c r="KCU228" s="38"/>
      <c r="KCV228" s="38"/>
      <c r="KCW228" s="38"/>
      <c r="KCX228" s="38"/>
      <c r="KCY228" s="38"/>
      <c r="KCZ228" s="38"/>
      <c r="KDA228" s="38"/>
      <c r="KDB228" s="38"/>
      <c r="KDC228" s="38"/>
      <c r="KDD228" s="38"/>
      <c r="KDE228" s="38"/>
      <c r="KDF228" s="38"/>
      <c r="KDG228" s="38"/>
      <c r="KDH228" s="38"/>
      <c r="KDI228" s="38"/>
      <c r="KDJ228" s="38"/>
      <c r="KDK228" s="38"/>
      <c r="KDL228" s="38"/>
      <c r="KDM228" s="38"/>
      <c r="KDN228" s="38"/>
      <c r="KDO228" s="38"/>
      <c r="KDP228" s="38"/>
      <c r="KDQ228" s="38"/>
      <c r="KDR228" s="38"/>
      <c r="KDS228" s="38"/>
      <c r="KDT228" s="38"/>
      <c r="KDU228" s="38"/>
      <c r="KDV228" s="38"/>
      <c r="KDW228" s="38"/>
      <c r="KDX228" s="38"/>
      <c r="KDY228" s="38"/>
      <c r="KDZ228" s="38"/>
      <c r="KEA228" s="38"/>
      <c r="KEB228" s="38"/>
      <c r="KEC228" s="38"/>
      <c r="KED228" s="38"/>
      <c r="KEE228" s="38"/>
      <c r="KEF228" s="38"/>
      <c r="KEG228" s="38"/>
      <c r="KEH228" s="38"/>
      <c r="KEI228" s="38"/>
      <c r="KEJ228" s="38"/>
      <c r="KEK228" s="38"/>
      <c r="KEL228" s="38"/>
      <c r="KEM228" s="38"/>
      <c r="KEN228" s="38"/>
      <c r="KEO228" s="38"/>
      <c r="KEP228" s="38"/>
      <c r="KEQ228" s="38"/>
      <c r="KER228" s="38"/>
      <c r="KES228" s="38"/>
      <c r="KET228" s="38"/>
      <c r="KEU228" s="38"/>
      <c r="KEV228" s="38"/>
      <c r="KEW228" s="38"/>
      <c r="KEX228" s="38"/>
      <c r="KEY228" s="38"/>
      <c r="KEZ228" s="38"/>
      <c r="KFA228" s="38"/>
      <c r="KFB228" s="38"/>
      <c r="KFC228" s="38"/>
      <c r="KFD228" s="38"/>
      <c r="KFE228" s="38"/>
      <c r="KFF228" s="38"/>
      <c r="KFG228" s="38"/>
      <c r="KFH228" s="38"/>
      <c r="KFI228" s="38"/>
      <c r="KFJ228" s="38"/>
      <c r="KFK228" s="38"/>
      <c r="KFL228" s="38"/>
      <c r="KFM228" s="38"/>
      <c r="KFN228" s="38"/>
      <c r="KFO228" s="38"/>
      <c r="KFP228" s="38"/>
      <c r="KFQ228" s="38"/>
      <c r="KFR228" s="38"/>
      <c r="KFS228" s="38"/>
      <c r="KFT228" s="38"/>
      <c r="KFU228" s="38"/>
      <c r="KFV228" s="38"/>
      <c r="KFW228" s="38"/>
      <c r="KFX228" s="38"/>
      <c r="KFY228" s="38"/>
      <c r="KFZ228" s="38"/>
      <c r="KGA228" s="38"/>
      <c r="KGB228" s="38"/>
      <c r="KGC228" s="38"/>
      <c r="KGD228" s="38"/>
      <c r="KGE228" s="38"/>
      <c r="KGF228" s="38"/>
      <c r="KGG228" s="38"/>
      <c r="KGH228" s="38"/>
      <c r="KGI228" s="38"/>
      <c r="KGJ228" s="38"/>
      <c r="KGK228" s="38"/>
      <c r="KGL228" s="38"/>
      <c r="KGM228" s="38"/>
      <c r="KGN228" s="38"/>
      <c r="KGO228" s="38"/>
      <c r="KGP228" s="38"/>
      <c r="KGQ228" s="38"/>
      <c r="KGR228" s="38"/>
      <c r="KGS228" s="38"/>
      <c r="KGT228" s="38"/>
      <c r="KGU228" s="38"/>
      <c r="KGV228" s="38"/>
      <c r="KGW228" s="38"/>
      <c r="KGX228" s="38"/>
      <c r="KGY228" s="38"/>
      <c r="KGZ228" s="38"/>
      <c r="KHA228" s="38"/>
      <c r="KHB228" s="38"/>
      <c r="KHC228" s="38"/>
      <c r="KHD228" s="38"/>
      <c r="KHE228" s="38"/>
      <c r="KHF228" s="38"/>
      <c r="KHG228" s="38"/>
      <c r="KHH228" s="38"/>
      <c r="KHI228" s="38"/>
      <c r="KHJ228" s="38"/>
      <c r="KHK228" s="38"/>
      <c r="KHL228" s="38"/>
      <c r="KHM228" s="38"/>
      <c r="KHN228" s="38"/>
      <c r="KHO228" s="38"/>
      <c r="KHP228" s="38"/>
      <c r="KHQ228" s="38"/>
      <c r="KHR228" s="38"/>
      <c r="KHS228" s="38"/>
      <c r="KHT228" s="38"/>
      <c r="KHU228" s="38"/>
      <c r="KHV228" s="38"/>
      <c r="KHW228" s="38"/>
      <c r="KHX228" s="38"/>
      <c r="KHY228" s="38"/>
      <c r="KHZ228" s="38"/>
      <c r="KIA228" s="38"/>
      <c r="KIB228" s="38"/>
      <c r="KIC228" s="38"/>
      <c r="KID228" s="38"/>
      <c r="KIE228" s="38"/>
      <c r="KIF228" s="38"/>
      <c r="KIG228" s="38"/>
      <c r="KIH228" s="38"/>
      <c r="KII228" s="38"/>
      <c r="KIJ228" s="38"/>
      <c r="KIK228" s="38"/>
      <c r="KIL228" s="38"/>
      <c r="KIM228" s="38"/>
      <c r="KIN228" s="38"/>
      <c r="KIO228" s="38"/>
      <c r="KIP228" s="38"/>
      <c r="KIQ228" s="38"/>
      <c r="KIR228" s="38"/>
      <c r="KIS228" s="38"/>
      <c r="KIT228" s="38"/>
      <c r="KIU228" s="38"/>
      <c r="KIV228" s="38"/>
      <c r="KIW228" s="38"/>
      <c r="KIX228" s="38"/>
      <c r="KIY228" s="38"/>
      <c r="KIZ228" s="38"/>
      <c r="KJA228" s="38"/>
      <c r="KJB228" s="38"/>
      <c r="KJC228" s="38"/>
      <c r="KJD228" s="38"/>
      <c r="KJE228" s="38"/>
      <c r="KJF228" s="38"/>
      <c r="KJG228" s="38"/>
      <c r="KJH228" s="38"/>
      <c r="KJI228" s="38"/>
      <c r="KJJ228" s="38"/>
      <c r="KJK228" s="38"/>
      <c r="KJL228" s="38"/>
      <c r="KJM228" s="38"/>
      <c r="KJN228" s="38"/>
      <c r="KJO228" s="38"/>
      <c r="KJP228" s="38"/>
      <c r="KJQ228" s="38"/>
      <c r="KJR228" s="38"/>
      <c r="KJS228" s="38"/>
      <c r="KJT228" s="38"/>
      <c r="KJU228" s="38"/>
      <c r="KJV228" s="38"/>
      <c r="KJW228" s="38"/>
      <c r="KJX228" s="38"/>
      <c r="KJY228" s="38"/>
      <c r="KJZ228" s="38"/>
      <c r="KKA228" s="38"/>
      <c r="KKB228" s="38"/>
      <c r="KKC228" s="38"/>
      <c r="KKD228" s="38"/>
      <c r="KKE228" s="38"/>
      <c r="KKF228" s="38"/>
      <c r="KKG228" s="38"/>
      <c r="KKH228" s="38"/>
      <c r="KKI228" s="38"/>
      <c r="KKJ228" s="38"/>
      <c r="KKK228" s="38"/>
      <c r="KKL228" s="38"/>
      <c r="KKM228" s="38"/>
      <c r="KKN228" s="38"/>
      <c r="KKO228" s="38"/>
      <c r="KKP228" s="38"/>
      <c r="KKQ228" s="38"/>
      <c r="KKR228" s="38"/>
      <c r="KKS228" s="38"/>
      <c r="KKT228" s="38"/>
      <c r="KKU228" s="38"/>
      <c r="KKV228" s="38"/>
      <c r="KKW228" s="38"/>
      <c r="KKX228" s="38"/>
      <c r="KKY228" s="38"/>
      <c r="KKZ228" s="38"/>
      <c r="KLA228" s="38"/>
      <c r="KLB228" s="38"/>
      <c r="KLC228" s="38"/>
      <c r="KLD228" s="38"/>
      <c r="KLE228" s="38"/>
      <c r="KLF228" s="38"/>
      <c r="KLG228" s="38"/>
      <c r="KLH228" s="38"/>
      <c r="KLI228" s="38"/>
      <c r="KLJ228" s="38"/>
      <c r="KLK228" s="38"/>
      <c r="KLL228" s="38"/>
      <c r="KLM228" s="38"/>
      <c r="KLN228" s="38"/>
      <c r="KLO228" s="38"/>
      <c r="KLP228" s="38"/>
      <c r="KLQ228" s="38"/>
      <c r="KLR228" s="38"/>
      <c r="KLS228" s="38"/>
      <c r="KLT228" s="38"/>
      <c r="KLU228" s="38"/>
      <c r="KLV228" s="38"/>
      <c r="KLW228" s="38"/>
      <c r="KLX228" s="38"/>
      <c r="KLY228" s="38"/>
      <c r="KLZ228" s="38"/>
      <c r="KMA228" s="38"/>
      <c r="KMB228" s="38"/>
      <c r="KMC228" s="38"/>
      <c r="KMD228" s="38"/>
      <c r="KME228" s="38"/>
      <c r="KMF228" s="38"/>
      <c r="KMG228" s="38"/>
      <c r="KMH228" s="38"/>
      <c r="KMI228" s="38"/>
      <c r="KMJ228" s="38"/>
      <c r="KMK228" s="38"/>
      <c r="KML228" s="38"/>
      <c r="KMM228" s="38"/>
      <c r="KMN228" s="38"/>
      <c r="KMO228" s="38"/>
      <c r="KMP228" s="38"/>
      <c r="KMQ228" s="38"/>
      <c r="KMR228" s="38"/>
      <c r="KMS228" s="38"/>
      <c r="KMT228" s="38"/>
      <c r="KMU228" s="38"/>
      <c r="KMV228" s="38"/>
      <c r="KMW228" s="38"/>
      <c r="KMX228" s="38"/>
      <c r="KMY228" s="38"/>
      <c r="KMZ228" s="38"/>
      <c r="KNA228" s="38"/>
      <c r="KNB228" s="38"/>
      <c r="KNC228" s="38"/>
      <c r="KND228" s="38"/>
      <c r="KNE228" s="38"/>
      <c r="KNF228" s="38"/>
      <c r="KNG228" s="38"/>
      <c r="KNH228" s="38"/>
      <c r="KNI228" s="38"/>
      <c r="KNJ228" s="38"/>
      <c r="KNK228" s="38"/>
      <c r="KNL228" s="38"/>
      <c r="KNM228" s="38"/>
      <c r="KNN228" s="38"/>
      <c r="KNO228" s="38"/>
      <c r="KNP228" s="38"/>
      <c r="KNQ228" s="38"/>
      <c r="KNR228" s="38"/>
      <c r="KNS228" s="38"/>
      <c r="KNT228" s="38"/>
      <c r="KNU228" s="38"/>
      <c r="KNV228" s="38"/>
      <c r="KNW228" s="38"/>
      <c r="KNX228" s="38"/>
      <c r="KNY228" s="38"/>
      <c r="KNZ228" s="38"/>
      <c r="KOA228" s="38"/>
      <c r="KOB228" s="38"/>
      <c r="KOC228" s="38"/>
      <c r="KOD228" s="38"/>
      <c r="KOE228" s="38"/>
      <c r="KOF228" s="38"/>
      <c r="KOG228" s="38"/>
      <c r="KOH228" s="38"/>
      <c r="KOI228" s="38"/>
      <c r="KOJ228" s="38"/>
      <c r="KOK228" s="38"/>
      <c r="KOL228" s="38"/>
      <c r="KOM228" s="38"/>
      <c r="KON228" s="38"/>
      <c r="KOO228" s="38"/>
      <c r="KOP228" s="38"/>
      <c r="KOQ228" s="38"/>
      <c r="KOR228" s="38"/>
      <c r="KOS228" s="38"/>
      <c r="KOT228" s="38"/>
      <c r="KOU228" s="38"/>
      <c r="KOV228" s="38"/>
      <c r="KOW228" s="38"/>
      <c r="KOX228" s="38"/>
      <c r="KOY228" s="38"/>
      <c r="KOZ228" s="38"/>
      <c r="KPA228" s="38"/>
      <c r="KPB228" s="38"/>
      <c r="KPC228" s="38"/>
      <c r="KPD228" s="38"/>
      <c r="KPE228" s="38"/>
      <c r="KPF228" s="38"/>
      <c r="KPG228" s="38"/>
      <c r="KPH228" s="38"/>
      <c r="KPI228" s="38"/>
      <c r="KPJ228" s="38"/>
      <c r="KPK228" s="38"/>
      <c r="KPL228" s="38"/>
      <c r="KPM228" s="38"/>
      <c r="KPN228" s="38"/>
      <c r="KPO228" s="38"/>
      <c r="KPP228" s="38"/>
      <c r="KPQ228" s="38"/>
      <c r="KPR228" s="38"/>
      <c r="KPS228" s="38"/>
      <c r="KPT228" s="38"/>
      <c r="KPU228" s="38"/>
      <c r="KPV228" s="38"/>
      <c r="KPW228" s="38"/>
      <c r="KPX228" s="38"/>
      <c r="KPY228" s="38"/>
      <c r="KPZ228" s="38"/>
      <c r="KQA228" s="38"/>
      <c r="KQB228" s="38"/>
      <c r="KQC228" s="38"/>
      <c r="KQD228" s="38"/>
      <c r="KQE228" s="38"/>
      <c r="KQF228" s="38"/>
      <c r="KQG228" s="38"/>
      <c r="KQH228" s="38"/>
      <c r="KQI228" s="38"/>
      <c r="KQJ228" s="38"/>
      <c r="KQK228" s="38"/>
      <c r="KQL228" s="38"/>
      <c r="KQM228" s="38"/>
      <c r="KQN228" s="38"/>
      <c r="KQO228" s="38"/>
      <c r="KQP228" s="38"/>
      <c r="KQQ228" s="38"/>
      <c r="KQR228" s="38"/>
      <c r="KQS228" s="38"/>
      <c r="KQT228" s="38"/>
      <c r="KQU228" s="38"/>
      <c r="KQV228" s="38"/>
      <c r="KQW228" s="38"/>
      <c r="KQX228" s="38"/>
      <c r="KQY228" s="38"/>
      <c r="KQZ228" s="38"/>
      <c r="KRA228" s="38"/>
      <c r="KRB228" s="38"/>
      <c r="KRC228" s="38"/>
      <c r="KRD228" s="38"/>
      <c r="KRE228" s="38"/>
      <c r="KRF228" s="38"/>
      <c r="KRG228" s="38"/>
      <c r="KRH228" s="38"/>
      <c r="KRI228" s="38"/>
      <c r="KRJ228" s="38"/>
      <c r="KRK228" s="38"/>
      <c r="KRL228" s="38"/>
      <c r="KRM228" s="38"/>
      <c r="KRN228" s="38"/>
      <c r="KRO228" s="38"/>
      <c r="KRP228" s="38"/>
      <c r="KRQ228" s="38"/>
      <c r="KRR228" s="38"/>
      <c r="KRS228" s="38"/>
      <c r="KRT228" s="38"/>
      <c r="KRU228" s="38"/>
      <c r="KRV228" s="38"/>
      <c r="KRW228" s="38"/>
      <c r="KRX228" s="38"/>
      <c r="KRY228" s="38"/>
      <c r="KRZ228" s="38"/>
      <c r="KSA228" s="38"/>
      <c r="KSB228" s="38"/>
      <c r="KSC228" s="38"/>
      <c r="KSD228" s="38"/>
      <c r="KSE228" s="38"/>
      <c r="KSF228" s="38"/>
      <c r="KSG228" s="38"/>
      <c r="KSH228" s="38"/>
      <c r="KSI228" s="38"/>
      <c r="KSJ228" s="38"/>
      <c r="KSK228" s="38"/>
      <c r="KSL228" s="38"/>
      <c r="KSM228" s="38"/>
      <c r="KSN228" s="38"/>
      <c r="KSO228" s="38"/>
      <c r="KSP228" s="38"/>
      <c r="KSQ228" s="38"/>
      <c r="KSR228" s="38"/>
      <c r="KSS228" s="38"/>
      <c r="KST228" s="38"/>
      <c r="KSU228" s="38"/>
      <c r="KSV228" s="38"/>
      <c r="KSW228" s="38"/>
      <c r="KSX228" s="38"/>
      <c r="KSY228" s="38"/>
      <c r="KSZ228" s="38"/>
      <c r="KTA228" s="38"/>
      <c r="KTB228" s="38"/>
      <c r="KTC228" s="38"/>
      <c r="KTD228" s="38"/>
      <c r="KTE228" s="38"/>
      <c r="KTF228" s="38"/>
      <c r="KTG228" s="38"/>
      <c r="KTH228" s="38"/>
      <c r="KTI228" s="38"/>
      <c r="KTJ228" s="38"/>
      <c r="KTK228" s="38"/>
      <c r="KTL228" s="38"/>
      <c r="KTM228" s="38"/>
      <c r="KTN228" s="38"/>
      <c r="KTO228" s="38"/>
      <c r="KTP228" s="38"/>
      <c r="KTQ228" s="38"/>
      <c r="KTR228" s="38"/>
      <c r="KTS228" s="38"/>
      <c r="KTT228" s="38"/>
      <c r="KTU228" s="38"/>
      <c r="KTV228" s="38"/>
      <c r="KTW228" s="38"/>
      <c r="KTX228" s="38"/>
      <c r="KTY228" s="38"/>
      <c r="KTZ228" s="38"/>
      <c r="KUA228" s="38"/>
      <c r="KUB228" s="38"/>
      <c r="KUC228" s="38"/>
      <c r="KUD228" s="38"/>
      <c r="KUE228" s="38"/>
      <c r="KUF228" s="38"/>
      <c r="KUG228" s="38"/>
      <c r="KUH228" s="38"/>
      <c r="KUI228" s="38"/>
      <c r="KUJ228" s="38"/>
      <c r="KUK228" s="38"/>
      <c r="KUL228" s="38"/>
      <c r="KUM228" s="38"/>
      <c r="KUN228" s="38"/>
      <c r="KUO228" s="38"/>
      <c r="KUP228" s="38"/>
      <c r="KUQ228" s="38"/>
      <c r="KUR228" s="38"/>
      <c r="KUS228" s="38"/>
      <c r="KUT228" s="38"/>
      <c r="KUU228" s="38"/>
      <c r="KUV228" s="38"/>
      <c r="KUW228" s="38"/>
      <c r="KUX228" s="38"/>
      <c r="KUY228" s="38"/>
      <c r="KUZ228" s="38"/>
      <c r="KVA228" s="38"/>
      <c r="KVB228" s="38"/>
      <c r="KVC228" s="38"/>
      <c r="KVD228" s="38"/>
      <c r="KVE228" s="38"/>
      <c r="KVF228" s="38"/>
      <c r="KVG228" s="38"/>
      <c r="KVH228" s="38"/>
      <c r="KVI228" s="38"/>
      <c r="KVJ228" s="38"/>
      <c r="KVK228" s="38"/>
      <c r="KVL228" s="38"/>
      <c r="KVM228" s="38"/>
      <c r="KVN228" s="38"/>
      <c r="KVO228" s="38"/>
      <c r="KVP228" s="38"/>
      <c r="KVQ228" s="38"/>
      <c r="KVR228" s="38"/>
      <c r="KVS228" s="38"/>
      <c r="KVT228" s="38"/>
      <c r="KVU228" s="38"/>
      <c r="KVV228" s="38"/>
      <c r="KVW228" s="38"/>
      <c r="KVX228" s="38"/>
      <c r="KVY228" s="38"/>
      <c r="KVZ228" s="38"/>
      <c r="KWA228" s="38"/>
      <c r="KWB228" s="38"/>
      <c r="KWC228" s="38"/>
      <c r="KWD228" s="38"/>
      <c r="KWE228" s="38"/>
      <c r="KWF228" s="38"/>
      <c r="KWG228" s="38"/>
      <c r="KWH228" s="38"/>
      <c r="KWI228" s="38"/>
      <c r="KWJ228" s="38"/>
      <c r="KWK228" s="38"/>
      <c r="KWL228" s="38"/>
      <c r="KWM228" s="38"/>
      <c r="KWN228" s="38"/>
      <c r="KWO228" s="38"/>
      <c r="KWP228" s="38"/>
      <c r="KWQ228" s="38"/>
      <c r="KWR228" s="38"/>
      <c r="KWS228" s="38"/>
      <c r="KWT228" s="38"/>
      <c r="KWU228" s="38"/>
      <c r="KWV228" s="38"/>
      <c r="KWW228" s="38"/>
      <c r="KWX228" s="38"/>
      <c r="KWY228" s="38"/>
      <c r="KWZ228" s="38"/>
      <c r="KXA228" s="38"/>
      <c r="KXB228" s="38"/>
      <c r="KXC228" s="38"/>
      <c r="KXD228" s="38"/>
      <c r="KXE228" s="38"/>
      <c r="KXF228" s="38"/>
      <c r="KXG228" s="38"/>
      <c r="KXH228" s="38"/>
      <c r="KXI228" s="38"/>
      <c r="KXJ228" s="38"/>
      <c r="KXK228" s="38"/>
      <c r="KXL228" s="38"/>
      <c r="KXM228" s="38"/>
      <c r="KXN228" s="38"/>
      <c r="KXO228" s="38"/>
      <c r="KXP228" s="38"/>
      <c r="KXQ228" s="38"/>
      <c r="KXR228" s="38"/>
      <c r="KXS228" s="38"/>
      <c r="KXT228" s="38"/>
      <c r="KXU228" s="38"/>
      <c r="KXV228" s="38"/>
      <c r="KXW228" s="38"/>
      <c r="KXX228" s="38"/>
      <c r="KXY228" s="38"/>
      <c r="KXZ228" s="38"/>
      <c r="KYA228" s="38"/>
      <c r="KYB228" s="38"/>
      <c r="KYC228" s="38"/>
      <c r="KYD228" s="38"/>
      <c r="KYE228" s="38"/>
      <c r="KYF228" s="38"/>
      <c r="KYG228" s="38"/>
      <c r="KYH228" s="38"/>
      <c r="KYI228" s="38"/>
      <c r="KYJ228" s="38"/>
      <c r="KYK228" s="38"/>
      <c r="KYL228" s="38"/>
      <c r="KYM228" s="38"/>
      <c r="KYN228" s="38"/>
      <c r="KYO228" s="38"/>
      <c r="KYP228" s="38"/>
      <c r="KYQ228" s="38"/>
      <c r="KYR228" s="38"/>
      <c r="KYS228" s="38"/>
      <c r="KYT228" s="38"/>
      <c r="KYU228" s="38"/>
      <c r="KYV228" s="38"/>
      <c r="KYW228" s="38"/>
      <c r="KYX228" s="38"/>
      <c r="KYY228" s="38"/>
      <c r="KYZ228" s="38"/>
      <c r="KZA228" s="38"/>
      <c r="KZB228" s="38"/>
      <c r="KZC228" s="38"/>
      <c r="KZD228" s="38"/>
      <c r="KZE228" s="38"/>
      <c r="KZF228" s="38"/>
      <c r="KZG228" s="38"/>
      <c r="KZH228" s="38"/>
      <c r="KZI228" s="38"/>
      <c r="KZJ228" s="38"/>
      <c r="KZK228" s="38"/>
      <c r="KZL228" s="38"/>
      <c r="KZM228" s="38"/>
      <c r="KZN228" s="38"/>
      <c r="KZO228" s="38"/>
      <c r="KZP228" s="38"/>
      <c r="KZQ228" s="38"/>
      <c r="KZR228" s="38"/>
      <c r="KZS228" s="38"/>
      <c r="KZT228" s="38"/>
      <c r="KZU228" s="38"/>
      <c r="KZV228" s="38"/>
      <c r="KZW228" s="38"/>
      <c r="KZX228" s="38"/>
      <c r="KZY228" s="38"/>
      <c r="KZZ228" s="38"/>
      <c r="LAA228" s="38"/>
      <c r="LAB228" s="38"/>
      <c r="LAC228" s="38"/>
      <c r="LAD228" s="38"/>
      <c r="LAE228" s="38"/>
      <c r="LAF228" s="38"/>
      <c r="LAG228" s="38"/>
      <c r="LAH228" s="38"/>
      <c r="LAI228" s="38"/>
      <c r="LAJ228" s="38"/>
      <c r="LAK228" s="38"/>
      <c r="LAL228" s="38"/>
      <c r="LAM228" s="38"/>
      <c r="LAN228" s="38"/>
      <c r="LAO228" s="38"/>
      <c r="LAP228" s="38"/>
      <c r="LAQ228" s="38"/>
      <c r="LAR228" s="38"/>
      <c r="LAS228" s="38"/>
      <c r="LAT228" s="38"/>
      <c r="LAU228" s="38"/>
      <c r="LAV228" s="38"/>
      <c r="LAW228" s="38"/>
      <c r="LAX228" s="38"/>
      <c r="LAY228" s="38"/>
      <c r="LAZ228" s="38"/>
      <c r="LBA228" s="38"/>
      <c r="LBB228" s="38"/>
      <c r="LBC228" s="38"/>
      <c r="LBD228" s="38"/>
      <c r="LBE228" s="38"/>
      <c r="LBF228" s="38"/>
      <c r="LBG228" s="38"/>
      <c r="LBH228" s="38"/>
      <c r="LBI228" s="38"/>
      <c r="LBJ228" s="38"/>
      <c r="LBK228" s="38"/>
      <c r="LBL228" s="38"/>
      <c r="LBM228" s="38"/>
      <c r="LBN228" s="38"/>
      <c r="LBO228" s="38"/>
      <c r="LBP228" s="38"/>
      <c r="LBQ228" s="38"/>
      <c r="LBR228" s="38"/>
      <c r="LBS228" s="38"/>
      <c r="LBT228" s="38"/>
      <c r="LBU228" s="38"/>
      <c r="LBV228" s="38"/>
      <c r="LBW228" s="38"/>
      <c r="LBX228" s="38"/>
      <c r="LBY228" s="38"/>
      <c r="LBZ228" s="38"/>
      <c r="LCA228" s="38"/>
      <c r="LCB228" s="38"/>
      <c r="LCC228" s="38"/>
      <c r="LCD228" s="38"/>
      <c r="LCE228" s="38"/>
      <c r="LCF228" s="38"/>
      <c r="LCG228" s="38"/>
      <c r="LCH228" s="38"/>
      <c r="LCI228" s="38"/>
      <c r="LCJ228" s="38"/>
      <c r="LCK228" s="38"/>
      <c r="LCL228" s="38"/>
      <c r="LCM228" s="38"/>
      <c r="LCN228" s="38"/>
      <c r="LCO228" s="38"/>
      <c r="LCP228" s="38"/>
      <c r="LCQ228" s="38"/>
      <c r="LCR228" s="38"/>
      <c r="LCS228" s="38"/>
      <c r="LCT228" s="38"/>
      <c r="LCU228" s="38"/>
      <c r="LCV228" s="38"/>
      <c r="LCW228" s="38"/>
      <c r="LCX228" s="38"/>
      <c r="LCY228" s="38"/>
      <c r="LCZ228" s="38"/>
      <c r="LDA228" s="38"/>
      <c r="LDB228" s="38"/>
      <c r="LDC228" s="38"/>
      <c r="LDD228" s="38"/>
      <c r="LDE228" s="38"/>
      <c r="LDF228" s="38"/>
      <c r="LDG228" s="38"/>
      <c r="LDH228" s="38"/>
      <c r="LDI228" s="38"/>
      <c r="LDJ228" s="38"/>
      <c r="LDK228" s="38"/>
      <c r="LDL228" s="38"/>
      <c r="LDM228" s="38"/>
      <c r="LDN228" s="38"/>
      <c r="LDO228" s="38"/>
      <c r="LDP228" s="38"/>
      <c r="LDQ228" s="38"/>
      <c r="LDR228" s="38"/>
      <c r="LDS228" s="38"/>
      <c r="LDT228" s="38"/>
      <c r="LDU228" s="38"/>
      <c r="LDV228" s="38"/>
      <c r="LDW228" s="38"/>
      <c r="LDX228" s="38"/>
      <c r="LDY228" s="38"/>
      <c r="LDZ228" s="38"/>
      <c r="LEA228" s="38"/>
      <c r="LEB228" s="38"/>
      <c r="LEC228" s="38"/>
      <c r="LED228" s="38"/>
      <c r="LEE228" s="38"/>
      <c r="LEF228" s="38"/>
      <c r="LEG228" s="38"/>
      <c r="LEH228" s="38"/>
      <c r="LEI228" s="38"/>
      <c r="LEJ228" s="38"/>
      <c r="LEK228" s="38"/>
      <c r="LEL228" s="38"/>
      <c r="LEM228" s="38"/>
      <c r="LEN228" s="38"/>
      <c r="LEO228" s="38"/>
      <c r="LEP228" s="38"/>
      <c r="LEQ228" s="38"/>
      <c r="LER228" s="38"/>
      <c r="LES228" s="38"/>
      <c r="LET228" s="38"/>
      <c r="LEU228" s="38"/>
      <c r="LEV228" s="38"/>
      <c r="LEW228" s="38"/>
      <c r="LEX228" s="38"/>
      <c r="LEY228" s="38"/>
      <c r="LEZ228" s="38"/>
      <c r="LFA228" s="38"/>
      <c r="LFB228" s="38"/>
      <c r="LFC228" s="38"/>
      <c r="LFD228" s="38"/>
      <c r="LFE228" s="38"/>
      <c r="LFF228" s="38"/>
      <c r="LFG228" s="38"/>
      <c r="LFH228" s="38"/>
      <c r="LFI228" s="38"/>
      <c r="LFJ228" s="38"/>
      <c r="LFK228" s="38"/>
      <c r="LFL228" s="38"/>
      <c r="LFM228" s="38"/>
      <c r="LFN228" s="38"/>
      <c r="LFO228" s="38"/>
      <c r="LFP228" s="38"/>
      <c r="LFQ228" s="38"/>
      <c r="LFR228" s="38"/>
      <c r="LFS228" s="38"/>
      <c r="LFT228" s="38"/>
      <c r="LFU228" s="38"/>
      <c r="LFV228" s="38"/>
      <c r="LFW228" s="38"/>
      <c r="LFX228" s="38"/>
      <c r="LFY228" s="38"/>
      <c r="LFZ228" s="38"/>
      <c r="LGA228" s="38"/>
      <c r="LGB228" s="38"/>
      <c r="LGC228" s="38"/>
      <c r="LGD228" s="38"/>
      <c r="LGE228" s="38"/>
      <c r="LGF228" s="38"/>
      <c r="LGG228" s="38"/>
      <c r="LGH228" s="38"/>
      <c r="LGI228" s="38"/>
      <c r="LGJ228" s="38"/>
      <c r="LGK228" s="38"/>
      <c r="LGL228" s="38"/>
      <c r="LGM228" s="38"/>
      <c r="LGN228" s="38"/>
      <c r="LGO228" s="38"/>
      <c r="LGP228" s="38"/>
      <c r="LGQ228" s="38"/>
      <c r="LGR228" s="38"/>
      <c r="LGS228" s="38"/>
      <c r="LGT228" s="38"/>
      <c r="LGU228" s="38"/>
      <c r="LGV228" s="38"/>
      <c r="LGW228" s="38"/>
      <c r="LGX228" s="38"/>
      <c r="LGY228" s="38"/>
      <c r="LGZ228" s="38"/>
      <c r="LHA228" s="38"/>
      <c r="LHB228" s="38"/>
      <c r="LHC228" s="38"/>
      <c r="LHD228" s="38"/>
      <c r="LHE228" s="38"/>
      <c r="LHF228" s="38"/>
      <c r="LHG228" s="38"/>
      <c r="LHH228" s="38"/>
      <c r="LHI228" s="38"/>
      <c r="LHJ228" s="38"/>
      <c r="LHK228" s="38"/>
      <c r="LHL228" s="38"/>
      <c r="LHM228" s="38"/>
      <c r="LHN228" s="38"/>
      <c r="LHO228" s="38"/>
      <c r="LHP228" s="38"/>
      <c r="LHQ228" s="38"/>
      <c r="LHR228" s="38"/>
      <c r="LHS228" s="38"/>
      <c r="LHT228" s="38"/>
      <c r="LHU228" s="38"/>
      <c r="LHV228" s="38"/>
      <c r="LHW228" s="38"/>
      <c r="LHX228" s="38"/>
      <c r="LHY228" s="38"/>
      <c r="LHZ228" s="38"/>
      <c r="LIA228" s="38"/>
      <c r="LIB228" s="38"/>
      <c r="LIC228" s="38"/>
      <c r="LID228" s="38"/>
      <c r="LIE228" s="38"/>
      <c r="LIF228" s="38"/>
      <c r="LIG228" s="38"/>
      <c r="LIH228" s="38"/>
      <c r="LII228" s="38"/>
      <c r="LIJ228" s="38"/>
      <c r="LIK228" s="38"/>
      <c r="LIL228" s="38"/>
      <c r="LIM228" s="38"/>
      <c r="LIN228" s="38"/>
      <c r="LIO228" s="38"/>
      <c r="LIP228" s="38"/>
      <c r="LIQ228" s="38"/>
      <c r="LIR228" s="38"/>
      <c r="LIS228" s="38"/>
      <c r="LIT228" s="38"/>
      <c r="LIU228" s="38"/>
      <c r="LIV228" s="38"/>
      <c r="LIW228" s="38"/>
      <c r="LIX228" s="38"/>
      <c r="LIY228" s="38"/>
      <c r="LIZ228" s="38"/>
      <c r="LJA228" s="38"/>
      <c r="LJB228" s="38"/>
      <c r="LJC228" s="38"/>
      <c r="LJD228" s="38"/>
      <c r="LJE228" s="38"/>
      <c r="LJF228" s="38"/>
      <c r="LJG228" s="38"/>
      <c r="LJH228" s="38"/>
      <c r="LJI228" s="38"/>
      <c r="LJJ228" s="38"/>
      <c r="LJK228" s="38"/>
      <c r="LJL228" s="38"/>
      <c r="LJM228" s="38"/>
      <c r="LJN228" s="38"/>
      <c r="LJO228" s="38"/>
      <c r="LJP228" s="38"/>
      <c r="LJQ228" s="38"/>
      <c r="LJR228" s="38"/>
      <c r="LJS228" s="38"/>
      <c r="LJT228" s="38"/>
      <c r="LJU228" s="38"/>
      <c r="LJV228" s="38"/>
      <c r="LJW228" s="38"/>
      <c r="LJX228" s="38"/>
      <c r="LJY228" s="38"/>
      <c r="LJZ228" s="38"/>
      <c r="LKA228" s="38"/>
      <c r="LKB228" s="38"/>
      <c r="LKC228" s="38"/>
      <c r="LKD228" s="38"/>
      <c r="LKE228" s="38"/>
      <c r="LKF228" s="38"/>
      <c r="LKG228" s="38"/>
      <c r="LKH228" s="38"/>
      <c r="LKI228" s="38"/>
      <c r="LKJ228" s="38"/>
      <c r="LKK228" s="38"/>
      <c r="LKL228" s="38"/>
      <c r="LKM228" s="38"/>
      <c r="LKN228" s="38"/>
      <c r="LKO228" s="38"/>
      <c r="LKP228" s="38"/>
      <c r="LKQ228" s="38"/>
      <c r="LKR228" s="38"/>
      <c r="LKS228" s="38"/>
      <c r="LKT228" s="38"/>
      <c r="LKU228" s="38"/>
      <c r="LKV228" s="38"/>
      <c r="LKW228" s="38"/>
      <c r="LKX228" s="38"/>
      <c r="LKY228" s="38"/>
      <c r="LKZ228" s="38"/>
      <c r="LLA228" s="38"/>
      <c r="LLB228" s="38"/>
      <c r="LLC228" s="38"/>
      <c r="LLD228" s="38"/>
      <c r="LLE228" s="38"/>
      <c r="LLF228" s="38"/>
      <c r="LLG228" s="38"/>
      <c r="LLH228" s="38"/>
      <c r="LLI228" s="38"/>
      <c r="LLJ228" s="38"/>
      <c r="LLK228" s="38"/>
      <c r="LLL228" s="38"/>
      <c r="LLM228" s="38"/>
      <c r="LLN228" s="38"/>
      <c r="LLO228" s="38"/>
      <c r="LLP228" s="38"/>
      <c r="LLQ228" s="38"/>
      <c r="LLR228" s="38"/>
      <c r="LLS228" s="38"/>
      <c r="LLT228" s="38"/>
      <c r="LLU228" s="38"/>
      <c r="LLV228" s="38"/>
      <c r="LLW228" s="38"/>
      <c r="LLX228" s="38"/>
      <c r="LLY228" s="38"/>
      <c r="LLZ228" s="38"/>
      <c r="LMA228" s="38"/>
      <c r="LMB228" s="38"/>
      <c r="LMC228" s="38"/>
      <c r="LMD228" s="38"/>
      <c r="LME228" s="38"/>
      <c r="LMF228" s="38"/>
      <c r="LMG228" s="38"/>
      <c r="LMH228" s="38"/>
      <c r="LMI228" s="38"/>
      <c r="LMJ228" s="38"/>
      <c r="LMK228" s="38"/>
      <c r="LML228" s="38"/>
      <c r="LMM228" s="38"/>
      <c r="LMN228" s="38"/>
      <c r="LMO228" s="38"/>
      <c r="LMP228" s="38"/>
      <c r="LMQ228" s="38"/>
      <c r="LMR228" s="38"/>
      <c r="LMS228" s="38"/>
      <c r="LMT228" s="38"/>
      <c r="LMU228" s="38"/>
      <c r="LMV228" s="38"/>
      <c r="LMW228" s="38"/>
      <c r="LMX228" s="38"/>
      <c r="LMY228" s="38"/>
      <c r="LMZ228" s="38"/>
      <c r="LNA228" s="38"/>
      <c r="LNB228" s="38"/>
      <c r="LNC228" s="38"/>
      <c r="LND228" s="38"/>
      <c r="LNE228" s="38"/>
      <c r="LNF228" s="38"/>
      <c r="LNG228" s="38"/>
      <c r="LNH228" s="38"/>
      <c r="LNI228" s="38"/>
      <c r="LNJ228" s="38"/>
      <c r="LNK228" s="38"/>
      <c r="LNL228" s="38"/>
      <c r="LNM228" s="38"/>
      <c r="LNN228" s="38"/>
      <c r="LNO228" s="38"/>
      <c r="LNP228" s="38"/>
      <c r="LNQ228" s="38"/>
      <c r="LNR228" s="38"/>
      <c r="LNS228" s="38"/>
      <c r="LNT228" s="38"/>
      <c r="LNU228" s="38"/>
      <c r="LNV228" s="38"/>
      <c r="LNW228" s="38"/>
      <c r="LNX228" s="38"/>
      <c r="LNY228" s="38"/>
      <c r="LNZ228" s="38"/>
      <c r="LOA228" s="38"/>
      <c r="LOB228" s="38"/>
      <c r="LOC228" s="38"/>
      <c r="LOD228" s="38"/>
      <c r="LOE228" s="38"/>
      <c r="LOF228" s="38"/>
      <c r="LOG228" s="38"/>
      <c r="LOH228" s="38"/>
      <c r="LOI228" s="38"/>
      <c r="LOJ228" s="38"/>
      <c r="LOK228" s="38"/>
      <c r="LOL228" s="38"/>
      <c r="LOM228" s="38"/>
      <c r="LON228" s="38"/>
      <c r="LOO228" s="38"/>
      <c r="LOP228" s="38"/>
      <c r="LOQ228" s="38"/>
      <c r="LOR228" s="38"/>
      <c r="LOS228" s="38"/>
      <c r="LOT228" s="38"/>
      <c r="LOU228" s="38"/>
      <c r="LOV228" s="38"/>
      <c r="LOW228" s="38"/>
      <c r="LOX228" s="38"/>
      <c r="LOY228" s="38"/>
      <c r="LOZ228" s="38"/>
      <c r="LPA228" s="38"/>
      <c r="LPB228" s="38"/>
      <c r="LPC228" s="38"/>
      <c r="LPD228" s="38"/>
      <c r="LPE228" s="38"/>
      <c r="LPF228" s="38"/>
      <c r="LPG228" s="38"/>
      <c r="LPH228" s="38"/>
      <c r="LPI228" s="38"/>
      <c r="LPJ228" s="38"/>
      <c r="LPK228" s="38"/>
      <c r="LPL228" s="38"/>
      <c r="LPM228" s="38"/>
      <c r="LPN228" s="38"/>
      <c r="LPO228" s="38"/>
      <c r="LPP228" s="38"/>
      <c r="LPQ228" s="38"/>
      <c r="LPR228" s="38"/>
      <c r="LPS228" s="38"/>
      <c r="LPT228" s="38"/>
      <c r="LPU228" s="38"/>
      <c r="LPV228" s="38"/>
      <c r="LPW228" s="38"/>
      <c r="LPX228" s="38"/>
      <c r="LPY228" s="38"/>
      <c r="LPZ228" s="38"/>
      <c r="LQA228" s="38"/>
      <c r="LQB228" s="38"/>
      <c r="LQC228" s="38"/>
      <c r="LQD228" s="38"/>
      <c r="LQE228" s="38"/>
      <c r="LQF228" s="38"/>
      <c r="LQG228" s="38"/>
      <c r="LQH228" s="38"/>
      <c r="LQI228" s="38"/>
      <c r="LQJ228" s="38"/>
      <c r="LQK228" s="38"/>
      <c r="LQL228" s="38"/>
      <c r="LQM228" s="38"/>
      <c r="LQN228" s="38"/>
      <c r="LQO228" s="38"/>
      <c r="LQP228" s="38"/>
      <c r="LQQ228" s="38"/>
      <c r="LQR228" s="38"/>
      <c r="LQS228" s="38"/>
      <c r="LQT228" s="38"/>
      <c r="LQU228" s="38"/>
      <c r="LQV228" s="38"/>
      <c r="LQW228" s="38"/>
      <c r="LQX228" s="38"/>
      <c r="LQY228" s="38"/>
      <c r="LQZ228" s="38"/>
      <c r="LRA228" s="38"/>
      <c r="LRB228" s="38"/>
      <c r="LRC228" s="38"/>
      <c r="LRD228" s="38"/>
      <c r="LRE228" s="38"/>
      <c r="LRF228" s="38"/>
      <c r="LRG228" s="38"/>
      <c r="LRH228" s="38"/>
      <c r="LRI228" s="38"/>
      <c r="LRJ228" s="38"/>
      <c r="LRK228" s="38"/>
      <c r="LRL228" s="38"/>
      <c r="LRM228" s="38"/>
      <c r="LRN228" s="38"/>
      <c r="LRO228" s="38"/>
      <c r="LRP228" s="38"/>
      <c r="LRQ228" s="38"/>
      <c r="LRR228" s="38"/>
      <c r="LRS228" s="38"/>
      <c r="LRT228" s="38"/>
      <c r="LRU228" s="38"/>
      <c r="LRV228" s="38"/>
      <c r="LRW228" s="38"/>
      <c r="LRX228" s="38"/>
      <c r="LRY228" s="38"/>
      <c r="LRZ228" s="38"/>
      <c r="LSA228" s="38"/>
      <c r="LSB228" s="38"/>
      <c r="LSC228" s="38"/>
      <c r="LSD228" s="38"/>
      <c r="LSE228" s="38"/>
      <c r="LSF228" s="38"/>
      <c r="LSG228" s="38"/>
      <c r="LSH228" s="38"/>
      <c r="LSI228" s="38"/>
      <c r="LSJ228" s="38"/>
      <c r="LSK228" s="38"/>
      <c r="LSL228" s="38"/>
      <c r="LSM228" s="38"/>
      <c r="LSN228" s="38"/>
      <c r="LSO228" s="38"/>
      <c r="LSP228" s="38"/>
      <c r="LSQ228" s="38"/>
      <c r="LSR228" s="38"/>
      <c r="LSS228" s="38"/>
      <c r="LST228" s="38"/>
      <c r="LSU228" s="38"/>
      <c r="LSV228" s="38"/>
      <c r="LSW228" s="38"/>
      <c r="LSX228" s="38"/>
      <c r="LSY228" s="38"/>
      <c r="LSZ228" s="38"/>
      <c r="LTA228" s="38"/>
      <c r="LTB228" s="38"/>
      <c r="LTC228" s="38"/>
      <c r="LTD228" s="38"/>
      <c r="LTE228" s="38"/>
      <c r="LTF228" s="38"/>
      <c r="LTG228" s="38"/>
      <c r="LTH228" s="38"/>
      <c r="LTI228" s="38"/>
      <c r="LTJ228" s="38"/>
      <c r="LTK228" s="38"/>
      <c r="LTL228" s="38"/>
      <c r="LTM228" s="38"/>
      <c r="LTN228" s="38"/>
      <c r="LTO228" s="38"/>
      <c r="LTP228" s="38"/>
      <c r="LTQ228" s="38"/>
      <c r="LTR228" s="38"/>
      <c r="LTS228" s="38"/>
      <c r="LTT228" s="38"/>
      <c r="LTU228" s="38"/>
      <c r="LTV228" s="38"/>
      <c r="LTW228" s="38"/>
      <c r="LTX228" s="38"/>
      <c r="LTY228" s="38"/>
      <c r="LTZ228" s="38"/>
      <c r="LUA228" s="38"/>
      <c r="LUB228" s="38"/>
      <c r="LUC228" s="38"/>
      <c r="LUD228" s="38"/>
      <c r="LUE228" s="38"/>
      <c r="LUF228" s="38"/>
      <c r="LUG228" s="38"/>
      <c r="LUH228" s="38"/>
      <c r="LUI228" s="38"/>
      <c r="LUJ228" s="38"/>
      <c r="LUK228" s="38"/>
      <c r="LUL228" s="38"/>
      <c r="LUM228" s="38"/>
      <c r="LUN228" s="38"/>
      <c r="LUO228" s="38"/>
      <c r="LUP228" s="38"/>
      <c r="LUQ228" s="38"/>
      <c r="LUR228" s="38"/>
      <c r="LUS228" s="38"/>
      <c r="LUT228" s="38"/>
      <c r="LUU228" s="38"/>
      <c r="LUV228" s="38"/>
      <c r="LUW228" s="38"/>
      <c r="LUX228" s="38"/>
      <c r="LUY228" s="38"/>
      <c r="LUZ228" s="38"/>
      <c r="LVA228" s="38"/>
      <c r="LVB228" s="38"/>
      <c r="LVC228" s="38"/>
      <c r="LVD228" s="38"/>
      <c r="LVE228" s="38"/>
      <c r="LVF228" s="38"/>
      <c r="LVG228" s="38"/>
      <c r="LVH228" s="38"/>
      <c r="LVI228" s="38"/>
      <c r="LVJ228" s="38"/>
      <c r="LVK228" s="38"/>
      <c r="LVL228" s="38"/>
      <c r="LVM228" s="38"/>
      <c r="LVN228" s="38"/>
      <c r="LVO228" s="38"/>
      <c r="LVP228" s="38"/>
      <c r="LVQ228" s="38"/>
      <c r="LVR228" s="38"/>
      <c r="LVS228" s="38"/>
      <c r="LVT228" s="38"/>
      <c r="LVU228" s="38"/>
      <c r="LVV228" s="38"/>
      <c r="LVW228" s="38"/>
      <c r="LVX228" s="38"/>
      <c r="LVY228" s="38"/>
      <c r="LVZ228" s="38"/>
      <c r="LWA228" s="38"/>
      <c r="LWB228" s="38"/>
      <c r="LWC228" s="38"/>
      <c r="LWD228" s="38"/>
      <c r="LWE228" s="38"/>
      <c r="LWF228" s="38"/>
      <c r="LWG228" s="38"/>
      <c r="LWH228" s="38"/>
      <c r="LWI228" s="38"/>
      <c r="LWJ228" s="38"/>
      <c r="LWK228" s="38"/>
      <c r="LWL228" s="38"/>
      <c r="LWM228" s="38"/>
      <c r="LWN228" s="38"/>
      <c r="LWO228" s="38"/>
      <c r="LWP228" s="38"/>
      <c r="LWQ228" s="38"/>
      <c r="LWR228" s="38"/>
      <c r="LWS228" s="38"/>
      <c r="LWT228" s="38"/>
      <c r="LWU228" s="38"/>
      <c r="LWV228" s="38"/>
      <c r="LWW228" s="38"/>
      <c r="LWX228" s="38"/>
      <c r="LWY228" s="38"/>
      <c r="LWZ228" s="38"/>
      <c r="LXA228" s="38"/>
      <c r="LXB228" s="38"/>
      <c r="LXC228" s="38"/>
      <c r="LXD228" s="38"/>
      <c r="LXE228" s="38"/>
      <c r="LXF228" s="38"/>
      <c r="LXG228" s="38"/>
      <c r="LXH228" s="38"/>
      <c r="LXI228" s="38"/>
      <c r="LXJ228" s="38"/>
      <c r="LXK228" s="38"/>
      <c r="LXL228" s="38"/>
      <c r="LXM228" s="38"/>
      <c r="LXN228" s="38"/>
      <c r="LXO228" s="38"/>
      <c r="LXP228" s="38"/>
      <c r="LXQ228" s="38"/>
      <c r="LXR228" s="38"/>
      <c r="LXS228" s="38"/>
      <c r="LXT228" s="38"/>
      <c r="LXU228" s="38"/>
      <c r="LXV228" s="38"/>
      <c r="LXW228" s="38"/>
      <c r="LXX228" s="38"/>
      <c r="LXY228" s="38"/>
      <c r="LXZ228" s="38"/>
      <c r="LYA228" s="38"/>
      <c r="LYB228" s="38"/>
      <c r="LYC228" s="38"/>
      <c r="LYD228" s="38"/>
      <c r="LYE228" s="38"/>
      <c r="LYF228" s="38"/>
      <c r="LYG228" s="38"/>
      <c r="LYH228" s="38"/>
      <c r="LYI228" s="38"/>
      <c r="LYJ228" s="38"/>
      <c r="LYK228" s="38"/>
      <c r="LYL228" s="38"/>
      <c r="LYM228" s="38"/>
      <c r="LYN228" s="38"/>
      <c r="LYO228" s="38"/>
      <c r="LYP228" s="38"/>
      <c r="LYQ228" s="38"/>
      <c r="LYR228" s="38"/>
      <c r="LYS228" s="38"/>
      <c r="LYT228" s="38"/>
      <c r="LYU228" s="38"/>
      <c r="LYV228" s="38"/>
      <c r="LYW228" s="38"/>
      <c r="LYX228" s="38"/>
      <c r="LYY228" s="38"/>
      <c r="LYZ228" s="38"/>
      <c r="LZA228" s="38"/>
      <c r="LZB228" s="38"/>
      <c r="LZC228" s="38"/>
      <c r="LZD228" s="38"/>
      <c r="LZE228" s="38"/>
      <c r="LZF228" s="38"/>
      <c r="LZG228" s="38"/>
      <c r="LZH228" s="38"/>
      <c r="LZI228" s="38"/>
      <c r="LZJ228" s="38"/>
      <c r="LZK228" s="38"/>
      <c r="LZL228" s="38"/>
      <c r="LZM228" s="38"/>
      <c r="LZN228" s="38"/>
      <c r="LZO228" s="38"/>
      <c r="LZP228" s="38"/>
      <c r="LZQ228" s="38"/>
      <c r="LZR228" s="38"/>
      <c r="LZS228" s="38"/>
      <c r="LZT228" s="38"/>
      <c r="LZU228" s="38"/>
      <c r="LZV228" s="38"/>
      <c r="LZW228" s="38"/>
      <c r="LZX228" s="38"/>
      <c r="LZY228" s="38"/>
      <c r="LZZ228" s="38"/>
      <c r="MAA228" s="38"/>
      <c r="MAB228" s="38"/>
      <c r="MAC228" s="38"/>
      <c r="MAD228" s="38"/>
      <c r="MAE228" s="38"/>
      <c r="MAF228" s="38"/>
      <c r="MAG228" s="38"/>
      <c r="MAH228" s="38"/>
      <c r="MAI228" s="38"/>
      <c r="MAJ228" s="38"/>
      <c r="MAK228" s="38"/>
      <c r="MAL228" s="38"/>
      <c r="MAM228" s="38"/>
      <c r="MAN228" s="38"/>
      <c r="MAO228" s="38"/>
      <c r="MAP228" s="38"/>
      <c r="MAQ228" s="38"/>
      <c r="MAR228" s="38"/>
      <c r="MAS228" s="38"/>
      <c r="MAT228" s="38"/>
      <c r="MAU228" s="38"/>
      <c r="MAV228" s="38"/>
      <c r="MAW228" s="38"/>
      <c r="MAX228" s="38"/>
      <c r="MAY228" s="38"/>
      <c r="MAZ228" s="38"/>
      <c r="MBA228" s="38"/>
      <c r="MBB228" s="38"/>
      <c r="MBC228" s="38"/>
      <c r="MBD228" s="38"/>
      <c r="MBE228" s="38"/>
      <c r="MBF228" s="38"/>
      <c r="MBG228" s="38"/>
      <c r="MBH228" s="38"/>
      <c r="MBI228" s="38"/>
      <c r="MBJ228" s="38"/>
      <c r="MBK228" s="38"/>
      <c r="MBL228" s="38"/>
      <c r="MBM228" s="38"/>
      <c r="MBN228" s="38"/>
      <c r="MBO228" s="38"/>
      <c r="MBP228" s="38"/>
      <c r="MBQ228" s="38"/>
      <c r="MBR228" s="38"/>
      <c r="MBS228" s="38"/>
      <c r="MBT228" s="38"/>
      <c r="MBU228" s="38"/>
      <c r="MBV228" s="38"/>
      <c r="MBW228" s="38"/>
      <c r="MBX228" s="38"/>
      <c r="MBY228" s="38"/>
      <c r="MBZ228" s="38"/>
      <c r="MCA228" s="38"/>
      <c r="MCB228" s="38"/>
      <c r="MCC228" s="38"/>
      <c r="MCD228" s="38"/>
      <c r="MCE228" s="38"/>
      <c r="MCF228" s="38"/>
      <c r="MCG228" s="38"/>
      <c r="MCH228" s="38"/>
      <c r="MCI228" s="38"/>
      <c r="MCJ228" s="38"/>
      <c r="MCK228" s="38"/>
      <c r="MCL228" s="38"/>
      <c r="MCM228" s="38"/>
      <c r="MCN228" s="38"/>
      <c r="MCO228" s="38"/>
      <c r="MCP228" s="38"/>
      <c r="MCQ228" s="38"/>
      <c r="MCR228" s="38"/>
      <c r="MCS228" s="38"/>
      <c r="MCT228" s="38"/>
      <c r="MCU228" s="38"/>
      <c r="MCV228" s="38"/>
      <c r="MCW228" s="38"/>
      <c r="MCX228" s="38"/>
      <c r="MCY228" s="38"/>
      <c r="MCZ228" s="38"/>
      <c r="MDA228" s="38"/>
      <c r="MDB228" s="38"/>
      <c r="MDC228" s="38"/>
      <c r="MDD228" s="38"/>
      <c r="MDE228" s="38"/>
      <c r="MDF228" s="38"/>
      <c r="MDG228" s="38"/>
      <c r="MDH228" s="38"/>
      <c r="MDI228" s="38"/>
      <c r="MDJ228" s="38"/>
      <c r="MDK228" s="38"/>
      <c r="MDL228" s="38"/>
      <c r="MDM228" s="38"/>
      <c r="MDN228" s="38"/>
      <c r="MDO228" s="38"/>
      <c r="MDP228" s="38"/>
      <c r="MDQ228" s="38"/>
      <c r="MDR228" s="38"/>
      <c r="MDS228" s="38"/>
      <c r="MDT228" s="38"/>
      <c r="MDU228" s="38"/>
      <c r="MDV228" s="38"/>
      <c r="MDW228" s="38"/>
      <c r="MDX228" s="38"/>
      <c r="MDY228" s="38"/>
      <c r="MDZ228" s="38"/>
      <c r="MEA228" s="38"/>
      <c r="MEB228" s="38"/>
      <c r="MEC228" s="38"/>
      <c r="MED228" s="38"/>
      <c r="MEE228" s="38"/>
      <c r="MEF228" s="38"/>
      <c r="MEG228" s="38"/>
      <c r="MEH228" s="38"/>
      <c r="MEI228" s="38"/>
      <c r="MEJ228" s="38"/>
      <c r="MEK228" s="38"/>
      <c r="MEL228" s="38"/>
      <c r="MEM228" s="38"/>
      <c r="MEN228" s="38"/>
      <c r="MEO228" s="38"/>
      <c r="MEP228" s="38"/>
      <c r="MEQ228" s="38"/>
      <c r="MER228" s="38"/>
      <c r="MES228" s="38"/>
      <c r="MET228" s="38"/>
      <c r="MEU228" s="38"/>
      <c r="MEV228" s="38"/>
      <c r="MEW228" s="38"/>
      <c r="MEX228" s="38"/>
      <c r="MEY228" s="38"/>
      <c r="MEZ228" s="38"/>
      <c r="MFA228" s="38"/>
      <c r="MFB228" s="38"/>
      <c r="MFC228" s="38"/>
      <c r="MFD228" s="38"/>
      <c r="MFE228" s="38"/>
      <c r="MFF228" s="38"/>
      <c r="MFG228" s="38"/>
      <c r="MFH228" s="38"/>
      <c r="MFI228" s="38"/>
      <c r="MFJ228" s="38"/>
      <c r="MFK228" s="38"/>
      <c r="MFL228" s="38"/>
      <c r="MFM228" s="38"/>
      <c r="MFN228" s="38"/>
      <c r="MFO228" s="38"/>
      <c r="MFP228" s="38"/>
      <c r="MFQ228" s="38"/>
      <c r="MFR228" s="38"/>
      <c r="MFS228" s="38"/>
      <c r="MFT228" s="38"/>
      <c r="MFU228" s="38"/>
      <c r="MFV228" s="38"/>
      <c r="MFW228" s="38"/>
      <c r="MFX228" s="38"/>
      <c r="MFY228" s="38"/>
      <c r="MFZ228" s="38"/>
      <c r="MGA228" s="38"/>
      <c r="MGB228" s="38"/>
      <c r="MGC228" s="38"/>
      <c r="MGD228" s="38"/>
      <c r="MGE228" s="38"/>
      <c r="MGF228" s="38"/>
      <c r="MGG228" s="38"/>
      <c r="MGH228" s="38"/>
      <c r="MGI228" s="38"/>
      <c r="MGJ228" s="38"/>
      <c r="MGK228" s="38"/>
      <c r="MGL228" s="38"/>
      <c r="MGM228" s="38"/>
      <c r="MGN228" s="38"/>
      <c r="MGO228" s="38"/>
      <c r="MGP228" s="38"/>
      <c r="MGQ228" s="38"/>
      <c r="MGR228" s="38"/>
      <c r="MGS228" s="38"/>
      <c r="MGT228" s="38"/>
      <c r="MGU228" s="38"/>
      <c r="MGV228" s="38"/>
      <c r="MGW228" s="38"/>
      <c r="MGX228" s="38"/>
      <c r="MGY228" s="38"/>
      <c r="MGZ228" s="38"/>
      <c r="MHA228" s="38"/>
      <c r="MHB228" s="38"/>
      <c r="MHC228" s="38"/>
      <c r="MHD228" s="38"/>
      <c r="MHE228" s="38"/>
      <c r="MHF228" s="38"/>
      <c r="MHG228" s="38"/>
      <c r="MHH228" s="38"/>
      <c r="MHI228" s="38"/>
      <c r="MHJ228" s="38"/>
      <c r="MHK228" s="38"/>
      <c r="MHL228" s="38"/>
      <c r="MHM228" s="38"/>
      <c r="MHN228" s="38"/>
      <c r="MHO228" s="38"/>
      <c r="MHP228" s="38"/>
      <c r="MHQ228" s="38"/>
      <c r="MHR228" s="38"/>
      <c r="MHS228" s="38"/>
      <c r="MHT228" s="38"/>
      <c r="MHU228" s="38"/>
      <c r="MHV228" s="38"/>
      <c r="MHW228" s="38"/>
      <c r="MHX228" s="38"/>
      <c r="MHY228" s="38"/>
      <c r="MHZ228" s="38"/>
      <c r="MIA228" s="38"/>
      <c r="MIB228" s="38"/>
      <c r="MIC228" s="38"/>
      <c r="MID228" s="38"/>
      <c r="MIE228" s="38"/>
      <c r="MIF228" s="38"/>
      <c r="MIG228" s="38"/>
      <c r="MIH228" s="38"/>
      <c r="MII228" s="38"/>
      <c r="MIJ228" s="38"/>
      <c r="MIK228" s="38"/>
      <c r="MIL228" s="38"/>
      <c r="MIM228" s="38"/>
      <c r="MIN228" s="38"/>
      <c r="MIO228" s="38"/>
      <c r="MIP228" s="38"/>
      <c r="MIQ228" s="38"/>
      <c r="MIR228" s="38"/>
      <c r="MIS228" s="38"/>
      <c r="MIT228" s="38"/>
      <c r="MIU228" s="38"/>
      <c r="MIV228" s="38"/>
      <c r="MIW228" s="38"/>
      <c r="MIX228" s="38"/>
      <c r="MIY228" s="38"/>
      <c r="MIZ228" s="38"/>
      <c r="MJA228" s="38"/>
      <c r="MJB228" s="38"/>
      <c r="MJC228" s="38"/>
      <c r="MJD228" s="38"/>
      <c r="MJE228" s="38"/>
      <c r="MJF228" s="38"/>
      <c r="MJG228" s="38"/>
      <c r="MJH228" s="38"/>
      <c r="MJI228" s="38"/>
      <c r="MJJ228" s="38"/>
      <c r="MJK228" s="38"/>
      <c r="MJL228" s="38"/>
      <c r="MJM228" s="38"/>
      <c r="MJN228" s="38"/>
      <c r="MJO228" s="38"/>
      <c r="MJP228" s="38"/>
      <c r="MJQ228" s="38"/>
      <c r="MJR228" s="38"/>
      <c r="MJS228" s="38"/>
      <c r="MJT228" s="38"/>
      <c r="MJU228" s="38"/>
      <c r="MJV228" s="38"/>
      <c r="MJW228" s="38"/>
      <c r="MJX228" s="38"/>
      <c r="MJY228" s="38"/>
      <c r="MJZ228" s="38"/>
      <c r="MKA228" s="38"/>
      <c r="MKB228" s="38"/>
      <c r="MKC228" s="38"/>
      <c r="MKD228" s="38"/>
      <c r="MKE228" s="38"/>
      <c r="MKF228" s="38"/>
      <c r="MKG228" s="38"/>
      <c r="MKH228" s="38"/>
      <c r="MKI228" s="38"/>
      <c r="MKJ228" s="38"/>
      <c r="MKK228" s="38"/>
      <c r="MKL228" s="38"/>
      <c r="MKM228" s="38"/>
      <c r="MKN228" s="38"/>
      <c r="MKO228" s="38"/>
      <c r="MKP228" s="38"/>
      <c r="MKQ228" s="38"/>
      <c r="MKR228" s="38"/>
      <c r="MKS228" s="38"/>
      <c r="MKT228" s="38"/>
      <c r="MKU228" s="38"/>
      <c r="MKV228" s="38"/>
      <c r="MKW228" s="38"/>
      <c r="MKX228" s="38"/>
      <c r="MKY228" s="38"/>
      <c r="MKZ228" s="38"/>
      <c r="MLA228" s="38"/>
      <c r="MLB228" s="38"/>
      <c r="MLC228" s="38"/>
      <c r="MLD228" s="38"/>
      <c r="MLE228" s="38"/>
      <c r="MLF228" s="38"/>
      <c r="MLG228" s="38"/>
      <c r="MLH228" s="38"/>
      <c r="MLI228" s="38"/>
      <c r="MLJ228" s="38"/>
      <c r="MLK228" s="38"/>
      <c r="MLL228" s="38"/>
      <c r="MLM228" s="38"/>
      <c r="MLN228" s="38"/>
      <c r="MLO228" s="38"/>
      <c r="MLP228" s="38"/>
      <c r="MLQ228" s="38"/>
      <c r="MLR228" s="38"/>
      <c r="MLS228" s="38"/>
      <c r="MLT228" s="38"/>
      <c r="MLU228" s="38"/>
      <c r="MLV228" s="38"/>
      <c r="MLW228" s="38"/>
      <c r="MLX228" s="38"/>
      <c r="MLY228" s="38"/>
      <c r="MLZ228" s="38"/>
      <c r="MMA228" s="38"/>
      <c r="MMB228" s="38"/>
      <c r="MMC228" s="38"/>
      <c r="MMD228" s="38"/>
      <c r="MME228" s="38"/>
      <c r="MMF228" s="38"/>
      <c r="MMG228" s="38"/>
      <c r="MMH228" s="38"/>
      <c r="MMI228" s="38"/>
      <c r="MMJ228" s="38"/>
      <c r="MMK228" s="38"/>
      <c r="MML228" s="38"/>
      <c r="MMM228" s="38"/>
      <c r="MMN228" s="38"/>
      <c r="MMO228" s="38"/>
      <c r="MMP228" s="38"/>
      <c r="MMQ228" s="38"/>
      <c r="MMR228" s="38"/>
      <c r="MMS228" s="38"/>
      <c r="MMT228" s="38"/>
      <c r="MMU228" s="38"/>
      <c r="MMV228" s="38"/>
      <c r="MMW228" s="38"/>
      <c r="MMX228" s="38"/>
      <c r="MMY228" s="38"/>
      <c r="MMZ228" s="38"/>
      <c r="MNA228" s="38"/>
      <c r="MNB228" s="38"/>
      <c r="MNC228" s="38"/>
      <c r="MND228" s="38"/>
      <c r="MNE228" s="38"/>
      <c r="MNF228" s="38"/>
      <c r="MNG228" s="38"/>
      <c r="MNH228" s="38"/>
      <c r="MNI228" s="38"/>
      <c r="MNJ228" s="38"/>
      <c r="MNK228" s="38"/>
      <c r="MNL228" s="38"/>
      <c r="MNM228" s="38"/>
      <c r="MNN228" s="38"/>
      <c r="MNO228" s="38"/>
      <c r="MNP228" s="38"/>
      <c r="MNQ228" s="38"/>
      <c r="MNR228" s="38"/>
      <c r="MNS228" s="38"/>
      <c r="MNT228" s="38"/>
      <c r="MNU228" s="38"/>
      <c r="MNV228" s="38"/>
      <c r="MNW228" s="38"/>
      <c r="MNX228" s="38"/>
      <c r="MNY228" s="38"/>
      <c r="MNZ228" s="38"/>
      <c r="MOA228" s="38"/>
      <c r="MOB228" s="38"/>
      <c r="MOC228" s="38"/>
      <c r="MOD228" s="38"/>
      <c r="MOE228" s="38"/>
      <c r="MOF228" s="38"/>
      <c r="MOG228" s="38"/>
      <c r="MOH228" s="38"/>
      <c r="MOI228" s="38"/>
      <c r="MOJ228" s="38"/>
      <c r="MOK228" s="38"/>
      <c r="MOL228" s="38"/>
      <c r="MOM228" s="38"/>
      <c r="MON228" s="38"/>
      <c r="MOO228" s="38"/>
      <c r="MOP228" s="38"/>
      <c r="MOQ228" s="38"/>
      <c r="MOR228" s="38"/>
      <c r="MOS228" s="38"/>
      <c r="MOT228" s="38"/>
      <c r="MOU228" s="38"/>
      <c r="MOV228" s="38"/>
      <c r="MOW228" s="38"/>
      <c r="MOX228" s="38"/>
      <c r="MOY228" s="38"/>
      <c r="MOZ228" s="38"/>
      <c r="MPA228" s="38"/>
      <c r="MPB228" s="38"/>
      <c r="MPC228" s="38"/>
      <c r="MPD228" s="38"/>
      <c r="MPE228" s="38"/>
      <c r="MPF228" s="38"/>
      <c r="MPG228" s="38"/>
      <c r="MPH228" s="38"/>
      <c r="MPI228" s="38"/>
      <c r="MPJ228" s="38"/>
      <c r="MPK228" s="38"/>
      <c r="MPL228" s="38"/>
      <c r="MPM228" s="38"/>
      <c r="MPN228" s="38"/>
      <c r="MPO228" s="38"/>
      <c r="MPP228" s="38"/>
      <c r="MPQ228" s="38"/>
      <c r="MPR228" s="38"/>
      <c r="MPS228" s="38"/>
      <c r="MPT228" s="38"/>
      <c r="MPU228" s="38"/>
      <c r="MPV228" s="38"/>
      <c r="MPW228" s="38"/>
      <c r="MPX228" s="38"/>
      <c r="MPY228" s="38"/>
      <c r="MPZ228" s="38"/>
      <c r="MQA228" s="38"/>
      <c r="MQB228" s="38"/>
      <c r="MQC228" s="38"/>
      <c r="MQD228" s="38"/>
      <c r="MQE228" s="38"/>
      <c r="MQF228" s="38"/>
      <c r="MQG228" s="38"/>
      <c r="MQH228" s="38"/>
      <c r="MQI228" s="38"/>
      <c r="MQJ228" s="38"/>
      <c r="MQK228" s="38"/>
      <c r="MQL228" s="38"/>
      <c r="MQM228" s="38"/>
      <c r="MQN228" s="38"/>
      <c r="MQO228" s="38"/>
      <c r="MQP228" s="38"/>
      <c r="MQQ228" s="38"/>
      <c r="MQR228" s="38"/>
      <c r="MQS228" s="38"/>
      <c r="MQT228" s="38"/>
      <c r="MQU228" s="38"/>
      <c r="MQV228" s="38"/>
      <c r="MQW228" s="38"/>
      <c r="MQX228" s="38"/>
      <c r="MQY228" s="38"/>
      <c r="MQZ228" s="38"/>
      <c r="MRA228" s="38"/>
      <c r="MRB228" s="38"/>
      <c r="MRC228" s="38"/>
      <c r="MRD228" s="38"/>
      <c r="MRE228" s="38"/>
      <c r="MRF228" s="38"/>
      <c r="MRG228" s="38"/>
      <c r="MRH228" s="38"/>
      <c r="MRI228" s="38"/>
      <c r="MRJ228" s="38"/>
      <c r="MRK228" s="38"/>
      <c r="MRL228" s="38"/>
      <c r="MRM228" s="38"/>
      <c r="MRN228" s="38"/>
      <c r="MRO228" s="38"/>
      <c r="MRP228" s="38"/>
      <c r="MRQ228" s="38"/>
      <c r="MRR228" s="38"/>
      <c r="MRS228" s="38"/>
      <c r="MRT228" s="38"/>
      <c r="MRU228" s="38"/>
      <c r="MRV228" s="38"/>
      <c r="MRW228" s="38"/>
      <c r="MRX228" s="38"/>
      <c r="MRY228" s="38"/>
      <c r="MRZ228" s="38"/>
      <c r="MSA228" s="38"/>
      <c r="MSB228" s="38"/>
      <c r="MSC228" s="38"/>
      <c r="MSD228" s="38"/>
      <c r="MSE228" s="38"/>
      <c r="MSF228" s="38"/>
      <c r="MSG228" s="38"/>
      <c r="MSH228" s="38"/>
      <c r="MSI228" s="38"/>
      <c r="MSJ228" s="38"/>
      <c r="MSK228" s="38"/>
      <c r="MSL228" s="38"/>
      <c r="MSM228" s="38"/>
      <c r="MSN228" s="38"/>
      <c r="MSO228" s="38"/>
      <c r="MSP228" s="38"/>
      <c r="MSQ228" s="38"/>
      <c r="MSR228" s="38"/>
      <c r="MSS228" s="38"/>
      <c r="MST228" s="38"/>
      <c r="MSU228" s="38"/>
      <c r="MSV228" s="38"/>
      <c r="MSW228" s="38"/>
      <c r="MSX228" s="38"/>
      <c r="MSY228" s="38"/>
      <c r="MSZ228" s="38"/>
      <c r="MTA228" s="38"/>
      <c r="MTB228" s="38"/>
      <c r="MTC228" s="38"/>
      <c r="MTD228" s="38"/>
      <c r="MTE228" s="38"/>
      <c r="MTF228" s="38"/>
      <c r="MTG228" s="38"/>
      <c r="MTH228" s="38"/>
      <c r="MTI228" s="38"/>
      <c r="MTJ228" s="38"/>
      <c r="MTK228" s="38"/>
      <c r="MTL228" s="38"/>
      <c r="MTM228" s="38"/>
      <c r="MTN228" s="38"/>
      <c r="MTO228" s="38"/>
      <c r="MTP228" s="38"/>
      <c r="MTQ228" s="38"/>
      <c r="MTR228" s="38"/>
      <c r="MTS228" s="38"/>
      <c r="MTT228" s="38"/>
      <c r="MTU228" s="38"/>
      <c r="MTV228" s="38"/>
      <c r="MTW228" s="38"/>
      <c r="MTX228" s="38"/>
      <c r="MTY228" s="38"/>
      <c r="MTZ228" s="38"/>
      <c r="MUA228" s="38"/>
      <c r="MUB228" s="38"/>
      <c r="MUC228" s="38"/>
      <c r="MUD228" s="38"/>
      <c r="MUE228" s="38"/>
      <c r="MUF228" s="38"/>
      <c r="MUG228" s="38"/>
      <c r="MUH228" s="38"/>
      <c r="MUI228" s="38"/>
      <c r="MUJ228" s="38"/>
      <c r="MUK228" s="38"/>
      <c r="MUL228" s="38"/>
      <c r="MUM228" s="38"/>
      <c r="MUN228" s="38"/>
      <c r="MUO228" s="38"/>
      <c r="MUP228" s="38"/>
      <c r="MUQ228" s="38"/>
      <c r="MUR228" s="38"/>
      <c r="MUS228" s="38"/>
      <c r="MUT228" s="38"/>
      <c r="MUU228" s="38"/>
      <c r="MUV228" s="38"/>
      <c r="MUW228" s="38"/>
      <c r="MUX228" s="38"/>
      <c r="MUY228" s="38"/>
      <c r="MUZ228" s="38"/>
      <c r="MVA228" s="38"/>
      <c r="MVB228" s="38"/>
      <c r="MVC228" s="38"/>
      <c r="MVD228" s="38"/>
      <c r="MVE228" s="38"/>
      <c r="MVF228" s="38"/>
      <c r="MVG228" s="38"/>
      <c r="MVH228" s="38"/>
      <c r="MVI228" s="38"/>
      <c r="MVJ228" s="38"/>
      <c r="MVK228" s="38"/>
      <c r="MVL228" s="38"/>
      <c r="MVM228" s="38"/>
      <c r="MVN228" s="38"/>
      <c r="MVO228" s="38"/>
      <c r="MVP228" s="38"/>
      <c r="MVQ228" s="38"/>
      <c r="MVR228" s="38"/>
      <c r="MVS228" s="38"/>
      <c r="MVT228" s="38"/>
      <c r="MVU228" s="38"/>
      <c r="MVV228" s="38"/>
      <c r="MVW228" s="38"/>
      <c r="MVX228" s="38"/>
      <c r="MVY228" s="38"/>
      <c r="MVZ228" s="38"/>
      <c r="MWA228" s="38"/>
      <c r="MWB228" s="38"/>
      <c r="MWC228" s="38"/>
      <c r="MWD228" s="38"/>
      <c r="MWE228" s="38"/>
      <c r="MWF228" s="38"/>
      <c r="MWG228" s="38"/>
      <c r="MWH228" s="38"/>
      <c r="MWI228" s="38"/>
      <c r="MWJ228" s="38"/>
      <c r="MWK228" s="38"/>
      <c r="MWL228" s="38"/>
      <c r="MWM228" s="38"/>
      <c r="MWN228" s="38"/>
      <c r="MWO228" s="38"/>
      <c r="MWP228" s="38"/>
      <c r="MWQ228" s="38"/>
      <c r="MWR228" s="38"/>
      <c r="MWS228" s="38"/>
      <c r="MWT228" s="38"/>
      <c r="MWU228" s="38"/>
      <c r="MWV228" s="38"/>
      <c r="MWW228" s="38"/>
      <c r="MWX228" s="38"/>
      <c r="MWY228" s="38"/>
      <c r="MWZ228" s="38"/>
      <c r="MXA228" s="38"/>
      <c r="MXB228" s="38"/>
      <c r="MXC228" s="38"/>
      <c r="MXD228" s="38"/>
      <c r="MXE228" s="38"/>
      <c r="MXF228" s="38"/>
      <c r="MXG228" s="38"/>
      <c r="MXH228" s="38"/>
      <c r="MXI228" s="38"/>
      <c r="MXJ228" s="38"/>
      <c r="MXK228" s="38"/>
      <c r="MXL228" s="38"/>
      <c r="MXM228" s="38"/>
      <c r="MXN228" s="38"/>
      <c r="MXO228" s="38"/>
      <c r="MXP228" s="38"/>
      <c r="MXQ228" s="38"/>
      <c r="MXR228" s="38"/>
      <c r="MXS228" s="38"/>
      <c r="MXT228" s="38"/>
      <c r="MXU228" s="38"/>
      <c r="MXV228" s="38"/>
      <c r="MXW228" s="38"/>
      <c r="MXX228" s="38"/>
      <c r="MXY228" s="38"/>
      <c r="MXZ228" s="38"/>
      <c r="MYA228" s="38"/>
      <c r="MYB228" s="38"/>
      <c r="MYC228" s="38"/>
      <c r="MYD228" s="38"/>
      <c r="MYE228" s="38"/>
      <c r="MYF228" s="38"/>
      <c r="MYG228" s="38"/>
      <c r="MYH228" s="38"/>
      <c r="MYI228" s="38"/>
      <c r="MYJ228" s="38"/>
      <c r="MYK228" s="38"/>
      <c r="MYL228" s="38"/>
      <c r="MYM228" s="38"/>
      <c r="MYN228" s="38"/>
      <c r="MYO228" s="38"/>
      <c r="MYP228" s="38"/>
      <c r="MYQ228" s="38"/>
      <c r="MYR228" s="38"/>
      <c r="MYS228" s="38"/>
      <c r="MYT228" s="38"/>
      <c r="MYU228" s="38"/>
      <c r="MYV228" s="38"/>
      <c r="MYW228" s="38"/>
      <c r="MYX228" s="38"/>
      <c r="MYY228" s="38"/>
      <c r="MYZ228" s="38"/>
      <c r="MZA228" s="38"/>
      <c r="MZB228" s="38"/>
      <c r="MZC228" s="38"/>
      <c r="MZD228" s="38"/>
      <c r="MZE228" s="38"/>
      <c r="MZF228" s="38"/>
      <c r="MZG228" s="38"/>
      <c r="MZH228" s="38"/>
      <c r="MZI228" s="38"/>
      <c r="MZJ228" s="38"/>
      <c r="MZK228" s="38"/>
      <c r="MZL228" s="38"/>
      <c r="MZM228" s="38"/>
      <c r="MZN228" s="38"/>
      <c r="MZO228" s="38"/>
      <c r="MZP228" s="38"/>
      <c r="MZQ228" s="38"/>
      <c r="MZR228" s="38"/>
      <c r="MZS228" s="38"/>
      <c r="MZT228" s="38"/>
      <c r="MZU228" s="38"/>
      <c r="MZV228" s="38"/>
      <c r="MZW228" s="38"/>
      <c r="MZX228" s="38"/>
      <c r="MZY228" s="38"/>
      <c r="MZZ228" s="38"/>
      <c r="NAA228" s="38"/>
      <c r="NAB228" s="38"/>
      <c r="NAC228" s="38"/>
      <c r="NAD228" s="38"/>
      <c r="NAE228" s="38"/>
      <c r="NAF228" s="38"/>
      <c r="NAG228" s="38"/>
      <c r="NAH228" s="38"/>
      <c r="NAI228" s="38"/>
      <c r="NAJ228" s="38"/>
      <c r="NAK228" s="38"/>
      <c r="NAL228" s="38"/>
      <c r="NAM228" s="38"/>
      <c r="NAN228" s="38"/>
      <c r="NAO228" s="38"/>
      <c r="NAP228" s="38"/>
      <c r="NAQ228" s="38"/>
      <c r="NAR228" s="38"/>
      <c r="NAS228" s="38"/>
      <c r="NAT228" s="38"/>
      <c r="NAU228" s="38"/>
      <c r="NAV228" s="38"/>
      <c r="NAW228" s="38"/>
      <c r="NAX228" s="38"/>
      <c r="NAY228" s="38"/>
      <c r="NAZ228" s="38"/>
      <c r="NBA228" s="38"/>
      <c r="NBB228" s="38"/>
      <c r="NBC228" s="38"/>
      <c r="NBD228" s="38"/>
      <c r="NBE228" s="38"/>
      <c r="NBF228" s="38"/>
      <c r="NBG228" s="38"/>
      <c r="NBH228" s="38"/>
      <c r="NBI228" s="38"/>
      <c r="NBJ228" s="38"/>
      <c r="NBK228" s="38"/>
      <c r="NBL228" s="38"/>
      <c r="NBM228" s="38"/>
      <c r="NBN228" s="38"/>
      <c r="NBO228" s="38"/>
      <c r="NBP228" s="38"/>
      <c r="NBQ228" s="38"/>
      <c r="NBR228" s="38"/>
      <c r="NBS228" s="38"/>
      <c r="NBT228" s="38"/>
      <c r="NBU228" s="38"/>
      <c r="NBV228" s="38"/>
      <c r="NBW228" s="38"/>
      <c r="NBX228" s="38"/>
      <c r="NBY228" s="38"/>
      <c r="NBZ228" s="38"/>
      <c r="NCA228" s="38"/>
      <c r="NCB228" s="38"/>
      <c r="NCC228" s="38"/>
      <c r="NCD228" s="38"/>
      <c r="NCE228" s="38"/>
      <c r="NCF228" s="38"/>
      <c r="NCG228" s="38"/>
      <c r="NCH228" s="38"/>
      <c r="NCI228" s="38"/>
      <c r="NCJ228" s="38"/>
      <c r="NCK228" s="38"/>
      <c r="NCL228" s="38"/>
      <c r="NCM228" s="38"/>
      <c r="NCN228" s="38"/>
      <c r="NCO228" s="38"/>
      <c r="NCP228" s="38"/>
      <c r="NCQ228" s="38"/>
      <c r="NCR228" s="38"/>
      <c r="NCS228" s="38"/>
      <c r="NCT228" s="38"/>
      <c r="NCU228" s="38"/>
      <c r="NCV228" s="38"/>
      <c r="NCW228" s="38"/>
      <c r="NCX228" s="38"/>
      <c r="NCY228" s="38"/>
      <c r="NCZ228" s="38"/>
      <c r="NDA228" s="38"/>
      <c r="NDB228" s="38"/>
      <c r="NDC228" s="38"/>
      <c r="NDD228" s="38"/>
      <c r="NDE228" s="38"/>
      <c r="NDF228" s="38"/>
      <c r="NDG228" s="38"/>
      <c r="NDH228" s="38"/>
      <c r="NDI228" s="38"/>
      <c r="NDJ228" s="38"/>
      <c r="NDK228" s="38"/>
      <c r="NDL228" s="38"/>
      <c r="NDM228" s="38"/>
      <c r="NDN228" s="38"/>
      <c r="NDO228" s="38"/>
      <c r="NDP228" s="38"/>
      <c r="NDQ228" s="38"/>
      <c r="NDR228" s="38"/>
      <c r="NDS228" s="38"/>
      <c r="NDT228" s="38"/>
      <c r="NDU228" s="38"/>
      <c r="NDV228" s="38"/>
      <c r="NDW228" s="38"/>
      <c r="NDX228" s="38"/>
      <c r="NDY228" s="38"/>
      <c r="NDZ228" s="38"/>
      <c r="NEA228" s="38"/>
      <c r="NEB228" s="38"/>
      <c r="NEC228" s="38"/>
      <c r="NED228" s="38"/>
      <c r="NEE228" s="38"/>
      <c r="NEF228" s="38"/>
      <c r="NEG228" s="38"/>
      <c r="NEH228" s="38"/>
      <c r="NEI228" s="38"/>
      <c r="NEJ228" s="38"/>
      <c r="NEK228" s="38"/>
      <c r="NEL228" s="38"/>
      <c r="NEM228" s="38"/>
      <c r="NEN228" s="38"/>
      <c r="NEO228" s="38"/>
      <c r="NEP228" s="38"/>
      <c r="NEQ228" s="38"/>
      <c r="NER228" s="38"/>
      <c r="NES228" s="38"/>
      <c r="NET228" s="38"/>
      <c r="NEU228" s="38"/>
      <c r="NEV228" s="38"/>
      <c r="NEW228" s="38"/>
      <c r="NEX228" s="38"/>
      <c r="NEY228" s="38"/>
      <c r="NEZ228" s="38"/>
      <c r="NFA228" s="38"/>
      <c r="NFB228" s="38"/>
      <c r="NFC228" s="38"/>
      <c r="NFD228" s="38"/>
      <c r="NFE228" s="38"/>
      <c r="NFF228" s="38"/>
      <c r="NFG228" s="38"/>
      <c r="NFH228" s="38"/>
      <c r="NFI228" s="38"/>
      <c r="NFJ228" s="38"/>
      <c r="NFK228" s="38"/>
      <c r="NFL228" s="38"/>
      <c r="NFM228" s="38"/>
      <c r="NFN228" s="38"/>
      <c r="NFO228" s="38"/>
      <c r="NFP228" s="38"/>
      <c r="NFQ228" s="38"/>
      <c r="NFR228" s="38"/>
      <c r="NFS228" s="38"/>
      <c r="NFT228" s="38"/>
      <c r="NFU228" s="38"/>
      <c r="NFV228" s="38"/>
      <c r="NFW228" s="38"/>
      <c r="NFX228" s="38"/>
      <c r="NFY228" s="38"/>
      <c r="NFZ228" s="38"/>
      <c r="NGA228" s="38"/>
      <c r="NGB228" s="38"/>
      <c r="NGC228" s="38"/>
      <c r="NGD228" s="38"/>
      <c r="NGE228" s="38"/>
      <c r="NGF228" s="38"/>
      <c r="NGG228" s="38"/>
      <c r="NGH228" s="38"/>
      <c r="NGI228" s="38"/>
      <c r="NGJ228" s="38"/>
      <c r="NGK228" s="38"/>
      <c r="NGL228" s="38"/>
      <c r="NGM228" s="38"/>
      <c r="NGN228" s="38"/>
      <c r="NGO228" s="38"/>
      <c r="NGP228" s="38"/>
      <c r="NGQ228" s="38"/>
      <c r="NGR228" s="38"/>
      <c r="NGS228" s="38"/>
      <c r="NGT228" s="38"/>
      <c r="NGU228" s="38"/>
      <c r="NGV228" s="38"/>
      <c r="NGW228" s="38"/>
      <c r="NGX228" s="38"/>
      <c r="NGY228" s="38"/>
      <c r="NGZ228" s="38"/>
      <c r="NHA228" s="38"/>
      <c r="NHB228" s="38"/>
      <c r="NHC228" s="38"/>
      <c r="NHD228" s="38"/>
      <c r="NHE228" s="38"/>
      <c r="NHF228" s="38"/>
      <c r="NHG228" s="38"/>
      <c r="NHH228" s="38"/>
      <c r="NHI228" s="38"/>
      <c r="NHJ228" s="38"/>
      <c r="NHK228" s="38"/>
      <c r="NHL228" s="38"/>
      <c r="NHM228" s="38"/>
      <c r="NHN228" s="38"/>
      <c r="NHO228" s="38"/>
      <c r="NHP228" s="38"/>
      <c r="NHQ228" s="38"/>
      <c r="NHR228" s="38"/>
      <c r="NHS228" s="38"/>
      <c r="NHT228" s="38"/>
      <c r="NHU228" s="38"/>
      <c r="NHV228" s="38"/>
      <c r="NHW228" s="38"/>
      <c r="NHX228" s="38"/>
      <c r="NHY228" s="38"/>
      <c r="NHZ228" s="38"/>
      <c r="NIA228" s="38"/>
      <c r="NIB228" s="38"/>
      <c r="NIC228" s="38"/>
      <c r="NID228" s="38"/>
      <c r="NIE228" s="38"/>
      <c r="NIF228" s="38"/>
      <c r="NIG228" s="38"/>
      <c r="NIH228" s="38"/>
      <c r="NII228" s="38"/>
      <c r="NIJ228" s="38"/>
      <c r="NIK228" s="38"/>
      <c r="NIL228" s="38"/>
      <c r="NIM228" s="38"/>
      <c r="NIN228" s="38"/>
      <c r="NIO228" s="38"/>
      <c r="NIP228" s="38"/>
      <c r="NIQ228" s="38"/>
      <c r="NIR228" s="38"/>
      <c r="NIS228" s="38"/>
      <c r="NIT228" s="38"/>
      <c r="NIU228" s="38"/>
      <c r="NIV228" s="38"/>
      <c r="NIW228" s="38"/>
      <c r="NIX228" s="38"/>
      <c r="NIY228" s="38"/>
      <c r="NIZ228" s="38"/>
      <c r="NJA228" s="38"/>
      <c r="NJB228" s="38"/>
      <c r="NJC228" s="38"/>
      <c r="NJD228" s="38"/>
      <c r="NJE228" s="38"/>
      <c r="NJF228" s="38"/>
      <c r="NJG228" s="38"/>
      <c r="NJH228" s="38"/>
      <c r="NJI228" s="38"/>
      <c r="NJJ228" s="38"/>
      <c r="NJK228" s="38"/>
      <c r="NJL228" s="38"/>
      <c r="NJM228" s="38"/>
      <c r="NJN228" s="38"/>
      <c r="NJO228" s="38"/>
      <c r="NJP228" s="38"/>
      <c r="NJQ228" s="38"/>
      <c r="NJR228" s="38"/>
      <c r="NJS228" s="38"/>
      <c r="NJT228" s="38"/>
      <c r="NJU228" s="38"/>
      <c r="NJV228" s="38"/>
      <c r="NJW228" s="38"/>
      <c r="NJX228" s="38"/>
      <c r="NJY228" s="38"/>
      <c r="NJZ228" s="38"/>
      <c r="NKA228" s="38"/>
      <c r="NKB228" s="38"/>
      <c r="NKC228" s="38"/>
      <c r="NKD228" s="38"/>
      <c r="NKE228" s="38"/>
      <c r="NKF228" s="38"/>
      <c r="NKG228" s="38"/>
      <c r="NKH228" s="38"/>
      <c r="NKI228" s="38"/>
      <c r="NKJ228" s="38"/>
      <c r="NKK228" s="38"/>
      <c r="NKL228" s="38"/>
      <c r="NKM228" s="38"/>
      <c r="NKN228" s="38"/>
      <c r="NKO228" s="38"/>
      <c r="NKP228" s="38"/>
      <c r="NKQ228" s="38"/>
      <c r="NKR228" s="38"/>
      <c r="NKS228" s="38"/>
      <c r="NKT228" s="38"/>
      <c r="NKU228" s="38"/>
      <c r="NKV228" s="38"/>
      <c r="NKW228" s="38"/>
      <c r="NKX228" s="38"/>
      <c r="NKY228" s="38"/>
      <c r="NKZ228" s="38"/>
      <c r="NLA228" s="38"/>
      <c r="NLB228" s="38"/>
      <c r="NLC228" s="38"/>
      <c r="NLD228" s="38"/>
      <c r="NLE228" s="38"/>
      <c r="NLF228" s="38"/>
      <c r="NLG228" s="38"/>
      <c r="NLH228" s="38"/>
      <c r="NLI228" s="38"/>
      <c r="NLJ228" s="38"/>
      <c r="NLK228" s="38"/>
      <c r="NLL228" s="38"/>
      <c r="NLM228" s="38"/>
      <c r="NLN228" s="38"/>
      <c r="NLO228" s="38"/>
      <c r="NLP228" s="38"/>
      <c r="NLQ228" s="38"/>
      <c r="NLR228" s="38"/>
      <c r="NLS228" s="38"/>
      <c r="NLT228" s="38"/>
      <c r="NLU228" s="38"/>
      <c r="NLV228" s="38"/>
      <c r="NLW228" s="38"/>
      <c r="NLX228" s="38"/>
      <c r="NLY228" s="38"/>
      <c r="NLZ228" s="38"/>
      <c r="NMA228" s="38"/>
      <c r="NMB228" s="38"/>
      <c r="NMC228" s="38"/>
      <c r="NMD228" s="38"/>
      <c r="NME228" s="38"/>
      <c r="NMF228" s="38"/>
      <c r="NMG228" s="38"/>
      <c r="NMH228" s="38"/>
      <c r="NMI228" s="38"/>
      <c r="NMJ228" s="38"/>
      <c r="NMK228" s="38"/>
      <c r="NML228" s="38"/>
      <c r="NMM228" s="38"/>
      <c r="NMN228" s="38"/>
      <c r="NMO228" s="38"/>
      <c r="NMP228" s="38"/>
      <c r="NMQ228" s="38"/>
      <c r="NMR228" s="38"/>
      <c r="NMS228" s="38"/>
      <c r="NMT228" s="38"/>
      <c r="NMU228" s="38"/>
      <c r="NMV228" s="38"/>
      <c r="NMW228" s="38"/>
      <c r="NMX228" s="38"/>
      <c r="NMY228" s="38"/>
      <c r="NMZ228" s="38"/>
      <c r="NNA228" s="38"/>
      <c r="NNB228" s="38"/>
      <c r="NNC228" s="38"/>
      <c r="NND228" s="38"/>
      <c r="NNE228" s="38"/>
      <c r="NNF228" s="38"/>
      <c r="NNG228" s="38"/>
      <c r="NNH228" s="38"/>
      <c r="NNI228" s="38"/>
      <c r="NNJ228" s="38"/>
      <c r="NNK228" s="38"/>
      <c r="NNL228" s="38"/>
      <c r="NNM228" s="38"/>
      <c r="NNN228" s="38"/>
      <c r="NNO228" s="38"/>
      <c r="NNP228" s="38"/>
      <c r="NNQ228" s="38"/>
      <c r="NNR228" s="38"/>
      <c r="NNS228" s="38"/>
      <c r="NNT228" s="38"/>
      <c r="NNU228" s="38"/>
      <c r="NNV228" s="38"/>
      <c r="NNW228" s="38"/>
      <c r="NNX228" s="38"/>
      <c r="NNY228" s="38"/>
      <c r="NNZ228" s="38"/>
      <c r="NOA228" s="38"/>
      <c r="NOB228" s="38"/>
      <c r="NOC228" s="38"/>
      <c r="NOD228" s="38"/>
      <c r="NOE228" s="38"/>
      <c r="NOF228" s="38"/>
      <c r="NOG228" s="38"/>
      <c r="NOH228" s="38"/>
      <c r="NOI228" s="38"/>
      <c r="NOJ228" s="38"/>
      <c r="NOK228" s="38"/>
      <c r="NOL228" s="38"/>
      <c r="NOM228" s="38"/>
      <c r="NON228" s="38"/>
      <c r="NOO228" s="38"/>
      <c r="NOP228" s="38"/>
      <c r="NOQ228" s="38"/>
      <c r="NOR228" s="38"/>
      <c r="NOS228" s="38"/>
      <c r="NOT228" s="38"/>
      <c r="NOU228" s="38"/>
      <c r="NOV228" s="38"/>
      <c r="NOW228" s="38"/>
      <c r="NOX228" s="38"/>
      <c r="NOY228" s="38"/>
      <c r="NOZ228" s="38"/>
      <c r="NPA228" s="38"/>
      <c r="NPB228" s="38"/>
      <c r="NPC228" s="38"/>
      <c r="NPD228" s="38"/>
      <c r="NPE228" s="38"/>
      <c r="NPF228" s="38"/>
      <c r="NPG228" s="38"/>
      <c r="NPH228" s="38"/>
      <c r="NPI228" s="38"/>
      <c r="NPJ228" s="38"/>
      <c r="NPK228" s="38"/>
      <c r="NPL228" s="38"/>
      <c r="NPM228" s="38"/>
      <c r="NPN228" s="38"/>
      <c r="NPO228" s="38"/>
      <c r="NPP228" s="38"/>
      <c r="NPQ228" s="38"/>
      <c r="NPR228" s="38"/>
      <c r="NPS228" s="38"/>
      <c r="NPT228" s="38"/>
      <c r="NPU228" s="38"/>
      <c r="NPV228" s="38"/>
      <c r="NPW228" s="38"/>
      <c r="NPX228" s="38"/>
      <c r="NPY228" s="38"/>
      <c r="NPZ228" s="38"/>
      <c r="NQA228" s="38"/>
      <c r="NQB228" s="38"/>
      <c r="NQC228" s="38"/>
      <c r="NQD228" s="38"/>
      <c r="NQE228" s="38"/>
      <c r="NQF228" s="38"/>
      <c r="NQG228" s="38"/>
      <c r="NQH228" s="38"/>
      <c r="NQI228" s="38"/>
      <c r="NQJ228" s="38"/>
      <c r="NQK228" s="38"/>
      <c r="NQL228" s="38"/>
      <c r="NQM228" s="38"/>
      <c r="NQN228" s="38"/>
      <c r="NQO228" s="38"/>
      <c r="NQP228" s="38"/>
      <c r="NQQ228" s="38"/>
      <c r="NQR228" s="38"/>
      <c r="NQS228" s="38"/>
      <c r="NQT228" s="38"/>
      <c r="NQU228" s="38"/>
      <c r="NQV228" s="38"/>
      <c r="NQW228" s="38"/>
      <c r="NQX228" s="38"/>
      <c r="NQY228" s="38"/>
      <c r="NQZ228" s="38"/>
      <c r="NRA228" s="38"/>
      <c r="NRB228" s="38"/>
      <c r="NRC228" s="38"/>
      <c r="NRD228" s="38"/>
      <c r="NRE228" s="38"/>
      <c r="NRF228" s="38"/>
      <c r="NRG228" s="38"/>
      <c r="NRH228" s="38"/>
      <c r="NRI228" s="38"/>
      <c r="NRJ228" s="38"/>
      <c r="NRK228" s="38"/>
      <c r="NRL228" s="38"/>
      <c r="NRM228" s="38"/>
      <c r="NRN228" s="38"/>
      <c r="NRO228" s="38"/>
      <c r="NRP228" s="38"/>
      <c r="NRQ228" s="38"/>
      <c r="NRR228" s="38"/>
      <c r="NRS228" s="38"/>
      <c r="NRT228" s="38"/>
      <c r="NRU228" s="38"/>
      <c r="NRV228" s="38"/>
      <c r="NRW228" s="38"/>
      <c r="NRX228" s="38"/>
      <c r="NRY228" s="38"/>
      <c r="NRZ228" s="38"/>
      <c r="NSA228" s="38"/>
      <c r="NSB228" s="38"/>
      <c r="NSC228" s="38"/>
      <c r="NSD228" s="38"/>
      <c r="NSE228" s="38"/>
      <c r="NSF228" s="38"/>
      <c r="NSG228" s="38"/>
      <c r="NSH228" s="38"/>
      <c r="NSI228" s="38"/>
      <c r="NSJ228" s="38"/>
      <c r="NSK228" s="38"/>
      <c r="NSL228" s="38"/>
      <c r="NSM228" s="38"/>
      <c r="NSN228" s="38"/>
      <c r="NSO228" s="38"/>
      <c r="NSP228" s="38"/>
      <c r="NSQ228" s="38"/>
      <c r="NSR228" s="38"/>
      <c r="NSS228" s="38"/>
      <c r="NST228" s="38"/>
      <c r="NSU228" s="38"/>
      <c r="NSV228" s="38"/>
      <c r="NSW228" s="38"/>
      <c r="NSX228" s="38"/>
      <c r="NSY228" s="38"/>
      <c r="NSZ228" s="38"/>
      <c r="NTA228" s="38"/>
      <c r="NTB228" s="38"/>
      <c r="NTC228" s="38"/>
      <c r="NTD228" s="38"/>
      <c r="NTE228" s="38"/>
      <c r="NTF228" s="38"/>
      <c r="NTG228" s="38"/>
      <c r="NTH228" s="38"/>
      <c r="NTI228" s="38"/>
      <c r="NTJ228" s="38"/>
      <c r="NTK228" s="38"/>
      <c r="NTL228" s="38"/>
      <c r="NTM228" s="38"/>
      <c r="NTN228" s="38"/>
      <c r="NTO228" s="38"/>
      <c r="NTP228" s="38"/>
      <c r="NTQ228" s="38"/>
      <c r="NTR228" s="38"/>
      <c r="NTS228" s="38"/>
      <c r="NTT228" s="38"/>
      <c r="NTU228" s="38"/>
      <c r="NTV228" s="38"/>
      <c r="NTW228" s="38"/>
      <c r="NTX228" s="38"/>
      <c r="NTY228" s="38"/>
      <c r="NTZ228" s="38"/>
      <c r="NUA228" s="38"/>
      <c r="NUB228" s="38"/>
      <c r="NUC228" s="38"/>
      <c r="NUD228" s="38"/>
      <c r="NUE228" s="38"/>
      <c r="NUF228" s="38"/>
      <c r="NUG228" s="38"/>
      <c r="NUH228" s="38"/>
      <c r="NUI228" s="38"/>
      <c r="NUJ228" s="38"/>
      <c r="NUK228" s="38"/>
      <c r="NUL228" s="38"/>
      <c r="NUM228" s="38"/>
      <c r="NUN228" s="38"/>
      <c r="NUO228" s="38"/>
      <c r="NUP228" s="38"/>
      <c r="NUQ228" s="38"/>
      <c r="NUR228" s="38"/>
      <c r="NUS228" s="38"/>
      <c r="NUT228" s="38"/>
      <c r="NUU228" s="38"/>
      <c r="NUV228" s="38"/>
      <c r="NUW228" s="38"/>
      <c r="NUX228" s="38"/>
      <c r="NUY228" s="38"/>
      <c r="NUZ228" s="38"/>
      <c r="NVA228" s="38"/>
      <c r="NVB228" s="38"/>
      <c r="NVC228" s="38"/>
      <c r="NVD228" s="38"/>
      <c r="NVE228" s="38"/>
      <c r="NVF228" s="38"/>
      <c r="NVG228" s="38"/>
      <c r="NVH228" s="38"/>
      <c r="NVI228" s="38"/>
      <c r="NVJ228" s="38"/>
      <c r="NVK228" s="38"/>
      <c r="NVL228" s="38"/>
      <c r="NVM228" s="38"/>
      <c r="NVN228" s="38"/>
      <c r="NVO228" s="38"/>
      <c r="NVP228" s="38"/>
      <c r="NVQ228" s="38"/>
      <c r="NVR228" s="38"/>
      <c r="NVS228" s="38"/>
      <c r="NVT228" s="38"/>
      <c r="NVU228" s="38"/>
      <c r="NVV228" s="38"/>
      <c r="NVW228" s="38"/>
      <c r="NVX228" s="38"/>
      <c r="NVY228" s="38"/>
      <c r="NVZ228" s="38"/>
      <c r="NWA228" s="38"/>
      <c r="NWB228" s="38"/>
      <c r="NWC228" s="38"/>
      <c r="NWD228" s="38"/>
      <c r="NWE228" s="38"/>
      <c r="NWF228" s="38"/>
      <c r="NWG228" s="38"/>
      <c r="NWH228" s="38"/>
      <c r="NWI228" s="38"/>
      <c r="NWJ228" s="38"/>
      <c r="NWK228" s="38"/>
      <c r="NWL228" s="38"/>
      <c r="NWM228" s="38"/>
      <c r="NWN228" s="38"/>
      <c r="NWO228" s="38"/>
      <c r="NWP228" s="38"/>
      <c r="NWQ228" s="38"/>
      <c r="NWR228" s="38"/>
      <c r="NWS228" s="38"/>
      <c r="NWT228" s="38"/>
      <c r="NWU228" s="38"/>
      <c r="NWV228" s="38"/>
      <c r="NWW228" s="38"/>
      <c r="NWX228" s="38"/>
      <c r="NWY228" s="38"/>
      <c r="NWZ228" s="38"/>
      <c r="NXA228" s="38"/>
      <c r="NXB228" s="38"/>
      <c r="NXC228" s="38"/>
      <c r="NXD228" s="38"/>
      <c r="NXE228" s="38"/>
      <c r="NXF228" s="38"/>
      <c r="NXG228" s="38"/>
      <c r="NXH228" s="38"/>
      <c r="NXI228" s="38"/>
      <c r="NXJ228" s="38"/>
      <c r="NXK228" s="38"/>
      <c r="NXL228" s="38"/>
      <c r="NXM228" s="38"/>
      <c r="NXN228" s="38"/>
      <c r="NXO228" s="38"/>
      <c r="NXP228" s="38"/>
      <c r="NXQ228" s="38"/>
      <c r="NXR228" s="38"/>
      <c r="NXS228" s="38"/>
      <c r="NXT228" s="38"/>
      <c r="NXU228" s="38"/>
      <c r="NXV228" s="38"/>
      <c r="NXW228" s="38"/>
      <c r="NXX228" s="38"/>
      <c r="NXY228" s="38"/>
      <c r="NXZ228" s="38"/>
      <c r="NYA228" s="38"/>
      <c r="NYB228" s="38"/>
      <c r="NYC228" s="38"/>
      <c r="NYD228" s="38"/>
      <c r="NYE228" s="38"/>
      <c r="NYF228" s="38"/>
      <c r="NYG228" s="38"/>
      <c r="NYH228" s="38"/>
      <c r="NYI228" s="38"/>
      <c r="NYJ228" s="38"/>
      <c r="NYK228" s="38"/>
      <c r="NYL228" s="38"/>
      <c r="NYM228" s="38"/>
      <c r="NYN228" s="38"/>
      <c r="NYO228" s="38"/>
      <c r="NYP228" s="38"/>
      <c r="NYQ228" s="38"/>
      <c r="NYR228" s="38"/>
      <c r="NYS228" s="38"/>
      <c r="NYT228" s="38"/>
      <c r="NYU228" s="38"/>
      <c r="NYV228" s="38"/>
      <c r="NYW228" s="38"/>
      <c r="NYX228" s="38"/>
      <c r="NYY228" s="38"/>
      <c r="NYZ228" s="38"/>
      <c r="NZA228" s="38"/>
      <c r="NZB228" s="38"/>
      <c r="NZC228" s="38"/>
      <c r="NZD228" s="38"/>
      <c r="NZE228" s="38"/>
      <c r="NZF228" s="38"/>
      <c r="NZG228" s="38"/>
      <c r="NZH228" s="38"/>
      <c r="NZI228" s="38"/>
      <c r="NZJ228" s="38"/>
      <c r="NZK228" s="38"/>
      <c r="NZL228" s="38"/>
      <c r="NZM228" s="38"/>
      <c r="NZN228" s="38"/>
      <c r="NZO228" s="38"/>
      <c r="NZP228" s="38"/>
      <c r="NZQ228" s="38"/>
      <c r="NZR228" s="38"/>
      <c r="NZS228" s="38"/>
      <c r="NZT228" s="38"/>
      <c r="NZU228" s="38"/>
      <c r="NZV228" s="38"/>
      <c r="NZW228" s="38"/>
      <c r="NZX228" s="38"/>
      <c r="NZY228" s="38"/>
      <c r="NZZ228" s="38"/>
      <c r="OAA228" s="38"/>
      <c r="OAB228" s="38"/>
      <c r="OAC228" s="38"/>
      <c r="OAD228" s="38"/>
      <c r="OAE228" s="38"/>
      <c r="OAF228" s="38"/>
      <c r="OAG228" s="38"/>
      <c r="OAH228" s="38"/>
      <c r="OAI228" s="38"/>
      <c r="OAJ228" s="38"/>
      <c r="OAK228" s="38"/>
      <c r="OAL228" s="38"/>
      <c r="OAM228" s="38"/>
      <c r="OAN228" s="38"/>
      <c r="OAO228" s="38"/>
      <c r="OAP228" s="38"/>
      <c r="OAQ228" s="38"/>
      <c r="OAR228" s="38"/>
      <c r="OAS228" s="38"/>
      <c r="OAT228" s="38"/>
      <c r="OAU228" s="38"/>
      <c r="OAV228" s="38"/>
      <c r="OAW228" s="38"/>
      <c r="OAX228" s="38"/>
      <c r="OAY228" s="38"/>
      <c r="OAZ228" s="38"/>
      <c r="OBA228" s="38"/>
      <c r="OBB228" s="38"/>
      <c r="OBC228" s="38"/>
      <c r="OBD228" s="38"/>
      <c r="OBE228" s="38"/>
      <c r="OBF228" s="38"/>
      <c r="OBG228" s="38"/>
      <c r="OBH228" s="38"/>
      <c r="OBI228" s="38"/>
      <c r="OBJ228" s="38"/>
      <c r="OBK228" s="38"/>
      <c r="OBL228" s="38"/>
      <c r="OBM228" s="38"/>
      <c r="OBN228" s="38"/>
      <c r="OBO228" s="38"/>
      <c r="OBP228" s="38"/>
      <c r="OBQ228" s="38"/>
      <c r="OBR228" s="38"/>
      <c r="OBS228" s="38"/>
      <c r="OBT228" s="38"/>
      <c r="OBU228" s="38"/>
      <c r="OBV228" s="38"/>
      <c r="OBW228" s="38"/>
      <c r="OBX228" s="38"/>
      <c r="OBY228" s="38"/>
      <c r="OBZ228" s="38"/>
      <c r="OCA228" s="38"/>
      <c r="OCB228" s="38"/>
      <c r="OCC228" s="38"/>
      <c r="OCD228" s="38"/>
      <c r="OCE228" s="38"/>
      <c r="OCF228" s="38"/>
      <c r="OCG228" s="38"/>
      <c r="OCH228" s="38"/>
      <c r="OCI228" s="38"/>
      <c r="OCJ228" s="38"/>
      <c r="OCK228" s="38"/>
      <c r="OCL228" s="38"/>
      <c r="OCM228" s="38"/>
      <c r="OCN228" s="38"/>
      <c r="OCO228" s="38"/>
      <c r="OCP228" s="38"/>
      <c r="OCQ228" s="38"/>
      <c r="OCR228" s="38"/>
      <c r="OCS228" s="38"/>
      <c r="OCT228" s="38"/>
      <c r="OCU228" s="38"/>
      <c r="OCV228" s="38"/>
      <c r="OCW228" s="38"/>
      <c r="OCX228" s="38"/>
      <c r="OCY228" s="38"/>
      <c r="OCZ228" s="38"/>
      <c r="ODA228" s="38"/>
      <c r="ODB228" s="38"/>
      <c r="ODC228" s="38"/>
      <c r="ODD228" s="38"/>
      <c r="ODE228" s="38"/>
      <c r="ODF228" s="38"/>
      <c r="ODG228" s="38"/>
      <c r="ODH228" s="38"/>
      <c r="ODI228" s="38"/>
      <c r="ODJ228" s="38"/>
      <c r="ODK228" s="38"/>
      <c r="ODL228" s="38"/>
      <c r="ODM228" s="38"/>
      <c r="ODN228" s="38"/>
      <c r="ODO228" s="38"/>
      <c r="ODP228" s="38"/>
      <c r="ODQ228" s="38"/>
      <c r="ODR228" s="38"/>
      <c r="ODS228" s="38"/>
      <c r="ODT228" s="38"/>
      <c r="ODU228" s="38"/>
      <c r="ODV228" s="38"/>
      <c r="ODW228" s="38"/>
      <c r="ODX228" s="38"/>
      <c r="ODY228" s="38"/>
      <c r="ODZ228" s="38"/>
      <c r="OEA228" s="38"/>
      <c r="OEB228" s="38"/>
      <c r="OEC228" s="38"/>
      <c r="OED228" s="38"/>
      <c r="OEE228" s="38"/>
      <c r="OEF228" s="38"/>
      <c r="OEG228" s="38"/>
      <c r="OEH228" s="38"/>
      <c r="OEI228" s="38"/>
      <c r="OEJ228" s="38"/>
      <c r="OEK228" s="38"/>
      <c r="OEL228" s="38"/>
      <c r="OEM228" s="38"/>
      <c r="OEN228" s="38"/>
      <c r="OEO228" s="38"/>
      <c r="OEP228" s="38"/>
      <c r="OEQ228" s="38"/>
      <c r="OER228" s="38"/>
      <c r="OES228" s="38"/>
      <c r="OET228" s="38"/>
      <c r="OEU228" s="38"/>
      <c r="OEV228" s="38"/>
      <c r="OEW228" s="38"/>
      <c r="OEX228" s="38"/>
      <c r="OEY228" s="38"/>
      <c r="OEZ228" s="38"/>
      <c r="OFA228" s="38"/>
      <c r="OFB228" s="38"/>
      <c r="OFC228" s="38"/>
      <c r="OFD228" s="38"/>
      <c r="OFE228" s="38"/>
      <c r="OFF228" s="38"/>
      <c r="OFG228" s="38"/>
      <c r="OFH228" s="38"/>
      <c r="OFI228" s="38"/>
      <c r="OFJ228" s="38"/>
      <c r="OFK228" s="38"/>
      <c r="OFL228" s="38"/>
      <c r="OFM228" s="38"/>
      <c r="OFN228" s="38"/>
      <c r="OFO228" s="38"/>
      <c r="OFP228" s="38"/>
      <c r="OFQ228" s="38"/>
      <c r="OFR228" s="38"/>
      <c r="OFS228" s="38"/>
      <c r="OFT228" s="38"/>
      <c r="OFU228" s="38"/>
      <c r="OFV228" s="38"/>
      <c r="OFW228" s="38"/>
      <c r="OFX228" s="38"/>
      <c r="OFY228" s="38"/>
      <c r="OFZ228" s="38"/>
      <c r="OGA228" s="38"/>
      <c r="OGB228" s="38"/>
      <c r="OGC228" s="38"/>
      <c r="OGD228" s="38"/>
      <c r="OGE228" s="38"/>
      <c r="OGF228" s="38"/>
      <c r="OGG228" s="38"/>
      <c r="OGH228" s="38"/>
      <c r="OGI228" s="38"/>
      <c r="OGJ228" s="38"/>
      <c r="OGK228" s="38"/>
      <c r="OGL228" s="38"/>
      <c r="OGM228" s="38"/>
      <c r="OGN228" s="38"/>
      <c r="OGO228" s="38"/>
      <c r="OGP228" s="38"/>
      <c r="OGQ228" s="38"/>
      <c r="OGR228" s="38"/>
      <c r="OGS228" s="38"/>
      <c r="OGT228" s="38"/>
      <c r="OGU228" s="38"/>
      <c r="OGV228" s="38"/>
      <c r="OGW228" s="38"/>
      <c r="OGX228" s="38"/>
      <c r="OGY228" s="38"/>
      <c r="OGZ228" s="38"/>
      <c r="OHA228" s="38"/>
      <c r="OHB228" s="38"/>
      <c r="OHC228" s="38"/>
      <c r="OHD228" s="38"/>
      <c r="OHE228" s="38"/>
      <c r="OHF228" s="38"/>
      <c r="OHG228" s="38"/>
      <c r="OHH228" s="38"/>
      <c r="OHI228" s="38"/>
      <c r="OHJ228" s="38"/>
      <c r="OHK228" s="38"/>
      <c r="OHL228" s="38"/>
      <c r="OHM228" s="38"/>
      <c r="OHN228" s="38"/>
      <c r="OHO228" s="38"/>
      <c r="OHP228" s="38"/>
      <c r="OHQ228" s="38"/>
      <c r="OHR228" s="38"/>
      <c r="OHS228" s="38"/>
      <c r="OHT228" s="38"/>
      <c r="OHU228" s="38"/>
      <c r="OHV228" s="38"/>
      <c r="OHW228" s="38"/>
      <c r="OHX228" s="38"/>
      <c r="OHY228" s="38"/>
      <c r="OHZ228" s="38"/>
      <c r="OIA228" s="38"/>
      <c r="OIB228" s="38"/>
      <c r="OIC228" s="38"/>
      <c r="OID228" s="38"/>
      <c r="OIE228" s="38"/>
      <c r="OIF228" s="38"/>
      <c r="OIG228" s="38"/>
      <c r="OIH228" s="38"/>
      <c r="OII228" s="38"/>
      <c r="OIJ228" s="38"/>
      <c r="OIK228" s="38"/>
      <c r="OIL228" s="38"/>
      <c r="OIM228" s="38"/>
      <c r="OIN228" s="38"/>
      <c r="OIO228" s="38"/>
      <c r="OIP228" s="38"/>
      <c r="OIQ228" s="38"/>
      <c r="OIR228" s="38"/>
      <c r="OIS228" s="38"/>
      <c r="OIT228" s="38"/>
      <c r="OIU228" s="38"/>
      <c r="OIV228" s="38"/>
      <c r="OIW228" s="38"/>
      <c r="OIX228" s="38"/>
      <c r="OIY228" s="38"/>
      <c r="OIZ228" s="38"/>
      <c r="OJA228" s="38"/>
      <c r="OJB228" s="38"/>
      <c r="OJC228" s="38"/>
      <c r="OJD228" s="38"/>
      <c r="OJE228" s="38"/>
      <c r="OJF228" s="38"/>
      <c r="OJG228" s="38"/>
      <c r="OJH228" s="38"/>
      <c r="OJI228" s="38"/>
      <c r="OJJ228" s="38"/>
      <c r="OJK228" s="38"/>
      <c r="OJL228" s="38"/>
      <c r="OJM228" s="38"/>
      <c r="OJN228" s="38"/>
      <c r="OJO228" s="38"/>
      <c r="OJP228" s="38"/>
      <c r="OJQ228" s="38"/>
      <c r="OJR228" s="38"/>
      <c r="OJS228" s="38"/>
      <c r="OJT228" s="38"/>
      <c r="OJU228" s="38"/>
      <c r="OJV228" s="38"/>
      <c r="OJW228" s="38"/>
      <c r="OJX228" s="38"/>
      <c r="OJY228" s="38"/>
      <c r="OJZ228" s="38"/>
      <c r="OKA228" s="38"/>
      <c r="OKB228" s="38"/>
      <c r="OKC228" s="38"/>
      <c r="OKD228" s="38"/>
      <c r="OKE228" s="38"/>
      <c r="OKF228" s="38"/>
      <c r="OKG228" s="38"/>
      <c r="OKH228" s="38"/>
      <c r="OKI228" s="38"/>
      <c r="OKJ228" s="38"/>
      <c r="OKK228" s="38"/>
      <c r="OKL228" s="38"/>
      <c r="OKM228" s="38"/>
      <c r="OKN228" s="38"/>
      <c r="OKO228" s="38"/>
      <c r="OKP228" s="38"/>
      <c r="OKQ228" s="38"/>
      <c r="OKR228" s="38"/>
      <c r="OKS228" s="38"/>
      <c r="OKT228" s="38"/>
      <c r="OKU228" s="38"/>
      <c r="OKV228" s="38"/>
      <c r="OKW228" s="38"/>
      <c r="OKX228" s="38"/>
      <c r="OKY228" s="38"/>
      <c r="OKZ228" s="38"/>
      <c r="OLA228" s="38"/>
      <c r="OLB228" s="38"/>
      <c r="OLC228" s="38"/>
      <c r="OLD228" s="38"/>
      <c r="OLE228" s="38"/>
      <c r="OLF228" s="38"/>
      <c r="OLG228" s="38"/>
      <c r="OLH228" s="38"/>
      <c r="OLI228" s="38"/>
      <c r="OLJ228" s="38"/>
      <c r="OLK228" s="38"/>
      <c r="OLL228" s="38"/>
      <c r="OLM228" s="38"/>
      <c r="OLN228" s="38"/>
      <c r="OLO228" s="38"/>
      <c r="OLP228" s="38"/>
      <c r="OLQ228" s="38"/>
      <c r="OLR228" s="38"/>
      <c r="OLS228" s="38"/>
      <c r="OLT228" s="38"/>
      <c r="OLU228" s="38"/>
      <c r="OLV228" s="38"/>
      <c r="OLW228" s="38"/>
      <c r="OLX228" s="38"/>
      <c r="OLY228" s="38"/>
      <c r="OLZ228" s="38"/>
      <c r="OMA228" s="38"/>
      <c r="OMB228" s="38"/>
      <c r="OMC228" s="38"/>
      <c r="OMD228" s="38"/>
      <c r="OME228" s="38"/>
      <c r="OMF228" s="38"/>
      <c r="OMG228" s="38"/>
      <c r="OMH228" s="38"/>
      <c r="OMI228" s="38"/>
      <c r="OMJ228" s="38"/>
      <c r="OMK228" s="38"/>
      <c r="OML228" s="38"/>
      <c r="OMM228" s="38"/>
      <c r="OMN228" s="38"/>
      <c r="OMO228" s="38"/>
      <c r="OMP228" s="38"/>
      <c r="OMQ228" s="38"/>
      <c r="OMR228" s="38"/>
      <c r="OMS228" s="38"/>
      <c r="OMT228" s="38"/>
      <c r="OMU228" s="38"/>
      <c r="OMV228" s="38"/>
      <c r="OMW228" s="38"/>
      <c r="OMX228" s="38"/>
      <c r="OMY228" s="38"/>
      <c r="OMZ228" s="38"/>
      <c r="ONA228" s="38"/>
      <c r="ONB228" s="38"/>
      <c r="ONC228" s="38"/>
      <c r="OND228" s="38"/>
      <c r="ONE228" s="38"/>
      <c r="ONF228" s="38"/>
      <c r="ONG228" s="38"/>
      <c r="ONH228" s="38"/>
      <c r="ONI228" s="38"/>
      <c r="ONJ228" s="38"/>
      <c r="ONK228" s="38"/>
      <c r="ONL228" s="38"/>
      <c r="ONM228" s="38"/>
      <c r="ONN228" s="38"/>
      <c r="ONO228" s="38"/>
      <c r="ONP228" s="38"/>
      <c r="ONQ228" s="38"/>
      <c r="ONR228" s="38"/>
      <c r="ONS228" s="38"/>
      <c r="ONT228" s="38"/>
      <c r="ONU228" s="38"/>
      <c r="ONV228" s="38"/>
      <c r="ONW228" s="38"/>
      <c r="ONX228" s="38"/>
      <c r="ONY228" s="38"/>
      <c r="ONZ228" s="38"/>
      <c r="OOA228" s="38"/>
      <c r="OOB228" s="38"/>
      <c r="OOC228" s="38"/>
      <c r="OOD228" s="38"/>
      <c r="OOE228" s="38"/>
      <c r="OOF228" s="38"/>
      <c r="OOG228" s="38"/>
      <c r="OOH228" s="38"/>
      <c r="OOI228" s="38"/>
      <c r="OOJ228" s="38"/>
      <c r="OOK228" s="38"/>
      <c r="OOL228" s="38"/>
      <c r="OOM228" s="38"/>
      <c r="OON228" s="38"/>
      <c r="OOO228" s="38"/>
      <c r="OOP228" s="38"/>
      <c r="OOQ228" s="38"/>
      <c r="OOR228" s="38"/>
      <c r="OOS228" s="38"/>
      <c r="OOT228" s="38"/>
      <c r="OOU228" s="38"/>
      <c r="OOV228" s="38"/>
      <c r="OOW228" s="38"/>
      <c r="OOX228" s="38"/>
      <c r="OOY228" s="38"/>
      <c r="OOZ228" s="38"/>
      <c r="OPA228" s="38"/>
      <c r="OPB228" s="38"/>
      <c r="OPC228" s="38"/>
      <c r="OPD228" s="38"/>
      <c r="OPE228" s="38"/>
      <c r="OPF228" s="38"/>
      <c r="OPG228" s="38"/>
      <c r="OPH228" s="38"/>
      <c r="OPI228" s="38"/>
      <c r="OPJ228" s="38"/>
      <c r="OPK228" s="38"/>
      <c r="OPL228" s="38"/>
      <c r="OPM228" s="38"/>
      <c r="OPN228" s="38"/>
      <c r="OPO228" s="38"/>
      <c r="OPP228" s="38"/>
      <c r="OPQ228" s="38"/>
      <c r="OPR228" s="38"/>
      <c r="OPS228" s="38"/>
      <c r="OPT228" s="38"/>
      <c r="OPU228" s="38"/>
      <c r="OPV228" s="38"/>
      <c r="OPW228" s="38"/>
      <c r="OPX228" s="38"/>
      <c r="OPY228" s="38"/>
      <c r="OPZ228" s="38"/>
      <c r="OQA228" s="38"/>
      <c r="OQB228" s="38"/>
      <c r="OQC228" s="38"/>
      <c r="OQD228" s="38"/>
      <c r="OQE228" s="38"/>
      <c r="OQF228" s="38"/>
      <c r="OQG228" s="38"/>
      <c r="OQH228" s="38"/>
      <c r="OQI228" s="38"/>
      <c r="OQJ228" s="38"/>
      <c r="OQK228" s="38"/>
      <c r="OQL228" s="38"/>
      <c r="OQM228" s="38"/>
      <c r="OQN228" s="38"/>
      <c r="OQO228" s="38"/>
      <c r="OQP228" s="38"/>
      <c r="OQQ228" s="38"/>
      <c r="OQR228" s="38"/>
      <c r="OQS228" s="38"/>
      <c r="OQT228" s="38"/>
      <c r="OQU228" s="38"/>
      <c r="OQV228" s="38"/>
      <c r="OQW228" s="38"/>
      <c r="OQX228" s="38"/>
      <c r="OQY228" s="38"/>
      <c r="OQZ228" s="38"/>
      <c r="ORA228" s="38"/>
      <c r="ORB228" s="38"/>
      <c r="ORC228" s="38"/>
      <c r="ORD228" s="38"/>
      <c r="ORE228" s="38"/>
      <c r="ORF228" s="38"/>
      <c r="ORG228" s="38"/>
      <c r="ORH228" s="38"/>
      <c r="ORI228" s="38"/>
      <c r="ORJ228" s="38"/>
      <c r="ORK228" s="38"/>
      <c r="ORL228" s="38"/>
      <c r="ORM228" s="38"/>
      <c r="ORN228" s="38"/>
      <c r="ORO228" s="38"/>
      <c r="ORP228" s="38"/>
      <c r="ORQ228" s="38"/>
      <c r="ORR228" s="38"/>
      <c r="ORS228" s="38"/>
      <c r="ORT228" s="38"/>
      <c r="ORU228" s="38"/>
      <c r="ORV228" s="38"/>
      <c r="ORW228" s="38"/>
      <c r="ORX228" s="38"/>
      <c r="ORY228" s="38"/>
      <c r="ORZ228" s="38"/>
      <c r="OSA228" s="38"/>
      <c r="OSB228" s="38"/>
      <c r="OSC228" s="38"/>
      <c r="OSD228" s="38"/>
      <c r="OSE228" s="38"/>
      <c r="OSF228" s="38"/>
      <c r="OSG228" s="38"/>
      <c r="OSH228" s="38"/>
      <c r="OSI228" s="38"/>
      <c r="OSJ228" s="38"/>
      <c r="OSK228" s="38"/>
      <c r="OSL228" s="38"/>
      <c r="OSM228" s="38"/>
      <c r="OSN228" s="38"/>
      <c r="OSO228" s="38"/>
      <c r="OSP228" s="38"/>
      <c r="OSQ228" s="38"/>
      <c r="OSR228" s="38"/>
      <c r="OSS228" s="38"/>
      <c r="OST228" s="38"/>
      <c r="OSU228" s="38"/>
      <c r="OSV228" s="38"/>
      <c r="OSW228" s="38"/>
      <c r="OSX228" s="38"/>
      <c r="OSY228" s="38"/>
      <c r="OSZ228" s="38"/>
      <c r="OTA228" s="38"/>
      <c r="OTB228" s="38"/>
      <c r="OTC228" s="38"/>
      <c r="OTD228" s="38"/>
      <c r="OTE228" s="38"/>
      <c r="OTF228" s="38"/>
      <c r="OTG228" s="38"/>
      <c r="OTH228" s="38"/>
      <c r="OTI228" s="38"/>
      <c r="OTJ228" s="38"/>
      <c r="OTK228" s="38"/>
      <c r="OTL228" s="38"/>
      <c r="OTM228" s="38"/>
      <c r="OTN228" s="38"/>
      <c r="OTO228" s="38"/>
      <c r="OTP228" s="38"/>
      <c r="OTQ228" s="38"/>
      <c r="OTR228" s="38"/>
      <c r="OTS228" s="38"/>
      <c r="OTT228" s="38"/>
      <c r="OTU228" s="38"/>
      <c r="OTV228" s="38"/>
      <c r="OTW228" s="38"/>
      <c r="OTX228" s="38"/>
      <c r="OTY228" s="38"/>
      <c r="OTZ228" s="38"/>
      <c r="OUA228" s="38"/>
      <c r="OUB228" s="38"/>
      <c r="OUC228" s="38"/>
      <c r="OUD228" s="38"/>
      <c r="OUE228" s="38"/>
      <c r="OUF228" s="38"/>
      <c r="OUG228" s="38"/>
      <c r="OUH228" s="38"/>
      <c r="OUI228" s="38"/>
      <c r="OUJ228" s="38"/>
      <c r="OUK228" s="38"/>
      <c r="OUL228" s="38"/>
      <c r="OUM228" s="38"/>
      <c r="OUN228" s="38"/>
      <c r="OUO228" s="38"/>
      <c r="OUP228" s="38"/>
      <c r="OUQ228" s="38"/>
      <c r="OUR228" s="38"/>
      <c r="OUS228" s="38"/>
      <c r="OUT228" s="38"/>
      <c r="OUU228" s="38"/>
      <c r="OUV228" s="38"/>
      <c r="OUW228" s="38"/>
      <c r="OUX228" s="38"/>
      <c r="OUY228" s="38"/>
      <c r="OUZ228" s="38"/>
      <c r="OVA228" s="38"/>
      <c r="OVB228" s="38"/>
      <c r="OVC228" s="38"/>
      <c r="OVD228" s="38"/>
      <c r="OVE228" s="38"/>
      <c r="OVF228" s="38"/>
      <c r="OVG228" s="38"/>
      <c r="OVH228" s="38"/>
      <c r="OVI228" s="38"/>
      <c r="OVJ228" s="38"/>
      <c r="OVK228" s="38"/>
      <c r="OVL228" s="38"/>
      <c r="OVM228" s="38"/>
      <c r="OVN228" s="38"/>
      <c r="OVO228" s="38"/>
      <c r="OVP228" s="38"/>
      <c r="OVQ228" s="38"/>
      <c r="OVR228" s="38"/>
      <c r="OVS228" s="38"/>
      <c r="OVT228" s="38"/>
      <c r="OVU228" s="38"/>
      <c r="OVV228" s="38"/>
      <c r="OVW228" s="38"/>
      <c r="OVX228" s="38"/>
      <c r="OVY228" s="38"/>
      <c r="OVZ228" s="38"/>
      <c r="OWA228" s="38"/>
      <c r="OWB228" s="38"/>
      <c r="OWC228" s="38"/>
      <c r="OWD228" s="38"/>
      <c r="OWE228" s="38"/>
      <c r="OWF228" s="38"/>
      <c r="OWG228" s="38"/>
      <c r="OWH228" s="38"/>
      <c r="OWI228" s="38"/>
      <c r="OWJ228" s="38"/>
      <c r="OWK228" s="38"/>
      <c r="OWL228" s="38"/>
      <c r="OWM228" s="38"/>
      <c r="OWN228" s="38"/>
      <c r="OWO228" s="38"/>
      <c r="OWP228" s="38"/>
      <c r="OWQ228" s="38"/>
      <c r="OWR228" s="38"/>
      <c r="OWS228" s="38"/>
      <c r="OWT228" s="38"/>
      <c r="OWU228" s="38"/>
      <c r="OWV228" s="38"/>
      <c r="OWW228" s="38"/>
      <c r="OWX228" s="38"/>
      <c r="OWY228" s="38"/>
      <c r="OWZ228" s="38"/>
      <c r="OXA228" s="38"/>
      <c r="OXB228" s="38"/>
      <c r="OXC228" s="38"/>
      <c r="OXD228" s="38"/>
      <c r="OXE228" s="38"/>
      <c r="OXF228" s="38"/>
      <c r="OXG228" s="38"/>
      <c r="OXH228" s="38"/>
      <c r="OXI228" s="38"/>
      <c r="OXJ228" s="38"/>
      <c r="OXK228" s="38"/>
      <c r="OXL228" s="38"/>
      <c r="OXM228" s="38"/>
      <c r="OXN228" s="38"/>
      <c r="OXO228" s="38"/>
      <c r="OXP228" s="38"/>
      <c r="OXQ228" s="38"/>
      <c r="OXR228" s="38"/>
      <c r="OXS228" s="38"/>
      <c r="OXT228" s="38"/>
      <c r="OXU228" s="38"/>
      <c r="OXV228" s="38"/>
      <c r="OXW228" s="38"/>
      <c r="OXX228" s="38"/>
      <c r="OXY228" s="38"/>
      <c r="OXZ228" s="38"/>
      <c r="OYA228" s="38"/>
      <c r="OYB228" s="38"/>
      <c r="OYC228" s="38"/>
      <c r="OYD228" s="38"/>
      <c r="OYE228" s="38"/>
      <c r="OYF228" s="38"/>
      <c r="OYG228" s="38"/>
      <c r="OYH228" s="38"/>
      <c r="OYI228" s="38"/>
      <c r="OYJ228" s="38"/>
      <c r="OYK228" s="38"/>
      <c r="OYL228" s="38"/>
      <c r="OYM228" s="38"/>
      <c r="OYN228" s="38"/>
      <c r="OYO228" s="38"/>
      <c r="OYP228" s="38"/>
      <c r="OYQ228" s="38"/>
      <c r="OYR228" s="38"/>
      <c r="OYS228" s="38"/>
      <c r="OYT228" s="38"/>
      <c r="OYU228" s="38"/>
      <c r="OYV228" s="38"/>
      <c r="OYW228" s="38"/>
      <c r="OYX228" s="38"/>
      <c r="OYY228" s="38"/>
      <c r="OYZ228" s="38"/>
      <c r="OZA228" s="38"/>
      <c r="OZB228" s="38"/>
      <c r="OZC228" s="38"/>
      <c r="OZD228" s="38"/>
      <c r="OZE228" s="38"/>
      <c r="OZF228" s="38"/>
      <c r="OZG228" s="38"/>
      <c r="OZH228" s="38"/>
      <c r="OZI228" s="38"/>
      <c r="OZJ228" s="38"/>
      <c r="OZK228" s="38"/>
      <c r="OZL228" s="38"/>
      <c r="OZM228" s="38"/>
      <c r="OZN228" s="38"/>
      <c r="OZO228" s="38"/>
      <c r="OZP228" s="38"/>
      <c r="OZQ228" s="38"/>
      <c r="OZR228" s="38"/>
      <c r="OZS228" s="38"/>
      <c r="OZT228" s="38"/>
      <c r="OZU228" s="38"/>
      <c r="OZV228" s="38"/>
      <c r="OZW228" s="38"/>
      <c r="OZX228" s="38"/>
      <c r="OZY228" s="38"/>
      <c r="OZZ228" s="38"/>
      <c r="PAA228" s="38"/>
      <c r="PAB228" s="38"/>
      <c r="PAC228" s="38"/>
      <c r="PAD228" s="38"/>
      <c r="PAE228" s="38"/>
      <c r="PAF228" s="38"/>
      <c r="PAG228" s="38"/>
      <c r="PAH228" s="38"/>
      <c r="PAI228" s="38"/>
      <c r="PAJ228" s="38"/>
      <c r="PAK228" s="38"/>
      <c r="PAL228" s="38"/>
      <c r="PAM228" s="38"/>
      <c r="PAN228" s="38"/>
      <c r="PAO228" s="38"/>
      <c r="PAP228" s="38"/>
      <c r="PAQ228" s="38"/>
      <c r="PAR228" s="38"/>
      <c r="PAS228" s="38"/>
      <c r="PAT228" s="38"/>
      <c r="PAU228" s="38"/>
      <c r="PAV228" s="38"/>
      <c r="PAW228" s="38"/>
      <c r="PAX228" s="38"/>
      <c r="PAY228" s="38"/>
      <c r="PAZ228" s="38"/>
      <c r="PBA228" s="38"/>
      <c r="PBB228" s="38"/>
      <c r="PBC228" s="38"/>
      <c r="PBD228" s="38"/>
      <c r="PBE228" s="38"/>
      <c r="PBF228" s="38"/>
      <c r="PBG228" s="38"/>
      <c r="PBH228" s="38"/>
      <c r="PBI228" s="38"/>
      <c r="PBJ228" s="38"/>
      <c r="PBK228" s="38"/>
      <c r="PBL228" s="38"/>
      <c r="PBM228" s="38"/>
      <c r="PBN228" s="38"/>
      <c r="PBO228" s="38"/>
      <c r="PBP228" s="38"/>
      <c r="PBQ228" s="38"/>
      <c r="PBR228" s="38"/>
      <c r="PBS228" s="38"/>
      <c r="PBT228" s="38"/>
      <c r="PBU228" s="38"/>
      <c r="PBV228" s="38"/>
      <c r="PBW228" s="38"/>
      <c r="PBX228" s="38"/>
      <c r="PBY228" s="38"/>
      <c r="PBZ228" s="38"/>
      <c r="PCA228" s="38"/>
      <c r="PCB228" s="38"/>
      <c r="PCC228" s="38"/>
      <c r="PCD228" s="38"/>
      <c r="PCE228" s="38"/>
      <c r="PCF228" s="38"/>
      <c r="PCG228" s="38"/>
      <c r="PCH228" s="38"/>
      <c r="PCI228" s="38"/>
      <c r="PCJ228" s="38"/>
      <c r="PCK228" s="38"/>
      <c r="PCL228" s="38"/>
      <c r="PCM228" s="38"/>
      <c r="PCN228" s="38"/>
      <c r="PCO228" s="38"/>
      <c r="PCP228" s="38"/>
      <c r="PCQ228" s="38"/>
      <c r="PCR228" s="38"/>
      <c r="PCS228" s="38"/>
      <c r="PCT228" s="38"/>
      <c r="PCU228" s="38"/>
      <c r="PCV228" s="38"/>
      <c r="PCW228" s="38"/>
      <c r="PCX228" s="38"/>
      <c r="PCY228" s="38"/>
      <c r="PCZ228" s="38"/>
      <c r="PDA228" s="38"/>
      <c r="PDB228" s="38"/>
      <c r="PDC228" s="38"/>
      <c r="PDD228" s="38"/>
      <c r="PDE228" s="38"/>
      <c r="PDF228" s="38"/>
      <c r="PDG228" s="38"/>
      <c r="PDH228" s="38"/>
      <c r="PDI228" s="38"/>
      <c r="PDJ228" s="38"/>
      <c r="PDK228" s="38"/>
      <c r="PDL228" s="38"/>
      <c r="PDM228" s="38"/>
      <c r="PDN228" s="38"/>
      <c r="PDO228" s="38"/>
      <c r="PDP228" s="38"/>
      <c r="PDQ228" s="38"/>
      <c r="PDR228" s="38"/>
      <c r="PDS228" s="38"/>
      <c r="PDT228" s="38"/>
      <c r="PDU228" s="38"/>
      <c r="PDV228" s="38"/>
      <c r="PDW228" s="38"/>
      <c r="PDX228" s="38"/>
      <c r="PDY228" s="38"/>
      <c r="PDZ228" s="38"/>
      <c r="PEA228" s="38"/>
      <c r="PEB228" s="38"/>
      <c r="PEC228" s="38"/>
      <c r="PED228" s="38"/>
      <c r="PEE228" s="38"/>
      <c r="PEF228" s="38"/>
      <c r="PEG228" s="38"/>
      <c r="PEH228" s="38"/>
      <c r="PEI228" s="38"/>
      <c r="PEJ228" s="38"/>
      <c r="PEK228" s="38"/>
      <c r="PEL228" s="38"/>
      <c r="PEM228" s="38"/>
      <c r="PEN228" s="38"/>
      <c r="PEO228" s="38"/>
      <c r="PEP228" s="38"/>
      <c r="PEQ228" s="38"/>
      <c r="PER228" s="38"/>
      <c r="PES228" s="38"/>
      <c r="PET228" s="38"/>
      <c r="PEU228" s="38"/>
      <c r="PEV228" s="38"/>
      <c r="PEW228" s="38"/>
      <c r="PEX228" s="38"/>
      <c r="PEY228" s="38"/>
      <c r="PEZ228" s="38"/>
      <c r="PFA228" s="38"/>
      <c r="PFB228" s="38"/>
      <c r="PFC228" s="38"/>
      <c r="PFD228" s="38"/>
      <c r="PFE228" s="38"/>
      <c r="PFF228" s="38"/>
      <c r="PFG228" s="38"/>
      <c r="PFH228" s="38"/>
      <c r="PFI228" s="38"/>
      <c r="PFJ228" s="38"/>
      <c r="PFK228" s="38"/>
      <c r="PFL228" s="38"/>
      <c r="PFM228" s="38"/>
      <c r="PFN228" s="38"/>
      <c r="PFO228" s="38"/>
      <c r="PFP228" s="38"/>
      <c r="PFQ228" s="38"/>
      <c r="PFR228" s="38"/>
      <c r="PFS228" s="38"/>
      <c r="PFT228" s="38"/>
      <c r="PFU228" s="38"/>
      <c r="PFV228" s="38"/>
      <c r="PFW228" s="38"/>
      <c r="PFX228" s="38"/>
      <c r="PFY228" s="38"/>
      <c r="PFZ228" s="38"/>
      <c r="PGA228" s="38"/>
      <c r="PGB228" s="38"/>
      <c r="PGC228" s="38"/>
      <c r="PGD228" s="38"/>
      <c r="PGE228" s="38"/>
      <c r="PGF228" s="38"/>
      <c r="PGG228" s="38"/>
      <c r="PGH228" s="38"/>
      <c r="PGI228" s="38"/>
      <c r="PGJ228" s="38"/>
      <c r="PGK228" s="38"/>
      <c r="PGL228" s="38"/>
      <c r="PGM228" s="38"/>
      <c r="PGN228" s="38"/>
      <c r="PGO228" s="38"/>
      <c r="PGP228" s="38"/>
      <c r="PGQ228" s="38"/>
      <c r="PGR228" s="38"/>
      <c r="PGS228" s="38"/>
      <c r="PGT228" s="38"/>
      <c r="PGU228" s="38"/>
      <c r="PGV228" s="38"/>
      <c r="PGW228" s="38"/>
      <c r="PGX228" s="38"/>
      <c r="PGY228" s="38"/>
      <c r="PGZ228" s="38"/>
      <c r="PHA228" s="38"/>
      <c r="PHB228" s="38"/>
      <c r="PHC228" s="38"/>
      <c r="PHD228" s="38"/>
      <c r="PHE228" s="38"/>
      <c r="PHF228" s="38"/>
      <c r="PHG228" s="38"/>
      <c r="PHH228" s="38"/>
      <c r="PHI228" s="38"/>
      <c r="PHJ228" s="38"/>
      <c r="PHK228" s="38"/>
      <c r="PHL228" s="38"/>
      <c r="PHM228" s="38"/>
      <c r="PHN228" s="38"/>
      <c r="PHO228" s="38"/>
      <c r="PHP228" s="38"/>
      <c r="PHQ228" s="38"/>
      <c r="PHR228" s="38"/>
      <c r="PHS228" s="38"/>
      <c r="PHT228" s="38"/>
      <c r="PHU228" s="38"/>
      <c r="PHV228" s="38"/>
      <c r="PHW228" s="38"/>
      <c r="PHX228" s="38"/>
      <c r="PHY228" s="38"/>
      <c r="PHZ228" s="38"/>
      <c r="PIA228" s="38"/>
      <c r="PIB228" s="38"/>
      <c r="PIC228" s="38"/>
      <c r="PID228" s="38"/>
      <c r="PIE228" s="38"/>
      <c r="PIF228" s="38"/>
      <c r="PIG228" s="38"/>
      <c r="PIH228" s="38"/>
      <c r="PII228" s="38"/>
      <c r="PIJ228" s="38"/>
      <c r="PIK228" s="38"/>
      <c r="PIL228" s="38"/>
      <c r="PIM228" s="38"/>
      <c r="PIN228" s="38"/>
      <c r="PIO228" s="38"/>
      <c r="PIP228" s="38"/>
      <c r="PIQ228" s="38"/>
      <c r="PIR228" s="38"/>
      <c r="PIS228" s="38"/>
      <c r="PIT228" s="38"/>
      <c r="PIU228" s="38"/>
      <c r="PIV228" s="38"/>
      <c r="PIW228" s="38"/>
      <c r="PIX228" s="38"/>
      <c r="PIY228" s="38"/>
      <c r="PIZ228" s="38"/>
      <c r="PJA228" s="38"/>
      <c r="PJB228" s="38"/>
      <c r="PJC228" s="38"/>
      <c r="PJD228" s="38"/>
      <c r="PJE228" s="38"/>
      <c r="PJF228" s="38"/>
      <c r="PJG228" s="38"/>
      <c r="PJH228" s="38"/>
      <c r="PJI228" s="38"/>
      <c r="PJJ228" s="38"/>
      <c r="PJK228" s="38"/>
      <c r="PJL228" s="38"/>
      <c r="PJM228" s="38"/>
      <c r="PJN228" s="38"/>
      <c r="PJO228" s="38"/>
      <c r="PJP228" s="38"/>
      <c r="PJQ228" s="38"/>
      <c r="PJR228" s="38"/>
      <c r="PJS228" s="38"/>
      <c r="PJT228" s="38"/>
      <c r="PJU228" s="38"/>
      <c r="PJV228" s="38"/>
      <c r="PJW228" s="38"/>
      <c r="PJX228" s="38"/>
      <c r="PJY228" s="38"/>
      <c r="PJZ228" s="38"/>
      <c r="PKA228" s="38"/>
      <c r="PKB228" s="38"/>
      <c r="PKC228" s="38"/>
      <c r="PKD228" s="38"/>
      <c r="PKE228" s="38"/>
      <c r="PKF228" s="38"/>
      <c r="PKG228" s="38"/>
      <c r="PKH228" s="38"/>
      <c r="PKI228" s="38"/>
      <c r="PKJ228" s="38"/>
      <c r="PKK228" s="38"/>
      <c r="PKL228" s="38"/>
      <c r="PKM228" s="38"/>
      <c r="PKN228" s="38"/>
      <c r="PKO228" s="38"/>
      <c r="PKP228" s="38"/>
      <c r="PKQ228" s="38"/>
      <c r="PKR228" s="38"/>
      <c r="PKS228" s="38"/>
      <c r="PKT228" s="38"/>
      <c r="PKU228" s="38"/>
      <c r="PKV228" s="38"/>
      <c r="PKW228" s="38"/>
      <c r="PKX228" s="38"/>
      <c r="PKY228" s="38"/>
      <c r="PKZ228" s="38"/>
      <c r="PLA228" s="38"/>
      <c r="PLB228" s="38"/>
      <c r="PLC228" s="38"/>
      <c r="PLD228" s="38"/>
      <c r="PLE228" s="38"/>
      <c r="PLF228" s="38"/>
      <c r="PLG228" s="38"/>
      <c r="PLH228" s="38"/>
      <c r="PLI228" s="38"/>
      <c r="PLJ228" s="38"/>
      <c r="PLK228" s="38"/>
      <c r="PLL228" s="38"/>
      <c r="PLM228" s="38"/>
      <c r="PLN228" s="38"/>
      <c r="PLO228" s="38"/>
      <c r="PLP228" s="38"/>
      <c r="PLQ228" s="38"/>
      <c r="PLR228" s="38"/>
      <c r="PLS228" s="38"/>
      <c r="PLT228" s="38"/>
      <c r="PLU228" s="38"/>
      <c r="PLV228" s="38"/>
      <c r="PLW228" s="38"/>
      <c r="PLX228" s="38"/>
      <c r="PLY228" s="38"/>
      <c r="PLZ228" s="38"/>
      <c r="PMA228" s="38"/>
      <c r="PMB228" s="38"/>
      <c r="PMC228" s="38"/>
      <c r="PMD228" s="38"/>
      <c r="PME228" s="38"/>
      <c r="PMF228" s="38"/>
      <c r="PMG228" s="38"/>
      <c r="PMH228" s="38"/>
      <c r="PMI228" s="38"/>
      <c r="PMJ228" s="38"/>
      <c r="PMK228" s="38"/>
      <c r="PML228" s="38"/>
      <c r="PMM228" s="38"/>
      <c r="PMN228" s="38"/>
      <c r="PMO228" s="38"/>
      <c r="PMP228" s="38"/>
      <c r="PMQ228" s="38"/>
      <c r="PMR228" s="38"/>
      <c r="PMS228" s="38"/>
      <c r="PMT228" s="38"/>
      <c r="PMU228" s="38"/>
      <c r="PMV228" s="38"/>
      <c r="PMW228" s="38"/>
      <c r="PMX228" s="38"/>
      <c r="PMY228" s="38"/>
      <c r="PMZ228" s="38"/>
      <c r="PNA228" s="38"/>
      <c r="PNB228" s="38"/>
      <c r="PNC228" s="38"/>
      <c r="PND228" s="38"/>
      <c r="PNE228" s="38"/>
      <c r="PNF228" s="38"/>
      <c r="PNG228" s="38"/>
      <c r="PNH228" s="38"/>
      <c r="PNI228" s="38"/>
      <c r="PNJ228" s="38"/>
      <c r="PNK228" s="38"/>
      <c r="PNL228" s="38"/>
      <c r="PNM228" s="38"/>
      <c r="PNN228" s="38"/>
      <c r="PNO228" s="38"/>
      <c r="PNP228" s="38"/>
      <c r="PNQ228" s="38"/>
      <c r="PNR228" s="38"/>
      <c r="PNS228" s="38"/>
      <c r="PNT228" s="38"/>
      <c r="PNU228" s="38"/>
      <c r="PNV228" s="38"/>
      <c r="PNW228" s="38"/>
      <c r="PNX228" s="38"/>
      <c r="PNY228" s="38"/>
      <c r="PNZ228" s="38"/>
      <c r="POA228" s="38"/>
      <c r="POB228" s="38"/>
      <c r="POC228" s="38"/>
      <c r="POD228" s="38"/>
      <c r="POE228" s="38"/>
      <c r="POF228" s="38"/>
      <c r="POG228" s="38"/>
      <c r="POH228" s="38"/>
      <c r="POI228" s="38"/>
      <c r="POJ228" s="38"/>
      <c r="POK228" s="38"/>
      <c r="POL228" s="38"/>
      <c r="POM228" s="38"/>
      <c r="PON228" s="38"/>
      <c r="POO228" s="38"/>
      <c r="POP228" s="38"/>
      <c r="POQ228" s="38"/>
      <c r="POR228" s="38"/>
      <c r="POS228" s="38"/>
      <c r="POT228" s="38"/>
      <c r="POU228" s="38"/>
      <c r="POV228" s="38"/>
      <c r="POW228" s="38"/>
      <c r="POX228" s="38"/>
      <c r="POY228" s="38"/>
      <c r="POZ228" s="38"/>
      <c r="PPA228" s="38"/>
      <c r="PPB228" s="38"/>
      <c r="PPC228" s="38"/>
      <c r="PPD228" s="38"/>
      <c r="PPE228" s="38"/>
      <c r="PPF228" s="38"/>
      <c r="PPG228" s="38"/>
      <c r="PPH228" s="38"/>
      <c r="PPI228" s="38"/>
      <c r="PPJ228" s="38"/>
      <c r="PPK228" s="38"/>
      <c r="PPL228" s="38"/>
      <c r="PPM228" s="38"/>
      <c r="PPN228" s="38"/>
      <c r="PPO228" s="38"/>
      <c r="PPP228" s="38"/>
      <c r="PPQ228" s="38"/>
      <c r="PPR228" s="38"/>
      <c r="PPS228" s="38"/>
      <c r="PPT228" s="38"/>
      <c r="PPU228" s="38"/>
      <c r="PPV228" s="38"/>
      <c r="PPW228" s="38"/>
      <c r="PPX228" s="38"/>
      <c r="PPY228" s="38"/>
      <c r="PPZ228" s="38"/>
      <c r="PQA228" s="38"/>
      <c r="PQB228" s="38"/>
      <c r="PQC228" s="38"/>
      <c r="PQD228" s="38"/>
      <c r="PQE228" s="38"/>
      <c r="PQF228" s="38"/>
      <c r="PQG228" s="38"/>
      <c r="PQH228" s="38"/>
      <c r="PQI228" s="38"/>
      <c r="PQJ228" s="38"/>
      <c r="PQK228" s="38"/>
      <c r="PQL228" s="38"/>
      <c r="PQM228" s="38"/>
      <c r="PQN228" s="38"/>
      <c r="PQO228" s="38"/>
      <c r="PQP228" s="38"/>
      <c r="PQQ228" s="38"/>
      <c r="PQR228" s="38"/>
      <c r="PQS228" s="38"/>
      <c r="PQT228" s="38"/>
      <c r="PQU228" s="38"/>
      <c r="PQV228" s="38"/>
      <c r="PQW228" s="38"/>
      <c r="PQX228" s="38"/>
      <c r="PQY228" s="38"/>
      <c r="PQZ228" s="38"/>
      <c r="PRA228" s="38"/>
      <c r="PRB228" s="38"/>
      <c r="PRC228" s="38"/>
      <c r="PRD228" s="38"/>
      <c r="PRE228" s="38"/>
      <c r="PRF228" s="38"/>
      <c r="PRG228" s="38"/>
      <c r="PRH228" s="38"/>
      <c r="PRI228" s="38"/>
      <c r="PRJ228" s="38"/>
      <c r="PRK228" s="38"/>
      <c r="PRL228" s="38"/>
      <c r="PRM228" s="38"/>
      <c r="PRN228" s="38"/>
      <c r="PRO228" s="38"/>
      <c r="PRP228" s="38"/>
      <c r="PRQ228" s="38"/>
      <c r="PRR228" s="38"/>
      <c r="PRS228" s="38"/>
      <c r="PRT228" s="38"/>
      <c r="PRU228" s="38"/>
      <c r="PRV228" s="38"/>
      <c r="PRW228" s="38"/>
      <c r="PRX228" s="38"/>
      <c r="PRY228" s="38"/>
      <c r="PRZ228" s="38"/>
      <c r="PSA228" s="38"/>
      <c r="PSB228" s="38"/>
      <c r="PSC228" s="38"/>
      <c r="PSD228" s="38"/>
      <c r="PSE228" s="38"/>
      <c r="PSF228" s="38"/>
      <c r="PSG228" s="38"/>
      <c r="PSH228" s="38"/>
      <c r="PSI228" s="38"/>
      <c r="PSJ228" s="38"/>
      <c r="PSK228" s="38"/>
      <c r="PSL228" s="38"/>
      <c r="PSM228" s="38"/>
      <c r="PSN228" s="38"/>
      <c r="PSO228" s="38"/>
      <c r="PSP228" s="38"/>
      <c r="PSQ228" s="38"/>
      <c r="PSR228" s="38"/>
      <c r="PSS228" s="38"/>
      <c r="PST228" s="38"/>
      <c r="PSU228" s="38"/>
      <c r="PSV228" s="38"/>
      <c r="PSW228" s="38"/>
      <c r="PSX228" s="38"/>
      <c r="PSY228" s="38"/>
      <c r="PSZ228" s="38"/>
      <c r="PTA228" s="38"/>
      <c r="PTB228" s="38"/>
      <c r="PTC228" s="38"/>
      <c r="PTD228" s="38"/>
      <c r="PTE228" s="38"/>
      <c r="PTF228" s="38"/>
      <c r="PTG228" s="38"/>
      <c r="PTH228" s="38"/>
      <c r="PTI228" s="38"/>
      <c r="PTJ228" s="38"/>
      <c r="PTK228" s="38"/>
      <c r="PTL228" s="38"/>
      <c r="PTM228" s="38"/>
      <c r="PTN228" s="38"/>
      <c r="PTO228" s="38"/>
      <c r="PTP228" s="38"/>
      <c r="PTQ228" s="38"/>
      <c r="PTR228" s="38"/>
      <c r="PTS228" s="38"/>
      <c r="PTT228" s="38"/>
      <c r="PTU228" s="38"/>
      <c r="PTV228" s="38"/>
      <c r="PTW228" s="38"/>
      <c r="PTX228" s="38"/>
      <c r="PTY228" s="38"/>
      <c r="PTZ228" s="38"/>
      <c r="PUA228" s="38"/>
      <c r="PUB228" s="38"/>
      <c r="PUC228" s="38"/>
      <c r="PUD228" s="38"/>
      <c r="PUE228" s="38"/>
      <c r="PUF228" s="38"/>
      <c r="PUG228" s="38"/>
      <c r="PUH228" s="38"/>
      <c r="PUI228" s="38"/>
      <c r="PUJ228" s="38"/>
      <c r="PUK228" s="38"/>
      <c r="PUL228" s="38"/>
      <c r="PUM228" s="38"/>
      <c r="PUN228" s="38"/>
      <c r="PUO228" s="38"/>
      <c r="PUP228" s="38"/>
      <c r="PUQ228" s="38"/>
      <c r="PUR228" s="38"/>
      <c r="PUS228" s="38"/>
      <c r="PUT228" s="38"/>
      <c r="PUU228" s="38"/>
      <c r="PUV228" s="38"/>
      <c r="PUW228" s="38"/>
      <c r="PUX228" s="38"/>
      <c r="PUY228" s="38"/>
      <c r="PUZ228" s="38"/>
      <c r="PVA228" s="38"/>
      <c r="PVB228" s="38"/>
      <c r="PVC228" s="38"/>
      <c r="PVD228" s="38"/>
      <c r="PVE228" s="38"/>
      <c r="PVF228" s="38"/>
      <c r="PVG228" s="38"/>
      <c r="PVH228" s="38"/>
      <c r="PVI228" s="38"/>
      <c r="PVJ228" s="38"/>
      <c r="PVK228" s="38"/>
      <c r="PVL228" s="38"/>
      <c r="PVM228" s="38"/>
      <c r="PVN228" s="38"/>
      <c r="PVO228" s="38"/>
      <c r="PVP228" s="38"/>
      <c r="PVQ228" s="38"/>
      <c r="PVR228" s="38"/>
      <c r="PVS228" s="38"/>
      <c r="PVT228" s="38"/>
      <c r="PVU228" s="38"/>
      <c r="PVV228" s="38"/>
      <c r="PVW228" s="38"/>
      <c r="PVX228" s="38"/>
      <c r="PVY228" s="38"/>
      <c r="PVZ228" s="38"/>
      <c r="PWA228" s="38"/>
      <c r="PWB228" s="38"/>
      <c r="PWC228" s="38"/>
      <c r="PWD228" s="38"/>
      <c r="PWE228" s="38"/>
      <c r="PWF228" s="38"/>
      <c r="PWG228" s="38"/>
      <c r="PWH228" s="38"/>
      <c r="PWI228" s="38"/>
      <c r="PWJ228" s="38"/>
      <c r="PWK228" s="38"/>
      <c r="PWL228" s="38"/>
      <c r="PWM228" s="38"/>
      <c r="PWN228" s="38"/>
      <c r="PWO228" s="38"/>
      <c r="PWP228" s="38"/>
      <c r="PWQ228" s="38"/>
      <c r="PWR228" s="38"/>
      <c r="PWS228" s="38"/>
      <c r="PWT228" s="38"/>
      <c r="PWU228" s="38"/>
      <c r="PWV228" s="38"/>
      <c r="PWW228" s="38"/>
      <c r="PWX228" s="38"/>
      <c r="PWY228" s="38"/>
      <c r="PWZ228" s="38"/>
      <c r="PXA228" s="38"/>
      <c r="PXB228" s="38"/>
      <c r="PXC228" s="38"/>
      <c r="PXD228" s="38"/>
      <c r="PXE228" s="38"/>
      <c r="PXF228" s="38"/>
      <c r="PXG228" s="38"/>
      <c r="PXH228" s="38"/>
      <c r="PXI228" s="38"/>
      <c r="PXJ228" s="38"/>
      <c r="PXK228" s="38"/>
      <c r="PXL228" s="38"/>
      <c r="PXM228" s="38"/>
      <c r="PXN228" s="38"/>
      <c r="PXO228" s="38"/>
      <c r="PXP228" s="38"/>
      <c r="PXQ228" s="38"/>
      <c r="PXR228" s="38"/>
      <c r="PXS228" s="38"/>
      <c r="PXT228" s="38"/>
      <c r="PXU228" s="38"/>
      <c r="PXV228" s="38"/>
      <c r="PXW228" s="38"/>
      <c r="PXX228" s="38"/>
      <c r="PXY228" s="38"/>
      <c r="PXZ228" s="38"/>
      <c r="PYA228" s="38"/>
      <c r="PYB228" s="38"/>
      <c r="PYC228" s="38"/>
      <c r="PYD228" s="38"/>
      <c r="PYE228" s="38"/>
      <c r="PYF228" s="38"/>
      <c r="PYG228" s="38"/>
      <c r="PYH228" s="38"/>
      <c r="PYI228" s="38"/>
      <c r="PYJ228" s="38"/>
      <c r="PYK228" s="38"/>
      <c r="PYL228" s="38"/>
      <c r="PYM228" s="38"/>
      <c r="PYN228" s="38"/>
      <c r="PYO228" s="38"/>
      <c r="PYP228" s="38"/>
      <c r="PYQ228" s="38"/>
      <c r="PYR228" s="38"/>
      <c r="PYS228" s="38"/>
      <c r="PYT228" s="38"/>
      <c r="PYU228" s="38"/>
      <c r="PYV228" s="38"/>
      <c r="PYW228" s="38"/>
      <c r="PYX228" s="38"/>
      <c r="PYY228" s="38"/>
      <c r="PYZ228" s="38"/>
      <c r="PZA228" s="38"/>
      <c r="PZB228" s="38"/>
      <c r="PZC228" s="38"/>
      <c r="PZD228" s="38"/>
      <c r="PZE228" s="38"/>
      <c r="PZF228" s="38"/>
      <c r="PZG228" s="38"/>
      <c r="PZH228" s="38"/>
      <c r="PZI228" s="38"/>
      <c r="PZJ228" s="38"/>
      <c r="PZK228" s="38"/>
      <c r="PZL228" s="38"/>
      <c r="PZM228" s="38"/>
      <c r="PZN228" s="38"/>
      <c r="PZO228" s="38"/>
      <c r="PZP228" s="38"/>
      <c r="PZQ228" s="38"/>
      <c r="PZR228" s="38"/>
      <c r="PZS228" s="38"/>
      <c r="PZT228" s="38"/>
      <c r="PZU228" s="38"/>
      <c r="PZV228" s="38"/>
      <c r="PZW228" s="38"/>
      <c r="PZX228" s="38"/>
      <c r="PZY228" s="38"/>
      <c r="PZZ228" s="38"/>
      <c r="QAA228" s="38"/>
      <c r="QAB228" s="38"/>
      <c r="QAC228" s="38"/>
      <c r="QAD228" s="38"/>
      <c r="QAE228" s="38"/>
      <c r="QAF228" s="38"/>
      <c r="QAG228" s="38"/>
      <c r="QAH228" s="38"/>
      <c r="QAI228" s="38"/>
      <c r="QAJ228" s="38"/>
      <c r="QAK228" s="38"/>
      <c r="QAL228" s="38"/>
      <c r="QAM228" s="38"/>
      <c r="QAN228" s="38"/>
      <c r="QAO228" s="38"/>
      <c r="QAP228" s="38"/>
      <c r="QAQ228" s="38"/>
      <c r="QAR228" s="38"/>
      <c r="QAS228" s="38"/>
      <c r="QAT228" s="38"/>
      <c r="QAU228" s="38"/>
      <c r="QAV228" s="38"/>
      <c r="QAW228" s="38"/>
      <c r="QAX228" s="38"/>
      <c r="QAY228" s="38"/>
      <c r="QAZ228" s="38"/>
      <c r="QBA228" s="38"/>
      <c r="QBB228" s="38"/>
      <c r="QBC228" s="38"/>
      <c r="QBD228" s="38"/>
      <c r="QBE228" s="38"/>
      <c r="QBF228" s="38"/>
      <c r="QBG228" s="38"/>
      <c r="QBH228" s="38"/>
      <c r="QBI228" s="38"/>
      <c r="QBJ228" s="38"/>
      <c r="QBK228" s="38"/>
      <c r="QBL228" s="38"/>
      <c r="QBM228" s="38"/>
      <c r="QBN228" s="38"/>
      <c r="QBO228" s="38"/>
      <c r="QBP228" s="38"/>
      <c r="QBQ228" s="38"/>
      <c r="QBR228" s="38"/>
      <c r="QBS228" s="38"/>
      <c r="QBT228" s="38"/>
      <c r="QBU228" s="38"/>
      <c r="QBV228" s="38"/>
      <c r="QBW228" s="38"/>
      <c r="QBX228" s="38"/>
      <c r="QBY228" s="38"/>
      <c r="QBZ228" s="38"/>
      <c r="QCA228" s="38"/>
      <c r="QCB228" s="38"/>
      <c r="QCC228" s="38"/>
      <c r="QCD228" s="38"/>
      <c r="QCE228" s="38"/>
      <c r="QCF228" s="38"/>
      <c r="QCG228" s="38"/>
      <c r="QCH228" s="38"/>
      <c r="QCI228" s="38"/>
      <c r="QCJ228" s="38"/>
      <c r="QCK228" s="38"/>
      <c r="QCL228" s="38"/>
      <c r="QCM228" s="38"/>
      <c r="QCN228" s="38"/>
      <c r="QCO228" s="38"/>
      <c r="QCP228" s="38"/>
      <c r="QCQ228" s="38"/>
      <c r="QCR228" s="38"/>
      <c r="QCS228" s="38"/>
      <c r="QCT228" s="38"/>
      <c r="QCU228" s="38"/>
      <c r="QCV228" s="38"/>
      <c r="QCW228" s="38"/>
      <c r="QCX228" s="38"/>
      <c r="QCY228" s="38"/>
      <c r="QCZ228" s="38"/>
      <c r="QDA228" s="38"/>
      <c r="QDB228" s="38"/>
      <c r="QDC228" s="38"/>
      <c r="QDD228" s="38"/>
      <c r="QDE228" s="38"/>
      <c r="QDF228" s="38"/>
      <c r="QDG228" s="38"/>
      <c r="QDH228" s="38"/>
      <c r="QDI228" s="38"/>
      <c r="QDJ228" s="38"/>
      <c r="QDK228" s="38"/>
      <c r="QDL228" s="38"/>
      <c r="QDM228" s="38"/>
      <c r="QDN228" s="38"/>
      <c r="QDO228" s="38"/>
      <c r="QDP228" s="38"/>
      <c r="QDQ228" s="38"/>
      <c r="QDR228" s="38"/>
      <c r="QDS228" s="38"/>
      <c r="QDT228" s="38"/>
      <c r="QDU228" s="38"/>
      <c r="QDV228" s="38"/>
      <c r="QDW228" s="38"/>
      <c r="QDX228" s="38"/>
      <c r="QDY228" s="38"/>
      <c r="QDZ228" s="38"/>
      <c r="QEA228" s="38"/>
      <c r="QEB228" s="38"/>
      <c r="QEC228" s="38"/>
      <c r="QED228" s="38"/>
      <c r="QEE228" s="38"/>
      <c r="QEF228" s="38"/>
      <c r="QEG228" s="38"/>
      <c r="QEH228" s="38"/>
      <c r="QEI228" s="38"/>
      <c r="QEJ228" s="38"/>
      <c r="QEK228" s="38"/>
      <c r="QEL228" s="38"/>
      <c r="QEM228" s="38"/>
      <c r="QEN228" s="38"/>
      <c r="QEO228" s="38"/>
      <c r="QEP228" s="38"/>
      <c r="QEQ228" s="38"/>
      <c r="QER228" s="38"/>
      <c r="QES228" s="38"/>
      <c r="QET228" s="38"/>
      <c r="QEU228" s="38"/>
      <c r="QEV228" s="38"/>
      <c r="QEW228" s="38"/>
      <c r="QEX228" s="38"/>
      <c r="QEY228" s="38"/>
      <c r="QEZ228" s="38"/>
      <c r="QFA228" s="38"/>
      <c r="QFB228" s="38"/>
      <c r="QFC228" s="38"/>
      <c r="QFD228" s="38"/>
      <c r="QFE228" s="38"/>
      <c r="QFF228" s="38"/>
      <c r="QFG228" s="38"/>
      <c r="QFH228" s="38"/>
      <c r="QFI228" s="38"/>
      <c r="QFJ228" s="38"/>
      <c r="QFK228" s="38"/>
      <c r="QFL228" s="38"/>
      <c r="QFM228" s="38"/>
      <c r="QFN228" s="38"/>
      <c r="QFO228" s="38"/>
      <c r="QFP228" s="38"/>
      <c r="QFQ228" s="38"/>
      <c r="QFR228" s="38"/>
      <c r="QFS228" s="38"/>
      <c r="QFT228" s="38"/>
      <c r="QFU228" s="38"/>
      <c r="QFV228" s="38"/>
      <c r="QFW228" s="38"/>
      <c r="QFX228" s="38"/>
      <c r="QFY228" s="38"/>
      <c r="QFZ228" s="38"/>
      <c r="QGA228" s="38"/>
      <c r="QGB228" s="38"/>
      <c r="QGC228" s="38"/>
      <c r="QGD228" s="38"/>
      <c r="QGE228" s="38"/>
      <c r="QGF228" s="38"/>
      <c r="QGG228" s="38"/>
      <c r="QGH228" s="38"/>
      <c r="QGI228" s="38"/>
      <c r="QGJ228" s="38"/>
      <c r="QGK228" s="38"/>
      <c r="QGL228" s="38"/>
      <c r="QGM228" s="38"/>
      <c r="QGN228" s="38"/>
      <c r="QGO228" s="38"/>
      <c r="QGP228" s="38"/>
      <c r="QGQ228" s="38"/>
      <c r="QGR228" s="38"/>
      <c r="QGS228" s="38"/>
      <c r="QGT228" s="38"/>
      <c r="QGU228" s="38"/>
      <c r="QGV228" s="38"/>
      <c r="QGW228" s="38"/>
      <c r="QGX228" s="38"/>
      <c r="QGY228" s="38"/>
      <c r="QGZ228" s="38"/>
      <c r="QHA228" s="38"/>
      <c r="QHB228" s="38"/>
      <c r="QHC228" s="38"/>
      <c r="QHD228" s="38"/>
      <c r="QHE228" s="38"/>
      <c r="QHF228" s="38"/>
      <c r="QHG228" s="38"/>
      <c r="QHH228" s="38"/>
      <c r="QHI228" s="38"/>
      <c r="QHJ228" s="38"/>
      <c r="QHK228" s="38"/>
      <c r="QHL228" s="38"/>
      <c r="QHM228" s="38"/>
      <c r="QHN228" s="38"/>
      <c r="QHO228" s="38"/>
      <c r="QHP228" s="38"/>
      <c r="QHQ228" s="38"/>
      <c r="QHR228" s="38"/>
      <c r="QHS228" s="38"/>
      <c r="QHT228" s="38"/>
      <c r="QHU228" s="38"/>
      <c r="QHV228" s="38"/>
      <c r="QHW228" s="38"/>
      <c r="QHX228" s="38"/>
      <c r="QHY228" s="38"/>
      <c r="QHZ228" s="38"/>
      <c r="QIA228" s="38"/>
      <c r="QIB228" s="38"/>
      <c r="QIC228" s="38"/>
      <c r="QID228" s="38"/>
      <c r="QIE228" s="38"/>
      <c r="QIF228" s="38"/>
      <c r="QIG228" s="38"/>
      <c r="QIH228" s="38"/>
      <c r="QII228" s="38"/>
      <c r="QIJ228" s="38"/>
      <c r="QIK228" s="38"/>
      <c r="QIL228" s="38"/>
      <c r="QIM228" s="38"/>
      <c r="QIN228" s="38"/>
      <c r="QIO228" s="38"/>
      <c r="QIP228" s="38"/>
      <c r="QIQ228" s="38"/>
      <c r="QIR228" s="38"/>
      <c r="QIS228" s="38"/>
      <c r="QIT228" s="38"/>
      <c r="QIU228" s="38"/>
      <c r="QIV228" s="38"/>
      <c r="QIW228" s="38"/>
      <c r="QIX228" s="38"/>
      <c r="QIY228" s="38"/>
      <c r="QIZ228" s="38"/>
      <c r="QJA228" s="38"/>
      <c r="QJB228" s="38"/>
      <c r="QJC228" s="38"/>
      <c r="QJD228" s="38"/>
      <c r="QJE228" s="38"/>
      <c r="QJF228" s="38"/>
      <c r="QJG228" s="38"/>
      <c r="QJH228" s="38"/>
      <c r="QJI228" s="38"/>
      <c r="QJJ228" s="38"/>
      <c r="QJK228" s="38"/>
      <c r="QJL228" s="38"/>
      <c r="QJM228" s="38"/>
      <c r="QJN228" s="38"/>
      <c r="QJO228" s="38"/>
      <c r="QJP228" s="38"/>
      <c r="QJQ228" s="38"/>
      <c r="QJR228" s="38"/>
      <c r="QJS228" s="38"/>
      <c r="QJT228" s="38"/>
      <c r="QJU228" s="38"/>
      <c r="QJV228" s="38"/>
      <c r="QJW228" s="38"/>
      <c r="QJX228" s="38"/>
      <c r="QJY228" s="38"/>
      <c r="QJZ228" s="38"/>
      <c r="QKA228" s="38"/>
      <c r="QKB228" s="38"/>
      <c r="QKC228" s="38"/>
      <c r="QKD228" s="38"/>
      <c r="QKE228" s="38"/>
      <c r="QKF228" s="38"/>
      <c r="QKG228" s="38"/>
      <c r="QKH228" s="38"/>
      <c r="QKI228" s="38"/>
      <c r="QKJ228" s="38"/>
      <c r="QKK228" s="38"/>
      <c r="QKL228" s="38"/>
      <c r="QKM228" s="38"/>
      <c r="QKN228" s="38"/>
      <c r="QKO228" s="38"/>
      <c r="QKP228" s="38"/>
      <c r="QKQ228" s="38"/>
      <c r="QKR228" s="38"/>
      <c r="QKS228" s="38"/>
      <c r="QKT228" s="38"/>
      <c r="QKU228" s="38"/>
      <c r="QKV228" s="38"/>
      <c r="QKW228" s="38"/>
      <c r="QKX228" s="38"/>
      <c r="QKY228" s="38"/>
      <c r="QKZ228" s="38"/>
      <c r="QLA228" s="38"/>
      <c r="QLB228" s="38"/>
      <c r="QLC228" s="38"/>
      <c r="QLD228" s="38"/>
      <c r="QLE228" s="38"/>
      <c r="QLF228" s="38"/>
      <c r="QLG228" s="38"/>
      <c r="QLH228" s="38"/>
      <c r="QLI228" s="38"/>
      <c r="QLJ228" s="38"/>
      <c r="QLK228" s="38"/>
      <c r="QLL228" s="38"/>
      <c r="QLM228" s="38"/>
      <c r="QLN228" s="38"/>
      <c r="QLO228" s="38"/>
      <c r="QLP228" s="38"/>
      <c r="QLQ228" s="38"/>
      <c r="QLR228" s="38"/>
      <c r="QLS228" s="38"/>
      <c r="QLT228" s="38"/>
      <c r="QLU228" s="38"/>
      <c r="QLV228" s="38"/>
      <c r="QLW228" s="38"/>
      <c r="QLX228" s="38"/>
      <c r="QLY228" s="38"/>
      <c r="QLZ228" s="38"/>
      <c r="QMA228" s="38"/>
      <c r="QMB228" s="38"/>
      <c r="QMC228" s="38"/>
      <c r="QMD228" s="38"/>
      <c r="QME228" s="38"/>
      <c r="QMF228" s="38"/>
      <c r="QMG228" s="38"/>
      <c r="QMH228" s="38"/>
      <c r="QMI228" s="38"/>
      <c r="QMJ228" s="38"/>
      <c r="QMK228" s="38"/>
      <c r="QML228" s="38"/>
      <c r="QMM228" s="38"/>
      <c r="QMN228" s="38"/>
      <c r="QMO228" s="38"/>
      <c r="QMP228" s="38"/>
      <c r="QMQ228" s="38"/>
      <c r="QMR228" s="38"/>
      <c r="QMS228" s="38"/>
      <c r="QMT228" s="38"/>
      <c r="QMU228" s="38"/>
      <c r="QMV228" s="38"/>
      <c r="QMW228" s="38"/>
      <c r="QMX228" s="38"/>
      <c r="QMY228" s="38"/>
      <c r="QMZ228" s="38"/>
      <c r="QNA228" s="38"/>
      <c r="QNB228" s="38"/>
      <c r="QNC228" s="38"/>
      <c r="QND228" s="38"/>
      <c r="QNE228" s="38"/>
      <c r="QNF228" s="38"/>
      <c r="QNG228" s="38"/>
      <c r="QNH228" s="38"/>
      <c r="QNI228" s="38"/>
      <c r="QNJ228" s="38"/>
      <c r="QNK228" s="38"/>
      <c r="QNL228" s="38"/>
      <c r="QNM228" s="38"/>
      <c r="QNN228" s="38"/>
      <c r="QNO228" s="38"/>
      <c r="QNP228" s="38"/>
      <c r="QNQ228" s="38"/>
      <c r="QNR228" s="38"/>
      <c r="QNS228" s="38"/>
      <c r="QNT228" s="38"/>
      <c r="QNU228" s="38"/>
      <c r="QNV228" s="38"/>
      <c r="QNW228" s="38"/>
      <c r="QNX228" s="38"/>
      <c r="QNY228" s="38"/>
      <c r="QNZ228" s="38"/>
      <c r="QOA228" s="38"/>
      <c r="QOB228" s="38"/>
      <c r="QOC228" s="38"/>
      <c r="QOD228" s="38"/>
      <c r="QOE228" s="38"/>
      <c r="QOF228" s="38"/>
      <c r="QOG228" s="38"/>
      <c r="QOH228" s="38"/>
      <c r="QOI228" s="38"/>
      <c r="QOJ228" s="38"/>
      <c r="QOK228" s="38"/>
      <c r="QOL228" s="38"/>
      <c r="QOM228" s="38"/>
      <c r="QON228" s="38"/>
      <c r="QOO228" s="38"/>
      <c r="QOP228" s="38"/>
      <c r="QOQ228" s="38"/>
      <c r="QOR228" s="38"/>
      <c r="QOS228" s="38"/>
      <c r="QOT228" s="38"/>
      <c r="QOU228" s="38"/>
      <c r="QOV228" s="38"/>
      <c r="QOW228" s="38"/>
      <c r="QOX228" s="38"/>
      <c r="QOY228" s="38"/>
      <c r="QOZ228" s="38"/>
      <c r="QPA228" s="38"/>
      <c r="QPB228" s="38"/>
      <c r="QPC228" s="38"/>
      <c r="QPD228" s="38"/>
      <c r="QPE228" s="38"/>
      <c r="QPF228" s="38"/>
      <c r="QPG228" s="38"/>
      <c r="QPH228" s="38"/>
      <c r="QPI228" s="38"/>
      <c r="QPJ228" s="38"/>
      <c r="QPK228" s="38"/>
      <c r="QPL228" s="38"/>
      <c r="QPM228" s="38"/>
      <c r="QPN228" s="38"/>
      <c r="QPO228" s="38"/>
      <c r="QPP228" s="38"/>
      <c r="QPQ228" s="38"/>
      <c r="QPR228" s="38"/>
      <c r="QPS228" s="38"/>
      <c r="QPT228" s="38"/>
      <c r="QPU228" s="38"/>
      <c r="QPV228" s="38"/>
      <c r="QPW228" s="38"/>
      <c r="QPX228" s="38"/>
      <c r="QPY228" s="38"/>
      <c r="QPZ228" s="38"/>
      <c r="QQA228" s="38"/>
      <c r="QQB228" s="38"/>
      <c r="QQC228" s="38"/>
      <c r="QQD228" s="38"/>
      <c r="QQE228" s="38"/>
      <c r="QQF228" s="38"/>
      <c r="QQG228" s="38"/>
      <c r="QQH228" s="38"/>
      <c r="QQI228" s="38"/>
      <c r="QQJ228" s="38"/>
      <c r="QQK228" s="38"/>
      <c r="QQL228" s="38"/>
      <c r="QQM228" s="38"/>
      <c r="QQN228" s="38"/>
      <c r="QQO228" s="38"/>
      <c r="QQP228" s="38"/>
      <c r="QQQ228" s="38"/>
      <c r="QQR228" s="38"/>
      <c r="QQS228" s="38"/>
      <c r="QQT228" s="38"/>
      <c r="QQU228" s="38"/>
      <c r="QQV228" s="38"/>
      <c r="QQW228" s="38"/>
      <c r="QQX228" s="38"/>
      <c r="QQY228" s="38"/>
      <c r="QQZ228" s="38"/>
      <c r="QRA228" s="38"/>
      <c r="QRB228" s="38"/>
      <c r="QRC228" s="38"/>
      <c r="QRD228" s="38"/>
      <c r="QRE228" s="38"/>
      <c r="QRF228" s="38"/>
      <c r="QRG228" s="38"/>
      <c r="QRH228" s="38"/>
      <c r="QRI228" s="38"/>
      <c r="QRJ228" s="38"/>
      <c r="QRK228" s="38"/>
      <c r="QRL228" s="38"/>
      <c r="QRM228" s="38"/>
      <c r="QRN228" s="38"/>
      <c r="QRO228" s="38"/>
      <c r="QRP228" s="38"/>
      <c r="QRQ228" s="38"/>
      <c r="QRR228" s="38"/>
      <c r="QRS228" s="38"/>
      <c r="QRT228" s="38"/>
      <c r="QRU228" s="38"/>
      <c r="QRV228" s="38"/>
      <c r="QRW228" s="38"/>
      <c r="QRX228" s="38"/>
      <c r="QRY228" s="38"/>
      <c r="QRZ228" s="38"/>
      <c r="QSA228" s="38"/>
      <c r="QSB228" s="38"/>
      <c r="QSC228" s="38"/>
      <c r="QSD228" s="38"/>
      <c r="QSE228" s="38"/>
      <c r="QSF228" s="38"/>
      <c r="QSG228" s="38"/>
      <c r="QSH228" s="38"/>
      <c r="QSI228" s="38"/>
      <c r="QSJ228" s="38"/>
      <c r="QSK228" s="38"/>
      <c r="QSL228" s="38"/>
      <c r="QSM228" s="38"/>
      <c r="QSN228" s="38"/>
      <c r="QSO228" s="38"/>
      <c r="QSP228" s="38"/>
      <c r="QSQ228" s="38"/>
      <c r="QSR228" s="38"/>
      <c r="QSS228" s="38"/>
      <c r="QST228" s="38"/>
      <c r="QSU228" s="38"/>
      <c r="QSV228" s="38"/>
      <c r="QSW228" s="38"/>
      <c r="QSX228" s="38"/>
      <c r="QSY228" s="38"/>
      <c r="QSZ228" s="38"/>
      <c r="QTA228" s="38"/>
      <c r="QTB228" s="38"/>
      <c r="QTC228" s="38"/>
      <c r="QTD228" s="38"/>
      <c r="QTE228" s="38"/>
      <c r="QTF228" s="38"/>
      <c r="QTG228" s="38"/>
      <c r="QTH228" s="38"/>
      <c r="QTI228" s="38"/>
      <c r="QTJ228" s="38"/>
      <c r="QTK228" s="38"/>
      <c r="QTL228" s="38"/>
      <c r="QTM228" s="38"/>
      <c r="QTN228" s="38"/>
      <c r="QTO228" s="38"/>
      <c r="QTP228" s="38"/>
      <c r="QTQ228" s="38"/>
      <c r="QTR228" s="38"/>
      <c r="QTS228" s="38"/>
      <c r="QTT228" s="38"/>
      <c r="QTU228" s="38"/>
      <c r="QTV228" s="38"/>
      <c r="QTW228" s="38"/>
      <c r="QTX228" s="38"/>
      <c r="QTY228" s="38"/>
      <c r="QTZ228" s="38"/>
      <c r="QUA228" s="38"/>
      <c r="QUB228" s="38"/>
      <c r="QUC228" s="38"/>
      <c r="QUD228" s="38"/>
      <c r="QUE228" s="38"/>
      <c r="QUF228" s="38"/>
      <c r="QUG228" s="38"/>
      <c r="QUH228" s="38"/>
      <c r="QUI228" s="38"/>
      <c r="QUJ228" s="38"/>
      <c r="QUK228" s="38"/>
      <c r="QUL228" s="38"/>
      <c r="QUM228" s="38"/>
      <c r="QUN228" s="38"/>
      <c r="QUO228" s="38"/>
      <c r="QUP228" s="38"/>
      <c r="QUQ228" s="38"/>
      <c r="QUR228" s="38"/>
      <c r="QUS228" s="38"/>
      <c r="QUT228" s="38"/>
      <c r="QUU228" s="38"/>
      <c r="QUV228" s="38"/>
      <c r="QUW228" s="38"/>
      <c r="QUX228" s="38"/>
      <c r="QUY228" s="38"/>
      <c r="QUZ228" s="38"/>
      <c r="QVA228" s="38"/>
      <c r="QVB228" s="38"/>
      <c r="QVC228" s="38"/>
      <c r="QVD228" s="38"/>
      <c r="QVE228" s="38"/>
      <c r="QVF228" s="38"/>
      <c r="QVG228" s="38"/>
      <c r="QVH228" s="38"/>
      <c r="QVI228" s="38"/>
      <c r="QVJ228" s="38"/>
      <c r="QVK228" s="38"/>
      <c r="QVL228" s="38"/>
      <c r="QVM228" s="38"/>
      <c r="QVN228" s="38"/>
      <c r="QVO228" s="38"/>
      <c r="QVP228" s="38"/>
      <c r="QVQ228" s="38"/>
      <c r="QVR228" s="38"/>
      <c r="QVS228" s="38"/>
      <c r="QVT228" s="38"/>
      <c r="QVU228" s="38"/>
      <c r="QVV228" s="38"/>
      <c r="QVW228" s="38"/>
      <c r="QVX228" s="38"/>
      <c r="QVY228" s="38"/>
      <c r="QVZ228" s="38"/>
      <c r="QWA228" s="38"/>
      <c r="QWB228" s="38"/>
      <c r="QWC228" s="38"/>
      <c r="QWD228" s="38"/>
      <c r="QWE228" s="38"/>
      <c r="QWF228" s="38"/>
      <c r="QWG228" s="38"/>
      <c r="QWH228" s="38"/>
      <c r="QWI228" s="38"/>
      <c r="QWJ228" s="38"/>
      <c r="QWK228" s="38"/>
      <c r="QWL228" s="38"/>
      <c r="QWM228" s="38"/>
      <c r="QWN228" s="38"/>
      <c r="QWO228" s="38"/>
      <c r="QWP228" s="38"/>
      <c r="QWQ228" s="38"/>
      <c r="QWR228" s="38"/>
      <c r="QWS228" s="38"/>
      <c r="QWT228" s="38"/>
      <c r="QWU228" s="38"/>
      <c r="QWV228" s="38"/>
      <c r="QWW228" s="38"/>
      <c r="QWX228" s="38"/>
      <c r="QWY228" s="38"/>
      <c r="QWZ228" s="38"/>
      <c r="QXA228" s="38"/>
      <c r="QXB228" s="38"/>
      <c r="QXC228" s="38"/>
      <c r="QXD228" s="38"/>
      <c r="QXE228" s="38"/>
      <c r="QXF228" s="38"/>
      <c r="QXG228" s="38"/>
      <c r="QXH228" s="38"/>
      <c r="QXI228" s="38"/>
      <c r="QXJ228" s="38"/>
      <c r="QXK228" s="38"/>
      <c r="QXL228" s="38"/>
      <c r="QXM228" s="38"/>
      <c r="QXN228" s="38"/>
      <c r="QXO228" s="38"/>
      <c r="QXP228" s="38"/>
      <c r="QXQ228" s="38"/>
      <c r="QXR228" s="38"/>
      <c r="QXS228" s="38"/>
      <c r="QXT228" s="38"/>
      <c r="QXU228" s="38"/>
      <c r="QXV228" s="38"/>
      <c r="QXW228" s="38"/>
      <c r="QXX228" s="38"/>
      <c r="QXY228" s="38"/>
      <c r="QXZ228" s="38"/>
      <c r="QYA228" s="38"/>
      <c r="QYB228" s="38"/>
      <c r="QYC228" s="38"/>
      <c r="QYD228" s="38"/>
      <c r="QYE228" s="38"/>
      <c r="QYF228" s="38"/>
      <c r="QYG228" s="38"/>
      <c r="QYH228" s="38"/>
      <c r="QYI228" s="38"/>
      <c r="QYJ228" s="38"/>
      <c r="QYK228" s="38"/>
      <c r="QYL228" s="38"/>
      <c r="QYM228" s="38"/>
      <c r="QYN228" s="38"/>
      <c r="QYO228" s="38"/>
      <c r="QYP228" s="38"/>
      <c r="QYQ228" s="38"/>
      <c r="QYR228" s="38"/>
      <c r="QYS228" s="38"/>
      <c r="QYT228" s="38"/>
      <c r="QYU228" s="38"/>
      <c r="QYV228" s="38"/>
      <c r="QYW228" s="38"/>
      <c r="QYX228" s="38"/>
      <c r="QYY228" s="38"/>
      <c r="QYZ228" s="38"/>
      <c r="QZA228" s="38"/>
      <c r="QZB228" s="38"/>
      <c r="QZC228" s="38"/>
      <c r="QZD228" s="38"/>
      <c r="QZE228" s="38"/>
      <c r="QZF228" s="38"/>
      <c r="QZG228" s="38"/>
      <c r="QZH228" s="38"/>
      <c r="QZI228" s="38"/>
      <c r="QZJ228" s="38"/>
      <c r="QZK228" s="38"/>
      <c r="QZL228" s="38"/>
      <c r="QZM228" s="38"/>
      <c r="QZN228" s="38"/>
      <c r="QZO228" s="38"/>
      <c r="QZP228" s="38"/>
      <c r="QZQ228" s="38"/>
      <c r="QZR228" s="38"/>
      <c r="QZS228" s="38"/>
      <c r="QZT228" s="38"/>
      <c r="QZU228" s="38"/>
      <c r="QZV228" s="38"/>
      <c r="QZW228" s="38"/>
      <c r="QZX228" s="38"/>
      <c r="QZY228" s="38"/>
      <c r="QZZ228" s="38"/>
      <c r="RAA228" s="38"/>
      <c r="RAB228" s="38"/>
      <c r="RAC228" s="38"/>
      <c r="RAD228" s="38"/>
      <c r="RAE228" s="38"/>
      <c r="RAF228" s="38"/>
      <c r="RAG228" s="38"/>
      <c r="RAH228" s="38"/>
      <c r="RAI228" s="38"/>
      <c r="RAJ228" s="38"/>
      <c r="RAK228" s="38"/>
      <c r="RAL228" s="38"/>
      <c r="RAM228" s="38"/>
      <c r="RAN228" s="38"/>
      <c r="RAO228" s="38"/>
      <c r="RAP228" s="38"/>
      <c r="RAQ228" s="38"/>
      <c r="RAR228" s="38"/>
      <c r="RAS228" s="38"/>
      <c r="RAT228" s="38"/>
      <c r="RAU228" s="38"/>
      <c r="RAV228" s="38"/>
      <c r="RAW228" s="38"/>
      <c r="RAX228" s="38"/>
      <c r="RAY228" s="38"/>
      <c r="RAZ228" s="38"/>
      <c r="RBA228" s="38"/>
      <c r="RBB228" s="38"/>
      <c r="RBC228" s="38"/>
      <c r="RBD228" s="38"/>
      <c r="RBE228" s="38"/>
      <c r="RBF228" s="38"/>
      <c r="RBG228" s="38"/>
      <c r="RBH228" s="38"/>
      <c r="RBI228" s="38"/>
      <c r="RBJ228" s="38"/>
      <c r="RBK228" s="38"/>
      <c r="RBL228" s="38"/>
      <c r="RBM228" s="38"/>
      <c r="RBN228" s="38"/>
      <c r="RBO228" s="38"/>
      <c r="RBP228" s="38"/>
      <c r="RBQ228" s="38"/>
      <c r="RBR228" s="38"/>
      <c r="RBS228" s="38"/>
      <c r="RBT228" s="38"/>
      <c r="RBU228" s="38"/>
      <c r="RBV228" s="38"/>
      <c r="RBW228" s="38"/>
      <c r="RBX228" s="38"/>
      <c r="RBY228" s="38"/>
      <c r="RBZ228" s="38"/>
      <c r="RCA228" s="38"/>
      <c r="RCB228" s="38"/>
      <c r="RCC228" s="38"/>
      <c r="RCD228" s="38"/>
      <c r="RCE228" s="38"/>
      <c r="RCF228" s="38"/>
      <c r="RCG228" s="38"/>
      <c r="RCH228" s="38"/>
      <c r="RCI228" s="38"/>
      <c r="RCJ228" s="38"/>
      <c r="RCK228" s="38"/>
      <c r="RCL228" s="38"/>
      <c r="RCM228" s="38"/>
      <c r="RCN228" s="38"/>
      <c r="RCO228" s="38"/>
      <c r="RCP228" s="38"/>
      <c r="RCQ228" s="38"/>
      <c r="RCR228" s="38"/>
      <c r="RCS228" s="38"/>
      <c r="RCT228" s="38"/>
      <c r="RCU228" s="38"/>
      <c r="RCV228" s="38"/>
      <c r="RCW228" s="38"/>
      <c r="RCX228" s="38"/>
      <c r="RCY228" s="38"/>
      <c r="RCZ228" s="38"/>
      <c r="RDA228" s="38"/>
      <c r="RDB228" s="38"/>
      <c r="RDC228" s="38"/>
      <c r="RDD228" s="38"/>
      <c r="RDE228" s="38"/>
      <c r="RDF228" s="38"/>
      <c r="RDG228" s="38"/>
      <c r="RDH228" s="38"/>
      <c r="RDI228" s="38"/>
      <c r="RDJ228" s="38"/>
      <c r="RDK228" s="38"/>
      <c r="RDL228" s="38"/>
      <c r="RDM228" s="38"/>
      <c r="RDN228" s="38"/>
      <c r="RDO228" s="38"/>
      <c r="RDP228" s="38"/>
      <c r="RDQ228" s="38"/>
      <c r="RDR228" s="38"/>
      <c r="RDS228" s="38"/>
      <c r="RDT228" s="38"/>
      <c r="RDU228" s="38"/>
      <c r="RDV228" s="38"/>
      <c r="RDW228" s="38"/>
      <c r="RDX228" s="38"/>
      <c r="RDY228" s="38"/>
      <c r="RDZ228" s="38"/>
      <c r="REA228" s="38"/>
      <c r="REB228" s="38"/>
      <c r="REC228" s="38"/>
      <c r="RED228" s="38"/>
      <c r="REE228" s="38"/>
      <c r="REF228" s="38"/>
      <c r="REG228" s="38"/>
      <c r="REH228" s="38"/>
      <c r="REI228" s="38"/>
      <c r="REJ228" s="38"/>
      <c r="REK228" s="38"/>
      <c r="REL228" s="38"/>
      <c r="REM228" s="38"/>
      <c r="REN228" s="38"/>
      <c r="REO228" s="38"/>
      <c r="REP228" s="38"/>
      <c r="REQ228" s="38"/>
      <c r="RER228" s="38"/>
      <c r="RES228" s="38"/>
      <c r="RET228" s="38"/>
      <c r="REU228" s="38"/>
      <c r="REV228" s="38"/>
      <c r="REW228" s="38"/>
      <c r="REX228" s="38"/>
      <c r="REY228" s="38"/>
      <c r="REZ228" s="38"/>
      <c r="RFA228" s="38"/>
      <c r="RFB228" s="38"/>
      <c r="RFC228" s="38"/>
      <c r="RFD228" s="38"/>
      <c r="RFE228" s="38"/>
      <c r="RFF228" s="38"/>
      <c r="RFG228" s="38"/>
      <c r="RFH228" s="38"/>
      <c r="RFI228" s="38"/>
      <c r="RFJ228" s="38"/>
      <c r="RFK228" s="38"/>
      <c r="RFL228" s="38"/>
      <c r="RFM228" s="38"/>
      <c r="RFN228" s="38"/>
      <c r="RFO228" s="38"/>
      <c r="RFP228" s="38"/>
      <c r="RFQ228" s="38"/>
      <c r="RFR228" s="38"/>
      <c r="RFS228" s="38"/>
      <c r="RFT228" s="38"/>
      <c r="RFU228" s="38"/>
      <c r="RFV228" s="38"/>
      <c r="RFW228" s="38"/>
      <c r="RFX228" s="38"/>
      <c r="RFY228" s="38"/>
      <c r="RFZ228" s="38"/>
      <c r="RGA228" s="38"/>
      <c r="RGB228" s="38"/>
      <c r="RGC228" s="38"/>
      <c r="RGD228" s="38"/>
      <c r="RGE228" s="38"/>
      <c r="RGF228" s="38"/>
      <c r="RGG228" s="38"/>
      <c r="RGH228" s="38"/>
      <c r="RGI228" s="38"/>
      <c r="RGJ228" s="38"/>
      <c r="RGK228" s="38"/>
      <c r="RGL228" s="38"/>
      <c r="RGM228" s="38"/>
      <c r="RGN228" s="38"/>
      <c r="RGO228" s="38"/>
      <c r="RGP228" s="38"/>
      <c r="RGQ228" s="38"/>
      <c r="RGR228" s="38"/>
      <c r="RGS228" s="38"/>
      <c r="RGT228" s="38"/>
      <c r="RGU228" s="38"/>
      <c r="RGV228" s="38"/>
      <c r="RGW228" s="38"/>
      <c r="RGX228" s="38"/>
      <c r="RGY228" s="38"/>
      <c r="RGZ228" s="38"/>
      <c r="RHA228" s="38"/>
      <c r="RHB228" s="38"/>
      <c r="RHC228" s="38"/>
      <c r="RHD228" s="38"/>
      <c r="RHE228" s="38"/>
      <c r="RHF228" s="38"/>
      <c r="RHG228" s="38"/>
      <c r="RHH228" s="38"/>
      <c r="RHI228" s="38"/>
      <c r="RHJ228" s="38"/>
      <c r="RHK228" s="38"/>
      <c r="RHL228" s="38"/>
      <c r="RHM228" s="38"/>
      <c r="RHN228" s="38"/>
      <c r="RHO228" s="38"/>
      <c r="RHP228" s="38"/>
      <c r="RHQ228" s="38"/>
      <c r="RHR228" s="38"/>
      <c r="RHS228" s="38"/>
      <c r="RHT228" s="38"/>
      <c r="RHU228" s="38"/>
      <c r="RHV228" s="38"/>
      <c r="RHW228" s="38"/>
      <c r="RHX228" s="38"/>
      <c r="RHY228" s="38"/>
      <c r="RHZ228" s="38"/>
      <c r="RIA228" s="38"/>
      <c r="RIB228" s="38"/>
      <c r="RIC228" s="38"/>
      <c r="RID228" s="38"/>
      <c r="RIE228" s="38"/>
      <c r="RIF228" s="38"/>
      <c r="RIG228" s="38"/>
      <c r="RIH228" s="38"/>
      <c r="RII228" s="38"/>
      <c r="RIJ228" s="38"/>
      <c r="RIK228" s="38"/>
      <c r="RIL228" s="38"/>
      <c r="RIM228" s="38"/>
      <c r="RIN228" s="38"/>
      <c r="RIO228" s="38"/>
      <c r="RIP228" s="38"/>
      <c r="RIQ228" s="38"/>
      <c r="RIR228" s="38"/>
      <c r="RIS228" s="38"/>
      <c r="RIT228" s="38"/>
      <c r="RIU228" s="38"/>
      <c r="RIV228" s="38"/>
      <c r="RIW228" s="38"/>
      <c r="RIX228" s="38"/>
      <c r="RIY228" s="38"/>
      <c r="RIZ228" s="38"/>
      <c r="RJA228" s="38"/>
      <c r="RJB228" s="38"/>
      <c r="RJC228" s="38"/>
      <c r="RJD228" s="38"/>
      <c r="RJE228" s="38"/>
      <c r="RJF228" s="38"/>
      <c r="RJG228" s="38"/>
      <c r="RJH228" s="38"/>
      <c r="RJI228" s="38"/>
      <c r="RJJ228" s="38"/>
      <c r="RJK228" s="38"/>
      <c r="RJL228" s="38"/>
      <c r="RJM228" s="38"/>
      <c r="RJN228" s="38"/>
      <c r="RJO228" s="38"/>
      <c r="RJP228" s="38"/>
      <c r="RJQ228" s="38"/>
      <c r="RJR228" s="38"/>
      <c r="RJS228" s="38"/>
      <c r="RJT228" s="38"/>
      <c r="RJU228" s="38"/>
      <c r="RJV228" s="38"/>
      <c r="RJW228" s="38"/>
      <c r="RJX228" s="38"/>
      <c r="RJY228" s="38"/>
      <c r="RJZ228" s="38"/>
      <c r="RKA228" s="38"/>
      <c r="RKB228" s="38"/>
      <c r="RKC228" s="38"/>
      <c r="RKD228" s="38"/>
      <c r="RKE228" s="38"/>
      <c r="RKF228" s="38"/>
      <c r="RKG228" s="38"/>
      <c r="RKH228" s="38"/>
      <c r="RKI228" s="38"/>
      <c r="RKJ228" s="38"/>
      <c r="RKK228" s="38"/>
      <c r="RKL228" s="38"/>
      <c r="RKM228" s="38"/>
      <c r="RKN228" s="38"/>
      <c r="RKO228" s="38"/>
      <c r="RKP228" s="38"/>
      <c r="RKQ228" s="38"/>
      <c r="RKR228" s="38"/>
      <c r="RKS228" s="38"/>
      <c r="RKT228" s="38"/>
      <c r="RKU228" s="38"/>
      <c r="RKV228" s="38"/>
      <c r="RKW228" s="38"/>
      <c r="RKX228" s="38"/>
      <c r="RKY228" s="38"/>
      <c r="RKZ228" s="38"/>
      <c r="RLA228" s="38"/>
      <c r="RLB228" s="38"/>
      <c r="RLC228" s="38"/>
      <c r="RLD228" s="38"/>
      <c r="RLE228" s="38"/>
      <c r="RLF228" s="38"/>
      <c r="RLG228" s="38"/>
      <c r="RLH228" s="38"/>
      <c r="RLI228" s="38"/>
      <c r="RLJ228" s="38"/>
      <c r="RLK228" s="38"/>
      <c r="RLL228" s="38"/>
      <c r="RLM228" s="38"/>
      <c r="RLN228" s="38"/>
      <c r="RLO228" s="38"/>
      <c r="RLP228" s="38"/>
      <c r="RLQ228" s="38"/>
      <c r="RLR228" s="38"/>
      <c r="RLS228" s="38"/>
      <c r="RLT228" s="38"/>
      <c r="RLU228" s="38"/>
      <c r="RLV228" s="38"/>
      <c r="RLW228" s="38"/>
      <c r="RLX228" s="38"/>
      <c r="RLY228" s="38"/>
      <c r="RLZ228" s="38"/>
      <c r="RMA228" s="38"/>
      <c r="RMB228" s="38"/>
      <c r="RMC228" s="38"/>
      <c r="RMD228" s="38"/>
      <c r="RME228" s="38"/>
      <c r="RMF228" s="38"/>
      <c r="RMG228" s="38"/>
      <c r="RMH228" s="38"/>
      <c r="RMI228" s="38"/>
      <c r="RMJ228" s="38"/>
      <c r="RMK228" s="38"/>
      <c r="RML228" s="38"/>
      <c r="RMM228" s="38"/>
      <c r="RMN228" s="38"/>
      <c r="RMO228" s="38"/>
      <c r="RMP228" s="38"/>
      <c r="RMQ228" s="38"/>
      <c r="RMR228" s="38"/>
      <c r="RMS228" s="38"/>
      <c r="RMT228" s="38"/>
      <c r="RMU228" s="38"/>
      <c r="RMV228" s="38"/>
      <c r="RMW228" s="38"/>
      <c r="RMX228" s="38"/>
      <c r="RMY228" s="38"/>
      <c r="RMZ228" s="38"/>
      <c r="RNA228" s="38"/>
      <c r="RNB228" s="38"/>
      <c r="RNC228" s="38"/>
      <c r="RND228" s="38"/>
      <c r="RNE228" s="38"/>
      <c r="RNF228" s="38"/>
      <c r="RNG228" s="38"/>
      <c r="RNH228" s="38"/>
      <c r="RNI228" s="38"/>
      <c r="RNJ228" s="38"/>
      <c r="RNK228" s="38"/>
      <c r="RNL228" s="38"/>
      <c r="RNM228" s="38"/>
      <c r="RNN228" s="38"/>
      <c r="RNO228" s="38"/>
      <c r="RNP228" s="38"/>
      <c r="RNQ228" s="38"/>
      <c r="RNR228" s="38"/>
      <c r="RNS228" s="38"/>
      <c r="RNT228" s="38"/>
      <c r="RNU228" s="38"/>
      <c r="RNV228" s="38"/>
      <c r="RNW228" s="38"/>
      <c r="RNX228" s="38"/>
      <c r="RNY228" s="38"/>
      <c r="RNZ228" s="38"/>
      <c r="ROA228" s="38"/>
      <c r="ROB228" s="38"/>
      <c r="ROC228" s="38"/>
      <c r="ROD228" s="38"/>
      <c r="ROE228" s="38"/>
      <c r="ROF228" s="38"/>
      <c r="ROG228" s="38"/>
      <c r="ROH228" s="38"/>
      <c r="ROI228" s="38"/>
      <c r="ROJ228" s="38"/>
      <c r="ROK228" s="38"/>
      <c r="ROL228" s="38"/>
      <c r="ROM228" s="38"/>
      <c r="RON228" s="38"/>
      <c r="ROO228" s="38"/>
      <c r="ROP228" s="38"/>
      <c r="ROQ228" s="38"/>
      <c r="ROR228" s="38"/>
      <c r="ROS228" s="38"/>
      <c r="ROT228" s="38"/>
      <c r="ROU228" s="38"/>
      <c r="ROV228" s="38"/>
      <c r="ROW228" s="38"/>
      <c r="ROX228" s="38"/>
      <c r="ROY228" s="38"/>
      <c r="ROZ228" s="38"/>
      <c r="RPA228" s="38"/>
      <c r="RPB228" s="38"/>
      <c r="RPC228" s="38"/>
      <c r="RPD228" s="38"/>
      <c r="RPE228" s="38"/>
      <c r="RPF228" s="38"/>
      <c r="RPG228" s="38"/>
      <c r="RPH228" s="38"/>
      <c r="RPI228" s="38"/>
      <c r="RPJ228" s="38"/>
      <c r="RPK228" s="38"/>
      <c r="RPL228" s="38"/>
      <c r="RPM228" s="38"/>
      <c r="RPN228" s="38"/>
      <c r="RPO228" s="38"/>
      <c r="RPP228" s="38"/>
      <c r="RPQ228" s="38"/>
      <c r="RPR228" s="38"/>
      <c r="RPS228" s="38"/>
      <c r="RPT228" s="38"/>
      <c r="RPU228" s="38"/>
      <c r="RPV228" s="38"/>
      <c r="RPW228" s="38"/>
      <c r="RPX228" s="38"/>
      <c r="RPY228" s="38"/>
      <c r="RPZ228" s="38"/>
      <c r="RQA228" s="38"/>
      <c r="RQB228" s="38"/>
      <c r="RQC228" s="38"/>
      <c r="RQD228" s="38"/>
      <c r="RQE228" s="38"/>
      <c r="RQF228" s="38"/>
      <c r="RQG228" s="38"/>
      <c r="RQH228" s="38"/>
      <c r="RQI228" s="38"/>
      <c r="RQJ228" s="38"/>
      <c r="RQK228" s="38"/>
      <c r="RQL228" s="38"/>
      <c r="RQM228" s="38"/>
      <c r="RQN228" s="38"/>
      <c r="RQO228" s="38"/>
      <c r="RQP228" s="38"/>
      <c r="RQQ228" s="38"/>
      <c r="RQR228" s="38"/>
      <c r="RQS228" s="38"/>
      <c r="RQT228" s="38"/>
      <c r="RQU228" s="38"/>
      <c r="RQV228" s="38"/>
      <c r="RQW228" s="38"/>
      <c r="RQX228" s="38"/>
      <c r="RQY228" s="38"/>
      <c r="RQZ228" s="38"/>
      <c r="RRA228" s="38"/>
      <c r="RRB228" s="38"/>
      <c r="RRC228" s="38"/>
      <c r="RRD228" s="38"/>
      <c r="RRE228" s="38"/>
      <c r="RRF228" s="38"/>
      <c r="RRG228" s="38"/>
      <c r="RRH228" s="38"/>
      <c r="RRI228" s="38"/>
      <c r="RRJ228" s="38"/>
      <c r="RRK228" s="38"/>
      <c r="RRL228" s="38"/>
      <c r="RRM228" s="38"/>
      <c r="RRN228" s="38"/>
      <c r="RRO228" s="38"/>
      <c r="RRP228" s="38"/>
      <c r="RRQ228" s="38"/>
      <c r="RRR228" s="38"/>
      <c r="RRS228" s="38"/>
      <c r="RRT228" s="38"/>
      <c r="RRU228" s="38"/>
      <c r="RRV228" s="38"/>
      <c r="RRW228" s="38"/>
      <c r="RRX228" s="38"/>
      <c r="RRY228" s="38"/>
      <c r="RRZ228" s="38"/>
      <c r="RSA228" s="38"/>
      <c r="RSB228" s="38"/>
      <c r="RSC228" s="38"/>
      <c r="RSD228" s="38"/>
      <c r="RSE228" s="38"/>
      <c r="RSF228" s="38"/>
      <c r="RSG228" s="38"/>
      <c r="RSH228" s="38"/>
      <c r="RSI228" s="38"/>
      <c r="RSJ228" s="38"/>
      <c r="RSK228" s="38"/>
      <c r="RSL228" s="38"/>
      <c r="RSM228" s="38"/>
      <c r="RSN228" s="38"/>
      <c r="RSO228" s="38"/>
      <c r="RSP228" s="38"/>
      <c r="RSQ228" s="38"/>
      <c r="RSR228" s="38"/>
      <c r="RSS228" s="38"/>
      <c r="RST228" s="38"/>
      <c r="RSU228" s="38"/>
      <c r="RSV228" s="38"/>
      <c r="RSW228" s="38"/>
      <c r="RSX228" s="38"/>
      <c r="RSY228" s="38"/>
      <c r="RSZ228" s="38"/>
      <c r="RTA228" s="38"/>
      <c r="RTB228" s="38"/>
      <c r="RTC228" s="38"/>
      <c r="RTD228" s="38"/>
      <c r="RTE228" s="38"/>
      <c r="RTF228" s="38"/>
      <c r="RTG228" s="38"/>
      <c r="RTH228" s="38"/>
      <c r="RTI228" s="38"/>
      <c r="RTJ228" s="38"/>
      <c r="RTK228" s="38"/>
      <c r="RTL228" s="38"/>
      <c r="RTM228" s="38"/>
      <c r="RTN228" s="38"/>
      <c r="RTO228" s="38"/>
      <c r="RTP228" s="38"/>
      <c r="RTQ228" s="38"/>
      <c r="RTR228" s="38"/>
      <c r="RTS228" s="38"/>
      <c r="RTT228" s="38"/>
      <c r="RTU228" s="38"/>
      <c r="RTV228" s="38"/>
      <c r="RTW228" s="38"/>
      <c r="RTX228" s="38"/>
      <c r="RTY228" s="38"/>
      <c r="RTZ228" s="38"/>
      <c r="RUA228" s="38"/>
      <c r="RUB228" s="38"/>
      <c r="RUC228" s="38"/>
      <c r="RUD228" s="38"/>
      <c r="RUE228" s="38"/>
      <c r="RUF228" s="38"/>
      <c r="RUG228" s="38"/>
      <c r="RUH228" s="38"/>
      <c r="RUI228" s="38"/>
      <c r="RUJ228" s="38"/>
      <c r="RUK228" s="38"/>
      <c r="RUL228" s="38"/>
      <c r="RUM228" s="38"/>
      <c r="RUN228" s="38"/>
      <c r="RUO228" s="38"/>
      <c r="RUP228" s="38"/>
      <c r="RUQ228" s="38"/>
      <c r="RUR228" s="38"/>
      <c r="RUS228" s="38"/>
      <c r="RUT228" s="38"/>
      <c r="RUU228" s="38"/>
      <c r="RUV228" s="38"/>
      <c r="RUW228" s="38"/>
      <c r="RUX228" s="38"/>
      <c r="RUY228" s="38"/>
      <c r="RUZ228" s="38"/>
      <c r="RVA228" s="38"/>
      <c r="RVB228" s="38"/>
      <c r="RVC228" s="38"/>
      <c r="RVD228" s="38"/>
      <c r="RVE228" s="38"/>
      <c r="RVF228" s="38"/>
      <c r="RVG228" s="38"/>
      <c r="RVH228" s="38"/>
      <c r="RVI228" s="38"/>
      <c r="RVJ228" s="38"/>
      <c r="RVK228" s="38"/>
      <c r="RVL228" s="38"/>
      <c r="RVM228" s="38"/>
      <c r="RVN228" s="38"/>
      <c r="RVO228" s="38"/>
      <c r="RVP228" s="38"/>
      <c r="RVQ228" s="38"/>
      <c r="RVR228" s="38"/>
      <c r="RVS228" s="38"/>
      <c r="RVT228" s="38"/>
      <c r="RVU228" s="38"/>
      <c r="RVV228" s="38"/>
      <c r="RVW228" s="38"/>
      <c r="RVX228" s="38"/>
      <c r="RVY228" s="38"/>
      <c r="RVZ228" s="38"/>
      <c r="RWA228" s="38"/>
      <c r="RWB228" s="38"/>
      <c r="RWC228" s="38"/>
      <c r="RWD228" s="38"/>
      <c r="RWE228" s="38"/>
      <c r="RWF228" s="38"/>
      <c r="RWG228" s="38"/>
      <c r="RWH228" s="38"/>
      <c r="RWI228" s="38"/>
      <c r="RWJ228" s="38"/>
      <c r="RWK228" s="38"/>
      <c r="RWL228" s="38"/>
      <c r="RWM228" s="38"/>
      <c r="RWN228" s="38"/>
      <c r="RWO228" s="38"/>
      <c r="RWP228" s="38"/>
      <c r="RWQ228" s="38"/>
      <c r="RWR228" s="38"/>
      <c r="RWS228" s="38"/>
      <c r="RWT228" s="38"/>
      <c r="RWU228" s="38"/>
      <c r="RWV228" s="38"/>
      <c r="RWW228" s="38"/>
      <c r="RWX228" s="38"/>
      <c r="RWY228" s="38"/>
      <c r="RWZ228" s="38"/>
      <c r="RXA228" s="38"/>
      <c r="RXB228" s="38"/>
      <c r="RXC228" s="38"/>
      <c r="RXD228" s="38"/>
      <c r="RXE228" s="38"/>
      <c r="RXF228" s="38"/>
      <c r="RXG228" s="38"/>
      <c r="RXH228" s="38"/>
      <c r="RXI228" s="38"/>
      <c r="RXJ228" s="38"/>
      <c r="RXK228" s="38"/>
      <c r="RXL228" s="38"/>
      <c r="RXM228" s="38"/>
      <c r="RXN228" s="38"/>
      <c r="RXO228" s="38"/>
      <c r="RXP228" s="38"/>
      <c r="RXQ228" s="38"/>
      <c r="RXR228" s="38"/>
      <c r="RXS228" s="38"/>
      <c r="RXT228" s="38"/>
      <c r="RXU228" s="38"/>
      <c r="RXV228" s="38"/>
      <c r="RXW228" s="38"/>
      <c r="RXX228" s="38"/>
      <c r="RXY228" s="38"/>
      <c r="RXZ228" s="38"/>
      <c r="RYA228" s="38"/>
      <c r="RYB228" s="38"/>
      <c r="RYC228" s="38"/>
      <c r="RYD228" s="38"/>
      <c r="RYE228" s="38"/>
      <c r="RYF228" s="38"/>
      <c r="RYG228" s="38"/>
      <c r="RYH228" s="38"/>
      <c r="RYI228" s="38"/>
      <c r="RYJ228" s="38"/>
      <c r="RYK228" s="38"/>
      <c r="RYL228" s="38"/>
      <c r="RYM228" s="38"/>
      <c r="RYN228" s="38"/>
      <c r="RYO228" s="38"/>
      <c r="RYP228" s="38"/>
      <c r="RYQ228" s="38"/>
      <c r="RYR228" s="38"/>
      <c r="RYS228" s="38"/>
      <c r="RYT228" s="38"/>
      <c r="RYU228" s="38"/>
      <c r="RYV228" s="38"/>
      <c r="RYW228" s="38"/>
      <c r="RYX228" s="38"/>
      <c r="RYY228" s="38"/>
      <c r="RYZ228" s="38"/>
      <c r="RZA228" s="38"/>
      <c r="RZB228" s="38"/>
      <c r="RZC228" s="38"/>
      <c r="RZD228" s="38"/>
      <c r="RZE228" s="38"/>
      <c r="RZF228" s="38"/>
      <c r="RZG228" s="38"/>
      <c r="RZH228" s="38"/>
      <c r="RZI228" s="38"/>
      <c r="RZJ228" s="38"/>
      <c r="RZK228" s="38"/>
      <c r="RZL228" s="38"/>
      <c r="RZM228" s="38"/>
      <c r="RZN228" s="38"/>
      <c r="RZO228" s="38"/>
      <c r="RZP228" s="38"/>
      <c r="RZQ228" s="38"/>
      <c r="RZR228" s="38"/>
      <c r="RZS228" s="38"/>
      <c r="RZT228" s="38"/>
      <c r="RZU228" s="38"/>
      <c r="RZV228" s="38"/>
      <c r="RZW228" s="38"/>
      <c r="RZX228" s="38"/>
      <c r="RZY228" s="38"/>
      <c r="RZZ228" s="38"/>
      <c r="SAA228" s="38"/>
      <c r="SAB228" s="38"/>
      <c r="SAC228" s="38"/>
      <c r="SAD228" s="38"/>
      <c r="SAE228" s="38"/>
      <c r="SAF228" s="38"/>
      <c r="SAG228" s="38"/>
      <c r="SAH228" s="38"/>
      <c r="SAI228" s="38"/>
      <c r="SAJ228" s="38"/>
      <c r="SAK228" s="38"/>
      <c r="SAL228" s="38"/>
      <c r="SAM228" s="38"/>
      <c r="SAN228" s="38"/>
      <c r="SAO228" s="38"/>
      <c r="SAP228" s="38"/>
      <c r="SAQ228" s="38"/>
      <c r="SAR228" s="38"/>
      <c r="SAS228" s="38"/>
      <c r="SAT228" s="38"/>
      <c r="SAU228" s="38"/>
      <c r="SAV228" s="38"/>
      <c r="SAW228" s="38"/>
      <c r="SAX228" s="38"/>
      <c r="SAY228" s="38"/>
      <c r="SAZ228" s="38"/>
      <c r="SBA228" s="38"/>
      <c r="SBB228" s="38"/>
      <c r="SBC228" s="38"/>
      <c r="SBD228" s="38"/>
      <c r="SBE228" s="38"/>
      <c r="SBF228" s="38"/>
      <c r="SBG228" s="38"/>
      <c r="SBH228" s="38"/>
      <c r="SBI228" s="38"/>
      <c r="SBJ228" s="38"/>
      <c r="SBK228" s="38"/>
      <c r="SBL228" s="38"/>
      <c r="SBM228" s="38"/>
      <c r="SBN228" s="38"/>
      <c r="SBO228" s="38"/>
      <c r="SBP228" s="38"/>
      <c r="SBQ228" s="38"/>
      <c r="SBR228" s="38"/>
      <c r="SBS228" s="38"/>
      <c r="SBT228" s="38"/>
      <c r="SBU228" s="38"/>
      <c r="SBV228" s="38"/>
      <c r="SBW228" s="38"/>
      <c r="SBX228" s="38"/>
      <c r="SBY228" s="38"/>
      <c r="SBZ228" s="38"/>
      <c r="SCA228" s="38"/>
      <c r="SCB228" s="38"/>
      <c r="SCC228" s="38"/>
      <c r="SCD228" s="38"/>
      <c r="SCE228" s="38"/>
      <c r="SCF228" s="38"/>
      <c r="SCG228" s="38"/>
      <c r="SCH228" s="38"/>
      <c r="SCI228" s="38"/>
      <c r="SCJ228" s="38"/>
      <c r="SCK228" s="38"/>
      <c r="SCL228" s="38"/>
      <c r="SCM228" s="38"/>
      <c r="SCN228" s="38"/>
      <c r="SCO228" s="38"/>
      <c r="SCP228" s="38"/>
      <c r="SCQ228" s="38"/>
      <c r="SCR228" s="38"/>
      <c r="SCS228" s="38"/>
      <c r="SCT228" s="38"/>
      <c r="SCU228" s="38"/>
      <c r="SCV228" s="38"/>
      <c r="SCW228" s="38"/>
      <c r="SCX228" s="38"/>
      <c r="SCY228" s="38"/>
      <c r="SCZ228" s="38"/>
      <c r="SDA228" s="38"/>
      <c r="SDB228" s="38"/>
      <c r="SDC228" s="38"/>
      <c r="SDD228" s="38"/>
      <c r="SDE228" s="38"/>
      <c r="SDF228" s="38"/>
      <c r="SDG228" s="38"/>
      <c r="SDH228" s="38"/>
      <c r="SDI228" s="38"/>
      <c r="SDJ228" s="38"/>
      <c r="SDK228" s="38"/>
      <c r="SDL228" s="38"/>
      <c r="SDM228" s="38"/>
      <c r="SDN228" s="38"/>
      <c r="SDO228" s="38"/>
      <c r="SDP228" s="38"/>
      <c r="SDQ228" s="38"/>
      <c r="SDR228" s="38"/>
      <c r="SDS228" s="38"/>
      <c r="SDT228" s="38"/>
      <c r="SDU228" s="38"/>
      <c r="SDV228" s="38"/>
      <c r="SDW228" s="38"/>
      <c r="SDX228" s="38"/>
      <c r="SDY228" s="38"/>
      <c r="SDZ228" s="38"/>
      <c r="SEA228" s="38"/>
      <c r="SEB228" s="38"/>
      <c r="SEC228" s="38"/>
      <c r="SED228" s="38"/>
      <c r="SEE228" s="38"/>
      <c r="SEF228" s="38"/>
      <c r="SEG228" s="38"/>
      <c r="SEH228" s="38"/>
      <c r="SEI228" s="38"/>
      <c r="SEJ228" s="38"/>
      <c r="SEK228" s="38"/>
      <c r="SEL228" s="38"/>
      <c r="SEM228" s="38"/>
      <c r="SEN228" s="38"/>
      <c r="SEO228" s="38"/>
      <c r="SEP228" s="38"/>
      <c r="SEQ228" s="38"/>
      <c r="SER228" s="38"/>
      <c r="SES228" s="38"/>
      <c r="SET228" s="38"/>
      <c r="SEU228" s="38"/>
      <c r="SEV228" s="38"/>
      <c r="SEW228" s="38"/>
      <c r="SEX228" s="38"/>
      <c r="SEY228" s="38"/>
      <c r="SEZ228" s="38"/>
      <c r="SFA228" s="38"/>
      <c r="SFB228" s="38"/>
      <c r="SFC228" s="38"/>
      <c r="SFD228" s="38"/>
      <c r="SFE228" s="38"/>
      <c r="SFF228" s="38"/>
      <c r="SFG228" s="38"/>
      <c r="SFH228" s="38"/>
      <c r="SFI228" s="38"/>
      <c r="SFJ228" s="38"/>
      <c r="SFK228" s="38"/>
      <c r="SFL228" s="38"/>
      <c r="SFM228" s="38"/>
      <c r="SFN228" s="38"/>
      <c r="SFO228" s="38"/>
      <c r="SFP228" s="38"/>
      <c r="SFQ228" s="38"/>
      <c r="SFR228" s="38"/>
      <c r="SFS228" s="38"/>
      <c r="SFT228" s="38"/>
      <c r="SFU228" s="38"/>
      <c r="SFV228" s="38"/>
      <c r="SFW228" s="38"/>
      <c r="SFX228" s="38"/>
      <c r="SFY228" s="38"/>
      <c r="SFZ228" s="38"/>
      <c r="SGA228" s="38"/>
      <c r="SGB228" s="38"/>
      <c r="SGC228" s="38"/>
      <c r="SGD228" s="38"/>
      <c r="SGE228" s="38"/>
      <c r="SGF228" s="38"/>
      <c r="SGG228" s="38"/>
      <c r="SGH228" s="38"/>
      <c r="SGI228" s="38"/>
      <c r="SGJ228" s="38"/>
      <c r="SGK228" s="38"/>
      <c r="SGL228" s="38"/>
      <c r="SGM228" s="38"/>
      <c r="SGN228" s="38"/>
      <c r="SGO228" s="38"/>
      <c r="SGP228" s="38"/>
      <c r="SGQ228" s="38"/>
      <c r="SGR228" s="38"/>
      <c r="SGS228" s="38"/>
      <c r="SGT228" s="38"/>
      <c r="SGU228" s="38"/>
      <c r="SGV228" s="38"/>
      <c r="SGW228" s="38"/>
      <c r="SGX228" s="38"/>
      <c r="SGY228" s="38"/>
      <c r="SGZ228" s="38"/>
      <c r="SHA228" s="38"/>
      <c r="SHB228" s="38"/>
      <c r="SHC228" s="38"/>
      <c r="SHD228" s="38"/>
      <c r="SHE228" s="38"/>
      <c r="SHF228" s="38"/>
      <c r="SHG228" s="38"/>
      <c r="SHH228" s="38"/>
      <c r="SHI228" s="38"/>
      <c r="SHJ228" s="38"/>
      <c r="SHK228" s="38"/>
      <c r="SHL228" s="38"/>
      <c r="SHM228" s="38"/>
      <c r="SHN228" s="38"/>
      <c r="SHO228" s="38"/>
      <c r="SHP228" s="38"/>
      <c r="SHQ228" s="38"/>
      <c r="SHR228" s="38"/>
      <c r="SHS228" s="38"/>
      <c r="SHT228" s="38"/>
      <c r="SHU228" s="38"/>
      <c r="SHV228" s="38"/>
      <c r="SHW228" s="38"/>
      <c r="SHX228" s="38"/>
      <c r="SHY228" s="38"/>
      <c r="SHZ228" s="38"/>
      <c r="SIA228" s="38"/>
      <c r="SIB228" s="38"/>
      <c r="SIC228" s="38"/>
      <c r="SID228" s="38"/>
      <c r="SIE228" s="38"/>
      <c r="SIF228" s="38"/>
      <c r="SIG228" s="38"/>
      <c r="SIH228" s="38"/>
      <c r="SII228" s="38"/>
      <c r="SIJ228" s="38"/>
      <c r="SIK228" s="38"/>
      <c r="SIL228" s="38"/>
      <c r="SIM228" s="38"/>
      <c r="SIN228" s="38"/>
      <c r="SIO228" s="38"/>
      <c r="SIP228" s="38"/>
      <c r="SIQ228" s="38"/>
      <c r="SIR228" s="38"/>
      <c r="SIS228" s="38"/>
      <c r="SIT228" s="38"/>
      <c r="SIU228" s="38"/>
      <c r="SIV228" s="38"/>
      <c r="SIW228" s="38"/>
      <c r="SIX228" s="38"/>
      <c r="SIY228" s="38"/>
      <c r="SIZ228" s="38"/>
      <c r="SJA228" s="38"/>
      <c r="SJB228" s="38"/>
      <c r="SJC228" s="38"/>
      <c r="SJD228" s="38"/>
      <c r="SJE228" s="38"/>
      <c r="SJF228" s="38"/>
      <c r="SJG228" s="38"/>
      <c r="SJH228" s="38"/>
      <c r="SJI228" s="38"/>
      <c r="SJJ228" s="38"/>
      <c r="SJK228" s="38"/>
      <c r="SJL228" s="38"/>
      <c r="SJM228" s="38"/>
      <c r="SJN228" s="38"/>
      <c r="SJO228" s="38"/>
      <c r="SJP228" s="38"/>
      <c r="SJQ228" s="38"/>
      <c r="SJR228" s="38"/>
      <c r="SJS228" s="38"/>
      <c r="SJT228" s="38"/>
      <c r="SJU228" s="38"/>
      <c r="SJV228" s="38"/>
      <c r="SJW228" s="38"/>
      <c r="SJX228" s="38"/>
      <c r="SJY228" s="38"/>
      <c r="SJZ228" s="38"/>
      <c r="SKA228" s="38"/>
      <c r="SKB228" s="38"/>
      <c r="SKC228" s="38"/>
      <c r="SKD228" s="38"/>
      <c r="SKE228" s="38"/>
      <c r="SKF228" s="38"/>
      <c r="SKG228" s="38"/>
      <c r="SKH228" s="38"/>
      <c r="SKI228" s="38"/>
      <c r="SKJ228" s="38"/>
      <c r="SKK228" s="38"/>
      <c r="SKL228" s="38"/>
      <c r="SKM228" s="38"/>
      <c r="SKN228" s="38"/>
      <c r="SKO228" s="38"/>
      <c r="SKP228" s="38"/>
      <c r="SKQ228" s="38"/>
      <c r="SKR228" s="38"/>
      <c r="SKS228" s="38"/>
      <c r="SKT228" s="38"/>
      <c r="SKU228" s="38"/>
      <c r="SKV228" s="38"/>
      <c r="SKW228" s="38"/>
      <c r="SKX228" s="38"/>
      <c r="SKY228" s="38"/>
      <c r="SKZ228" s="38"/>
      <c r="SLA228" s="38"/>
      <c r="SLB228" s="38"/>
      <c r="SLC228" s="38"/>
      <c r="SLD228" s="38"/>
      <c r="SLE228" s="38"/>
      <c r="SLF228" s="38"/>
      <c r="SLG228" s="38"/>
      <c r="SLH228" s="38"/>
      <c r="SLI228" s="38"/>
      <c r="SLJ228" s="38"/>
      <c r="SLK228" s="38"/>
      <c r="SLL228" s="38"/>
      <c r="SLM228" s="38"/>
      <c r="SLN228" s="38"/>
      <c r="SLO228" s="38"/>
      <c r="SLP228" s="38"/>
      <c r="SLQ228" s="38"/>
      <c r="SLR228" s="38"/>
      <c r="SLS228" s="38"/>
      <c r="SLT228" s="38"/>
      <c r="SLU228" s="38"/>
      <c r="SLV228" s="38"/>
      <c r="SLW228" s="38"/>
      <c r="SLX228" s="38"/>
      <c r="SLY228" s="38"/>
      <c r="SLZ228" s="38"/>
      <c r="SMA228" s="38"/>
      <c r="SMB228" s="38"/>
      <c r="SMC228" s="38"/>
      <c r="SMD228" s="38"/>
      <c r="SME228" s="38"/>
      <c r="SMF228" s="38"/>
      <c r="SMG228" s="38"/>
      <c r="SMH228" s="38"/>
      <c r="SMI228" s="38"/>
      <c r="SMJ228" s="38"/>
      <c r="SMK228" s="38"/>
      <c r="SML228" s="38"/>
      <c r="SMM228" s="38"/>
      <c r="SMN228" s="38"/>
      <c r="SMO228" s="38"/>
      <c r="SMP228" s="38"/>
      <c r="SMQ228" s="38"/>
      <c r="SMR228" s="38"/>
      <c r="SMS228" s="38"/>
      <c r="SMT228" s="38"/>
      <c r="SMU228" s="38"/>
      <c r="SMV228" s="38"/>
      <c r="SMW228" s="38"/>
      <c r="SMX228" s="38"/>
      <c r="SMY228" s="38"/>
      <c r="SMZ228" s="38"/>
      <c r="SNA228" s="38"/>
      <c r="SNB228" s="38"/>
      <c r="SNC228" s="38"/>
      <c r="SND228" s="38"/>
      <c r="SNE228" s="38"/>
      <c r="SNF228" s="38"/>
      <c r="SNG228" s="38"/>
      <c r="SNH228" s="38"/>
      <c r="SNI228" s="38"/>
      <c r="SNJ228" s="38"/>
      <c r="SNK228" s="38"/>
      <c r="SNL228" s="38"/>
      <c r="SNM228" s="38"/>
      <c r="SNN228" s="38"/>
      <c r="SNO228" s="38"/>
      <c r="SNP228" s="38"/>
      <c r="SNQ228" s="38"/>
      <c r="SNR228" s="38"/>
      <c r="SNS228" s="38"/>
      <c r="SNT228" s="38"/>
      <c r="SNU228" s="38"/>
      <c r="SNV228" s="38"/>
      <c r="SNW228" s="38"/>
      <c r="SNX228" s="38"/>
      <c r="SNY228" s="38"/>
      <c r="SNZ228" s="38"/>
      <c r="SOA228" s="38"/>
      <c r="SOB228" s="38"/>
      <c r="SOC228" s="38"/>
      <c r="SOD228" s="38"/>
      <c r="SOE228" s="38"/>
      <c r="SOF228" s="38"/>
      <c r="SOG228" s="38"/>
      <c r="SOH228" s="38"/>
      <c r="SOI228" s="38"/>
      <c r="SOJ228" s="38"/>
      <c r="SOK228" s="38"/>
      <c r="SOL228" s="38"/>
      <c r="SOM228" s="38"/>
      <c r="SON228" s="38"/>
      <c r="SOO228" s="38"/>
      <c r="SOP228" s="38"/>
      <c r="SOQ228" s="38"/>
      <c r="SOR228" s="38"/>
      <c r="SOS228" s="38"/>
      <c r="SOT228" s="38"/>
      <c r="SOU228" s="38"/>
      <c r="SOV228" s="38"/>
      <c r="SOW228" s="38"/>
      <c r="SOX228" s="38"/>
      <c r="SOY228" s="38"/>
      <c r="SOZ228" s="38"/>
      <c r="SPA228" s="38"/>
      <c r="SPB228" s="38"/>
      <c r="SPC228" s="38"/>
      <c r="SPD228" s="38"/>
      <c r="SPE228" s="38"/>
      <c r="SPF228" s="38"/>
      <c r="SPG228" s="38"/>
      <c r="SPH228" s="38"/>
      <c r="SPI228" s="38"/>
      <c r="SPJ228" s="38"/>
      <c r="SPK228" s="38"/>
      <c r="SPL228" s="38"/>
      <c r="SPM228" s="38"/>
      <c r="SPN228" s="38"/>
      <c r="SPO228" s="38"/>
      <c r="SPP228" s="38"/>
      <c r="SPQ228" s="38"/>
      <c r="SPR228" s="38"/>
      <c r="SPS228" s="38"/>
      <c r="SPT228" s="38"/>
      <c r="SPU228" s="38"/>
      <c r="SPV228" s="38"/>
      <c r="SPW228" s="38"/>
      <c r="SPX228" s="38"/>
      <c r="SPY228" s="38"/>
      <c r="SPZ228" s="38"/>
      <c r="SQA228" s="38"/>
      <c r="SQB228" s="38"/>
      <c r="SQC228" s="38"/>
      <c r="SQD228" s="38"/>
      <c r="SQE228" s="38"/>
      <c r="SQF228" s="38"/>
      <c r="SQG228" s="38"/>
      <c r="SQH228" s="38"/>
      <c r="SQI228" s="38"/>
      <c r="SQJ228" s="38"/>
      <c r="SQK228" s="38"/>
      <c r="SQL228" s="38"/>
      <c r="SQM228" s="38"/>
      <c r="SQN228" s="38"/>
      <c r="SQO228" s="38"/>
      <c r="SQP228" s="38"/>
      <c r="SQQ228" s="38"/>
      <c r="SQR228" s="38"/>
      <c r="SQS228" s="38"/>
      <c r="SQT228" s="38"/>
      <c r="SQU228" s="38"/>
      <c r="SQV228" s="38"/>
      <c r="SQW228" s="38"/>
      <c r="SQX228" s="38"/>
      <c r="SQY228" s="38"/>
      <c r="SQZ228" s="38"/>
      <c r="SRA228" s="38"/>
      <c r="SRB228" s="38"/>
      <c r="SRC228" s="38"/>
      <c r="SRD228" s="38"/>
      <c r="SRE228" s="38"/>
      <c r="SRF228" s="38"/>
      <c r="SRG228" s="38"/>
      <c r="SRH228" s="38"/>
      <c r="SRI228" s="38"/>
      <c r="SRJ228" s="38"/>
      <c r="SRK228" s="38"/>
      <c r="SRL228" s="38"/>
      <c r="SRM228" s="38"/>
      <c r="SRN228" s="38"/>
      <c r="SRO228" s="38"/>
      <c r="SRP228" s="38"/>
      <c r="SRQ228" s="38"/>
      <c r="SRR228" s="38"/>
      <c r="SRS228" s="38"/>
      <c r="SRT228" s="38"/>
      <c r="SRU228" s="38"/>
      <c r="SRV228" s="38"/>
      <c r="SRW228" s="38"/>
      <c r="SRX228" s="38"/>
      <c r="SRY228" s="38"/>
      <c r="SRZ228" s="38"/>
      <c r="SSA228" s="38"/>
      <c r="SSB228" s="38"/>
      <c r="SSC228" s="38"/>
      <c r="SSD228" s="38"/>
      <c r="SSE228" s="38"/>
      <c r="SSF228" s="38"/>
      <c r="SSG228" s="38"/>
      <c r="SSH228" s="38"/>
      <c r="SSI228" s="38"/>
      <c r="SSJ228" s="38"/>
      <c r="SSK228" s="38"/>
      <c r="SSL228" s="38"/>
      <c r="SSM228" s="38"/>
      <c r="SSN228" s="38"/>
      <c r="SSO228" s="38"/>
      <c r="SSP228" s="38"/>
      <c r="SSQ228" s="38"/>
      <c r="SSR228" s="38"/>
      <c r="SSS228" s="38"/>
      <c r="SST228" s="38"/>
      <c r="SSU228" s="38"/>
      <c r="SSV228" s="38"/>
      <c r="SSW228" s="38"/>
      <c r="SSX228" s="38"/>
      <c r="SSY228" s="38"/>
      <c r="SSZ228" s="38"/>
      <c r="STA228" s="38"/>
      <c r="STB228" s="38"/>
      <c r="STC228" s="38"/>
      <c r="STD228" s="38"/>
      <c r="STE228" s="38"/>
      <c r="STF228" s="38"/>
      <c r="STG228" s="38"/>
      <c r="STH228" s="38"/>
      <c r="STI228" s="38"/>
      <c r="STJ228" s="38"/>
      <c r="STK228" s="38"/>
      <c r="STL228" s="38"/>
      <c r="STM228" s="38"/>
      <c r="STN228" s="38"/>
      <c r="STO228" s="38"/>
      <c r="STP228" s="38"/>
      <c r="STQ228" s="38"/>
      <c r="STR228" s="38"/>
      <c r="STS228" s="38"/>
      <c r="STT228" s="38"/>
      <c r="STU228" s="38"/>
      <c r="STV228" s="38"/>
      <c r="STW228" s="38"/>
      <c r="STX228" s="38"/>
      <c r="STY228" s="38"/>
      <c r="STZ228" s="38"/>
      <c r="SUA228" s="38"/>
      <c r="SUB228" s="38"/>
      <c r="SUC228" s="38"/>
      <c r="SUD228" s="38"/>
      <c r="SUE228" s="38"/>
      <c r="SUF228" s="38"/>
      <c r="SUG228" s="38"/>
      <c r="SUH228" s="38"/>
      <c r="SUI228" s="38"/>
      <c r="SUJ228" s="38"/>
      <c r="SUK228" s="38"/>
      <c r="SUL228" s="38"/>
      <c r="SUM228" s="38"/>
      <c r="SUN228" s="38"/>
      <c r="SUO228" s="38"/>
      <c r="SUP228" s="38"/>
      <c r="SUQ228" s="38"/>
      <c r="SUR228" s="38"/>
      <c r="SUS228" s="38"/>
      <c r="SUT228" s="38"/>
      <c r="SUU228" s="38"/>
      <c r="SUV228" s="38"/>
      <c r="SUW228" s="38"/>
      <c r="SUX228" s="38"/>
      <c r="SUY228" s="38"/>
      <c r="SUZ228" s="38"/>
      <c r="SVA228" s="38"/>
      <c r="SVB228" s="38"/>
      <c r="SVC228" s="38"/>
      <c r="SVD228" s="38"/>
      <c r="SVE228" s="38"/>
      <c r="SVF228" s="38"/>
      <c r="SVG228" s="38"/>
      <c r="SVH228" s="38"/>
      <c r="SVI228" s="38"/>
      <c r="SVJ228" s="38"/>
      <c r="SVK228" s="38"/>
      <c r="SVL228" s="38"/>
      <c r="SVM228" s="38"/>
      <c r="SVN228" s="38"/>
      <c r="SVO228" s="38"/>
      <c r="SVP228" s="38"/>
      <c r="SVQ228" s="38"/>
      <c r="SVR228" s="38"/>
      <c r="SVS228" s="38"/>
      <c r="SVT228" s="38"/>
      <c r="SVU228" s="38"/>
      <c r="SVV228" s="38"/>
      <c r="SVW228" s="38"/>
      <c r="SVX228" s="38"/>
      <c r="SVY228" s="38"/>
      <c r="SVZ228" s="38"/>
      <c r="SWA228" s="38"/>
      <c r="SWB228" s="38"/>
      <c r="SWC228" s="38"/>
      <c r="SWD228" s="38"/>
      <c r="SWE228" s="38"/>
      <c r="SWF228" s="38"/>
      <c r="SWG228" s="38"/>
      <c r="SWH228" s="38"/>
      <c r="SWI228" s="38"/>
      <c r="SWJ228" s="38"/>
      <c r="SWK228" s="38"/>
      <c r="SWL228" s="38"/>
      <c r="SWM228" s="38"/>
      <c r="SWN228" s="38"/>
      <c r="SWO228" s="38"/>
      <c r="SWP228" s="38"/>
      <c r="SWQ228" s="38"/>
      <c r="SWR228" s="38"/>
      <c r="SWS228" s="38"/>
      <c r="SWT228" s="38"/>
      <c r="SWU228" s="38"/>
      <c r="SWV228" s="38"/>
      <c r="SWW228" s="38"/>
      <c r="SWX228" s="38"/>
      <c r="SWY228" s="38"/>
      <c r="SWZ228" s="38"/>
      <c r="SXA228" s="38"/>
      <c r="SXB228" s="38"/>
      <c r="SXC228" s="38"/>
      <c r="SXD228" s="38"/>
      <c r="SXE228" s="38"/>
      <c r="SXF228" s="38"/>
      <c r="SXG228" s="38"/>
      <c r="SXH228" s="38"/>
      <c r="SXI228" s="38"/>
      <c r="SXJ228" s="38"/>
      <c r="SXK228" s="38"/>
      <c r="SXL228" s="38"/>
      <c r="SXM228" s="38"/>
      <c r="SXN228" s="38"/>
      <c r="SXO228" s="38"/>
      <c r="SXP228" s="38"/>
      <c r="SXQ228" s="38"/>
      <c r="SXR228" s="38"/>
      <c r="SXS228" s="38"/>
      <c r="SXT228" s="38"/>
      <c r="SXU228" s="38"/>
      <c r="SXV228" s="38"/>
      <c r="SXW228" s="38"/>
      <c r="SXX228" s="38"/>
      <c r="SXY228" s="38"/>
      <c r="SXZ228" s="38"/>
      <c r="SYA228" s="38"/>
      <c r="SYB228" s="38"/>
      <c r="SYC228" s="38"/>
      <c r="SYD228" s="38"/>
      <c r="SYE228" s="38"/>
      <c r="SYF228" s="38"/>
      <c r="SYG228" s="38"/>
      <c r="SYH228" s="38"/>
      <c r="SYI228" s="38"/>
      <c r="SYJ228" s="38"/>
      <c r="SYK228" s="38"/>
      <c r="SYL228" s="38"/>
      <c r="SYM228" s="38"/>
      <c r="SYN228" s="38"/>
      <c r="SYO228" s="38"/>
      <c r="SYP228" s="38"/>
      <c r="SYQ228" s="38"/>
      <c r="SYR228" s="38"/>
      <c r="SYS228" s="38"/>
      <c r="SYT228" s="38"/>
      <c r="SYU228" s="38"/>
      <c r="SYV228" s="38"/>
      <c r="SYW228" s="38"/>
      <c r="SYX228" s="38"/>
      <c r="SYY228" s="38"/>
      <c r="SYZ228" s="38"/>
      <c r="SZA228" s="38"/>
      <c r="SZB228" s="38"/>
      <c r="SZC228" s="38"/>
      <c r="SZD228" s="38"/>
      <c r="SZE228" s="38"/>
      <c r="SZF228" s="38"/>
      <c r="SZG228" s="38"/>
      <c r="SZH228" s="38"/>
      <c r="SZI228" s="38"/>
      <c r="SZJ228" s="38"/>
      <c r="SZK228" s="38"/>
      <c r="SZL228" s="38"/>
      <c r="SZM228" s="38"/>
      <c r="SZN228" s="38"/>
      <c r="SZO228" s="38"/>
      <c r="SZP228" s="38"/>
      <c r="SZQ228" s="38"/>
      <c r="SZR228" s="38"/>
      <c r="SZS228" s="38"/>
      <c r="SZT228" s="38"/>
      <c r="SZU228" s="38"/>
      <c r="SZV228" s="38"/>
      <c r="SZW228" s="38"/>
      <c r="SZX228" s="38"/>
      <c r="SZY228" s="38"/>
      <c r="SZZ228" s="38"/>
      <c r="TAA228" s="38"/>
      <c r="TAB228" s="38"/>
      <c r="TAC228" s="38"/>
      <c r="TAD228" s="38"/>
      <c r="TAE228" s="38"/>
      <c r="TAF228" s="38"/>
      <c r="TAG228" s="38"/>
      <c r="TAH228" s="38"/>
      <c r="TAI228" s="38"/>
      <c r="TAJ228" s="38"/>
      <c r="TAK228" s="38"/>
      <c r="TAL228" s="38"/>
      <c r="TAM228" s="38"/>
      <c r="TAN228" s="38"/>
      <c r="TAO228" s="38"/>
      <c r="TAP228" s="38"/>
      <c r="TAQ228" s="38"/>
      <c r="TAR228" s="38"/>
      <c r="TAS228" s="38"/>
      <c r="TAT228" s="38"/>
      <c r="TAU228" s="38"/>
      <c r="TAV228" s="38"/>
      <c r="TAW228" s="38"/>
      <c r="TAX228" s="38"/>
      <c r="TAY228" s="38"/>
      <c r="TAZ228" s="38"/>
      <c r="TBA228" s="38"/>
      <c r="TBB228" s="38"/>
      <c r="TBC228" s="38"/>
      <c r="TBD228" s="38"/>
      <c r="TBE228" s="38"/>
      <c r="TBF228" s="38"/>
      <c r="TBG228" s="38"/>
      <c r="TBH228" s="38"/>
      <c r="TBI228" s="38"/>
      <c r="TBJ228" s="38"/>
      <c r="TBK228" s="38"/>
      <c r="TBL228" s="38"/>
      <c r="TBM228" s="38"/>
      <c r="TBN228" s="38"/>
      <c r="TBO228" s="38"/>
      <c r="TBP228" s="38"/>
      <c r="TBQ228" s="38"/>
      <c r="TBR228" s="38"/>
      <c r="TBS228" s="38"/>
      <c r="TBT228" s="38"/>
      <c r="TBU228" s="38"/>
      <c r="TBV228" s="38"/>
      <c r="TBW228" s="38"/>
      <c r="TBX228" s="38"/>
      <c r="TBY228" s="38"/>
      <c r="TBZ228" s="38"/>
      <c r="TCA228" s="38"/>
      <c r="TCB228" s="38"/>
      <c r="TCC228" s="38"/>
      <c r="TCD228" s="38"/>
      <c r="TCE228" s="38"/>
      <c r="TCF228" s="38"/>
      <c r="TCG228" s="38"/>
      <c r="TCH228" s="38"/>
      <c r="TCI228" s="38"/>
      <c r="TCJ228" s="38"/>
      <c r="TCK228" s="38"/>
      <c r="TCL228" s="38"/>
      <c r="TCM228" s="38"/>
      <c r="TCN228" s="38"/>
      <c r="TCO228" s="38"/>
      <c r="TCP228" s="38"/>
      <c r="TCQ228" s="38"/>
      <c r="TCR228" s="38"/>
      <c r="TCS228" s="38"/>
      <c r="TCT228" s="38"/>
      <c r="TCU228" s="38"/>
      <c r="TCV228" s="38"/>
      <c r="TCW228" s="38"/>
      <c r="TCX228" s="38"/>
      <c r="TCY228" s="38"/>
      <c r="TCZ228" s="38"/>
      <c r="TDA228" s="38"/>
      <c r="TDB228" s="38"/>
      <c r="TDC228" s="38"/>
      <c r="TDD228" s="38"/>
      <c r="TDE228" s="38"/>
      <c r="TDF228" s="38"/>
      <c r="TDG228" s="38"/>
      <c r="TDH228" s="38"/>
      <c r="TDI228" s="38"/>
      <c r="TDJ228" s="38"/>
      <c r="TDK228" s="38"/>
      <c r="TDL228" s="38"/>
      <c r="TDM228" s="38"/>
      <c r="TDN228" s="38"/>
      <c r="TDO228" s="38"/>
      <c r="TDP228" s="38"/>
      <c r="TDQ228" s="38"/>
      <c r="TDR228" s="38"/>
      <c r="TDS228" s="38"/>
      <c r="TDT228" s="38"/>
      <c r="TDU228" s="38"/>
      <c r="TDV228" s="38"/>
      <c r="TDW228" s="38"/>
      <c r="TDX228" s="38"/>
      <c r="TDY228" s="38"/>
      <c r="TDZ228" s="38"/>
      <c r="TEA228" s="38"/>
      <c r="TEB228" s="38"/>
      <c r="TEC228" s="38"/>
      <c r="TED228" s="38"/>
      <c r="TEE228" s="38"/>
      <c r="TEF228" s="38"/>
      <c r="TEG228" s="38"/>
      <c r="TEH228" s="38"/>
      <c r="TEI228" s="38"/>
      <c r="TEJ228" s="38"/>
      <c r="TEK228" s="38"/>
      <c r="TEL228" s="38"/>
      <c r="TEM228" s="38"/>
      <c r="TEN228" s="38"/>
      <c r="TEO228" s="38"/>
      <c r="TEP228" s="38"/>
      <c r="TEQ228" s="38"/>
      <c r="TER228" s="38"/>
      <c r="TES228" s="38"/>
      <c r="TET228" s="38"/>
      <c r="TEU228" s="38"/>
      <c r="TEV228" s="38"/>
      <c r="TEW228" s="38"/>
      <c r="TEX228" s="38"/>
      <c r="TEY228" s="38"/>
      <c r="TEZ228" s="38"/>
      <c r="TFA228" s="38"/>
      <c r="TFB228" s="38"/>
      <c r="TFC228" s="38"/>
      <c r="TFD228" s="38"/>
      <c r="TFE228" s="38"/>
      <c r="TFF228" s="38"/>
      <c r="TFG228" s="38"/>
      <c r="TFH228" s="38"/>
      <c r="TFI228" s="38"/>
      <c r="TFJ228" s="38"/>
      <c r="TFK228" s="38"/>
      <c r="TFL228" s="38"/>
      <c r="TFM228" s="38"/>
      <c r="TFN228" s="38"/>
      <c r="TFO228" s="38"/>
      <c r="TFP228" s="38"/>
      <c r="TFQ228" s="38"/>
      <c r="TFR228" s="38"/>
      <c r="TFS228" s="38"/>
      <c r="TFT228" s="38"/>
      <c r="TFU228" s="38"/>
      <c r="TFV228" s="38"/>
      <c r="TFW228" s="38"/>
      <c r="TFX228" s="38"/>
      <c r="TFY228" s="38"/>
      <c r="TFZ228" s="38"/>
      <c r="TGA228" s="38"/>
      <c r="TGB228" s="38"/>
      <c r="TGC228" s="38"/>
      <c r="TGD228" s="38"/>
      <c r="TGE228" s="38"/>
      <c r="TGF228" s="38"/>
      <c r="TGG228" s="38"/>
      <c r="TGH228" s="38"/>
      <c r="TGI228" s="38"/>
      <c r="TGJ228" s="38"/>
      <c r="TGK228" s="38"/>
      <c r="TGL228" s="38"/>
      <c r="TGM228" s="38"/>
      <c r="TGN228" s="38"/>
      <c r="TGO228" s="38"/>
      <c r="TGP228" s="38"/>
      <c r="TGQ228" s="38"/>
      <c r="TGR228" s="38"/>
      <c r="TGS228" s="38"/>
      <c r="TGT228" s="38"/>
      <c r="TGU228" s="38"/>
      <c r="TGV228" s="38"/>
      <c r="TGW228" s="38"/>
      <c r="TGX228" s="38"/>
      <c r="TGY228" s="38"/>
      <c r="TGZ228" s="38"/>
      <c r="THA228" s="38"/>
      <c r="THB228" s="38"/>
      <c r="THC228" s="38"/>
      <c r="THD228" s="38"/>
      <c r="THE228" s="38"/>
      <c r="THF228" s="38"/>
      <c r="THG228" s="38"/>
      <c r="THH228" s="38"/>
      <c r="THI228" s="38"/>
      <c r="THJ228" s="38"/>
      <c r="THK228" s="38"/>
      <c r="THL228" s="38"/>
      <c r="THM228" s="38"/>
      <c r="THN228" s="38"/>
      <c r="THO228" s="38"/>
      <c r="THP228" s="38"/>
      <c r="THQ228" s="38"/>
      <c r="THR228" s="38"/>
      <c r="THS228" s="38"/>
      <c r="THT228" s="38"/>
      <c r="THU228" s="38"/>
      <c r="THV228" s="38"/>
      <c r="THW228" s="38"/>
      <c r="THX228" s="38"/>
      <c r="THY228" s="38"/>
      <c r="THZ228" s="38"/>
      <c r="TIA228" s="38"/>
      <c r="TIB228" s="38"/>
      <c r="TIC228" s="38"/>
      <c r="TID228" s="38"/>
      <c r="TIE228" s="38"/>
      <c r="TIF228" s="38"/>
      <c r="TIG228" s="38"/>
      <c r="TIH228" s="38"/>
      <c r="TII228" s="38"/>
      <c r="TIJ228" s="38"/>
      <c r="TIK228" s="38"/>
      <c r="TIL228" s="38"/>
      <c r="TIM228" s="38"/>
      <c r="TIN228" s="38"/>
      <c r="TIO228" s="38"/>
      <c r="TIP228" s="38"/>
      <c r="TIQ228" s="38"/>
      <c r="TIR228" s="38"/>
      <c r="TIS228" s="38"/>
      <c r="TIT228" s="38"/>
      <c r="TIU228" s="38"/>
      <c r="TIV228" s="38"/>
      <c r="TIW228" s="38"/>
      <c r="TIX228" s="38"/>
      <c r="TIY228" s="38"/>
      <c r="TIZ228" s="38"/>
      <c r="TJA228" s="38"/>
      <c r="TJB228" s="38"/>
      <c r="TJC228" s="38"/>
      <c r="TJD228" s="38"/>
      <c r="TJE228" s="38"/>
      <c r="TJF228" s="38"/>
      <c r="TJG228" s="38"/>
      <c r="TJH228" s="38"/>
      <c r="TJI228" s="38"/>
      <c r="TJJ228" s="38"/>
      <c r="TJK228" s="38"/>
      <c r="TJL228" s="38"/>
      <c r="TJM228" s="38"/>
      <c r="TJN228" s="38"/>
      <c r="TJO228" s="38"/>
      <c r="TJP228" s="38"/>
      <c r="TJQ228" s="38"/>
      <c r="TJR228" s="38"/>
      <c r="TJS228" s="38"/>
      <c r="TJT228" s="38"/>
      <c r="TJU228" s="38"/>
      <c r="TJV228" s="38"/>
      <c r="TJW228" s="38"/>
      <c r="TJX228" s="38"/>
      <c r="TJY228" s="38"/>
      <c r="TJZ228" s="38"/>
      <c r="TKA228" s="38"/>
      <c r="TKB228" s="38"/>
      <c r="TKC228" s="38"/>
      <c r="TKD228" s="38"/>
      <c r="TKE228" s="38"/>
      <c r="TKF228" s="38"/>
      <c r="TKG228" s="38"/>
      <c r="TKH228" s="38"/>
      <c r="TKI228" s="38"/>
      <c r="TKJ228" s="38"/>
      <c r="TKK228" s="38"/>
      <c r="TKL228" s="38"/>
      <c r="TKM228" s="38"/>
      <c r="TKN228" s="38"/>
      <c r="TKO228" s="38"/>
      <c r="TKP228" s="38"/>
      <c r="TKQ228" s="38"/>
      <c r="TKR228" s="38"/>
      <c r="TKS228" s="38"/>
      <c r="TKT228" s="38"/>
      <c r="TKU228" s="38"/>
      <c r="TKV228" s="38"/>
      <c r="TKW228" s="38"/>
      <c r="TKX228" s="38"/>
      <c r="TKY228" s="38"/>
      <c r="TKZ228" s="38"/>
      <c r="TLA228" s="38"/>
      <c r="TLB228" s="38"/>
      <c r="TLC228" s="38"/>
      <c r="TLD228" s="38"/>
      <c r="TLE228" s="38"/>
      <c r="TLF228" s="38"/>
      <c r="TLG228" s="38"/>
      <c r="TLH228" s="38"/>
      <c r="TLI228" s="38"/>
      <c r="TLJ228" s="38"/>
      <c r="TLK228" s="38"/>
      <c r="TLL228" s="38"/>
      <c r="TLM228" s="38"/>
      <c r="TLN228" s="38"/>
      <c r="TLO228" s="38"/>
      <c r="TLP228" s="38"/>
      <c r="TLQ228" s="38"/>
      <c r="TLR228" s="38"/>
      <c r="TLS228" s="38"/>
      <c r="TLT228" s="38"/>
      <c r="TLU228" s="38"/>
      <c r="TLV228" s="38"/>
      <c r="TLW228" s="38"/>
      <c r="TLX228" s="38"/>
      <c r="TLY228" s="38"/>
      <c r="TLZ228" s="38"/>
      <c r="TMA228" s="38"/>
      <c r="TMB228" s="38"/>
      <c r="TMC228" s="38"/>
      <c r="TMD228" s="38"/>
      <c r="TME228" s="38"/>
      <c r="TMF228" s="38"/>
      <c r="TMG228" s="38"/>
      <c r="TMH228" s="38"/>
      <c r="TMI228" s="38"/>
      <c r="TMJ228" s="38"/>
      <c r="TMK228" s="38"/>
      <c r="TML228" s="38"/>
      <c r="TMM228" s="38"/>
      <c r="TMN228" s="38"/>
      <c r="TMO228" s="38"/>
      <c r="TMP228" s="38"/>
      <c r="TMQ228" s="38"/>
      <c r="TMR228" s="38"/>
      <c r="TMS228" s="38"/>
      <c r="TMT228" s="38"/>
      <c r="TMU228" s="38"/>
      <c r="TMV228" s="38"/>
      <c r="TMW228" s="38"/>
      <c r="TMX228" s="38"/>
      <c r="TMY228" s="38"/>
      <c r="TMZ228" s="38"/>
      <c r="TNA228" s="38"/>
      <c r="TNB228" s="38"/>
      <c r="TNC228" s="38"/>
      <c r="TND228" s="38"/>
      <c r="TNE228" s="38"/>
      <c r="TNF228" s="38"/>
      <c r="TNG228" s="38"/>
      <c r="TNH228" s="38"/>
      <c r="TNI228" s="38"/>
      <c r="TNJ228" s="38"/>
      <c r="TNK228" s="38"/>
      <c r="TNL228" s="38"/>
      <c r="TNM228" s="38"/>
      <c r="TNN228" s="38"/>
      <c r="TNO228" s="38"/>
      <c r="TNP228" s="38"/>
      <c r="TNQ228" s="38"/>
      <c r="TNR228" s="38"/>
      <c r="TNS228" s="38"/>
      <c r="TNT228" s="38"/>
      <c r="TNU228" s="38"/>
      <c r="TNV228" s="38"/>
      <c r="TNW228" s="38"/>
      <c r="TNX228" s="38"/>
      <c r="TNY228" s="38"/>
      <c r="TNZ228" s="38"/>
      <c r="TOA228" s="38"/>
      <c r="TOB228" s="38"/>
      <c r="TOC228" s="38"/>
      <c r="TOD228" s="38"/>
      <c r="TOE228" s="38"/>
      <c r="TOF228" s="38"/>
      <c r="TOG228" s="38"/>
      <c r="TOH228" s="38"/>
      <c r="TOI228" s="38"/>
      <c r="TOJ228" s="38"/>
      <c r="TOK228" s="38"/>
      <c r="TOL228" s="38"/>
      <c r="TOM228" s="38"/>
      <c r="TON228" s="38"/>
      <c r="TOO228" s="38"/>
      <c r="TOP228" s="38"/>
      <c r="TOQ228" s="38"/>
      <c r="TOR228" s="38"/>
      <c r="TOS228" s="38"/>
      <c r="TOT228" s="38"/>
      <c r="TOU228" s="38"/>
      <c r="TOV228" s="38"/>
      <c r="TOW228" s="38"/>
      <c r="TOX228" s="38"/>
      <c r="TOY228" s="38"/>
      <c r="TOZ228" s="38"/>
      <c r="TPA228" s="38"/>
      <c r="TPB228" s="38"/>
      <c r="TPC228" s="38"/>
      <c r="TPD228" s="38"/>
      <c r="TPE228" s="38"/>
      <c r="TPF228" s="38"/>
      <c r="TPG228" s="38"/>
      <c r="TPH228" s="38"/>
      <c r="TPI228" s="38"/>
      <c r="TPJ228" s="38"/>
      <c r="TPK228" s="38"/>
      <c r="TPL228" s="38"/>
      <c r="TPM228" s="38"/>
      <c r="TPN228" s="38"/>
      <c r="TPO228" s="38"/>
      <c r="TPP228" s="38"/>
      <c r="TPQ228" s="38"/>
      <c r="TPR228" s="38"/>
      <c r="TPS228" s="38"/>
      <c r="TPT228" s="38"/>
      <c r="TPU228" s="38"/>
      <c r="TPV228" s="38"/>
      <c r="TPW228" s="38"/>
      <c r="TPX228" s="38"/>
      <c r="TPY228" s="38"/>
      <c r="TPZ228" s="38"/>
      <c r="TQA228" s="38"/>
      <c r="TQB228" s="38"/>
      <c r="TQC228" s="38"/>
      <c r="TQD228" s="38"/>
      <c r="TQE228" s="38"/>
      <c r="TQF228" s="38"/>
      <c r="TQG228" s="38"/>
      <c r="TQH228" s="38"/>
      <c r="TQI228" s="38"/>
      <c r="TQJ228" s="38"/>
      <c r="TQK228" s="38"/>
      <c r="TQL228" s="38"/>
      <c r="TQM228" s="38"/>
      <c r="TQN228" s="38"/>
      <c r="TQO228" s="38"/>
      <c r="TQP228" s="38"/>
      <c r="TQQ228" s="38"/>
      <c r="TQR228" s="38"/>
      <c r="TQS228" s="38"/>
      <c r="TQT228" s="38"/>
      <c r="TQU228" s="38"/>
      <c r="TQV228" s="38"/>
      <c r="TQW228" s="38"/>
      <c r="TQX228" s="38"/>
      <c r="TQY228" s="38"/>
      <c r="TQZ228" s="38"/>
      <c r="TRA228" s="38"/>
      <c r="TRB228" s="38"/>
      <c r="TRC228" s="38"/>
      <c r="TRD228" s="38"/>
      <c r="TRE228" s="38"/>
      <c r="TRF228" s="38"/>
      <c r="TRG228" s="38"/>
      <c r="TRH228" s="38"/>
      <c r="TRI228" s="38"/>
      <c r="TRJ228" s="38"/>
      <c r="TRK228" s="38"/>
      <c r="TRL228" s="38"/>
      <c r="TRM228" s="38"/>
      <c r="TRN228" s="38"/>
      <c r="TRO228" s="38"/>
      <c r="TRP228" s="38"/>
      <c r="TRQ228" s="38"/>
      <c r="TRR228" s="38"/>
      <c r="TRS228" s="38"/>
      <c r="TRT228" s="38"/>
      <c r="TRU228" s="38"/>
      <c r="TRV228" s="38"/>
      <c r="TRW228" s="38"/>
      <c r="TRX228" s="38"/>
      <c r="TRY228" s="38"/>
      <c r="TRZ228" s="38"/>
      <c r="TSA228" s="38"/>
      <c r="TSB228" s="38"/>
      <c r="TSC228" s="38"/>
      <c r="TSD228" s="38"/>
      <c r="TSE228" s="38"/>
      <c r="TSF228" s="38"/>
      <c r="TSG228" s="38"/>
      <c r="TSH228" s="38"/>
      <c r="TSI228" s="38"/>
      <c r="TSJ228" s="38"/>
      <c r="TSK228" s="38"/>
      <c r="TSL228" s="38"/>
      <c r="TSM228" s="38"/>
      <c r="TSN228" s="38"/>
      <c r="TSO228" s="38"/>
      <c r="TSP228" s="38"/>
      <c r="TSQ228" s="38"/>
      <c r="TSR228" s="38"/>
      <c r="TSS228" s="38"/>
      <c r="TST228" s="38"/>
      <c r="TSU228" s="38"/>
      <c r="TSV228" s="38"/>
      <c r="TSW228" s="38"/>
      <c r="TSX228" s="38"/>
      <c r="TSY228" s="38"/>
      <c r="TSZ228" s="38"/>
      <c r="TTA228" s="38"/>
      <c r="TTB228" s="38"/>
      <c r="TTC228" s="38"/>
      <c r="TTD228" s="38"/>
      <c r="TTE228" s="38"/>
      <c r="TTF228" s="38"/>
      <c r="TTG228" s="38"/>
      <c r="TTH228" s="38"/>
      <c r="TTI228" s="38"/>
      <c r="TTJ228" s="38"/>
      <c r="TTK228" s="38"/>
      <c r="TTL228" s="38"/>
      <c r="TTM228" s="38"/>
      <c r="TTN228" s="38"/>
      <c r="TTO228" s="38"/>
      <c r="TTP228" s="38"/>
      <c r="TTQ228" s="38"/>
      <c r="TTR228" s="38"/>
      <c r="TTS228" s="38"/>
      <c r="TTT228" s="38"/>
      <c r="TTU228" s="38"/>
      <c r="TTV228" s="38"/>
      <c r="TTW228" s="38"/>
      <c r="TTX228" s="38"/>
      <c r="TTY228" s="38"/>
      <c r="TTZ228" s="38"/>
      <c r="TUA228" s="38"/>
      <c r="TUB228" s="38"/>
      <c r="TUC228" s="38"/>
      <c r="TUD228" s="38"/>
      <c r="TUE228" s="38"/>
      <c r="TUF228" s="38"/>
      <c r="TUG228" s="38"/>
      <c r="TUH228" s="38"/>
      <c r="TUI228" s="38"/>
      <c r="TUJ228" s="38"/>
      <c r="TUK228" s="38"/>
      <c r="TUL228" s="38"/>
      <c r="TUM228" s="38"/>
      <c r="TUN228" s="38"/>
      <c r="TUO228" s="38"/>
      <c r="TUP228" s="38"/>
      <c r="TUQ228" s="38"/>
      <c r="TUR228" s="38"/>
      <c r="TUS228" s="38"/>
      <c r="TUT228" s="38"/>
      <c r="TUU228" s="38"/>
      <c r="TUV228" s="38"/>
      <c r="TUW228" s="38"/>
      <c r="TUX228" s="38"/>
      <c r="TUY228" s="38"/>
      <c r="TUZ228" s="38"/>
      <c r="TVA228" s="38"/>
      <c r="TVB228" s="38"/>
      <c r="TVC228" s="38"/>
      <c r="TVD228" s="38"/>
      <c r="TVE228" s="38"/>
      <c r="TVF228" s="38"/>
      <c r="TVG228" s="38"/>
      <c r="TVH228" s="38"/>
      <c r="TVI228" s="38"/>
      <c r="TVJ228" s="38"/>
      <c r="TVK228" s="38"/>
      <c r="TVL228" s="38"/>
      <c r="TVM228" s="38"/>
      <c r="TVN228" s="38"/>
      <c r="TVO228" s="38"/>
      <c r="TVP228" s="38"/>
      <c r="TVQ228" s="38"/>
      <c r="TVR228" s="38"/>
      <c r="TVS228" s="38"/>
      <c r="TVT228" s="38"/>
      <c r="TVU228" s="38"/>
      <c r="TVV228" s="38"/>
      <c r="TVW228" s="38"/>
      <c r="TVX228" s="38"/>
      <c r="TVY228" s="38"/>
      <c r="TVZ228" s="38"/>
      <c r="TWA228" s="38"/>
      <c r="TWB228" s="38"/>
      <c r="TWC228" s="38"/>
      <c r="TWD228" s="38"/>
      <c r="TWE228" s="38"/>
      <c r="TWF228" s="38"/>
      <c r="TWG228" s="38"/>
      <c r="TWH228" s="38"/>
      <c r="TWI228" s="38"/>
      <c r="TWJ228" s="38"/>
      <c r="TWK228" s="38"/>
      <c r="TWL228" s="38"/>
      <c r="TWM228" s="38"/>
      <c r="TWN228" s="38"/>
      <c r="TWO228" s="38"/>
      <c r="TWP228" s="38"/>
      <c r="TWQ228" s="38"/>
      <c r="TWR228" s="38"/>
      <c r="TWS228" s="38"/>
      <c r="TWT228" s="38"/>
      <c r="TWU228" s="38"/>
      <c r="TWV228" s="38"/>
      <c r="TWW228" s="38"/>
      <c r="TWX228" s="38"/>
      <c r="TWY228" s="38"/>
      <c r="TWZ228" s="38"/>
      <c r="TXA228" s="38"/>
      <c r="TXB228" s="38"/>
      <c r="TXC228" s="38"/>
      <c r="TXD228" s="38"/>
      <c r="TXE228" s="38"/>
      <c r="TXF228" s="38"/>
      <c r="TXG228" s="38"/>
      <c r="TXH228" s="38"/>
      <c r="TXI228" s="38"/>
      <c r="TXJ228" s="38"/>
      <c r="TXK228" s="38"/>
      <c r="TXL228" s="38"/>
      <c r="TXM228" s="38"/>
      <c r="TXN228" s="38"/>
      <c r="TXO228" s="38"/>
      <c r="TXP228" s="38"/>
      <c r="TXQ228" s="38"/>
      <c r="TXR228" s="38"/>
      <c r="TXS228" s="38"/>
      <c r="TXT228" s="38"/>
      <c r="TXU228" s="38"/>
      <c r="TXV228" s="38"/>
      <c r="TXW228" s="38"/>
      <c r="TXX228" s="38"/>
      <c r="TXY228" s="38"/>
      <c r="TXZ228" s="38"/>
      <c r="TYA228" s="38"/>
      <c r="TYB228" s="38"/>
      <c r="TYC228" s="38"/>
      <c r="TYD228" s="38"/>
      <c r="TYE228" s="38"/>
      <c r="TYF228" s="38"/>
      <c r="TYG228" s="38"/>
      <c r="TYH228" s="38"/>
      <c r="TYI228" s="38"/>
      <c r="TYJ228" s="38"/>
      <c r="TYK228" s="38"/>
      <c r="TYL228" s="38"/>
      <c r="TYM228" s="38"/>
      <c r="TYN228" s="38"/>
      <c r="TYO228" s="38"/>
      <c r="TYP228" s="38"/>
      <c r="TYQ228" s="38"/>
      <c r="TYR228" s="38"/>
      <c r="TYS228" s="38"/>
      <c r="TYT228" s="38"/>
      <c r="TYU228" s="38"/>
      <c r="TYV228" s="38"/>
      <c r="TYW228" s="38"/>
      <c r="TYX228" s="38"/>
      <c r="TYY228" s="38"/>
      <c r="TYZ228" s="38"/>
      <c r="TZA228" s="38"/>
      <c r="TZB228" s="38"/>
      <c r="TZC228" s="38"/>
      <c r="TZD228" s="38"/>
      <c r="TZE228" s="38"/>
      <c r="TZF228" s="38"/>
      <c r="TZG228" s="38"/>
      <c r="TZH228" s="38"/>
      <c r="TZI228" s="38"/>
      <c r="TZJ228" s="38"/>
      <c r="TZK228" s="38"/>
      <c r="TZL228" s="38"/>
      <c r="TZM228" s="38"/>
      <c r="TZN228" s="38"/>
      <c r="TZO228" s="38"/>
      <c r="TZP228" s="38"/>
      <c r="TZQ228" s="38"/>
      <c r="TZR228" s="38"/>
      <c r="TZS228" s="38"/>
      <c r="TZT228" s="38"/>
      <c r="TZU228" s="38"/>
      <c r="TZV228" s="38"/>
      <c r="TZW228" s="38"/>
      <c r="TZX228" s="38"/>
      <c r="TZY228" s="38"/>
      <c r="TZZ228" s="38"/>
      <c r="UAA228" s="38"/>
      <c r="UAB228" s="38"/>
      <c r="UAC228" s="38"/>
      <c r="UAD228" s="38"/>
      <c r="UAE228" s="38"/>
      <c r="UAF228" s="38"/>
      <c r="UAG228" s="38"/>
      <c r="UAH228" s="38"/>
      <c r="UAI228" s="38"/>
      <c r="UAJ228" s="38"/>
      <c r="UAK228" s="38"/>
      <c r="UAL228" s="38"/>
      <c r="UAM228" s="38"/>
      <c r="UAN228" s="38"/>
      <c r="UAO228" s="38"/>
      <c r="UAP228" s="38"/>
      <c r="UAQ228" s="38"/>
      <c r="UAR228" s="38"/>
      <c r="UAS228" s="38"/>
      <c r="UAT228" s="38"/>
      <c r="UAU228" s="38"/>
      <c r="UAV228" s="38"/>
      <c r="UAW228" s="38"/>
      <c r="UAX228" s="38"/>
      <c r="UAY228" s="38"/>
      <c r="UAZ228" s="38"/>
      <c r="UBA228" s="38"/>
      <c r="UBB228" s="38"/>
      <c r="UBC228" s="38"/>
      <c r="UBD228" s="38"/>
      <c r="UBE228" s="38"/>
      <c r="UBF228" s="38"/>
      <c r="UBG228" s="38"/>
      <c r="UBH228" s="38"/>
      <c r="UBI228" s="38"/>
      <c r="UBJ228" s="38"/>
      <c r="UBK228" s="38"/>
      <c r="UBL228" s="38"/>
      <c r="UBM228" s="38"/>
      <c r="UBN228" s="38"/>
      <c r="UBO228" s="38"/>
      <c r="UBP228" s="38"/>
      <c r="UBQ228" s="38"/>
      <c r="UBR228" s="38"/>
      <c r="UBS228" s="38"/>
      <c r="UBT228" s="38"/>
      <c r="UBU228" s="38"/>
      <c r="UBV228" s="38"/>
      <c r="UBW228" s="38"/>
      <c r="UBX228" s="38"/>
      <c r="UBY228" s="38"/>
      <c r="UBZ228" s="38"/>
      <c r="UCA228" s="38"/>
      <c r="UCB228" s="38"/>
      <c r="UCC228" s="38"/>
      <c r="UCD228" s="38"/>
      <c r="UCE228" s="38"/>
      <c r="UCF228" s="38"/>
      <c r="UCG228" s="38"/>
      <c r="UCH228" s="38"/>
      <c r="UCI228" s="38"/>
      <c r="UCJ228" s="38"/>
      <c r="UCK228" s="38"/>
      <c r="UCL228" s="38"/>
      <c r="UCM228" s="38"/>
      <c r="UCN228" s="38"/>
      <c r="UCO228" s="38"/>
      <c r="UCP228" s="38"/>
      <c r="UCQ228" s="38"/>
      <c r="UCR228" s="38"/>
      <c r="UCS228" s="38"/>
      <c r="UCT228" s="38"/>
      <c r="UCU228" s="38"/>
      <c r="UCV228" s="38"/>
      <c r="UCW228" s="38"/>
      <c r="UCX228" s="38"/>
      <c r="UCY228" s="38"/>
      <c r="UCZ228" s="38"/>
      <c r="UDA228" s="38"/>
      <c r="UDB228" s="38"/>
      <c r="UDC228" s="38"/>
      <c r="UDD228" s="38"/>
      <c r="UDE228" s="38"/>
      <c r="UDF228" s="38"/>
      <c r="UDG228" s="38"/>
      <c r="UDH228" s="38"/>
      <c r="UDI228" s="38"/>
      <c r="UDJ228" s="38"/>
      <c r="UDK228" s="38"/>
      <c r="UDL228" s="38"/>
      <c r="UDM228" s="38"/>
      <c r="UDN228" s="38"/>
      <c r="UDO228" s="38"/>
      <c r="UDP228" s="38"/>
      <c r="UDQ228" s="38"/>
      <c r="UDR228" s="38"/>
      <c r="UDS228" s="38"/>
      <c r="UDT228" s="38"/>
      <c r="UDU228" s="38"/>
      <c r="UDV228" s="38"/>
      <c r="UDW228" s="38"/>
      <c r="UDX228" s="38"/>
      <c r="UDY228" s="38"/>
      <c r="UDZ228" s="38"/>
      <c r="UEA228" s="38"/>
      <c r="UEB228" s="38"/>
      <c r="UEC228" s="38"/>
      <c r="UED228" s="38"/>
      <c r="UEE228" s="38"/>
      <c r="UEF228" s="38"/>
      <c r="UEG228" s="38"/>
      <c r="UEH228" s="38"/>
      <c r="UEI228" s="38"/>
      <c r="UEJ228" s="38"/>
      <c r="UEK228" s="38"/>
      <c r="UEL228" s="38"/>
      <c r="UEM228" s="38"/>
      <c r="UEN228" s="38"/>
      <c r="UEO228" s="38"/>
      <c r="UEP228" s="38"/>
      <c r="UEQ228" s="38"/>
      <c r="UER228" s="38"/>
      <c r="UES228" s="38"/>
      <c r="UET228" s="38"/>
      <c r="UEU228" s="38"/>
      <c r="UEV228" s="38"/>
      <c r="UEW228" s="38"/>
      <c r="UEX228" s="38"/>
      <c r="UEY228" s="38"/>
      <c r="UEZ228" s="38"/>
      <c r="UFA228" s="38"/>
      <c r="UFB228" s="38"/>
      <c r="UFC228" s="38"/>
      <c r="UFD228" s="38"/>
      <c r="UFE228" s="38"/>
      <c r="UFF228" s="38"/>
      <c r="UFG228" s="38"/>
      <c r="UFH228" s="38"/>
      <c r="UFI228" s="38"/>
      <c r="UFJ228" s="38"/>
      <c r="UFK228" s="38"/>
      <c r="UFL228" s="38"/>
      <c r="UFM228" s="38"/>
      <c r="UFN228" s="38"/>
      <c r="UFO228" s="38"/>
      <c r="UFP228" s="38"/>
      <c r="UFQ228" s="38"/>
      <c r="UFR228" s="38"/>
      <c r="UFS228" s="38"/>
      <c r="UFT228" s="38"/>
      <c r="UFU228" s="38"/>
      <c r="UFV228" s="38"/>
      <c r="UFW228" s="38"/>
      <c r="UFX228" s="38"/>
      <c r="UFY228" s="38"/>
      <c r="UFZ228" s="38"/>
      <c r="UGA228" s="38"/>
      <c r="UGB228" s="38"/>
      <c r="UGC228" s="38"/>
      <c r="UGD228" s="38"/>
      <c r="UGE228" s="38"/>
      <c r="UGF228" s="38"/>
      <c r="UGG228" s="38"/>
      <c r="UGH228" s="38"/>
      <c r="UGI228" s="38"/>
      <c r="UGJ228" s="38"/>
      <c r="UGK228" s="38"/>
      <c r="UGL228" s="38"/>
      <c r="UGM228" s="38"/>
      <c r="UGN228" s="38"/>
      <c r="UGO228" s="38"/>
      <c r="UGP228" s="38"/>
      <c r="UGQ228" s="38"/>
      <c r="UGR228" s="38"/>
      <c r="UGS228" s="38"/>
      <c r="UGT228" s="38"/>
      <c r="UGU228" s="38"/>
      <c r="UGV228" s="38"/>
      <c r="UGW228" s="38"/>
      <c r="UGX228" s="38"/>
      <c r="UGY228" s="38"/>
      <c r="UGZ228" s="38"/>
      <c r="UHA228" s="38"/>
      <c r="UHB228" s="38"/>
      <c r="UHC228" s="38"/>
      <c r="UHD228" s="38"/>
      <c r="UHE228" s="38"/>
      <c r="UHF228" s="38"/>
      <c r="UHG228" s="38"/>
      <c r="UHH228" s="38"/>
      <c r="UHI228" s="38"/>
      <c r="UHJ228" s="38"/>
      <c r="UHK228" s="38"/>
      <c r="UHL228" s="38"/>
      <c r="UHM228" s="38"/>
      <c r="UHN228" s="38"/>
      <c r="UHO228" s="38"/>
      <c r="UHP228" s="38"/>
      <c r="UHQ228" s="38"/>
      <c r="UHR228" s="38"/>
      <c r="UHS228" s="38"/>
      <c r="UHT228" s="38"/>
      <c r="UHU228" s="38"/>
      <c r="UHV228" s="38"/>
      <c r="UHW228" s="38"/>
      <c r="UHX228" s="38"/>
      <c r="UHY228" s="38"/>
      <c r="UHZ228" s="38"/>
      <c r="UIA228" s="38"/>
      <c r="UIB228" s="38"/>
      <c r="UIC228" s="38"/>
      <c r="UID228" s="38"/>
      <c r="UIE228" s="38"/>
      <c r="UIF228" s="38"/>
      <c r="UIG228" s="38"/>
      <c r="UIH228" s="38"/>
      <c r="UII228" s="38"/>
      <c r="UIJ228" s="38"/>
      <c r="UIK228" s="38"/>
      <c r="UIL228" s="38"/>
      <c r="UIM228" s="38"/>
      <c r="UIN228" s="38"/>
      <c r="UIO228" s="38"/>
      <c r="UIP228" s="38"/>
      <c r="UIQ228" s="38"/>
      <c r="UIR228" s="38"/>
      <c r="UIS228" s="38"/>
      <c r="UIT228" s="38"/>
      <c r="UIU228" s="38"/>
      <c r="UIV228" s="38"/>
      <c r="UIW228" s="38"/>
      <c r="UIX228" s="38"/>
      <c r="UIY228" s="38"/>
      <c r="UIZ228" s="38"/>
      <c r="UJA228" s="38"/>
      <c r="UJB228" s="38"/>
      <c r="UJC228" s="38"/>
      <c r="UJD228" s="38"/>
      <c r="UJE228" s="38"/>
      <c r="UJF228" s="38"/>
      <c r="UJG228" s="38"/>
      <c r="UJH228" s="38"/>
      <c r="UJI228" s="38"/>
      <c r="UJJ228" s="38"/>
      <c r="UJK228" s="38"/>
      <c r="UJL228" s="38"/>
      <c r="UJM228" s="38"/>
      <c r="UJN228" s="38"/>
      <c r="UJO228" s="38"/>
      <c r="UJP228" s="38"/>
      <c r="UJQ228" s="38"/>
      <c r="UJR228" s="38"/>
      <c r="UJS228" s="38"/>
      <c r="UJT228" s="38"/>
      <c r="UJU228" s="38"/>
      <c r="UJV228" s="38"/>
      <c r="UJW228" s="38"/>
      <c r="UJX228" s="38"/>
      <c r="UJY228" s="38"/>
      <c r="UJZ228" s="38"/>
      <c r="UKA228" s="38"/>
      <c r="UKB228" s="38"/>
      <c r="UKC228" s="38"/>
      <c r="UKD228" s="38"/>
      <c r="UKE228" s="38"/>
      <c r="UKF228" s="38"/>
      <c r="UKG228" s="38"/>
      <c r="UKH228" s="38"/>
      <c r="UKI228" s="38"/>
      <c r="UKJ228" s="38"/>
      <c r="UKK228" s="38"/>
      <c r="UKL228" s="38"/>
      <c r="UKM228" s="38"/>
      <c r="UKN228" s="38"/>
      <c r="UKO228" s="38"/>
      <c r="UKP228" s="38"/>
      <c r="UKQ228" s="38"/>
      <c r="UKR228" s="38"/>
      <c r="UKS228" s="38"/>
      <c r="UKT228" s="38"/>
      <c r="UKU228" s="38"/>
      <c r="UKV228" s="38"/>
      <c r="UKW228" s="38"/>
      <c r="UKX228" s="38"/>
      <c r="UKY228" s="38"/>
      <c r="UKZ228" s="38"/>
      <c r="ULA228" s="38"/>
      <c r="ULB228" s="38"/>
      <c r="ULC228" s="38"/>
      <c r="ULD228" s="38"/>
      <c r="ULE228" s="38"/>
      <c r="ULF228" s="38"/>
      <c r="ULG228" s="38"/>
      <c r="ULH228" s="38"/>
      <c r="ULI228" s="38"/>
      <c r="ULJ228" s="38"/>
      <c r="ULK228" s="38"/>
      <c r="ULL228" s="38"/>
      <c r="ULM228" s="38"/>
      <c r="ULN228" s="38"/>
      <c r="ULO228" s="38"/>
      <c r="ULP228" s="38"/>
      <c r="ULQ228" s="38"/>
      <c r="ULR228" s="38"/>
      <c r="ULS228" s="38"/>
      <c r="ULT228" s="38"/>
      <c r="ULU228" s="38"/>
      <c r="ULV228" s="38"/>
      <c r="ULW228" s="38"/>
      <c r="ULX228" s="38"/>
      <c r="ULY228" s="38"/>
      <c r="ULZ228" s="38"/>
      <c r="UMA228" s="38"/>
      <c r="UMB228" s="38"/>
      <c r="UMC228" s="38"/>
      <c r="UMD228" s="38"/>
      <c r="UME228" s="38"/>
      <c r="UMF228" s="38"/>
      <c r="UMG228" s="38"/>
      <c r="UMH228" s="38"/>
      <c r="UMI228" s="38"/>
      <c r="UMJ228" s="38"/>
      <c r="UMK228" s="38"/>
      <c r="UML228" s="38"/>
      <c r="UMM228" s="38"/>
      <c r="UMN228" s="38"/>
      <c r="UMO228" s="38"/>
      <c r="UMP228" s="38"/>
      <c r="UMQ228" s="38"/>
      <c r="UMR228" s="38"/>
      <c r="UMS228" s="38"/>
      <c r="UMT228" s="38"/>
      <c r="UMU228" s="38"/>
      <c r="UMV228" s="38"/>
      <c r="UMW228" s="38"/>
      <c r="UMX228" s="38"/>
      <c r="UMY228" s="38"/>
      <c r="UMZ228" s="38"/>
      <c r="UNA228" s="38"/>
      <c r="UNB228" s="38"/>
      <c r="UNC228" s="38"/>
      <c r="UND228" s="38"/>
      <c r="UNE228" s="38"/>
      <c r="UNF228" s="38"/>
      <c r="UNG228" s="38"/>
      <c r="UNH228" s="38"/>
      <c r="UNI228" s="38"/>
      <c r="UNJ228" s="38"/>
      <c r="UNK228" s="38"/>
      <c r="UNL228" s="38"/>
      <c r="UNM228" s="38"/>
      <c r="UNN228" s="38"/>
      <c r="UNO228" s="38"/>
      <c r="UNP228" s="38"/>
      <c r="UNQ228" s="38"/>
      <c r="UNR228" s="38"/>
      <c r="UNS228" s="38"/>
      <c r="UNT228" s="38"/>
      <c r="UNU228" s="38"/>
      <c r="UNV228" s="38"/>
      <c r="UNW228" s="38"/>
      <c r="UNX228" s="38"/>
      <c r="UNY228" s="38"/>
      <c r="UNZ228" s="38"/>
      <c r="UOA228" s="38"/>
      <c r="UOB228" s="38"/>
      <c r="UOC228" s="38"/>
      <c r="UOD228" s="38"/>
      <c r="UOE228" s="38"/>
      <c r="UOF228" s="38"/>
      <c r="UOG228" s="38"/>
      <c r="UOH228" s="38"/>
      <c r="UOI228" s="38"/>
      <c r="UOJ228" s="38"/>
      <c r="UOK228" s="38"/>
      <c r="UOL228" s="38"/>
      <c r="UOM228" s="38"/>
      <c r="UON228" s="38"/>
      <c r="UOO228" s="38"/>
      <c r="UOP228" s="38"/>
      <c r="UOQ228" s="38"/>
      <c r="UOR228" s="38"/>
      <c r="UOS228" s="38"/>
      <c r="UOT228" s="38"/>
      <c r="UOU228" s="38"/>
      <c r="UOV228" s="38"/>
      <c r="UOW228" s="38"/>
      <c r="UOX228" s="38"/>
      <c r="UOY228" s="38"/>
      <c r="UOZ228" s="38"/>
      <c r="UPA228" s="38"/>
      <c r="UPB228" s="38"/>
      <c r="UPC228" s="38"/>
      <c r="UPD228" s="38"/>
      <c r="UPE228" s="38"/>
      <c r="UPF228" s="38"/>
      <c r="UPG228" s="38"/>
      <c r="UPH228" s="38"/>
      <c r="UPI228" s="38"/>
      <c r="UPJ228" s="38"/>
      <c r="UPK228" s="38"/>
      <c r="UPL228" s="38"/>
      <c r="UPM228" s="38"/>
      <c r="UPN228" s="38"/>
      <c r="UPO228" s="38"/>
      <c r="UPP228" s="38"/>
      <c r="UPQ228" s="38"/>
      <c r="UPR228" s="38"/>
      <c r="UPS228" s="38"/>
      <c r="UPT228" s="38"/>
      <c r="UPU228" s="38"/>
      <c r="UPV228" s="38"/>
      <c r="UPW228" s="38"/>
      <c r="UPX228" s="38"/>
      <c r="UPY228" s="38"/>
      <c r="UPZ228" s="38"/>
      <c r="UQA228" s="38"/>
      <c r="UQB228" s="38"/>
      <c r="UQC228" s="38"/>
      <c r="UQD228" s="38"/>
      <c r="UQE228" s="38"/>
      <c r="UQF228" s="38"/>
      <c r="UQG228" s="38"/>
      <c r="UQH228" s="38"/>
      <c r="UQI228" s="38"/>
      <c r="UQJ228" s="38"/>
      <c r="UQK228" s="38"/>
      <c r="UQL228" s="38"/>
      <c r="UQM228" s="38"/>
      <c r="UQN228" s="38"/>
      <c r="UQO228" s="38"/>
      <c r="UQP228" s="38"/>
      <c r="UQQ228" s="38"/>
      <c r="UQR228" s="38"/>
      <c r="UQS228" s="38"/>
      <c r="UQT228" s="38"/>
      <c r="UQU228" s="38"/>
      <c r="UQV228" s="38"/>
      <c r="UQW228" s="38"/>
      <c r="UQX228" s="38"/>
      <c r="UQY228" s="38"/>
      <c r="UQZ228" s="38"/>
      <c r="URA228" s="38"/>
      <c r="URB228" s="38"/>
      <c r="URC228" s="38"/>
      <c r="URD228" s="38"/>
      <c r="URE228" s="38"/>
      <c r="URF228" s="38"/>
      <c r="URG228" s="38"/>
      <c r="URH228" s="38"/>
      <c r="URI228" s="38"/>
      <c r="URJ228" s="38"/>
      <c r="URK228" s="38"/>
      <c r="URL228" s="38"/>
      <c r="URM228" s="38"/>
      <c r="URN228" s="38"/>
      <c r="URO228" s="38"/>
      <c r="URP228" s="38"/>
      <c r="URQ228" s="38"/>
      <c r="URR228" s="38"/>
      <c r="URS228" s="38"/>
      <c r="URT228" s="38"/>
      <c r="URU228" s="38"/>
      <c r="URV228" s="38"/>
      <c r="URW228" s="38"/>
      <c r="URX228" s="38"/>
      <c r="URY228" s="38"/>
      <c r="URZ228" s="38"/>
      <c r="USA228" s="38"/>
      <c r="USB228" s="38"/>
      <c r="USC228" s="38"/>
      <c r="USD228" s="38"/>
      <c r="USE228" s="38"/>
      <c r="USF228" s="38"/>
      <c r="USG228" s="38"/>
      <c r="USH228" s="38"/>
      <c r="USI228" s="38"/>
      <c r="USJ228" s="38"/>
      <c r="USK228" s="38"/>
      <c r="USL228" s="38"/>
      <c r="USM228" s="38"/>
      <c r="USN228" s="38"/>
      <c r="USO228" s="38"/>
      <c r="USP228" s="38"/>
      <c r="USQ228" s="38"/>
      <c r="USR228" s="38"/>
      <c r="USS228" s="38"/>
      <c r="UST228" s="38"/>
      <c r="USU228" s="38"/>
      <c r="USV228" s="38"/>
      <c r="USW228" s="38"/>
      <c r="USX228" s="38"/>
      <c r="USY228" s="38"/>
      <c r="USZ228" s="38"/>
      <c r="UTA228" s="38"/>
      <c r="UTB228" s="38"/>
      <c r="UTC228" s="38"/>
      <c r="UTD228" s="38"/>
      <c r="UTE228" s="38"/>
      <c r="UTF228" s="38"/>
      <c r="UTG228" s="38"/>
      <c r="UTH228" s="38"/>
      <c r="UTI228" s="38"/>
      <c r="UTJ228" s="38"/>
      <c r="UTK228" s="38"/>
      <c r="UTL228" s="38"/>
      <c r="UTM228" s="38"/>
      <c r="UTN228" s="38"/>
      <c r="UTO228" s="38"/>
      <c r="UTP228" s="38"/>
      <c r="UTQ228" s="38"/>
      <c r="UTR228" s="38"/>
      <c r="UTS228" s="38"/>
      <c r="UTT228" s="38"/>
      <c r="UTU228" s="38"/>
      <c r="UTV228" s="38"/>
      <c r="UTW228" s="38"/>
      <c r="UTX228" s="38"/>
      <c r="UTY228" s="38"/>
      <c r="UTZ228" s="38"/>
      <c r="UUA228" s="38"/>
      <c r="UUB228" s="38"/>
      <c r="UUC228" s="38"/>
      <c r="UUD228" s="38"/>
      <c r="UUE228" s="38"/>
      <c r="UUF228" s="38"/>
      <c r="UUG228" s="38"/>
      <c r="UUH228" s="38"/>
      <c r="UUI228" s="38"/>
      <c r="UUJ228" s="38"/>
      <c r="UUK228" s="38"/>
      <c r="UUL228" s="38"/>
      <c r="UUM228" s="38"/>
      <c r="UUN228" s="38"/>
      <c r="UUO228" s="38"/>
      <c r="UUP228" s="38"/>
      <c r="UUQ228" s="38"/>
      <c r="UUR228" s="38"/>
      <c r="UUS228" s="38"/>
      <c r="UUT228" s="38"/>
      <c r="UUU228" s="38"/>
      <c r="UUV228" s="38"/>
      <c r="UUW228" s="38"/>
      <c r="UUX228" s="38"/>
      <c r="UUY228" s="38"/>
      <c r="UUZ228" s="38"/>
      <c r="UVA228" s="38"/>
      <c r="UVB228" s="38"/>
      <c r="UVC228" s="38"/>
      <c r="UVD228" s="38"/>
      <c r="UVE228" s="38"/>
      <c r="UVF228" s="38"/>
      <c r="UVG228" s="38"/>
      <c r="UVH228" s="38"/>
      <c r="UVI228" s="38"/>
      <c r="UVJ228" s="38"/>
      <c r="UVK228" s="38"/>
      <c r="UVL228" s="38"/>
      <c r="UVM228" s="38"/>
      <c r="UVN228" s="38"/>
      <c r="UVO228" s="38"/>
      <c r="UVP228" s="38"/>
      <c r="UVQ228" s="38"/>
      <c r="UVR228" s="38"/>
      <c r="UVS228" s="38"/>
      <c r="UVT228" s="38"/>
      <c r="UVU228" s="38"/>
      <c r="UVV228" s="38"/>
      <c r="UVW228" s="38"/>
      <c r="UVX228" s="38"/>
      <c r="UVY228" s="38"/>
      <c r="UVZ228" s="38"/>
      <c r="UWA228" s="38"/>
      <c r="UWB228" s="38"/>
      <c r="UWC228" s="38"/>
      <c r="UWD228" s="38"/>
      <c r="UWE228" s="38"/>
      <c r="UWF228" s="38"/>
      <c r="UWG228" s="38"/>
      <c r="UWH228" s="38"/>
      <c r="UWI228" s="38"/>
      <c r="UWJ228" s="38"/>
      <c r="UWK228" s="38"/>
      <c r="UWL228" s="38"/>
      <c r="UWM228" s="38"/>
      <c r="UWN228" s="38"/>
      <c r="UWO228" s="38"/>
      <c r="UWP228" s="38"/>
      <c r="UWQ228" s="38"/>
      <c r="UWR228" s="38"/>
      <c r="UWS228" s="38"/>
      <c r="UWT228" s="38"/>
      <c r="UWU228" s="38"/>
      <c r="UWV228" s="38"/>
      <c r="UWW228" s="38"/>
      <c r="UWX228" s="38"/>
      <c r="UWY228" s="38"/>
      <c r="UWZ228" s="38"/>
      <c r="UXA228" s="38"/>
      <c r="UXB228" s="38"/>
      <c r="UXC228" s="38"/>
      <c r="UXD228" s="38"/>
      <c r="UXE228" s="38"/>
      <c r="UXF228" s="38"/>
      <c r="UXG228" s="38"/>
      <c r="UXH228" s="38"/>
      <c r="UXI228" s="38"/>
      <c r="UXJ228" s="38"/>
      <c r="UXK228" s="38"/>
      <c r="UXL228" s="38"/>
      <c r="UXM228" s="38"/>
      <c r="UXN228" s="38"/>
      <c r="UXO228" s="38"/>
      <c r="UXP228" s="38"/>
      <c r="UXQ228" s="38"/>
      <c r="UXR228" s="38"/>
      <c r="UXS228" s="38"/>
      <c r="UXT228" s="38"/>
      <c r="UXU228" s="38"/>
      <c r="UXV228" s="38"/>
      <c r="UXW228" s="38"/>
      <c r="UXX228" s="38"/>
      <c r="UXY228" s="38"/>
      <c r="UXZ228" s="38"/>
      <c r="UYA228" s="38"/>
      <c r="UYB228" s="38"/>
      <c r="UYC228" s="38"/>
      <c r="UYD228" s="38"/>
      <c r="UYE228" s="38"/>
      <c r="UYF228" s="38"/>
      <c r="UYG228" s="38"/>
      <c r="UYH228" s="38"/>
      <c r="UYI228" s="38"/>
      <c r="UYJ228" s="38"/>
      <c r="UYK228" s="38"/>
      <c r="UYL228" s="38"/>
      <c r="UYM228" s="38"/>
      <c r="UYN228" s="38"/>
      <c r="UYO228" s="38"/>
      <c r="UYP228" s="38"/>
      <c r="UYQ228" s="38"/>
      <c r="UYR228" s="38"/>
      <c r="UYS228" s="38"/>
      <c r="UYT228" s="38"/>
      <c r="UYU228" s="38"/>
      <c r="UYV228" s="38"/>
      <c r="UYW228" s="38"/>
      <c r="UYX228" s="38"/>
      <c r="UYY228" s="38"/>
      <c r="UYZ228" s="38"/>
      <c r="UZA228" s="38"/>
      <c r="UZB228" s="38"/>
      <c r="UZC228" s="38"/>
      <c r="UZD228" s="38"/>
      <c r="UZE228" s="38"/>
      <c r="UZF228" s="38"/>
      <c r="UZG228" s="38"/>
      <c r="UZH228" s="38"/>
      <c r="UZI228" s="38"/>
      <c r="UZJ228" s="38"/>
      <c r="UZK228" s="38"/>
      <c r="UZL228" s="38"/>
      <c r="UZM228" s="38"/>
      <c r="UZN228" s="38"/>
      <c r="UZO228" s="38"/>
      <c r="UZP228" s="38"/>
      <c r="UZQ228" s="38"/>
      <c r="UZR228" s="38"/>
      <c r="UZS228" s="38"/>
      <c r="UZT228" s="38"/>
      <c r="UZU228" s="38"/>
      <c r="UZV228" s="38"/>
      <c r="UZW228" s="38"/>
      <c r="UZX228" s="38"/>
      <c r="UZY228" s="38"/>
      <c r="UZZ228" s="38"/>
      <c r="VAA228" s="38"/>
      <c r="VAB228" s="38"/>
      <c r="VAC228" s="38"/>
      <c r="VAD228" s="38"/>
      <c r="VAE228" s="38"/>
      <c r="VAF228" s="38"/>
      <c r="VAG228" s="38"/>
      <c r="VAH228" s="38"/>
      <c r="VAI228" s="38"/>
      <c r="VAJ228" s="38"/>
      <c r="VAK228" s="38"/>
      <c r="VAL228" s="38"/>
      <c r="VAM228" s="38"/>
      <c r="VAN228" s="38"/>
      <c r="VAO228" s="38"/>
      <c r="VAP228" s="38"/>
      <c r="VAQ228" s="38"/>
      <c r="VAR228" s="38"/>
      <c r="VAS228" s="38"/>
      <c r="VAT228" s="38"/>
      <c r="VAU228" s="38"/>
      <c r="VAV228" s="38"/>
      <c r="VAW228" s="38"/>
      <c r="VAX228" s="38"/>
      <c r="VAY228" s="38"/>
      <c r="VAZ228" s="38"/>
      <c r="VBA228" s="38"/>
      <c r="VBB228" s="38"/>
      <c r="VBC228" s="38"/>
      <c r="VBD228" s="38"/>
      <c r="VBE228" s="38"/>
      <c r="VBF228" s="38"/>
      <c r="VBG228" s="38"/>
      <c r="VBH228" s="38"/>
      <c r="VBI228" s="38"/>
      <c r="VBJ228" s="38"/>
      <c r="VBK228" s="38"/>
      <c r="VBL228" s="38"/>
      <c r="VBM228" s="38"/>
      <c r="VBN228" s="38"/>
      <c r="VBO228" s="38"/>
      <c r="VBP228" s="38"/>
      <c r="VBQ228" s="38"/>
      <c r="VBR228" s="38"/>
      <c r="VBS228" s="38"/>
      <c r="VBT228" s="38"/>
      <c r="VBU228" s="38"/>
      <c r="VBV228" s="38"/>
      <c r="VBW228" s="38"/>
      <c r="VBX228" s="38"/>
      <c r="VBY228" s="38"/>
      <c r="VBZ228" s="38"/>
      <c r="VCA228" s="38"/>
      <c r="VCB228" s="38"/>
      <c r="VCC228" s="38"/>
      <c r="VCD228" s="38"/>
      <c r="VCE228" s="38"/>
      <c r="VCF228" s="38"/>
      <c r="VCG228" s="38"/>
      <c r="VCH228" s="38"/>
      <c r="VCI228" s="38"/>
      <c r="VCJ228" s="38"/>
      <c r="VCK228" s="38"/>
      <c r="VCL228" s="38"/>
      <c r="VCM228" s="38"/>
      <c r="VCN228" s="38"/>
      <c r="VCO228" s="38"/>
      <c r="VCP228" s="38"/>
      <c r="VCQ228" s="38"/>
      <c r="VCR228" s="38"/>
      <c r="VCS228" s="38"/>
      <c r="VCT228" s="38"/>
      <c r="VCU228" s="38"/>
      <c r="VCV228" s="38"/>
      <c r="VCW228" s="38"/>
      <c r="VCX228" s="38"/>
      <c r="VCY228" s="38"/>
      <c r="VCZ228" s="38"/>
      <c r="VDA228" s="38"/>
      <c r="VDB228" s="38"/>
      <c r="VDC228" s="38"/>
      <c r="VDD228" s="38"/>
      <c r="VDE228" s="38"/>
      <c r="VDF228" s="38"/>
      <c r="VDG228" s="38"/>
      <c r="VDH228" s="38"/>
      <c r="VDI228" s="38"/>
      <c r="VDJ228" s="38"/>
      <c r="VDK228" s="38"/>
      <c r="VDL228" s="38"/>
      <c r="VDM228" s="38"/>
      <c r="VDN228" s="38"/>
      <c r="VDO228" s="38"/>
      <c r="VDP228" s="38"/>
      <c r="VDQ228" s="38"/>
      <c r="VDR228" s="38"/>
      <c r="VDS228" s="38"/>
      <c r="VDT228" s="38"/>
      <c r="VDU228" s="38"/>
      <c r="VDV228" s="38"/>
      <c r="VDW228" s="38"/>
      <c r="VDX228" s="38"/>
      <c r="VDY228" s="38"/>
      <c r="VDZ228" s="38"/>
      <c r="VEA228" s="38"/>
      <c r="VEB228" s="38"/>
      <c r="VEC228" s="38"/>
      <c r="VED228" s="38"/>
      <c r="VEE228" s="38"/>
      <c r="VEF228" s="38"/>
      <c r="VEG228" s="38"/>
      <c r="VEH228" s="38"/>
      <c r="VEI228" s="38"/>
      <c r="VEJ228" s="38"/>
      <c r="VEK228" s="38"/>
      <c r="VEL228" s="38"/>
      <c r="VEM228" s="38"/>
      <c r="VEN228" s="38"/>
      <c r="VEO228" s="38"/>
      <c r="VEP228" s="38"/>
      <c r="VEQ228" s="38"/>
      <c r="VER228" s="38"/>
      <c r="VES228" s="38"/>
      <c r="VET228" s="38"/>
      <c r="VEU228" s="38"/>
      <c r="VEV228" s="38"/>
      <c r="VEW228" s="38"/>
      <c r="VEX228" s="38"/>
      <c r="VEY228" s="38"/>
      <c r="VEZ228" s="38"/>
      <c r="VFA228" s="38"/>
      <c r="VFB228" s="38"/>
      <c r="VFC228" s="38"/>
      <c r="VFD228" s="38"/>
      <c r="VFE228" s="38"/>
      <c r="VFF228" s="38"/>
      <c r="VFG228" s="38"/>
      <c r="VFH228" s="38"/>
      <c r="VFI228" s="38"/>
      <c r="VFJ228" s="38"/>
      <c r="VFK228" s="38"/>
      <c r="VFL228" s="38"/>
      <c r="VFM228" s="38"/>
      <c r="VFN228" s="38"/>
      <c r="VFO228" s="38"/>
      <c r="VFP228" s="38"/>
      <c r="VFQ228" s="38"/>
      <c r="VFR228" s="38"/>
      <c r="VFS228" s="38"/>
      <c r="VFT228" s="38"/>
      <c r="VFU228" s="38"/>
      <c r="VFV228" s="38"/>
      <c r="VFW228" s="38"/>
      <c r="VFX228" s="38"/>
      <c r="VFY228" s="38"/>
      <c r="VFZ228" s="38"/>
      <c r="VGA228" s="38"/>
      <c r="VGB228" s="38"/>
      <c r="VGC228" s="38"/>
      <c r="VGD228" s="38"/>
      <c r="VGE228" s="38"/>
      <c r="VGF228" s="38"/>
      <c r="VGG228" s="38"/>
      <c r="VGH228" s="38"/>
      <c r="VGI228" s="38"/>
      <c r="VGJ228" s="38"/>
      <c r="VGK228" s="38"/>
      <c r="VGL228" s="38"/>
      <c r="VGM228" s="38"/>
      <c r="VGN228" s="38"/>
      <c r="VGO228" s="38"/>
      <c r="VGP228" s="38"/>
      <c r="VGQ228" s="38"/>
      <c r="VGR228" s="38"/>
      <c r="VGS228" s="38"/>
      <c r="VGT228" s="38"/>
      <c r="VGU228" s="38"/>
      <c r="VGV228" s="38"/>
      <c r="VGW228" s="38"/>
      <c r="VGX228" s="38"/>
      <c r="VGY228" s="38"/>
      <c r="VGZ228" s="38"/>
      <c r="VHA228" s="38"/>
      <c r="VHB228" s="38"/>
      <c r="VHC228" s="38"/>
      <c r="VHD228" s="38"/>
      <c r="VHE228" s="38"/>
      <c r="VHF228" s="38"/>
      <c r="VHG228" s="38"/>
      <c r="VHH228" s="38"/>
      <c r="VHI228" s="38"/>
      <c r="VHJ228" s="38"/>
      <c r="VHK228" s="38"/>
      <c r="VHL228" s="38"/>
      <c r="VHM228" s="38"/>
      <c r="VHN228" s="38"/>
      <c r="VHO228" s="38"/>
      <c r="VHP228" s="38"/>
      <c r="VHQ228" s="38"/>
      <c r="VHR228" s="38"/>
      <c r="VHS228" s="38"/>
      <c r="VHT228" s="38"/>
      <c r="VHU228" s="38"/>
      <c r="VHV228" s="38"/>
      <c r="VHW228" s="38"/>
      <c r="VHX228" s="38"/>
      <c r="VHY228" s="38"/>
      <c r="VHZ228" s="38"/>
      <c r="VIA228" s="38"/>
      <c r="VIB228" s="38"/>
      <c r="VIC228" s="38"/>
      <c r="VID228" s="38"/>
      <c r="VIE228" s="38"/>
      <c r="VIF228" s="38"/>
      <c r="VIG228" s="38"/>
      <c r="VIH228" s="38"/>
      <c r="VII228" s="38"/>
      <c r="VIJ228" s="38"/>
      <c r="VIK228" s="38"/>
      <c r="VIL228" s="38"/>
      <c r="VIM228" s="38"/>
      <c r="VIN228" s="38"/>
      <c r="VIO228" s="38"/>
      <c r="VIP228" s="38"/>
      <c r="VIQ228" s="38"/>
      <c r="VIR228" s="38"/>
      <c r="VIS228" s="38"/>
      <c r="VIT228" s="38"/>
      <c r="VIU228" s="38"/>
      <c r="VIV228" s="38"/>
      <c r="VIW228" s="38"/>
      <c r="VIX228" s="38"/>
      <c r="VIY228" s="38"/>
      <c r="VIZ228" s="38"/>
      <c r="VJA228" s="38"/>
      <c r="VJB228" s="38"/>
      <c r="VJC228" s="38"/>
      <c r="VJD228" s="38"/>
      <c r="VJE228" s="38"/>
      <c r="VJF228" s="38"/>
      <c r="VJG228" s="38"/>
      <c r="VJH228" s="38"/>
      <c r="VJI228" s="38"/>
      <c r="VJJ228" s="38"/>
      <c r="VJK228" s="38"/>
      <c r="VJL228" s="38"/>
      <c r="VJM228" s="38"/>
      <c r="VJN228" s="38"/>
      <c r="VJO228" s="38"/>
      <c r="VJP228" s="38"/>
      <c r="VJQ228" s="38"/>
      <c r="VJR228" s="38"/>
      <c r="VJS228" s="38"/>
      <c r="VJT228" s="38"/>
      <c r="VJU228" s="38"/>
      <c r="VJV228" s="38"/>
      <c r="VJW228" s="38"/>
      <c r="VJX228" s="38"/>
      <c r="VJY228" s="38"/>
      <c r="VJZ228" s="38"/>
      <c r="VKA228" s="38"/>
      <c r="VKB228" s="38"/>
      <c r="VKC228" s="38"/>
      <c r="VKD228" s="38"/>
      <c r="VKE228" s="38"/>
      <c r="VKF228" s="38"/>
      <c r="VKG228" s="38"/>
      <c r="VKH228" s="38"/>
      <c r="VKI228" s="38"/>
      <c r="VKJ228" s="38"/>
      <c r="VKK228" s="38"/>
      <c r="VKL228" s="38"/>
      <c r="VKM228" s="38"/>
      <c r="VKN228" s="38"/>
      <c r="VKO228" s="38"/>
      <c r="VKP228" s="38"/>
      <c r="VKQ228" s="38"/>
      <c r="VKR228" s="38"/>
      <c r="VKS228" s="38"/>
      <c r="VKT228" s="38"/>
      <c r="VKU228" s="38"/>
      <c r="VKV228" s="38"/>
      <c r="VKW228" s="38"/>
      <c r="VKX228" s="38"/>
      <c r="VKY228" s="38"/>
      <c r="VKZ228" s="38"/>
      <c r="VLA228" s="38"/>
      <c r="VLB228" s="38"/>
      <c r="VLC228" s="38"/>
      <c r="VLD228" s="38"/>
      <c r="VLE228" s="38"/>
      <c r="VLF228" s="38"/>
      <c r="VLG228" s="38"/>
      <c r="VLH228" s="38"/>
      <c r="VLI228" s="38"/>
      <c r="VLJ228" s="38"/>
      <c r="VLK228" s="38"/>
      <c r="VLL228" s="38"/>
      <c r="VLM228" s="38"/>
      <c r="VLN228" s="38"/>
      <c r="VLO228" s="38"/>
      <c r="VLP228" s="38"/>
      <c r="VLQ228" s="38"/>
      <c r="VLR228" s="38"/>
      <c r="VLS228" s="38"/>
      <c r="VLT228" s="38"/>
      <c r="VLU228" s="38"/>
      <c r="VLV228" s="38"/>
      <c r="VLW228" s="38"/>
      <c r="VLX228" s="38"/>
      <c r="VLY228" s="38"/>
      <c r="VLZ228" s="38"/>
      <c r="VMA228" s="38"/>
      <c r="VMB228" s="38"/>
      <c r="VMC228" s="38"/>
      <c r="VMD228" s="38"/>
      <c r="VME228" s="38"/>
      <c r="VMF228" s="38"/>
      <c r="VMG228" s="38"/>
      <c r="VMH228" s="38"/>
      <c r="VMI228" s="38"/>
      <c r="VMJ228" s="38"/>
      <c r="VMK228" s="38"/>
      <c r="VML228" s="38"/>
      <c r="VMM228" s="38"/>
      <c r="VMN228" s="38"/>
      <c r="VMO228" s="38"/>
      <c r="VMP228" s="38"/>
      <c r="VMQ228" s="38"/>
      <c r="VMR228" s="38"/>
      <c r="VMS228" s="38"/>
      <c r="VMT228" s="38"/>
      <c r="VMU228" s="38"/>
      <c r="VMV228" s="38"/>
      <c r="VMW228" s="38"/>
      <c r="VMX228" s="38"/>
      <c r="VMY228" s="38"/>
      <c r="VMZ228" s="38"/>
      <c r="VNA228" s="38"/>
      <c r="VNB228" s="38"/>
      <c r="VNC228" s="38"/>
      <c r="VND228" s="38"/>
      <c r="VNE228" s="38"/>
      <c r="VNF228" s="38"/>
      <c r="VNG228" s="38"/>
      <c r="VNH228" s="38"/>
      <c r="VNI228" s="38"/>
      <c r="VNJ228" s="38"/>
      <c r="VNK228" s="38"/>
      <c r="VNL228" s="38"/>
      <c r="VNM228" s="38"/>
      <c r="VNN228" s="38"/>
      <c r="VNO228" s="38"/>
      <c r="VNP228" s="38"/>
      <c r="VNQ228" s="38"/>
      <c r="VNR228" s="38"/>
      <c r="VNS228" s="38"/>
      <c r="VNT228" s="38"/>
      <c r="VNU228" s="38"/>
      <c r="VNV228" s="38"/>
      <c r="VNW228" s="38"/>
      <c r="VNX228" s="38"/>
      <c r="VNY228" s="38"/>
      <c r="VNZ228" s="38"/>
      <c r="VOA228" s="38"/>
      <c r="VOB228" s="38"/>
      <c r="VOC228" s="38"/>
      <c r="VOD228" s="38"/>
      <c r="VOE228" s="38"/>
      <c r="VOF228" s="38"/>
      <c r="VOG228" s="38"/>
      <c r="VOH228" s="38"/>
      <c r="VOI228" s="38"/>
      <c r="VOJ228" s="38"/>
      <c r="VOK228" s="38"/>
      <c r="VOL228" s="38"/>
      <c r="VOM228" s="38"/>
      <c r="VON228" s="38"/>
      <c r="VOO228" s="38"/>
      <c r="VOP228" s="38"/>
      <c r="VOQ228" s="38"/>
      <c r="VOR228" s="38"/>
      <c r="VOS228" s="38"/>
      <c r="VOT228" s="38"/>
      <c r="VOU228" s="38"/>
      <c r="VOV228" s="38"/>
      <c r="VOW228" s="38"/>
      <c r="VOX228" s="38"/>
      <c r="VOY228" s="38"/>
      <c r="VOZ228" s="38"/>
      <c r="VPA228" s="38"/>
      <c r="VPB228" s="38"/>
      <c r="VPC228" s="38"/>
      <c r="VPD228" s="38"/>
      <c r="VPE228" s="38"/>
      <c r="VPF228" s="38"/>
      <c r="VPG228" s="38"/>
      <c r="VPH228" s="38"/>
      <c r="VPI228" s="38"/>
      <c r="VPJ228" s="38"/>
      <c r="VPK228" s="38"/>
      <c r="VPL228" s="38"/>
      <c r="VPM228" s="38"/>
      <c r="VPN228" s="38"/>
      <c r="VPO228" s="38"/>
      <c r="VPP228" s="38"/>
      <c r="VPQ228" s="38"/>
      <c r="VPR228" s="38"/>
      <c r="VPS228" s="38"/>
      <c r="VPT228" s="38"/>
      <c r="VPU228" s="38"/>
      <c r="VPV228" s="38"/>
      <c r="VPW228" s="38"/>
      <c r="VPX228" s="38"/>
      <c r="VPY228" s="38"/>
      <c r="VPZ228" s="38"/>
      <c r="VQA228" s="38"/>
      <c r="VQB228" s="38"/>
      <c r="VQC228" s="38"/>
      <c r="VQD228" s="38"/>
      <c r="VQE228" s="38"/>
      <c r="VQF228" s="38"/>
      <c r="VQG228" s="38"/>
      <c r="VQH228" s="38"/>
      <c r="VQI228" s="38"/>
      <c r="VQJ228" s="38"/>
      <c r="VQK228" s="38"/>
      <c r="VQL228" s="38"/>
      <c r="VQM228" s="38"/>
      <c r="VQN228" s="38"/>
      <c r="VQO228" s="38"/>
      <c r="VQP228" s="38"/>
      <c r="VQQ228" s="38"/>
      <c r="VQR228" s="38"/>
      <c r="VQS228" s="38"/>
      <c r="VQT228" s="38"/>
      <c r="VQU228" s="38"/>
      <c r="VQV228" s="38"/>
      <c r="VQW228" s="38"/>
      <c r="VQX228" s="38"/>
      <c r="VQY228" s="38"/>
      <c r="VQZ228" s="38"/>
      <c r="VRA228" s="38"/>
      <c r="VRB228" s="38"/>
      <c r="VRC228" s="38"/>
      <c r="VRD228" s="38"/>
      <c r="VRE228" s="38"/>
      <c r="VRF228" s="38"/>
      <c r="VRG228" s="38"/>
      <c r="VRH228" s="38"/>
      <c r="VRI228" s="38"/>
      <c r="VRJ228" s="38"/>
      <c r="VRK228" s="38"/>
      <c r="VRL228" s="38"/>
      <c r="VRM228" s="38"/>
      <c r="VRN228" s="38"/>
      <c r="VRO228" s="38"/>
      <c r="VRP228" s="38"/>
      <c r="VRQ228" s="38"/>
      <c r="VRR228" s="38"/>
      <c r="VRS228" s="38"/>
      <c r="VRT228" s="38"/>
      <c r="VRU228" s="38"/>
      <c r="VRV228" s="38"/>
      <c r="VRW228" s="38"/>
      <c r="VRX228" s="38"/>
      <c r="VRY228" s="38"/>
      <c r="VRZ228" s="38"/>
      <c r="VSA228" s="38"/>
      <c r="VSB228" s="38"/>
      <c r="VSC228" s="38"/>
      <c r="VSD228" s="38"/>
      <c r="VSE228" s="38"/>
      <c r="VSF228" s="38"/>
      <c r="VSG228" s="38"/>
      <c r="VSH228" s="38"/>
      <c r="VSI228" s="38"/>
      <c r="VSJ228" s="38"/>
      <c r="VSK228" s="38"/>
      <c r="VSL228" s="38"/>
      <c r="VSM228" s="38"/>
      <c r="VSN228" s="38"/>
      <c r="VSO228" s="38"/>
      <c r="VSP228" s="38"/>
      <c r="VSQ228" s="38"/>
      <c r="VSR228" s="38"/>
      <c r="VSS228" s="38"/>
      <c r="VST228" s="38"/>
      <c r="VSU228" s="38"/>
      <c r="VSV228" s="38"/>
      <c r="VSW228" s="38"/>
      <c r="VSX228" s="38"/>
      <c r="VSY228" s="38"/>
      <c r="VSZ228" s="38"/>
      <c r="VTA228" s="38"/>
      <c r="VTB228" s="38"/>
      <c r="VTC228" s="38"/>
      <c r="VTD228" s="38"/>
      <c r="VTE228" s="38"/>
      <c r="VTF228" s="38"/>
      <c r="VTG228" s="38"/>
      <c r="VTH228" s="38"/>
      <c r="VTI228" s="38"/>
      <c r="VTJ228" s="38"/>
      <c r="VTK228" s="38"/>
      <c r="VTL228" s="38"/>
      <c r="VTM228" s="38"/>
      <c r="VTN228" s="38"/>
      <c r="VTO228" s="38"/>
      <c r="VTP228" s="38"/>
      <c r="VTQ228" s="38"/>
      <c r="VTR228" s="38"/>
      <c r="VTS228" s="38"/>
      <c r="VTT228" s="38"/>
      <c r="VTU228" s="38"/>
      <c r="VTV228" s="38"/>
      <c r="VTW228" s="38"/>
      <c r="VTX228" s="38"/>
      <c r="VTY228" s="38"/>
      <c r="VTZ228" s="38"/>
      <c r="VUA228" s="38"/>
      <c r="VUB228" s="38"/>
      <c r="VUC228" s="38"/>
      <c r="VUD228" s="38"/>
      <c r="VUE228" s="38"/>
      <c r="VUF228" s="38"/>
      <c r="VUG228" s="38"/>
      <c r="VUH228" s="38"/>
      <c r="VUI228" s="38"/>
      <c r="VUJ228" s="38"/>
      <c r="VUK228" s="38"/>
      <c r="VUL228" s="38"/>
      <c r="VUM228" s="38"/>
      <c r="VUN228" s="38"/>
      <c r="VUO228" s="38"/>
      <c r="VUP228" s="38"/>
      <c r="VUQ228" s="38"/>
      <c r="VUR228" s="38"/>
      <c r="VUS228" s="38"/>
      <c r="VUT228" s="38"/>
      <c r="VUU228" s="38"/>
      <c r="VUV228" s="38"/>
      <c r="VUW228" s="38"/>
      <c r="VUX228" s="38"/>
      <c r="VUY228" s="38"/>
      <c r="VUZ228" s="38"/>
      <c r="VVA228" s="38"/>
      <c r="VVB228" s="38"/>
      <c r="VVC228" s="38"/>
      <c r="VVD228" s="38"/>
      <c r="VVE228" s="38"/>
      <c r="VVF228" s="38"/>
      <c r="VVG228" s="38"/>
      <c r="VVH228" s="38"/>
      <c r="VVI228" s="38"/>
      <c r="VVJ228" s="38"/>
      <c r="VVK228" s="38"/>
      <c r="VVL228" s="38"/>
      <c r="VVM228" s="38"/>
      <c r="VVN228" s="38"/>
      <c r="VVO228" s="38"/>
      <c r="VVP228" s="38"/>
      <c r="VVQ228" s="38"/>
      <c r="VVR228" s="38"/>
      <c r="VVS228" s="38"/>
      <c r="VVT228" s="38"/>
      <c r="VVU228" s="38"/>
      <c r="VVV228" s="38"/>
      <c r="VVW228" s="38"/>
      <c r="VVX228" s="38"/>
      <c r="VVY228" s="38"/>
      <c r="VVZ228" s="38"/>
      <c r="VWA228" s="38"/>
      <c r="VWB228" s="38"/>
      <c r="VWC228" s="38"/>
      <c r="VWD228" s="38"/>
      <c r="VWE228" s="38"/>
      <c r="VWF228" s="38"/>
      <c r="VWG228" s="38"/>
      <c r="VWH228" s="38"/>
      <c r="VWI228" s="38"/>
      <c r="VWJ228" s="38"/>
      <c r="VWK228" s="38"/>
      <c r="VWL228" s="38"/>
      <c r="VWM228" s="38"/>
      <c r="VWN228" s="38"/>
      <c r="VWO228" s="38"/>
      <c r="VWP228" s="38"/>
      <c r="VWQ228" s="38"/>
      <c r="VWR228" s="38"/>
      <c r="VWS228" s="38"/>
      <c r="VWT228" s="38"/>
      <c r="VWU228" s="38"/>
      <c r="VWV228" s="38"/>
      <c r="VWW228" s="38"/>
      <c r="VWX228" s="38"/>
      <c r="VWY228" s="38"/>
      <c r="VWZ228" s="38"/>
      <c r="VXA228" s="38"/>
      <c r="VXB228" s="38"/>
      <c r="VXC228" s="38"/>
      <c r="VXD228" s="38"/>
      <c r="VXE228" s="38"/>
      <c r="VXF228" s="38"/>
      <c r="VXG228" s="38"/>
      <c r="VXH228" s="38"/>
      <c r="VXI228" s="38"/>
      <c r="VXJ228" s="38"/>
      <c r="VXK228" s="38"/>
      <c r="VXL228" s="38"/>
      <c r="VXM228" s="38"/>
      <c r="VXN228" s="38"/>
      <c r="VXO228" s="38"/>
      <c r="VXP228" s="38"/>
      <c r="VXQ228" s="38"/>
      <c r="VXR228" s="38"/>
      <c r="VXS228" s="38"/>
      <c r="VXT228" s="38"/>
      <c r="VXU228" s="38"/>
      <c r="VXV228" s="38"/>
      <c r="VXW228" s="38"/>
      <c r="VXX228" s="38"/>
      <c r="VXY228" s="38"/>
      <c r="VXZ228" s="38"/>
      <c r="VYA228" s="38"/>
      <c r="VYB228" s="38"/>
      <c r="VYC228" s="38"/>
      <c r="VYD228" s="38"/>
      <c r="VYE228" s="38"/>
      <c r="VYF228" s="38"/>
      <c r="VYG228" s="38"/>
      <c r="VYH228" s="38"/>
      <c r="VYI228" s="38"/>
      <c r="VYJ228" s="38"/>
      <c r="VYK228" s="38"/>
      <c r="VYL228" s="38"/>
      <c r="VYM228" s="38"/>
      <c r="VYN228" s="38"/>
      <c r="VYO228" s="38"/>
      <c r="VYP228" s="38"/>
      <c r="VYQ228" s="38"/>
      <c r="VYR228" s="38"/>
      <c r="VYS228" s="38"/>
      <c r="VYT228" s="38"/>
      <c r="VYU228" s="38"/>
      <c r="VYV228" s="38"/>
      <c r="VYW228" s="38"/>
      <c r="VYX228" s="38"/>
      <c r="VYY228" s="38"/>
      <c r="VYZ228" s="38"/>
      <c r="VZA228" s="38"/>
      <c r="VZB228" s="38"/>
      <c r="VZC228" s="38"/>
      <c r="VZD228" s="38"/>
      <c r="VZE228" s="38"/>
      <c r="VZF228" s="38"/>
      <c r="VZG228" s="38"/>
      <c r="VZH228" s="38"/>
      <c r="VZI228" s="38"/>
      <c r="VZJ228" s="38"/>
      <c r="VZK228" s="38"/>
      <c r="VZL228" s="38"/>
      <c r="VZM228" s="38"/>
      <c r="VZN228" s="38"/>
      <c r="VZO228" s="38"/>
      <c r="VZP228" s="38"/>
      <c r="VZQ228" s="38"/>
      <c r="VZR228" s="38"/>
      <c r="VZS228" s="38"/>
      <c r="VZT228" s="38"/>
      <c r="VZU228" s="38"/>
      <c r="VZV228" s="38"/>
      <c r="VZW228" s="38"/>
      <c r="VZX228" s="38"/>
      <c r="VZY228" s="38"/>
      <c r="VZZ228" s="38"/>
      <c r="WAA228" s="38"/>
      <c r="WAB228" s="38"/>
      <c r="WAC228" s="38"/>
      <c r="WAD228" s="38"/>
      <c r="WAE228" s="38"/>
      <c r="WAF228" s="38"/>
      <c r="WAG228" s="38"/>
      <c r="WAH228" s="38"/>
      <c r="WAI228" s="38"/>
      <c r="WAJ228" s="38"/>
      <c r="WAK228" s="38"/>
      <c r="WAL228" s="38"/>
      <c r="WAM228" s="38"/>
      <c r="WAN228" s="38"/>
      <c r="WAO228" s="38"/>
      <c r="WAP228" s="38"/>
      <c r="WAQ228" s="38"/>
      <c r="WAR228" s="38"/>
      <c r="WAS228" s="38"/>
      <c r="WAT228" s="38"/>
      <c r="WAU228" s="38"/>
      <c r="WAV228" s="38"/>
      <c r="WAW228" s="38"/>
      <c r="WAX228" s="38"/>
      <c r="WAY228" s="38"/>
      <c r="WAZ228" s="38"/>
      <c r="WBA228" s="38"/>
      <c r="WBB228" s="38"/>
      <c r="WBC228" s="38"/>
      <c r="WBD228" s="38"/>
      <c r="WBE228" s="38"/>
      <c r="WBF228" s="38"/>
      <c r="WBG228" s="38"/>
      <c r="WBH228" s="38"/>
      <c r="WBI228" s="38"/>
      <c r="WBJ228" s="38"/>
      <c r="WBK228" s="38"/>
      <c r="WBL228" s="38"/>
      <c r="WBM228" s="38"/>
      <c r="WBN228" s="38"/>
      <c r="WBO228" s="38"/>
      <c r="WBP228" s="38"/>
      <c r="WBQ228" s="38"/>
      <c r="WBR228" s="38"/>
      <c r="WBS228" s="38"/>
      <c r="WBT228" s="38"/>
      <c r="WBU228" s="38"/>
      <c r="WBV228" s="38"/>
      <c r="WBW228" s="38"/>
      <c r="WBX228" s="38"/>
      <c r="WBY228" s="38"/>
      <c r="WBZ228" s="38"/>
      <c r="WCA228" s="38"/>
      <c r="WCB228" s="38"/>
      <c r="WCC228" s="38"/>
      <c r="WCD228" s="38"/>
      <c r="WCE228" s="38"/>
      <c r="WCF228" s="38"/>
      <c r="WCG228" s="38"/>
      <c r="WCH228" s="38"/>
      <c r="WCI228" s="38"/>
      <c r="WCJ228" s="38"/>
      <c r="WCK228" s="38"/>
      <c r="WCL228" s="38"/>
      <c r="WCM228" s="38"/>
      <c r="WCN228" s="38"/>
      <c r="WCO228" s="38"/>
      <c r="WCP228" s="38"/>
      <c r="WCQ228" s="38"/>
      <c r="WCR228" s="38"/>
      <c r="WCS228" s="38"/>
      <c r="WCT228" s="38"/>
      <c r="WCU228" s="38"/>
      <c r="WCV228" s="38"/>
      <c r="WCW228" s="38"/>
      <c r="WCX228" s="38"/>
      <c r="WCY228" s="38"/>
      <c r="WCZ228" s="38"/>
      <c r="WDA228" s="38"/>
      <c r="WDB228" s="38"/>
      <c r="WDC228" s="38"/>
      <c r="WDD228" s="38"/>
      <c r="WDE228" s="38"/>
      <c r="WDF228" s="38"/>
      <c r="WDG228" s="38"/>
      <c r="WDH228" s="38"/>
      <c r="WDI228" s="38"/>
      <c r="WDJ228" s="38"/>
      <c r="WDK228" s="38"/>
      <c r="WDL228" s="38"/>
      <c r="WDM228" s="38"/>
      <c r="WDN228" s="38"/>
      <c r="WDO228" s="38"/>
      <c r="WDP228" s="38"/>
      <c r="WDQ228" s="38"/>
      <c r="WDR228" s="38"/>
      <c r="WDS228" s="38"/>
      <c r="WDT228" s="38"/>
      <c r="WDU228" s="38"/>
      <c r="WDV228" s="38"/>
      <c r="WDW228" s="38"/>
      <c r="WDX228" s="38"/>
      <c r="WDY228" s="38"/>
      <c r="WDZ228" s="38"/>
      <c r="WEA228" s="38"/>
      <c r="WEB228" s="38"/>
      <c r="WEC228" s="38"/>
      <c r="WED228" s="38"/>
      <c r="WEE228" s="38"/>
      <c r="WEF228" s="38"/>
      <c r="WEG228" s="38"/>
      <c r="WEH228" s="38"/>
      <c r="WEI228" s="38"/>
      <c r="WEJ228" s="38"/>
      <c r="WEK228" s="38"/>
      <c r="WEL228" s="38"/>
      <c r="WEM228" s="38"/>
      <c r="WEN228" s="38"/>
      <c r="WEO228" s="38"/>
      <c r="WEP228" s="38"/>
      <c r="WEQ228" s="38"/>
      <c r="WER228" s="38"/>
      <c r="WES228" s="38"/>
      <c r="WET228" s="38"/>
      <c r="WEU228" s="38"/>
      <c r="WEV228" s="38"/>
      <c r="WEW228" s="38"/>
      <c r="WEX228" s="38"/>
      <c r="WEY228" s="38"/>
      <c r="WEZ228" s="38"/>
      <c r="WFA228" s="38"/>
      <c r="WFB228" s="38"/>
      <c r="WFC228" s="38"/>
      <c r="WFD228" s="38"/>
      <c r="WFE228" s="38"/>
      <c r="WFF228" s="38"/>
      <c r="WFG228" s="38"/>
      <c r="WFH228" s="38"/>
      <c r="WFI228" s="38"/>
      <c r="WFJ228" s="38"/>
      <c r="WFK228" s="38"/>
      <c r="WFL228" s="38"/>
      <c r="WFM228" s="38"/>
      <c r="WFN228" s="38"/>
      <c r="WFO228" s="38"/>
      <c r="WFP228" s="38"/>
      <c r="WFQ228" s="38"/>
      <c r="WFR228" s="38"/>
      <c r="WFS228" s="38"/>
      <c r="WFT228" s="38"/>
      <c r="WFU228" s="38"/>
      <c r="WFV228" s="38"/>
      <c r="WFW228" s="38"/>
      <c r="WFX228" s="38"/>
      <c r="WFY228" s="38"/>
      <c r="WFZ228" s="38"/>
      <c r="WGA228" s="38"/>
      <c r="WGB228" s="38"/>
      <c r="WGC228" s="38"/>
      <c r="WGD228" s="38"/>
      <c r="WGE228" s="38"/>
      <c r="WGF228" s="38"/>
      <c r="WGG228" s="38"/>
      <c r="WGH228" s="38"/>
      <c r="WGI228" s="38"/>
      <c r="WGJ228" s="38"/>
      <c r="WGK228" s="38"/>
      <c r="WGL228" s="38"/>
      <c r="WGM228" s="38"/>
      <c r="WGN228" s="38"/>
      <c r="WGO228" s="38"/>
      <c r="WGP228" s="38"/>
      <c r="WGQ228" s="38"/>
      <c r="WGR228" s="38"/>
      <c r="WGS228" s="38"/>
      <c r="WGT228" s="38"/>
      <c r="WGU228" s="38"/>
      <c r="WGV228" s="38"/>
      <c r="WGW228" s="38"/>
      <c r="WGX228" s="38"/>
      <c r="WGY228" s="38"/>
      <c r="WGZ228" s="38"/>
      <c r="WHA228" s="38"/>
      <c r="WHB228" s="38"/>
      <c r="WHC228" s="38"/>
      <c r="WHD228" s="38"/>
      <c r="WHE228" s="38"/>
      <c r="WHF228" s="38"/>
      <c r="WHG228" s="38"/>
      <c r="WHH228" s="38"/>
      <c r="WHI228" s="38"/>
      <c r="WHJ228" s="38"/>
      <c r="WHK228" s="38"/>
      <c r="WHL228" s="38"/>
      <c r="WHM228" s="38"/>
      <c r="WHN228" s="38"/>
      <c r="WHO228" s="38"/>
      <c r="WHP228" s="38"/>
      <c r="WHQ228" s="38"/>
      <c r="WHR228" s="38"/>
      <c r="WHS228" s="38"/>
      <c r="WHT228" s="38"/>
      <c r="WHU228" s="38"/>
      <c r="WHV228" s="38"/>
      <c r="WHW228" s="38"/>
      <c r="WHX228" s="38"/>
      <c r="WHY228" s="38"/>
      <c r="WHZ228" s="38"/>
      <c r="WIA228" s="38"/>
      <c r="WIB228" s="38"/>
      <c r="WIC228" s="38"/>
      <c r="WID228" s="38"/>
      <c r="WIE228" s="38"/>
      <c r="WIF228" s="38"/>
      <c r="WIG228" s="38"/>
      <c r="WIH228" s="38"/>
      <c r="WII228" s="38"/>
      <c r="WIJ228" s="38"/>
      <c r="WIK228" s="38"/>
      <c r="WIL228" s="38"/>
      <c r="WIM228" s="38"/>
      <c r="WIN228" s="38"/>
      <c r="WIO228" s="38"/>
      <c r="WIP228" s="38"/>
      <c r="WIQ228" s="38"/>
      <c r="WIR228" s="38"/>
      <c r="WIS228" s="38"/>
      <c r="WIT228" s="38"/>
      <c r="WIU228" s="38"/>
      <c r="WIV228" s="38"/>
      <c r="WIW228" s="38"/>
      <c r="WIX228" s="38"/>
      <c r="WIY228" s="38"/>
      <c r="WIZ228" s="38"/>
      <c r="WJA228" s="38"/>
      <c r="WJB228" s="38"/>
      <c r="WJC228" s="38"/>
      <c r="WJD228" s="38"/>
      <c r="WJE228" s="38"/>
      <c r="WJF228" s="38"/>
      <c r="WJG228" s="38"/>
      <c r="WJH228" s="38"/>
      <c r="WJI228" s="38"/>
      <c r="WJJ228" s="38"/>
      <c r="WJK228" s="38"/>
      <c r="WJL228" s="38"/>
      <c r="WJM228" s="38"/>
      <c r="WJN228" s="38"/>
      <c r="WJO228" s="38"/>
      <c r="WJP228" s="38"/>
      <c r="WJQ228" s="38"/>
      <c r="WJR228" s="38"/>
      <c r="WJS228" s="38"/>
      <c r="WJT228" s="38"/>
      <c r="WJU228" s="38"/>
      <c r="WJV228" s="38"/>
      <c r="WJW228" s="38"/>
      <c r="WJX228" s="38"/>
      <c r="WJY228" s="38"/>
      <c r="WJZ228" s="38"/>
      <c r="WKA228" s="38"/>
      <c r="WKB228" s="38"/>
      <c r="WKC228" s="38"/>
      <c r="WKD228" s="38"/>
      <c r="WKE228" s="38"/>
      <c r="WKF228" s="38"/>
      <c r="WKG228" s="38"/>
      <c r="WKH228" s="38"/>
      <c r="WKI228" s="38"/>
      <c r="WKJ228" s="38"/>
      <c r="WKK228" s="38"/>
      <c r="WKL228" s="38"/>
      <c r="WKM228" s="38"/>
      <c r="WKN228" s="38"/>
      <c r="WKO228" s="38"/>
      <c r="WKP228" s="38"/>
      <c r="WKQ228" s="38"/>
      <c r="WKR228" s="38"/>
      <c r="WKS228" s="38"/>
      <c r="WKT228" s="38"/>
      <c r="WKU228" s="38"/>
      <c r="WKV228" s="38"/>
      <c r="WKW228" s="38"/>
      <c r="WKX228" s="38"/>
      <c r="WKY228" s="38"/>
      <c r="WKZ228" s="38"/>
      <c r="WLA228" s="38"/>
      <c r="WLB228" s="38"/>
      <c r="WLC228" s="38"/>
      <c r="WLD228" s="38"/>
      <c r="WLE228" s="38"/>
      <c r="WLF228" s="38"/>
      <c r="WLG228" s="38"/>
      <c r="WLH228" s="38"/>
      <c r="WLI228" s="38"/>
      <c r="WLJ228" s="38"/>
      <c r="WLK228" s="38"/>
      <c r="WLL228" s="38"/>
      <c r="WLM228" s="38"/>
      <c r="WLN228" s="38"/>
      <c r="WLO228" s="38"/>
      <c r="WLP228" s="38"/>
      <c r="WLQ228" s="38"/>
      <c r="WLR228" s="38"/>
      <c r="WLS228" s="38"/>
      <c r="WLT228" s="38"/>
      <c r="WLU228" s="38"/>
      <c r="WLV228" s="38"/>
      <c r="WLW228" s="38"/>
      <c r="WLX228" s="38"/>
      <c r="WLY228" s="38"/>
      <c r="WLZ228" s="38"/>
      <c r="WMA228" s="38"/>
      <c r="WMB228" s="38"/>
      <c r="WMC228" s="38"/>
      <c r="WMD228" s="38"/>
      <c r="WME228" s="38"/>
      <c r="WMF228" s="38"/>
      <c r="WMG228" s="38"/>
      <c r="WMH228" s="38"/>
      <c r="WMI228" s="38"/>
      <c r="WMJ228" s="38"/>
      <c r="WMK228" s="38"/>
      <c r="WML228" s="38"/>
      <c r="WMM228" s="38"/>
      <c r="WMN228" s="38"/>
      <c r="WMO228" s="38"/>
      <c r="WMP228" s="38"/>
      <c r="WMQ228" s="38"/>
      <c r="WMR228" s="38"/>
      <c r="WMS228" s="38"/>
      <c r="WMT228" s="38"/>
      <c r="WMU228" s="38"/>
      <c r="WMV228" s="38"/>
      <c r="WMW228" s="38"/>
      <c r="WMX228" s="38"/>
      <c r="WMY228" s="38"/>
      <c r="WMZ228" s="38"/>
      <c r="WNA228" s="38"/>
      <c r="WNB228" s="38"/>
      <c r="WNC228" s="38"/>
      <c r="WND228" s="38"/>
      <c r="WNE228" s="38"/>
      <c r="WNF228" s="38"/>
      <c r="WNG228" s="38"/>
      <c r="WNH228" s="38"/>
      <c r="WNI228" s="38"/>
      <c r="WNJ228" s="38"/>
      <c r="WNK228" s="38"/>
      <c r="WNL228" s="38"/>
      <c r="WNM228" s="38"/>
      <c r="WNN228" s="38"/>
      <c r="WNO228" s="38"/>
      <c r="WNP228" s="38"/>
      <c r="WNQ228" s="38"/>
      <c r="WNR228" s="38"/>
      <c r="WNS228" s="38"/>
      <c r="WNT228" s="38"/>
      <c r="WNU228" s="38"/>
      <c r="WNV228" s="38"/>
      <c r="WNW228" s="38"/>
      <c r="WNX228" s="38"/>
      <c r="WNY228" s="38"/>
      <c r="WNZ228" s="38"/>
      <c r="WOA228" s="38"/>
      <c r="WOB228" s="38"/>
      <c r="WOC228" s="38"/>
      <c r="WOD228" s="38"/>
      <c r="WOE228" s="38"/>
      <c r="WOF228" s="38"/>
      <c r="WOG228" s="38"/>
      <c r="WOH228" s="38"/>
      <c r="WOI228" s="38"/>
      <c r="WOJ228" s="38"/>
      <c r="WOK228" s="38"/>
      <c r="WOL228" s="38"/>
      <c r="WOM228" s="38"/>
      <c r="WON228" s="38"/>
      <c r="WOO228" s="38"/>
      <c r="WOP228" s="38"/>
      <c r="WOQ228" s="38"/>
      <c r="WOR228" s="38"/>
      <c r="WOS228" s="38"/>
      <c r="WOT228" s="38"/>
      <c r="WOU228" s="38"/>
      <c r="WOV228" s="38"/>
      <c r="WOW228" s="38"/>
      <c r="WOX228" s="38"/>
      <c r="WOY228" s="38"/>
      <c r="WOZ228" s="38"/>
      <c r="WPA228" s="38"/>
      <c r="WPB228" s="38"/>
      <c r="WPC228" s="38"/>
      <c r="WPD228" s="38"/>
      <c r="WPE228" s="38"/>
      <c r="WPF228" s="38"/>
      <c r="WPG228" s="38"/>
      <c r="WPH228" s="38"/>
      <c r="WPI228" s="38"/>
      <c r="WPJ228" s="38"/>
      <c r="WPK228" s="38"/>
      <c r="WPL228" s="38"/>
      <c r="WPM228" s="38"/>
      <c r="WPN228" s="38"/>
      <c r="WPO228" s="38"/>
      <c r="WPP228" s="38"/>
      <c r="WPQ228" s="38"/>
      <c r="WPR228" s="38"/>
      <c r="WPS228" s="38"/>
      <c r="WPT228" s="38"/>
      <c r="WPU228" s="38"/>
      <c r="WPV228" s="38"/>
      <c r="WPW228" s="38"/>
      <c r="WPX228" s="38"/>
      <c r="WPY228" s="38"/>
      <c r="WPZ228" s="38"/>
      <c r="WQA228" s="38"/>
      <c r="WQB228" s="38"/>
      <c r="WQC228" s="38"/>
      <c r="WQD228" s="38"/>
      <c r="WQE228" s="38"/>
      <c r="WQF228" s="38"/>
      <c r="WQG228" s="38"/>
      <c r="WQH228" s="38"/>
      <c r="WQI228" s="38"/>
      <c r="WQJ228" s="38"/>
      <c r="WQK228" s="38"/>
      <c r="WQL228" s="38"/>
      <c r="WQM228" s="38"/>
      <c r="WQN228" s="38"/>
      <c r="WQO228" s="38"/>
      <c r="WQP228" s="38"/>
      <c r="WQQ228" s="38"/>
      <c r="WQR228" s="38"/>
      <c r="WQS228" s="38"/>
      <c r="WQT228" s="38"/>
      <c r="WQU228" s="38"/>
      <c r="WQV228" s="38"/>
      <c r="WQW228" s="38"/>
      <c r="WQX228" s="38"/>
      <c r="WQY228" s="38"/>
      <c r="WQZ228" s="38"/>
      <c r="WRA228" s="38"/>
      <c r="WRB228" s="38"/>
      <c r="WRC228" s="38"/>
      <c r="WRD228" s="38"/>
      <c r="WRE228" s="38"/>
      <c r="WRF228" s="38"/>
      <c r="WRG228" s="38"/>
      <c r="WRH228" s="38"/>
      <c r="WRI228" s="38"/>
      <c r="WRJ228" s="38"/>
      <c r="WRK228" s="38"/>
      <c r="WRL228" s="38"/>
      <c r="WRM228" s="38"/>
      <c r="WRN228" s="38"/>
      <c r="WRO228" s="38"/>
      <c r="WRP228" s="38"/>
      <c r="WRQ228" s="38"/>
      <c r="WRR228" s="38"/>
      <c r="WRS228" s="38"/>
      <c r="WRT228" s="38"/>
      <c r="WRU228" s="38"/>
      <c r="WRV228" s="38"/>
      <c r="WRW228" s="38"/>
      <c r="WRX228" s="38"/>
      <c r="WRY228" s="38"/>
      <c r="WRZ228" s="38"/>
      <c r="WSA228" s="38"/>
      <c r="WSB228" s="38"/>
      <c r="WSC228" s="38"/>
      <c r="WSD228" s="38"/>
      <c r="WSE228" s="38"/>
      <c r="WSF228" s="38"/>
      <c r="WSG228" s="38"/>
      <c r="WSH228" s="38"/>
      <c r="WSI228" s="38"/>
      <c r="WSJ228" s="38"/>
      <c r="WSK228" s="38"/>
      <c r="WSL228" s="38"/>
      <c r="WSM228" s="38"/>
      <c r="WSN228" s="38"/>
      <c r="WSO228" s="38"/>
      <c r="WSP228" s="38"/>
      <c r="WSQ228" s="38"/>
      <c r="WSR228" s="38"/>
      <c r="WSS228" s="38"/>
      <c r="WST228" s="38"/>
      <c r="WSU228" s="38"/>
      <c r="WSV228" s="38"/>
      <c r="WSW228" s="38"/>
      <c r="WSX228" s="38"/>
      <c r="WSY228" s="38"/>
      <c r="WSZ228" s="38"/>
      <c r="WTA228" s="38"/>
      <c r="WTB228" s="38"/>
      <c r="WTC228" s="38"/>
      <c r="WTD228" s="38"/>
      <c r="WTE228" s="38"/>
      <c r="WTF228" s="38"/>
      <c r="WTG228" s="38"/>
      <c r="WTH228" s="38"/>
      <c r="WTI228" s="38"/>
      <c r="WTJ228" s="38"/>
      <c r="WTK228" s="38"/>
      <c r="WTL228" s="38"/>
      <c r="WTM228" s="38"/>
      <c r="WTN228" s="38"/>
      <c r="WTO228" s="38"/>
      <c r="WTP228" s="38"/>
      <c r="WTQ228" s="38"/>
      <c r="WTR228" s="38"/>
      <c r="WTS228" s="38"/>
      <c r="WTT228" s="38"/>
      <c r="WTU228" s="38"/>
      <c r="WTV228" s="38"/>
      <c r="WTW228" s="38"/>
      <c r="WTX228" s="38"/>
      <c r="WTY228" s="38"/>
      <c r="WTZ228" s="38"/>
      <c r="WUA228" s="38"/>
      <c r="WUB228" s="38"/>
      <c r="WUC228" s="38"/>
      <c r="WUD228" s="38"/>
      <c r="WUE228" s="38"/>
      <c r="WUF228" s="38"/>
      <c r="WUG228" s="38"/>
      <c r="WUH228" s="38"/>
      <c r="WUI228" s="38"/>
      <c r="WUJ228" s="38"/>
      <c r="WUK228" s="38"/>
      <c r="WUL228" s="38"/>
      <c r="WUM228" s="38"/>
      <c r="WUN228" s="38"/>
      <c r="WUO228" s="38"/>
      <c r="WUP228" s="38"/>
      <c r="WUQ228" s="38"/>
      <c r="WUR228" s="38"/>
      <c r="WUS228" s="38"/>
      <c r="WUT228" s="38"/>
      <c r="WUU228" s="38"/>
      <c r="WUV228" s="38"/>
      <c r="WUW228" s="38"/>
      <c r="WUX228" s="38"/>
      <c r="WUY228" s="38"/>
      <c r="WUZ228" s="38"/>
      <c r="WVA228" s="38"/>
      <c r="WVB228" s="38"/>
      <c r="WVC228" s="38"/>
      <c r="WVD228" s="38"/>
      <c r="WVE228" s="38"/>
      <c r="WVF228" s="38"/>
      <c r="WVG228" s="38"/>
      <c r="WVH228" s="38"/>
      <c r="WVI228" s="38"/>
      <c r="WVJ228" s="38"/>
      <c r="WVK228" s="38"/>
      <c r="WVL228" s="38"/>
      <c r="WVM228" s="38"/>
      <c r="WVN228" s="38"/>
      <c r="WVO228" s="38"/>
      <c r="WVP228" s="38"/>
      <c r="WVQ228" s="38"/>
      <c r="WVR228" s="38"/>
      <c r="WVS228" s="38"/>
      <c r="WVT228" s="38"/>
      <c r="WVU228" s="38"/>
      <c r="WVV228" s="38"/>
      <c r="WVW228" s="38"/>
      <c r="WVX228" s="38"/>
      <c r="WVY228" s="38"/>
      <c r="WVZ228" s="38"/>
      <c r="WWA228" s="38"/>
      <c r="WWB228" s="38"/>
      <c r="WWC228" s="38"/>
      <c r="WWD228" s="38"/>
      <c r="WWE228" s="38"/>
      <c r="WWF228" s="38"/>
      <c r="WWG228" s="38"/>
      <c r="WWH228" s="38"/>
      <c r="WWI228" s="38"/>
      <c r="WWJ228" s="38"/>
      <c r="WWK228" s="38"/>
      <c r="WWL228" s="38"/>
      <c r="WWM228" s="38"/>
      <c r="WWN228" s="38"/>
      <c r="WWO228" s="38"/>
      <c r="WWP228" s="38"/>
      <c r="WWQ228" s="38"/>
      <c r="WWR228" s="38"/>
      <c r="WWS228" s="38"/>
      <c r="WWT228" s="38"/>
      <c r="WWU228" s="38"/>
      <c r="WWV228" s="38"/>
      <c r="WWW228" s="38"/>
      <c r="WWX228" s="38"/>
      <c r="WWY228" s="38"/>
      <c r="WWZ228" s="38"/>
      <c r="WXA228" s="38"/>
      <c r="WXB228" s="38"/>
      <c r="WXC228" s="38"/>
      <c r="WXD228" s="38"/>
      <c r="WXE228" s="38"/>
      <c r="WXF228" s="38"/>
      <c r="WXG228" s="38"/>
      <c r="WXH228" s="38"/>
      <c r="WXI228" s="38"/>
      <c r="WXJ228" s="38"/>
      <c r="WXK228" s="38"/>
      <c r="WXL228" s="38"/>
      <c r="WXM228" s="38"/>
      <c r="WXN228" s="38"/>
      <c r="WXO228" s="38"/>
      <c r="WXP228" s="38"/>
      <c r="WXQ228" s="38"/>
      <c r="WXR228" s="38"/>
      <c r="WXS228" s="38"/>
      <c r="WXT228" s="38"/>
      <c r="WXU228" s="38"/>
      <c r="WXV228" s="38"/>
      <c r="WXW228" s="38"/>
      <c r="WXX228" s="38"/>
      <c r="WXY228" s="38"/>
      <c r="WXZ228" s="38"/>
      <c r="WYA228" s="38"/>
      <c r="WYB228" s="38"/>
      <c r="WYC228" s="38"/>
      <c r="WYD228" s="38"/>
      <c r="WYE228" s="38"/>
      <c r="WYF228" s="38"/>
      <c r="WYG228" s="38"/>
      <c r="WYH228" s="38"/>
      <c r="WYI228" s="38"/>
      <c r="WYJ228" s="38"/>
      <c r="WYK228" s="38"/>
      <c r="WYL228" s="38"/>
      <c r="WYM228" s="38"/>
      <c r="WYN228" s="38"/>
      <c r="WYO228" s="38"/>
      <c r="WYP228" s="38"/>
      <c r="WYQ228" s="38"/>
      <c r="WYR228" s="38"/>
      <c r="WYS228" s="38"/>
      <c r="WYT228" s="38"/>
      <c r="WYU228" s="38"/>
      <c r="WYV228" s="38"/>
      <c r="WYW228" s="38"/>
      <c r="WYX228" s="38"/>
      <c r="WYY228" s="38"/>
      <c r="WYZ228" s="38"/>
      <c r="WZA228" s="38"/>
      <c r="WZB228" s="38"/>
      <c r="WZC228" s="38"/>
      <c r="WZD228" s="38"/>
      <c r="WZE228" s="38"/>
      <c r="WZF228" s="38"/>
      <c r="WZG228" s="38"/>
      <c r="WZH228" s="38"/>
      <c r="WZI228" s="38"/>
      <c r="WZJ228" s="38"/>
      <c r="WZK228" s="38"/>
      <c r="WZL228" s="38"/>
      <c r="WZM228" s="38"/>
      <c r="WZN228" s="38"/>
      <c r="WZO228" s="38"/>
      <c r="WZP228" s="38"/>
      <c r="WZQ228" s="38"/>
      <c r="WZR228" s="38"/>
      <c r="WZS228" s="38"/>
      <c r="WZT228" s="38"/>
      <c r="WZU228" s="38"/>
      <c r="WZV228" s="38"/>
      <c r="WZW228" s="38"/>
      <c r="WZX228" s="38"/>
      <c r="WZY228" s="38"/>
      <c r="WZZ228" s="38"/>
      <c r="XAA228" s="38"/>
      <c r="XAB228" s="38"/>
      <c r="XAC228" s="38"/>
      <c r="XAD228" s="38"/>
      <c r="XAE228" s="38"/>
      <c r="XAF228" s="38"/>
      <c r="XAG228" s="38"/>
      <c r="XAH228" s="38"/>
      <c r="XAI228" s="38"/>
      <c r="XAJ228" s="38"/>
      <c r="XAK228" s="38"/>
      <c r="XAL228" s="38"/>
      <c r="XAM228" s="38"/>
      <c r="XAN228" s="38"/>
      <c r="XAO228" s="38"/>
      <c r="XAP228" s="38"/>
      <c r="XAQ228" s="38"/>
      <c r="XAR228" s="38"/>
      <c r="XAS228" s="38"/>
      <c r="XAT228" s="38"/>
      <c r="XAU228" s="38"/>
      <c r="XAV228" s="38"/>
      <c r="XAW228" s="38"/>
      <c r="XAX228" s="38"/>
      <c r="XAY228" s="38"/>
      <c r="XAZ228" s="38"/>
      <c r="XBA228" s="38"/>
      <c r="XBB228" s="38"/>
      <c r="XBC228" s="38"/>
      <c r="XBD228" s="38"/>
      <c r="XBE228" s="38"/>
      <c r="XBF228" s="38"/>
      <c r="XBG228" s="38"/>
      <c r="XBH228" s="38"/>
      <c r="XBI228" s="38"/>
      <c r="XBJ228" s="38"/>
      <c r="XBK228" s="38"/>
      <c r="XBL228" s="38"/>
      <c r="XBM228" s="38"/>
      <c r="XBN228" s="38"/>
      <c r="XBO228" s="38"/>
      <c r="XBP228" s="38"/>
      <c r="XBQ228" s="38"/>
      <c r="XBR228" s="38"/>
      <c r="XBS228" s="38"/>
      <c r="XBT228" s="38"/>
      <c r="XBU228" s="38"/>
      <c r="XBV228" s="38"/>
      <c r="XBW228" s="38"/>
      <c r="XBX228" s="38"/>
      <c r="XBY228" s="38"/>
      <c r="XBZ228" s="38"/>
      <c r="XCA228" s="38"/>
      <c r="XCB228" s="38"/>
      <c r="XCC228" s="38"/>
      <c r="XCD228" s="38"/>
      <c r="XCE228" s="38"/>
      <c r="XCF228" s="38"/>
      <c r="XCG228" s="38"/>
      <c r="XCH228" s="38"/>
      <c r="XCI228" s="38"/>
      <c r="XCJ228" s="38"/>
      <c r="XCK228" s="38"/>
      <c r="XCL228" s="38"/>
      <c r="XCM228" s="38"/>
      <c r="XCN228" s="38"/>
      <c r="XCO228" s="38"/>
      <c r="XCP228" s="38"/>
      <c r="XCQ228" s="38"/>
      <c r="XCR228" s="38"/>
      <c r="XCS228" s="38"/>
      <c r="XCT228" s="38"/>
      <c r="XCU228" s="38"/>
      <c r="XCV228" s="38"/>
      <c r="XCW228" s="38"/>
      <c r="XCX228" s="38"/>
      <c r="XCY228" s="38"/>
      <c r="XCZ228" s="38"/>
      <c r="XDA228" s="38"/>
      <c r="XDB228" s="38"/>
      <c r="XDC228" s="38"/>
      <c r="XDD228" s="38"/>
      <c r="XDE228" s="38"/>
      <c r="XDF228" s="38"/>
      <c r="XDG228" s="38"/>
      <c r="XDH228" s="38"/>
      <c r="XDI228" s="38"/>
      <c r="XDJ228" s="38"/>
      <c r="XDK228" s="38"/>
      <c r="XDL228" s="38"/>
      <c r="XDM228" s="38"/>
      <c r="XDN228" s="38"/>
      <c r="XDO228" s="38"/>
      <c r="XDP228" s="38"/>
      <c r="XDQ228" s="38"/>
      <c r="XDR228" s="38"/>
      <c r="XDS228" s="38"/>
      <c r="XDT228" s="38"/>
      <c r="XDU228" s="38"/>
      <c r="XDV228" s="38"/>
      <c r="XDW228" s="38"/>
      <c r="XDX228" s="38"/>
      <c r="XDY228" s="38"/>
      <c r="XDZ228" s="38"/>
      <c r="XEA228" s="38"/>
      <c r="XEB228" s="38"/>
      <c r="XEC228" s="38"/>
      <c r="XED228" s="38"/>
      <c r="XEE228" s="38"/>
      <c r="XEF228" s="38"/>
      <c r="XEG228" s="38"/>
      <c r="XEH228" s="38"/>
      <c r="XEI228" s="38"/>
      <c r="XEJ228" s="38"/>
      <c r="XEK228" s="38"/>
      <c r="XEL228" s="38"/>
      <c r="XEM228" s="38"/>
      <c r="XEN228" s="38"/>
      <c r="XEO228" s="38"/>
      <c r="XEP228" s="38"/>
      <c r="XEQ228" s="38"/>
      <c r="XER228" s="38"/>
    </row>
    <row r="229" s="28" customFormat="1" ht="39.5" customHeight="1" spans="1:1024 1025:16372">
      <c r="A229" s="38">
        <v>228</v>
      </c>
      <c r="B229" s="38" t="s">
        <v>22702</v>
      </c>
      <c r="C229" s="38" t="s">
        <v>21745</v>
      </c>
      <c r="D229" s="38" t="s">
        <v>22680</v>
      </c>
      <c r="E229" s="39" t="s">
        <v>22703</v>
      </c>
      <c r="F229" s="38" t="s">
        <v>13759</v>
      </c>
      <c r="G229" s="38" t="s">
        <v>22704</v>
      </c>
      <c r="H229" s="42">
        <v>45870</v>
      </c>
      <c r="I229" s="43">
        <v>55</v>
      </c>
      <c r="J229" s="38" t="str">
        <f>_xlfn.DISPIMG("ID_6A654093B2754828936192341B837896",1)</f>
        <v>=DISPIMG("ID_6A654093B2754828936192341B837896",1)</v>
      </c>
      <c r="K229" s="49" t="s">
        <v>22705</v>
      </c>
    </row>
    <row r="230" s="28" customFormat="1" ht="39.5" customHeight="1" spans="1:1024 1025:16372">
      <c r="A230" s="38">
        <v>229</v>
      </c>
      <c r="B230" s="38" t="s">
        <v>22706</v>
      </c>
      <c r="C230" s="38" t="s">
        <v>21745</v>
      </c>
      <c r="D230" s="38" t="s">
        <v>22680</v>
      </c>
      <c r="E230" s="39" t="s">
        <v>22707</v>
      </c>
      <c r="F230" s="38" t="s">
        <v>22708</v>
      </c>
      <c r="G230" s="38" t="s">
        <v>14828</v>
      </c>
      <c r="H230" s="42">
        <v>45839</v>
      </c>
      <c r="I230" s="43">
        <v>49.8</v>
      </c>
      <c r="J230" s="38" t="str">
        <f>_xlfn.DISPIMG("ID_3EFEE0DD3548413BB7FEFBE60CAEB259",1)</f>
        <v>=DISPIMG("ID_3EFEE0DD3548413BB7FEFBE60CAEB259",1)</v>
      </c>
      <c r="K230" s="49" t="s">
        <v>22709</v>
      </c>
    </row>
    <row r="231" s="28" customFormat="1" ht="39.5" customHeight="1" spans="1:1024 1025:16372">
      <c r="A231" s="38">
        <v>230</v>
      </c>
      <c r="B231" s="38" t="s">
        <v>22710</v>
      </c>
      <c r="C231" s="38" t="s">
        <v>21745</v>
      </c>
      <c r="D231" s="38" t="s">
        <v>22680</v>
      </c>
      <c r="E231" s="39" t="s">
        <v>22711</v>
      </c>
      <c r="F231" s="38" t="s">
        <v>22712</v>
      </c>
      <c r="G231" s="38" t="s">
        <v>14141</v>
      </c>
      <c r="H231" s="42">
        <v>45870</v>
      </c>
      <c r="I231" s="43">
        <v>49.9</v>
      </c>
      <c r="J231" s="38" t="str">
        <f>_xlfn.DISPIMG("ID_AEA5A09ED89349ABBB4A53A3970BB7D5",1)</f>
        <v>=DISPIMG("ID_AEA5A09ED89349ABBB4A53A3970BB7D5",1)</v>
      </c>
      <c r="K231" s="49" t="s">
        <v>22713</v>
      </c>
    </row>
    <row r="232" s="29" customFormat="1" ht="39.5" customHeight="1" spans="1:1024 1025:16372">
      <c r="A232" s="38">
        <v>231</v>
      </c>
      <c r="B232" s="38" t="s">
        <v>22714</v>
      </c>
      <c r="C232" s="40" t="s">
        <v>21745</v>
      </c>
      <c r="D232" s="38" t="s">
        <v>22680</v>
      </c>
      <c r="E232" s="47" t="s">
        <v>22715</v>
      </c>
      <c r="F232" s="38" t="s">
        <v>15628</v>
      </c>
      <c r="G232" s="38" t="s">
        <v>22716</v>
      </c>
      <c r="H232" s="42">
        <v>45689</v>
      </c>
      <c r="I232" s="43">
        <v>35</v>
      </c>
      <c r="J232" s="48" t="str">
        <f>_xlfn.DISPIMG("ID_FF3475B7FB964E5E832FE31261E6FA32",1)</f>
        <v>=DISPIMG("ID_FF3475B7FB964E5E832FE31261E6FA32",1)</v>
      </c>
      <c r="K232" s="46" t="s">
        <v>22717</v>
      </c>
    </row>
    <row r="233" s="29" customFormat="1" ht="39.5" customHeight="1" spans="1:1024 1025:16372">
      <c r="A233" s="38">
        <v>232</v>
      </c>
      <c r="B233" s="38" t="s">
        <v>22718</v>
      </c>
      <c r="C233" s="38" t="s">
        <v>21745</v>
      </c>
      <c r="D233" s="38" t="s">
        <v>22680</v>
      </c>
      <c r="E233" s="39" t="s">
        <v>22719</v>
      </c>
      <c r="F233" s="40" t="s">
        <v>14132</v>
      </c>
      <c r="G233" s="41" t="s">
        <v>22720</v>
      </c>
      <c r="H233" s="42">
        <v>45383</v>
      </c>
      <c r="I233" s="43">
        <v>49</v>
      </c>
      <c r="J233" s="44" t="str">
        <f>_xlfn.DISPIMG("ID_6BFEFF5EC8E5430AB76BBDD7B74E0219",1)</f>
        <v>=DISPIMG("ID_6BFEFF5EC8E5430AB76BBDD7B74E0219",1)</v>
      </c>
      <c r="K233" s="45" t="s">
        <v>22721</v>
      </c>
    </row>
    <row r="234" s="29" customFormat="1" ht="39.5" customHeight="1" spans="1:1024 1025:16372">
      <c r="A234" s="38">
        <v>233</v>
      </c>
      <c r="B234" s="38" t="s">
        <v>22722</v>
      </c>
      <c r="C234" s="38" t="s">
        <v>21745</v>
      </c>
      <c r="D234" s="38" t="s">
        <v>22680</v>
      </c>
      <c r="E234" s="39" t="s">
        <v>22723</v>
      </c>
      <c r="F234" s="40" t="s">
        <v>22724</v>
      </c>
      <c r="G234" s="41" t="s">
        <v>22725</v>
      </c>
      <c r="H234" s="42">
        <v>45383</v>
      </c>
      <c r="I234" s="43">
        <v>39</v>
      </c>
      <c r="J234" s="44" t="str">
        <f>_xlfn.DISPIMG("ID_58237D64C2AD41FDB281C0ECF02B65E9",1)</f>
        <v>=DISPIMG("ID_58237D64C2AD41FDB281C0ECF02B65E9",1)</v>
      </c>
      <c r="K234" s="45" t="s">
        <v>22726</v>
      </c>
    </row>
    <row r="235" s="29" customFormat="1" ht="39.5" customHeight="1" spans="1:1024 1025:16372">
      <c r="A235" s="38">
        <v>234</v>
      </c>
      <c r="B235" s="38" t="s">
        <v>22727</v>
      </c>
      <c r="C235" s="38" t="s">
        <v>21745</v>
      </c>
      <c r="D235" s="38" t="s">
        <v>22680</v>
      </c>
      <c r="E235" s="39" t="s">
        <v>22728</v>
      </c>
      <c r="F235" s="40" t="s">
        <v>14227</v>
      </c>
      <c r="G235" s="41" t="s">
        <v>14229</v>
      </c>
      <c r="H235" s="42">
        <v>45474</v>
      </c>
      <c r="I235" s="43">
        <v>68</v>
      </c>
      <c r="J235" s="44" t="str">
        <f>_xlfn.DISPIMG("ID_C93BF1B2FE8A49B8A498955704AAFAE5",1)</f>
        <v>=DISPIMG("ID_C93BF1B2FE8A49B8A498955704AAFAE5",1)</v>
      </c>
      <c r="K235" s="45" t="s">
        <v>22729</v>
      </c>
    </row>
    <row r="236" s="29" customFormat="1" ht="39.5" customHeight="1" spans="1:1024 1025:16372">
      <c r="A236" s="38">
        <v>235</v>
      </c>
      <c r="B236" s="38" t="s">
        <v>22730</v>
      </c>
      <c r="C236" s="38" t="s">
        <v>21745</v>
      </c>
      <c r="D236" s="38" t="s">
        <v>22680</v>
      </c>
      <c r="E236" s="39" t="s">
        <v>22731</v>
      </c>
      <c r="F236" s="38" t="s">
        <v>22732</v>
      </c>
      <c r="G236" s="38" t="s">
        <v>22733</v>
      </c>
      <c r="H236" s="42">
        <v>45658</v>
      </c>
      <c r="I236" s="43">
        <v>65</v>
      </c>
      <c r="J236" s="44" t="str">
        <f>_xlfn.DISPIMG("ID_51F9B089FC9C45E781FC271257845AE0",1)</f>
        <v>=DISPIMG("ID_51F9B089FC9C45E781FC271257845AE0",1)</v>
      </c>
      <c r="K236" s="45" t="s">
        <v>22734</v>
      </c>
    </row>
    <row r="237" s="28" customFormat="1" ht="39.5" customHeight="1" spans="1:1024 1025:16372">
      <c r="A237" s="38">
        <v>236</v>
      </c>
      <c r="B237" s="38" t="s">
        <v>22735</v>
      </c>
      <c r="C237" s="38" t="s">
        <v>21745</v>
      </c>
      <c r="D237" s="38" t="s">
        <v>22680</v>
      </c>
      <c r="E237" s="38" t="s">
        <v>22736</v>
      </c>
      <c r="F237" s="38" t="s">
        <v>22737</v>
      </c>
      <c r="G237" s="38" t="s">
        <v>22738</v>
      </c>
      <c r="H237" s="42">
        <v>45627</v>
      </c>
      <c r="I237" s="38">
        <v>65</v>
      </c>
      <c r="J237" s="38" t="str">
        <f>_xlfn.DISPIMG("ID_9B71373E8FED4438BDE92FB493A28686",1)</f>
        <v>=DISPIMG("ID_9B71373E8FED4438BDE92FB493A28686",1)</v>
      </c>
      <c r="K237" s="46" t="s">
        <v>22739</v>
      </c>
      <c r="L237" s="38"/>
      <c r="M237" s="38"/>
      <c r="N237" s="38"/>
      <c r="O237" s="38"/>
      <c r="P237" s="38"/>
      <c r="Q237" s="38"/>
      <c r="R237" s="38"/>
      <c r="S237" s="38"/>
      <c r="T237" s="38"/>
      <c r="U237" s="38"/>
      <c r="V237" s="38"/>
      <c r="W237" s="38"/>
      <c r="X237" s="38"/>
      <c r="Y237" s="38"/>
      <c r="Z237" s="38"/>
      <c r="AA237" s="38"/>
      <c r="AB237" s="38"/>
      <c r="AC237" s="38"/>
      <c r="AD237" s="38"/>
      <c r="AE237" s="38"/>
      <c r="AF237" s="38"/>
      <c r="AG237" s="38"/>
      <c r="AH237" s="38"/>
      <c r="AI237" s="38"/>
      <c r="AJ237" s="38"/>
      <c r="AK237" s="38"/>
      <c r="AL237" s="38"/>
      <c r="AM237" s="38"/>
      <c r="AN237" s="38"/>
      <c r="AO237" s="38"/>
      <c r="AP237" s="38"/>
      <c r="AQ237" s="38"/>
      <c r="AR237" s="38"/>
      <c r="AS237" s="38"/>
      <c r="AT237" s="38"/>
      <c r="AU237" s="38"/>
      <c r="AV237" s="38"/>
      <c r="AW237" s="38"/>
      <c r="AX237" s="38"/>
      <c r="AY237" s="38"/>
      <c r="AZ237" s="38"/>
      <c r="BA237" s="38"/>
      <c r="BB237" s="38"/>
      <c r="BC237" s="38"/>
      <c r="BD237" s="38"/>
      <c r="BE237" s="38"/>
      <c r="BF237" s="38"/>
      <c r="BG237" s="38"/>
      <c r="BH237" s="38"/>
      <c r="BI237" s="38"/>
      <c r="BJ237" s="38"/>
      <c r="BK237" s="38"/>
      <c r="BL237" s="38"/>
      <c r="BM237" s="38"/>
      <c r="BN237" s="38"/>
      <c r="BO237" s="38"/>
      <c r="BP237" s="38"/>
      <c r="BQ237" s="38"/>
      <c r="BR237" s="38"/>
      <c r="BS237" s="38"/>
      <c r="BT237" s="38"/>
      <c r="BU237" s="38"/>
      <c r="BV237" s="38"/>
      <c r="BW237" s="38"/>
      <c r="BX237" s="38"/>
      <c r="BY237" s="38"/>
      <c r="BZ237" s="38"/>
      <c r="CA237" s="38"/>
      <c r="CB237" s="38"/>
      <c r="CC237" s="38"/>
      <c r="CD237" s="38"/>
      <c r="CE237" s="38"/>
      <c r="CF237" s="38"/>
      <c r="CG237" s="38"/>
      <c r="CH237" s="38"/>
      <c r="CI237" s="38"/>
      <c r="CJ237" s="38"/>
      <c r="CK237" s="38"/>
      <c r="CL237" s="38"/>
      <c r="CM237" s="38"/>
      <c r="CN237" s="38"/>
      <c r="CO237" s="38"/>
      <c r="CP237" s="38"/>
      <c r="CQ237" s="38"/>
      <c r="CR237" s="38"/>
      <c r="CS237" s="38"/>
      <c r="CT237" s="38"/>
      <c r="CU237" s="38"/>
      <c r="CV237" s="38"/>
      <c r="CW237" s="38"/>
      <c r="CX237" s="38"/>
      <c r="CY237" s="38"/>
      <c r="CZ237" s="38"/>
      <c r="DA237" s="38"/>
      <c r="DB237" s="38"/>
      <c r="DC237" s="38"/>
      <c r="DD237" s="38"/>
      <c r="DE237" s="38"/>
      <c r="DF237" s="38"/>
      <c r="DG237" s="38"/>
      <c r="DH237" s="38"/>
      <c r="DI237" s="38"/>
      <c r="DJ237" s="38"/>
      <c r="DK237" s="38"/>
      <c r="DL237" s="38"/>
      <c r="DM237" s="38"/>
      <c r="DN237" s="38"/>
      <c r="DO237" s="38"/>
      <c r="DP237" s="38"/>
      <c r="DQ237" s="38"/>
      <c r="DR237" s="38"/>
      <c r="DS237" s="38"/>
      <c r="DT237" s="38"/>
      <c r="DU237" s="38"/>
      <c r="DV237" s="38"/>
      <c r="DW237" s="38"/>
      <c r="DX237" s="38"/>
      <c r="DY237" s="38"/>
      <c r="DZ237" s="38"/>
      <c r="EA237" s="38"/>
      <c r="EB237" s="38"/>
      <c r="EC237" s="38"/>
      <c r="ED237" s="38"/>
      <c r="EE237" s="38"/>
      <c r="EF237" s="38"/>
      <c r="EG237" s="38"/>
      <c r="EH237" s="38"/>
      <c r="EI237" s="38"/>
      <c r="EJ237" s="38"/>
      <c r="EK237" s="38"/>
      <c r="EL237" s="38"/>
      <c r="EM237" s="38"/>
      <c r="EN237" s="38"/>
      <c r="EO237" s="38"/>
      <c r="EP237" s="38"/>
      <c r="EQ237" s="38"/>
      <c r="ER237" s="38"/>
      <c r="ES237" s="38"/>
      <c r="ET237" s="38"/>
      <c r="EU237" s="38"/>
      <c r="EV237" s="38"/>
      <c r="EW237" s="38"/>
      <c r="EX237" s="38"/>
      <c r="EY237" s="38"/>
      <c r="EZ237" s="38"/>
      <c r="FA237" s="38"/>
      <c r="FB237" s="38"/>
      <c r="FC237" s="38"/>
      <c r="FD237" s="38"/>
      <c r="FE237" s="38"/>
      <c r="FF237" s="38"/>
      <c r="FG237" s="38"/>
      <c r="FH237" s="38"/>
      <c r="FI237" s="38"/>
      <c r="FJ237" s="38"/>
      <c r="FK237" s="38"/>
      <c r="FL237" s="38"/>
      <c r="FM237" s="38"/>
      <c r="FN237" s="38"/>
      <c r="FO237" s="38"/>
      <c r="FP237" s="38"/>
      <c r="FQ237" s="38"/>
      <c r="FR237" s="38"/>
      <c r="FS237" s="38"/>
      <c r="FT237" s="38"/>
      <c r="FU237" s="38"/>
      <c r="FV237" s="38"/>
      <c r="FW237" s="38"/>
      <c r="FX237" s="38"/>
      <c r="FY237" s="38"/>
      <c r="FZ237" s="38"/>
      <c r="GA237" s="38"/>
      <c r="GB237" s="38"/>
      <c r="GC237" s="38"/>
      <c r="GD237" s="38"/>
      <c r="GE237" s="38"/>
      <c r="GF237" s="38"/>
      <c r="GG237" s="38"/>
      <c r="GH237" s="38"/>
      <c r="GI237" s="38"/>
      <c r="GJ237" s="38"/>
      <c r="GK237" s="38"/>
      <c r="GL237" s="38"/>
      <c r="GM237" s="38"/>
      <c r="GN237" s="38"/>
      <c r="GO237" s="38"/>
      <c r="GP237" s="38"/>
      <c r="GQ237" s="38"/>
      <c r="GR237" s="38"/>
      <c r="GS237" s="38"/>
      <c r="GT237" s="38"/>
      <c r="GU237" s="38"/>
      <c r="GV237" s="38"/>
      <c r="GW237" s="38"/>
      <c r="GX237" s="38"/>
      <c r="GY237" s="38"/>
      <c r="GZ237" s="38"/>
      <c r="HA237" s="38"/>
      <c r="HB237" s="38"/>
      <c r="HC237" s="38"/>
      <c r="HD237" s="38"/>
      <c r="HE237" s="38"/>
      <c r="HF237" s="38"/>
      <c r="HG237" s="38"/>
      <c r="HH237" s="38"/>
      <c r="HI237" s="38"/>
      <c r="HJ237" s="38"/>
      <c r="HK237" s="38"/>
      <c r="HL237" s="38"/>
      <c r="HM237" s="38"/>
      <c r="HN237" s="38"/>
      <c r="HO237" s="38"/>
      <c r="HP237" s="38"/>
      <c r="HQ237" s="38"/>
      <c r="HR237" s="38"/>
      <c r="HS237" s="38"/>
      <c r="HT237" s="38"/>
      <c r="HU237" s="38"/>
      <c r="HV237" s="38"/>
      <c r="HW237" s="38"/>
      <c r="HX237" s="38"/>
      <c r="HY237" s="38"/>
      <c r="HZ237" s="38"/>
      <c r="IA237" s="38"/>
      <c r="IB237" s="38"/>
      <c r="IC237" s="38"/>
      <c r="ID237" s="38"/>
      <c r="IE237" s="38"/>
      <c r="IF237" s="38"/>
      <c r="IG237" s="38"/>
      <c r="IH237" s="38"/>
      <c r="II237" s="38"/>
      <c r="IJ237" s="38"/>
      <c r="IK237" s="38"/>
      <c r="IL237" s="38"/>
      <c r="IM237" s="38"/>
      <c r="IN237" s="38"/>
      <c r="IO237" s="38"/>
      <c r="IP237" s="38"/>
      <c r="IQ237" s="38"/>
      <c r="IR237" s="38"/>
      <c r="IS237" s="38"/>
      <c r="IT237" s="38"/>
      <c r="IU237" s="38"/>
      <c r="IV237" s="38"/>
      <c r="IW237" s="38"/>
      <c r="IX237" s="38"/>
      <c r="IY237" s="38"/>
      <c r="IZ237" s="38"/>
      <c r="JA237" s="38"/>
      <c r="JB237" s="38"/>
      <c r="JC237" s="38"/>
      <c r="JD237" s="38"/>
      <c r="JE237" s="38"/>
      <c r="JF237" s="38"/>
      <c r="JG237" s="38"/>
      <c r="JH237" s="38"/>
      <c r="JI237" s="38"/>
      <c r="JJ237" s="38"/>
      <c r="JK237" s="38"/>
      <c r="JL237" s="38"/>
      <c r="JM237" s="38"/>
      <c r="JN237" s="38"/>
      <c r="JO237" s="38"/>
      <c r="JP237" s="38"/>
      <c r="JQ237" s="38"/>
      <c r="JR237" s="38"/>
      <c r="JS237" s="38"/>
      <c r="JT237" s="38"/>
      <c r="JU237" s="38"/>
      <c r="JV237" s="38"/>
      <c r="JW237" s="38"/>
      <c r="JX237" s="38"/>
      <c r="JY237" s="38"/>
      <c r="JZ237" s="38"/>
      <c r="KA237" s="38"/>
      <c r="KB237" s="38"/>
      <c r="KC237" s="38"/>
      <c r="KD237" s="38"/>
      <c r="KE237" s="38"/>
      <c r="KF237" s="38"/>
      <c r="KG237" s="38"/>
      <c r="KH237" s="38"/>
      <c r="KI237" s="38"/>
      <c r="KJ237" s="38"/>
      <c r="KK237" s="38"/>
      <c r="KL237" s="38"/>
      <c r="KM237" s="38"/>
      <c r="KN237" s="38"/>
      <c r="KO237" s="38"/>
      <c r="KP237" s="38"/>
      <c r="KQ237" s="38"/>
      <c r="KR237" s="38"/>
      <c r="KS237" s="38"/>
      <c r="KT237" s="38"/>
      <c r="KU237" s="38"/>
      <c r="KV237" s="38"/>
      <c r="KW237" s="38"/>
      <c r="KX237" s="38"/>
      <c r="KY237" s="38"/>
      <c r="KZ237" s="38"/>
      <c r="LA237" s="38"/>
      <c r="LB237" s="38"/>
      <c r="LC237" s="38"/>
      <c r="LD237" s="38"/>
      <c r="LE237" s="38"/>
      <c r="LF237" s="38"/>
      <c r="LG237" s="38"/>
      <c r="LH237" s="38"/>
      <c r="LI237" s="38"/>
      <c r="LJ237" s="38"/>
      <c r="LK237" s="38"/>
      <c r="LL237" s="38"/>
      <c r="LM237" s="38"/>
      <c r="LN237" s="38"/>
      <c r="LO237" s="38"/>
      <c r="LP237" s="38"/>
      <c r="LQ237" s="38"/>
      <c r="LR237" s="38"/>
      <c r="LS237" s="38"/>
      <c r="LT237" s="38"/>
      <c r="LU237" s="38"/>
      <c r="LV237" s="38"/>
      <c r="LW237" s="38"/>
      <c r="LX237" s="38"/>
      <c r="LY237" s="38"/>
      <c r="LZ237" s="38"/>
      <c r="MA237" s="38"/>
      <c r="MB237" s="38"/>
      <c r="MC237" s="38"/>
      <c r="MD237" s="38"/>
      <c r="ME237" s="38"/>
      <c r="MF237" s="38"/>
      <c r="MG237" s="38"/>
      <c r="MH237" s="38"/>
      <c r="MI237" s="38"/>
      <c r="MJ237" s="38"/>
      <c r="MK237" s="38"/>
      <c r="ML237" s="38"/>
      <c r="MM237" s="38"/>
      <c r="MN237" s="38"/>
      <c r="MO237" s="38"/>
      <c r="MP237" s="38"/>
      <c r="MQ237" s="38"/>
      <c r="MR237" s="38"/>
      <c r="MS237" s="38"/>
      <c r="MT237" s="38"/>
      <c r="MU237" s="38"/>
      <c r="MV237" s="38"/>
      <c r="MW237" s="38"/>
      <c r="MX237" s="38"/>
      <c r="MY237" s="38"/>
      <c r="MZ237" s="38"/>
      <c r="NA237" s="38"/>
      <c r="NB237" s="38"/>
      <c r="NC237" s="38"/>
      <c r="ND237" s="38"/>
      <c r="NE237" s="38"/>
      <c r="NF237" s="38"/>
      <c r="NG237" s="38"/>
      <c r="NH237" s="38"/>
      <c r="NI237" s="38"/>
      <c r="NJ237" s="38"/>
      <c r="NK237" s="38"/>
      <c r="NL237" s="38"/>
      <c r="NM237" s="38"/>
      <c r="NN237" s="38"/>
      <c r="NO237" s="38"/>
      <c r="NP237" s="38"/>
      <c r="NQ237" s="38"/>
      <c r="NR237" s="38"/>
      <c r="NS237" s="38"/>
      <c r="NT237" s="38"/>
      <c r="NU237" s="38"/>
      <c r="NV237" s="38"/>
      <c r="NW237" s="38"/>
      <c r="NX237" s="38"/>
      <c r="NY237" s="38"/>
      <c r="NZ237" s="38"/>
      <c r="OA237" s="38"/>
      <c r="OB237" s="38"/>
      <c r="OC237" s="38"/>
      <c r="OD237" s="38"/>
      <c r="OE237" s="38"/>
      <c r="OF237" s="38"/>
      <c r="OG237" s="38"/>
      <c r="OH237" s="38"/>
      <c r="OI237" s="38"/>
      <c r="OJ237" s="38"/>
      <c r="OK237" s="38"/>
      <c r="OL237" s="38"/>
      <c r="OM237" s="38"/>
      <c r="ON237" s="38"/>
      <c r="OO237" s="38"/>
      <c r="OP237" s="38"/>
      <c r="OQ237" s="38"/>
      <c r="OR237" s="38"/>
      <c r="OS237" s="38"/>
      <c r="OT237" s="38"/>
      <c r="OU237" s="38"/>
      <c r="OV237" s="38"/>
      <c r="OW237" s="38"/>
      <c r="OX237" s="38"/>
      <c r="OY237" s="38"/>
      <c r="OZ237" s="38"/>
      <c r="PA237" s="38"/>
      <c r="PB237" s="38"/>
      <c r="PC237" s="38"/>
      <c r="PD237" s="38"/>
      <c r="PE237" s="38"/>
      <c r="PF237" s="38"/>
      <c r="PG237" s="38"/>
      <c r="PH237" s="38"/>
      <c r="PI237" s="38"/>
      <c r="PJ237" s="38"/>
      <c r="PK237" s="38"/>
      <c r="PL237" s="38"/>
      <c r="PM237" s="38"/>
      <c r="PN237" s="38"/>
      <c r="PO237" s="38"/>
      <c r="PP237" s="38"/>
      <c r="PQ237" s="38"/>
      <c r="PR237" s="38"/>
      <c r="PS237" s="38"/>
      <c r="PT237" s="38"/>
      <c r="PU237" s="38"/>
      <c r="PV237" s="38"/>
      <c r="PW237" s="38"/>
      <c r="PX237" s="38"/>
      <c r="PY237" s="38"/>
      <c r="PZ237" s="38"/>
      <c r="QA237" s="38"/>
      <c r="QB237" s="38"/>
      <c r="QC237" s="38"/>
      <c r="QD237" s="38"/>
      <c r="QE237" s="38"/>
      <c r="QF237" s="38"/>
      <c r="QG237" s="38"/>
      <c r="QH237" s="38"/>
      <c r="QI237" s="38"/>
      <c r="QJ237" s="38"/>
      <c r="QK237" s="38"/>
      <c r="QL237" s="38"/>
      <c r="QM237" s="38"/>
      <c r="QN237" s="38"/>
      <c r="QO237" s="38"/>
      <c r="QP237" s="38"/>
      <c r="QQ237" s="38"/>
      <c r="QR237" s="38"/>
      <c r="QS237" s="38"/>
      <c r="QT237" s="38"/>
      <c r="QU237" s="38"/>
      <c r="QV237" s="38"/>
      <c r="QW237" s="38"/>
      <c r="QX237" s="38"/>
      <c r="QY237" s="38"/>
      <c r="QZ237" s="38"/>
      <c r="RA237" s="38"/>
      <c r="RB237" s="38"/>
      <c r="RC237" s="38"/>
      <c r="RD237" s="38"/>
      <c r="RE237" s="38"/>
      <c r="RF237" s="38"/>
      <c r="RG237" s="38"/>
      <c r="RH237" s="38"/>
      <c r="RI237" s="38"/>
      <c r="RJ237" s="38"/>
      <c r="RK237" s="38"/>
      <c r="RL237" s="38"/>
      <c r="RM237" s="38"/>
      <c r="RN237" s="38"/>
      <c r="RO237" s="38"/>
      <c r="RP237" s="38"/>
      <c r="RQ237" s="38"/>
      <c r="RR237" s="38"/>
      <c r="RS237" s="38"/>
      <c r="RT237" s="38"/>
      <c r="RU237" s="38"/>
      <c r="RV237" s="38"/>
      <c r="RW237" s="38"/>
      <c r="RX237" s="38"/>
      <c r="RY237" s="38"/>
      <c r="RZ237" s="38"/>
      <c r="SA237" s="38"/>
      <c r="SB237" s="38"/>
      <c r="SC237" s="38"/>
      <c r="SD237" s="38"/>
      <c r="SE237" s="38"/>
      <c r="SF237" s="38"/>
      <c r="SG237" s="38"/>
      <c r="SH237" s="38"/>
      <c r="SI237" s="38"/>
      <c r="SJ237" s="38"/>
      <c r="SK237" s="38"/>
      <c r="SL237" s="38"/>
      <c r="SM237" s="38"/>
      <c r="SN237" s="38"/>
      <c r="SO237" s="38"/>
      <c r="SP237" s="38"/>
      <c r="SQ237" s="38"/>
      <c r="SR237" s="38"/>
      <c r="SS237" s="38"/>
      <c r="ST237" s="38"/>
      <c r="SU237" s="38"/>
      <c r="SV237" s="38"/>
      <c r="SW237" s="38"/>
      <c r="SX237" s="38"/>
      <c r="SY237" s="38"/>
      <c r="SZ237" s="38"/>
      <c r="TA237" s="38"/>
      <c r="TB237" s="38"/>
      <c r="TC237" s="38"/>
      <c r="TD237" s="38"/>
      <c r="TE237" s="38"/>
      <c r="TF237" s="38"/>
      <c r="TG237" s="38"/>
      <c r="TH237" s="38"/>
      <c r="TI237" s="38"/>
      <c r="TJ237" s="38"/>
      <c r="TK237" s="38"/>
      <c r="TL237" s="38"/>
      <c r="TM237" s="38"/>
      <c r="TN237" s="38"/>
      <c r="TO237" s="38"/>
      <c r="TP237" s="38"/>
      <c r="TQ237" s="38"/>
      <c r="TR237" s="38"/>
      <c r="TS237" s="38"/>
      <c r="TT237" s="38"/>
      <c r="TU237" s="38"/>
      <c r="TV237" s="38"/>
      <c r="TW237" s="38"/>
      <c r="TX237" s="38"/>
      <c r="TY237" s="38"/>
      <c r="TZ237" s="38"/>
      <c r="UA237" s="38"/>
      <c r="UB237" s="38"/>
      <c r="UC237" s="38"/>
      <c r="UD237" s="38"/>
      <c r="UE237" s="38"/>
      <c r="UF237" s="38"/>
      <c r="UG237" s="38"/>
      <c r="UH237" s="38"/>
      <c r="UI237" s="38"/>
      <c r="UJ237" s="38"/>
      <c r="UK237" s="38"/>
      <c r="UL237" s="38"/>
      <c r="UM237" s="38"/>
      <c r="UN237" s="38"/>
      <c r="UO237" s="38"/>
      <c r="UP237" s="38"/>
      <c r="UQ237" s="38"/>
      <c r="UR237" s="38"/>
      <c r="US237" s="38"/>
      <c r="UT237" s="38"/>
      <c r="UU237" s="38"/>
      <c r="UV237" s="38"/>
      <c r="UW237" s="38"/>
      <c r="UX237" s="38"/>
      <c r="UY237" s="38"/>
      <c r="UZ237" s="38"/>
      <c r="VA237" s="38"/>
      <c r="VB237" s="38"/>
      <c r="VC237" s="38"/>
      <c r="VD237" s="38"/>
      <c r="VE237" s="38"/>
      <c r="VF237" s="38"/>
      <c r="VG237" s="38"/>
      <c r="VH237" s="38"/>
      <c r="VI237" s="38"/>
      <c r="VJ237" s="38"/>
      <c r="VK237" s="38"/>
      <c r="VL237" s="38"/>
      <c r="VM237" s="38"/>
      <c r="VN237" s="38"/>
      <c r="VO237" s="38"/>
      <c r="VP237" s="38"/>
      <c r="VQ237" s="38"/>
      <c r="VR237" s="38"/>
      <c r="VS237" s="38"/>
      <c r="VT237" s="38"/>
      <c r="VU237" s="38"/>
      <c r="VV237" s="38"/>
      <c r="VW237" s="38"/>
      <c r="VX237" s="38"/>
      <c r="VY237" s="38"/>
      <c r="VZ237" s="38"/>
      <c r="WA237" s="38"/>
      <c r="WB237" s="38"/>
      <c r="WC237" s="38"/>
      <c r="WD237" s="38"/>
      <c r="WE237" s="38"/>
      <c r="WF237" s="38"/>
      <c r="WG237" s="38"/>
      <c r="WH237" s="38"/>
      <c r="WI237" s="38"/>
      <c r="WJ237" s="38"/>
      <c r="WK237" s="38"/>
      <c r="WL237" s="38"/>
      <c r="WM237" s="38"/>
      <c r="WN237" s="38"/>
      <c r="WO237" s="38"/>
      <c r="WP237" s="38"/>
      <c r="WQ237" s="38"/>
      <c r="WR237" s="38"/>
      <c r="WS237" s="38"/>
      <c r="WT237" s="38"/>
      <c r="WU237" s="38"/>
      <c r="WV237" s="38"/>
      <c r="WW237" s="38"/>
      <c r="WX237" s="38"/>
      <c r="WY237" s="38"/>
      <c r="WZ237" s="38"/>
      <c r="XA237" s="38"/>
      <c r="XB237" s="38"/>
      <c r="XC237" s="38"/>
      <c r="XD237" s="38"/>
      <c r="XE237" s="38"/>
      <c r="XF237" s="38"/>
      <c r="XG237" s="38"/>
      <c r="XH237" s="38"/>
      <c r="XI237" s="38"/>
      <c r="XJ237" s="38"/>
      <c r="XK237" s="38"/>
      <c r="XL237" s="38"/>
      <c r="XM237" s="38"/>
      <c r="XN237" s="38"/>
      <c r="XO237" s="38"/>
      <c r="XP237" s="38"/>
      <c r="XQ237" s="38"/>
      <c r="XR237" s="38"/>
      <c r="XS237" s="38"/>
      <c r="XT237" s="38"/>
      <c r="XU237" s="38"/>
      <c r="XV237" s="38"/>
      <c r="XW237" s="38"/>
      <c r="XX237" s="38"/>
      <c r="XY237" s="38"/>
      <c r="XZ237" s="38"/>
      <c r="YA237" s="38"/>
      <c r="YB237" s="38"/>
      <c r="YC237" s="38"/>
      <c r="YD237" s="38"/>
      <c r="YE237" s="38"/>
      <c r="YF237" s="38"/>
      <c r="YG237" s="38"/>
      <c r="YH237" s="38"/>
      <c r="YI237" s="38"/>
      <c r="YJ237" s="38"/>
      <c r="YK237" s="38"/>
      <c r="YL237" s="38"/>
      <c r="YM237" s="38"/>
      <c r="YN237" s="38"/>
      <c r="YO237" s="38"/>
      <c r="YP237" s="38"/>
      <c r="YQ237" s="38"/>
      <c r="YR237" s="38"/>
      <c r="YS237" s="38"/>
      <c r="YT237" s="38"/>
      <c r="YU237" s="38"/>
      <c r="YV237" s="38"/>
      <c r="YW237" s="38"/>
      <c r="YX237" s="38"/>
      <c r="YY237" s="38"/>
      <c r="YZ237" s="38"/>
      <c r="ZA237" s="38"/>
      <c r="ZB237" s="38"/>
      <c r="ZC237" s="38"/>
      <c r="ZD237" s="38"/>
      <c r="ZE237" s="38"/>
      <c r="ZF237" s="38"/>
      <c r="ZG237" s="38"/>
      <c r="ZH237" s="38"/>
      <c r="ZI237" s="38"/>
      <c r="ZJ237" s="38"/>
      <c r="ZK237" s="38"/>
      <c r="ZL237" s="38"/>
      <c r="ZM237" s="38"/>
      <c r="ZN237" s="38"/>
      <c r="ZO237" s="38"/>
      <c r="ZP237" s="38"/>
      <c r="ZQ237" s="38"/>
      <c r="ZR237" s="38"/>
      <c r="ZS237" s="38"/>
      <c r="ZT237" s="38"/>
      <c r="ZU237" s="38"/>
      <c r="ZV237" s="38"/>
      <c r="ZW237" s="38"/>
      <c r="ZX237" s="38"/>
      <c r="ZY237" s="38"/>
      <c r="ZZ237" s="38"/>
      <c r="AAA237" s="38"/>
      <c r="AAB237" s="38"/>
      <c r="AAC237" s="38"/>
      <c r="AAD237" s="38"/>
      <c r="AAE237" s="38"/>
      <c r="AAF237" s="38"/>
      <c r="AAG237" s="38"/>
      <c r="AAH237" s="38"/>
      <c r="AAI237" s="38"/>
      <c r="AAJ237" s="38"/>
      <c r="AAK237" s="38"/>
      <c r="AAL237" s="38"/>
      <c r="AAM237" s="38"/>
      <c r="AAN237" s="38"/>
      <c r="AAO237" s="38"/>
      <c r="AAP237" s="38"/>
      <c r="AAQ237" s="38"/>
      <c r="AAR237" s="38"/>
      <c r="AAS237" s="38"/>
      <c r="AAT237" s="38"/>
      <c r="AAU237" s="38"/>
      <c r="AAV237" s="38"/>
      <c r="AAW237" s="38"/>
      <c r="AAX237" s="38"/>
      <c r="AAY237" s="38"/>
      <c r="AAZ237" s="38"/>
      <c r="ABA237" s="38"/>
      <c r="ABB237" s="38"/>
      <c r="ABC237" s="38"/>
      <c r="ABD237" s="38"/>
      <c r="ABE237" s="38"/>
      <c r="ABF237" s="38"/>
      <c r="ABG237" s="38"/>
      <c r="ABH237" s="38"/>
      <c r="ABI237" s="38"/>
      <c r="ABJ237" s="38"/>
      <c r="ABK237" s="38"/>
      <c r="ABL237" s="38"/>
      <c r="ABM237" s="38"/>
      <c r="ABN237" s="38"/>
      <c r="ABO237" s="38"/>
      <c r="ABP237" s="38"/>
      <c r="ABQ237" s="38"/>
      <c r="ABR237" s="38"/>
      <c r="ABS237" s="38"/>
      <c r="ABT237" s="38"/>
      <c r="ABU237" s="38"/>
      <c r="ABV237" s="38"/>
      <c r="ABW237" s="38"/>
      <c r="ABX237" s="38"/>
      <c r="ABY237" s="38"/>
      <c r="ABZ237" s="38"/>
      <c r="ACA237" s="38"/>
      <c r="ACB237" s="38"/>
      <c r="ACC237" s="38"/>
      <c r="ACD237" s="38"/>
      <c r="ACE237" s="38"/>
      <c r="ACF237" s="38"/>
      <c r="ACG237" s="38"/>
      <c r="ACH237" s="38"/>
      <c r="ACI237" s="38"/>
      <c r="ACJ237" s="38"/>
      <c r="ACK237" s="38"/>
      <c r="ACL237" s="38"/>
      <c r="ACM237" s="38"/>
      <c r="ACN237" s="38"/>
      <c r="ACO237" s="38"/>
      <c r="ACP237" s="38"/>
      <c r="ACQ237" s="38"/>
      <c r="ACR237" s="38"/>
      <c r="ACS237" s="38"/>
      <c r="ACT237" s="38"/>
      <c r="ACU237" s="38"/>
      <c r="ACV237" s="38"/>
      <c r="ACW237" s="38"/>
      <c r="ACX237" s="38"/>
      <c r="ACY237" s="38"/>
      <c r="ACZ237" s="38"/>
      <c r="ADA237" s="38"/>
      <c r="ADB237" s="38"/>
      <c r="ADC237" s="38"/>
      <c r="ADD237" s="38"/>
      <c r="ADE237" s="38"/>
      <c r="ADF237" s="38"/>
      <c r="ADG237" s="38"/>
      <c r="ADH237" s="38"/>
      <c r="ADI237" s="38"/>
      <c r="ADJ237" s="38"/>
      <c r="ADK237" s="38"/>
      <c r="ADL237" s="38"/>
      <c r="ADM237" s="38"/>
      <c r="ADN237" s="38"/>
      <c r="ADO237" s="38"/>
      <c r="ADP237" s="38"/>
      <c r="ADQ237" s="38"/>
      <c r="ADR237" s="38"/>
      <c r="ADS237" s="38"/>
      <c r="ADT237" s="38"/>
      <c r="ADU237" s="38"/>
      <c r="ADV237" s="38"/>
      <c r="ADW237" s="38"/>
      <c r="ADX237" s="38"/>
      <c r="ADY237" s="38"/>
      <c r="ADZ237" s="38"/>
      <c r="AEA237" s="38"/>
      <c r="AEB237" s="38"/>
      <c r="AEC237" s="38"/>
      <c r="AED237" s="38"/>
      <c r="AEE237" s="38"/>
      <c r="AEF237" s="38"/>
      <c r="AEG237" s="38"/>
      <c r="AEH237" s="38"/>
      <c r="AEI237" s="38"/>
      <c r="AEJ237" s="38"/>
      <c r="AEK237" s="38"/>
      <c r="AEL237" s="38"/>
      <c r="AEM237" s="38"/>
      <c r="AEN237" s="38"/>
      <c r="AEO237" s="38"/>
      <c r="AEP237" s="38"/>
      <c r="AEQ237" s="38"/>
      <c r="AER237" s="38"/>
      <c r="AES237" s="38"/>
      <c r="AET237" s="38"/>
      <c r="AEU237" s="38"/>
      <c r="AEV237" s="38"/>
      <c r="AEW237" s="38"/>
      <c r="AEX237" s="38"/>
      <c r="AEY237" s="38"/>
      <c r="AEZ237" s="38"/>
      <c r="AFA237" s="38"/>
      <c r="AFB237" s="38"/>
      <c r="AFC237" s="38"/>
      <c r="AFD237" s="38"/>
      <c r="AFE237" s="38"/>
      <c r="AFF237" s="38"/>
      <c r="AFG237" s="38"/>
      <c r="AFH237" s="38"/>
      <c r="AFI237" s="38"/>
      <c r="AFJ237" s="38"/>
      <c r="AFK237" s="38"/>
      <c r="AFL237" s="38"/>
      <c r="AFM237" s="38"/>
      <c r="AFN237" s="38"/>
      <c r="AFO237" s="38"/>
      <c r="AFP237" s="38"/>
      <c r="AFQ237" s="38"/>
      <c r="AFR237" s="38"/>
      <c r="AFS237" s="38"/>
      <c r="AFT237" s="38"/>
      <c r="AFU237" s="38"/>
      <c r="AFV237" s="38"/>
      <c r="AFW237" s="38"/>
      <c r="AFX237" s="38"/>
      <c r="AFY237" s="38"/>
      <c r="AFZ237" s="38"/>
      <c r="AGA237" s="38"/>
      <c r="AGB237" s="38"/>
      <c r="AGC237" s="38"/>
      <c r="AGD237" s="38"/>
      <c r="AGE237" s="38"/>
      <c r="AGF237" s="38"/>
      <c r="AGG237" s="38"/>
      <c r="AGH237" s="38"/>
      <c r="AGI237" s="38"/>
      <c r="AGJ237" s="38"/>
      <c r="AGK237" s="38"/>
      <c r="AGL237" s="38"/>
      <c r="AGM237" s="38"/>
      <c r="AGN237" s="38"/>
      <c r="AGO237" s="38"/>
      <c r="AGP237" s="38"/>
      <c r="AGQ237" s="38"/>
      <c r="AGR237" s="38"/>
      <c r="AGS237" s="38"/>
      <c r="AGT237" s="38"/>
      <c r="AGU237" s="38"/>
      <c r="AGV237" s="38"/>
      <c r="AGW237" s="38"/>
      <c r="AGX237" s="38"/>
      <c r="AGY237" s="38"/>
      <c r="AGZ237" s="38"/>
      <c r="AHA237" s="38"/>
      <c r="AHB237" s="38"/>
      <c r="AHC237" s="38"/>
      <c r="AHD237" s="38"/>
      <c r="AHE237" s="38"/>
      <c r="AHF237" s="38"/>
      <c r="AHG237" s="38"/>
      <c r="AHH237" s="38"/>
      <c r="AHI237" s="38"/>
      <c r="AHJ237" s="38"/>
      <c r="AHK237" s="38"/>
      <c r="AHL237" s="38"/>
      <c r="AHM237" s="38"/>
      <c r="AHN237" s="38"/>
      <c r="AHO237" s="38"/>
      <c r="AHP237" s="38"/>
      <c r="AHQ237" s="38"/>
      <c r="AHR237" s="38"/>
      <c r="AHS237" s="38"/>
      <c r="AHT237" s="38"/>
      <c r="AHU237" s="38"/>
      <c r="AHV237" s="38"/>
      <c r="AHW237" s="38"/>
      <c r="AHX237" s="38"/>
      <c r="AHY237" s="38"/>
      <c r="AHZ237" s="38"/>
      <c r="AIA237" s="38"/>
      <c r="AIB237" s="38"/>
      <c r="AIC237" s="38"/>
      <c r="AID237" s="38"/>
      <c r="AIE237" s="38"/>
      <c r="AIF237" s="38"/>
      <c r="AIG237" s="38"/>
      <c r="AIH237" s="38"/>
      <c r="AII237" s="38"/>
      <c r="AIJ237" s="38"/>
      <c r="AIK237" s="38"/>
      <c r="AIL237" s="38"/>
      <c r="AIM237" s="38"/>
      <c r="AIN237" s="38"/>
      <c r="AIO237" s="38"/>
      <c r="AIP237" s="38"/>
      <c r="AIQ237" s="38"/>
      <c r="AIR237" s="38"/>
      <c r="AIS237" s="38"/>
      <c r="AIT237" s="38"/>
      <c r="AIU237" s="38"/>
      <c r="AIV237" s="38"/>
      <c r="AIW237" s="38"/>
      <c r="AIX237" s="38"/>
      <c r="AIY237" s="38"/>
      <c r="AIZ237" s="38"/>
      <c r="AJA237" s="38"/>
      <c r="AJB237" s="38"/>
      <c r="AJC237" s="38"/>
      <c r="AJD237" s="38"/>
      <c r="AJE237" s="38"/>
      <c r="AJF237" s="38"/>
      <c r="AJG237" s="38"/>
      <c r="AJH237" s="38"/>
      <c r="AJI237" s="38"/>
      <c r="AJJ237" s="38"/>
      <c r="AJK237" s="38"/>
      <c r="AJL237" s="38"/>
      <c r="AJM237" s="38"/>
      <c r="AJN237" s="38"/>
      <c r="AJO237" s="38"/>
      <c r="AJP237" s="38"/>
      <c r="AJQ237" s="38"/>
      <c r="AJR237" s="38"/>
      <c r="AJS237" s="38"/>
      <c r="AJT237" s="38"/>
      <c r="AJU237" s="38"/>
      <c r="AJV237" s="38"/>
      <c r="AJW237" s="38"/>
      <c r="AJX237" s="38"/>
      <c r="AJY237" s="38"/>
      <c r="AJZ237" s="38"/>
      <c r="AKA237" s="38"/>
      <c r="AKB237" s="38"/>
      <c r="AKC237" s="38"/>
      <c r="AKD237" s="38"/>
      <c r="AKE237" s="38"/>
      <c r="AKF237" s="38"/>
      <c r="AKG237" s="38"/>
      <c r="AKH237" s="38"/>
      <c r="AKI237" s="38"/>
      <c r="AKJ237" s="38"/>
      <c r="AKK237" s="38"/>
      <c r="AKL237" s="38"/>
      <c r="AKM237" s="38"/>
      <c r="AKN237" s="38"/>
      <c r="AKO237" s="38"/>
      <c r="AKP237" s="38"/>
      <c r="AKQ237" s="38"/>
      <c r="AKR237" s="38"/>
      <c r="AKS237" s="38"/>
      <c r="AKT237" s="38"/>
      <c r="AKU237" s="38"/>
      <c r="AKV237" s="38"/>
      <c r="AKW237" s="38"/>
      <c r="AKX237" s="38"/>
      <c r="AKY237" s="38"/>
      <c r="AKZ237" s="38"/>
      <c r="ALA237" s="38"/>
      <c r="ALB237" s="38"/>
      <c r="ALC237" s="38"/>
      <c r="ALD237" s="38"/>
      <c r="ALE237" s="38"/>
      <c r="ALF237" s="38"/>
      <c r="ALG237" s="38"/>
      <c r="ALH237" s="38"/>
      <c r="ALI237" s="38"/>
      <c r="ALJ237" s="38"/>
      <c r="ALK237" s="38"/>
      <c r="ALL237" s="38"/>
      <c r="ALM237" s="38"/>
      <c r="ALN237" s="38"/>
      <c r="ALO237" s="38"/>
      <c r="ALP237" s="38"/>
      <c r="ALQ237" s="38"/>
      <c r="ALR237" s="38"/>
      <c r="ALS237" s="38"/>
      <c r="ALT237" s="38"/>
      <c r="ALU237" s="38"/>
      <c r="ALV237" s="38"/>
      <c r="ALW237" s="38"/>
      <c r="ALX237" s="38"/>
      <c r="ALY237" s="38"/>
      <c r="ALZ237" s="38"/>
      <c r="AMA237" s="38"/>
      <c r="AMB237" s="38"/>
      <c r="AMC237" s="38"/>
      <c r="AMD237" s="38"/>
      <c r="AME237" s="38"/>
      <c r="AMF237" s="38"/>
      <c r="AMG237" s="38"/>
      <c r="AMH237" s="38"/>
      <c r="AMI237" s="38"/>
      <c r="AMJ237" s="38"/>
      <c r="AMK237" s="38"/>
      <c r="AML237" s="38"/>
      <c r="AMM237" s="38"/>
      <c r="AMN237" s="38"/>
      <c r="AMO237" s="38"/>
      <c r="AMP237" s="38"/>
      <c r="AMQ237" s="38"/>
      <c r="AMR237" s="38"/>
      <c r="AMS237" s="38"/>
      <c r="AMT237" s="38"/>
      <c r="AMU237" s="38"/>
      <c r="AMV237" s="38"/>
      <c r="AMW237" s="38"/>
      <c r="AMX237" s="38"/>
      <c r="AMY237" s="38"/>
      <c r="AMZ237" s="38"/>
      <c r="ANA237" s="38"/>
      <c r="ANB237" s="38"/>
      <c r="ANC237" s="38"/>
      <c r="AND237" s="38"/>
      <c r="ANE237" s="38"/>
      <c r="ANF237" s="38"/>
      <c r="ANG237" s="38"/>
      <c r="ANH237" s="38"/>
      <c r="ANI237" s="38"/>
      <c r="ANJ237" s="38"/>
      <c r="ANK237" s="38"/>
      <c r="ANL237" s="38"/>
      <c r="ANM237" s="38"/>
      <c r="ANN237" s="38"/>
      <c r="ANO237" s="38"/>
      <c r="ANP237" s="38"/>
      <c r="ANQ237" s="38"/>
      <c r="ANR237" s="38"/>
      <c r="ANS237" s="38"/>
      <c r="ANT237" s="38"/>
      <c r="ANU237" s="38"/>
      <c r="ANV237" s="38"/>
      <c r="ANW237" s="38"/>
      <c r="ANX237" s="38"/>
      <c r="ANY237" s="38"/>
      <c r="ANZ237" s="38"/>
      <c r="AOA237" s="38"/>
      <c r="AOB237" s="38"/>
      <c r="AOC237" s="38"/>
      <c r="AOD237" s="38"/>
      <c r="AOE237" s="38"/>
      <c r="AOF237" s="38"/>
      <c r="AOG237" s="38"/>
      <c r="AOH237" s="38"/>
      <c r="AOI237" s="38"/>
      <c r="AOJ237" s="38"/>
      <c r="AOK237" s="38"/>
      <c r="AOL237" s="38"/>
      <c r="AOM237" s="38"/>
      <c r="AON237" s="38"/>
      <c r="AOO237" s="38"/>
      <c r="AOP237" s="38"/>
      <c r="AOQ237" s="38"/>
      <c r="AOR237" s="38"/>
      <c r="AOS237" s="38"/>
      <c r="AOT237" s="38"/>
      <c r="AOU237" s="38"/>
      <c r="AOV237" s="38"/>
      <c r="AOW237" s="38"/>
      <c r="AOX237" s="38"/>
      <c r="AOY237" s="38"/>
      <c r="AOZ237" s="38"/>
      <c r="APA237" s="38"/>
      <c r="APB237" s="38"/>
      <c r="APC237" s="38"/>
      <c r="APD237" s="38"/>
      <c r="APE237" s="38"/>
      <c r="APF237" s="38"/>
      <c r="APG237" s="38"/>
      <c r="APH237" s="38"/>
      <c r="API237" s="38"/>
      <c r="APJ237" s="38"/>
      <c r="APK237" s="38"/>
      <c r="APL237" s="38"/>
      <c r="APM237" s="38"/>
      <c r="APN237" s="38"/>
      <c r="APO237" s="38"/>
      <c r="APP237" s="38"/>
      <c r="APQ237" s="38"/>
      <c r="APR237" s="38"/>
      <c r="APS237" s="38"/>
      <c r="APT237" s="38"/>
      <c r="APU237" s="38"/>
      <c r="APV237" s="38"/>
      <c r="APW237" s="38"/>
      <c r="APX237" s="38"/>
      <c r="APY237" s="38"/>
      <c r="APZ237" s="38"/>
      <c r="AQA237" s="38"/>
      <c r="AQB237" s="38"/>
      <c r="AQC237" s="38"/>
      <c r="AQD237" s="38"/>
      <c r="AQE237" s="38"/>
      <c r="AQF237" s="38"/>
      <c r="AQG237" s="38"/>
      <c r="AQH237" s="38"/>
      <c r="AQI237" s="38"/>
      <c r="AQJ237" s="38"/>
      <c r="AQK237" s="38"/>
      <c r="AQL237" s="38"/>
      <c r="AQM237" s="38"/>
      <c r="AQN237" s="38"/>
      <c r="AQO237" s="38"/>
      <c r="AQP237" s="38"/>
      <c r="AQQ237" s="38"/>
      <c r="AQR237" s="38"/>
      <c r="AQS237" s="38"/>
      <c r="AQT237" s="38"/>
      <c r="AQU237" s="38"/>
      <c r="AQV237" s="38"/>
      <c r="AQW237" s="38"/>
      <c r="AQX237" s="38"/>
      <c r="AQY237" s="38"/>
      <c r="AQZ237" s="38"/>
      <c r="ARA237" s="38"/>
      <c r="ARB237" s="38"/>
      <c r="ARC237" s="38"/>
      <c r="ARD237" s="38"/>
      <c r="ARE237" s="38"/>
      <c r="ARF237" s="38"/>
      <c r="ARG237" s="38"/>
      <c r="ARH237" s="38"/>
      <c r="ARI237" s="38"/>
      <c r="ARJ237" s="38"/>
      <c r="ARK237" s="38"/>
      <c r="ARL237" s="38"/>
      <c r="ARM237" s="38"/>
      <c r="ARN237" s="38"/>
      <c r="ARO237" s="38"/>
      <c r="ARP237" s="38"/>
      <c r="ARQ237" s="38"/>
      <c r="ARR237" s="38"/>
      <c r="ARS237" s="38"/>
      <c r="ART237" s="38"/>
      <c r="ARU237" s="38"/>
      <c r="ARV237" s="38"/>
      <c r="ARW237" s="38"/>
      <c r="ARX237" s="38"/>
      <c r="ARY237" s="38"/>
      <c r="ARZ237" s="38"/>
      <c r="ASA237" s="38"/>
      <c r="ASB237" s="38"/>
      <c r="ASC237" s="38"/>
      <c r="ASD237" s="38"/>
      <c r="ASE237" s="38"/>
      <c r="ASF237" s="38"/>
      <c r="ASG237" s="38"/>
      <c r="ASH237" s="38"/>
      <c r="ASI237" s="38"/>
      <c r="ASJ237" s="38"/>
      <c r="ASK237" s="38"/>
      <c r="ASL237" s="38"/>
      <c r="ASM237" s="38"/>
      <c r="ASN237" s="38"/>
      <c r="ASO237" s="38"/>
      <c r="ASP237" s="38"/>
      <c r="ASQ237" s="38"/>
      <c r="ASR237" s="38"/>
      <c r="ASS237" s="38"/>
      <c r="AST237" s="38"/>
      <c r="ASU237" s="38"/>
      <c r="ASV237" s="38"/>
      <c r="ASW237" s="38"/>
      <c r="ASX237" s="38"/>
      <c r="ASY237" s="38"/>
      <c r="ASZ237" s="38"/>
      <c r="ATA237" s="38"/>
      <c r="ATB237" s="38"/>
      <c r="ATC237" s="38"/>
      <c r="ATD237" s="38"/>
      <c r="ATE237" s="38"/>
      <c r="ATF237" s="38"/>
      <c r="ATG237" s="38"/>
      <c r="ATH237" s="38"/>
      <c r="ATI237" s="38"/>
      <c r="ATJ237" s="38"/>
      <c r="ATK237" s="38"/>
      <c r="ATL237" s="38"/>
      <c r="ATM237" s="38"/>
      <c r="ATN237" s="38"/>
      <c r="ATO237" s="38"/>
      <c r="ATP237" s="38"/>
      <c r="ATQ237" s="38"/>
      <c r="ATR237" s="38"/>
      <c r="ATS237" s="38"/>
      <c r="ATT237" s="38"/>
      <c r="ATU237" s="38"/>
      <c r="ATV237" s="38"/>
      <c r="ATW237" s="38"/>
      <c r="ATX237" s="38"/>
      <c r="ATY237" s="38"/>
      <c r="ATZ237" s="38"/>
      <c r="AUA237" s="38"/>
      <c r="AUB237" s="38"/>
      <c r="AUC237" s="38"/>
      <c r="AUD237" s="38"/>
      <c r="AUE237" s="38"/>
      <c r="AUF237" s="38"/>
      <c r="AUG237" s="38"/>
      <c r="AUH237" s="38"/>
      <c r="AUI237" s="38"/>
      <c r="AUJ237" s="38"/>
      <c r="AUK237" s="38"/>
      <c r="AUL237" s="38"/>
      <c r="AUM237" s="38"/>
      <c r="AUN237" s="38"/>
      <c r="AUO237" s="38"/>
      <c r="AUP237" s="38"/>
      <c r="AUQ237" s="38"/>
      <c r="AUR237" s="38"/>
      <c r="AUS237" s="38"/>
      <c r="AUT237" s="38"/>
      <c r="AUU237" s="38"/>
      <c r="AUV237" s="38"/>
      <c r="AUW237" s="38"/>
      <c r="AUX237" s="38"/>
      <c r="AUY237" s="38"/>
      <c r="AUZ237" s="38"/>
      <c r="AVA237" s="38"/>
      <c r="AVB237" s="38"/>
      <c r="AVC237" s="38"/>
      <c r="AVD237" s="38"/>
      <c r="AVE237" s="38"/>
      <c r="AVF237" s="38"/>
      <c r="AVG237" s="38"/>
      <c r="AVH237" s="38"/>
      <c r="AVI237" s="38"/>
      <c r="AVJ237" s="38"/>
      <c r="AVK237" s="38"/>
      <c r="AVL237" s="38"/>
      <c r="AVM237" s="38"/>
      <c r="AVN237" s="38"/>
      <c r="AVO237" s="38"/>
      <c r="AVP237" s="38"/>
      <c r="AVQ237" s="38"/>
      <c r="AVR237" s="38"/>
      <c r="AVS237" s="38"/>
      <c r="AVT237" s="38"/>
      <c r="AVU237" s="38"/>
      <c r="AVV237" s="38"/>
      <c r="AVW237" s="38"/>
      <c r="AVX237" s="38"/>
      <c r="AVY237" s="38"/>
      <c r="AVZ237" s="38"/>
      <c r="AWA237" s="38"/>
      <c r="AWB237" s="38"/>
      <c r="AWC237" s="38"/>
      <c r="AWD237" s="38"/>
      <c r="AWE237" s="38"/>
      <c r="AWF237" s="38"/>
      <c r="AWG237" s="38"/>
      <c r="AWH237" s="38"/>
      <c r="AWI237" s="38"/>
      <c r="AWJ237" s="38"/>
      <c r="AWK237" s="38"/>
      <c r="AWL237" s="38"/>
      <c r="AWM237" s="38"/>
      <c r="AWN237" s="38"/>
      <c r="AWO237" s="38"/>
      <c r="AWP237" s="38"/>
      <c r="AWQ237" s="38"/>
      <c r="AWR237" s="38"/>
      <c r="AWS237" s="38"/>
      <c r="AWT237" s="38"/>
      <c r="AWU237" s="38"/>
      <c r="AWV237" s="38"/>
      <c r="AWW237" s="38"/>
      <c r="AWX237" s="38"/>
      <c r="AWY237" s="38"/>
      <c r="AWZ237" s="38"/>
      <c r="AXA237" s="38"/>
      <c r="AXB237" s="38"/>
      <c r="AXC237" s="38"/>
      <c r="AXD237" s="38"/>
      <c r="AXE237" s="38"/>
      <c r="AXF237" s="38"/>
      <c r="AXG237" s="38"/>
      <c r="AXH237" s="38"/>
      <c r="AXI237" s="38"/>
      <c r="AXJ237" s="38"/>
      <c r="AXK237" s="38"/>
      <c r="AXL237" s="38"/>
      <c r="AXM237" s="38"/>
      <c r="AXN237" s="38"/>
      <c r="AXO237" s="38"/>
      <c r="AXP237" s="38"/>
      <c r="AXQ237" s="38"/>
      <c r="AXR237" s="38"/>
      <c r="AXS237" s="38"/>
      <c r="AXT237" s="38"/>
      <c r="AXU237" s="38"/>
      <c r="AXV237" s="38"/>
      <c r="AXW237" s="38"/>
      <c r="AXX237" s="38"/>
      <c r="AXY237" s="38"/>
      <c r="AXZ237" s="38"/>
      <c r="AYA237" s="38"/>
      <c r="AYB237" s="38"/>
      <c r="AYC237" s="38"/>
      <c r="AYD237" s="38"/>
      <c r="AYE237" s="38"/>
      <c r="AYF237" s="38"/>
      <c r="AYG237" s="38"/>
      <c r="AYH237" s="38"/>
      <c r="AYI237" s="38"/>
      <c r="AYJ237" s="38"/>
      <c r="AYK237" s="38"/>
      <c r="AYL237" s="38"/>
      <c r="AYM237" s="38"/>
      <c r="AYN237" s="38"/>
      <c r="AYO237" s="38"/>
      <c r="AYP237" s="38"/>
      <c r="AYQ237" s="38"/>
      <c r="AYR237" s="38"/>
      <c r="AYS237" s="38"/>
      <c r="AYT237" s="38"/>
      <c r="AYU237" s="38"/>
      <c r="AYV237" s="38"/>
      <c r="AYW237" s="38"/>
      <c r="AYX237" s="38"/>
      <c r="AYY237" s="38"/>
      <c r="AYZ237" s="38"/>
      <c r="AZA237" s="38"/>
      <c r="AZB237" s="38"/>
      <c r="AZC237" s="38"/>
      <c r="AZD237" s="38"/>
      <c r="AZE237" s="38"/>
      <c r="AZF237" s="38"/>
      <c r="AZG237" s="38"/>
      <c r="AZH237" s="38"/>
      <c r="AZI237" s="38"/>
      <c r="AZJ237" s="38"/>
      <c r="AZK237" s="38"/>
      <c r="AZL237" s="38"/>
      <c r="AZM237" s="38"/>
      <c r="AZN237" s="38"/>
      <c r="AZO237" s="38"/>
      <c r="AZP237" s="38"/>
      <c r="AZQ237" s="38"/>
      <c r="AZR237" s="38"/>
      <c r="AZS237" s="38"/>
      <c r="AZT237" s="38"/>
      <c r="AZU237" s="38"/>
      <c r="AZV237" s="38"/>
      <c r="AZW237" s="38"/>
      <c r="AZX237" s="38"/>
      <c r="AZY237" s="38"/>
      <c r="AZZ237" s="38"/>
      <c r="BAA237" s="38"/>
      <c r="BAB237" s="38"/>
      <c r="BAC237" s="38"/>
      <c r="BAD237" s="38"/>
      <c r="BAE237" s="38"/>
      <c r="BAF237" s="38"/>
      <c r="BAG237" s="38"/>
      <c r="BAH237" s="38"/>
      <c r="BAI237" s="38"/>
      <c r="BAJ237" s="38"/>
      <c r="BAK237" s="38"/>
      <c r="BAL237" s="38"/>
      <c r="BAM237" s="38"/>
      <c r="BAN237" s="38"/>
      <c r="BAO237" s="38"/>
      <c r="BAP237" s="38"/>
      <c r="BAQ237" s="38"/>
      <c r="BAR237" s="38"/>
      <c r="BAS237" s="38"/>
      <c r="BAT237" s="38"/>
      <c r="BAU237" s="38"/>
      <c r="BAV237" s="38"/>
      <c r="BAW237" s="38"/>
      <c r="BAX237" s="38"/>
      <c r="BAY237" s="38"/>
      <c r="BAZ237" s="38"/>
      <c r="BBA237" s="38"/>
      <c r="BBB237" s="38"/>
      <c r="BBC237" s="38"/>
      <c r="BBD237" s="38"/>
      <c r="BBE237" s="38"/>
      <c r="BBF237" s="38"/>
      <c r="BBG237" s="38"/>
      <c r="BBH237" s="38"/>
      <c r="BBI237" s="38"/>
      <c r="BBJ237" s="38"/>
      <c r="BBK237" s="38"/>
      <c r="BBL237" s="38"/>
      <c r="BBM237" s="38"/>
      <c r="BBN237" s="38"/>
      <c r="BBO237" s="38"/>
      <c r="BBP237" s="38"/>
      <c r="BBQ237" s="38"/>
      <c r="BBR237" s="38"/>
      <c r="BBS237" s="38"/>
      <c r="BBT237" s="38"/>
      <c r="BBU237" s="38"/>
      <c r="BBV237" s="38"/>
      <c r="BBW237" s="38"/>
      <c r="BBX237" s="38"/>
      <c r="BBY237" s="38"/>
      <c r="BBZ237" s="38"/>
      <c r="BCA237" s="38"/>
      <c r="BCB237" s="38"/>
      <c r="BCC237" s="38"/>
      <c r="BCD237" s="38"/>
      <c r="BCE237" s="38"/>
      <c r="BCF237" s="38"/>
      <c r="BCG237" s="38"/>
      <c r="BCH237" s="38"/>
      <c r="BCI237" s="38"/>
      <c r="BCJ237" s="38"/>
      <c r="BCK237" s="38"/>
      <c r="BCL237" s="38"/>
      <c r="BCM237" s="38"/>
      <c r="BCN237" s="38"/>
      <c r="BCO237" s="38"/>
      <c r="BCP237" s="38"/>
      <c r="BCQ237" s="38"/>
      <c r="BCR237" s="38"/>
      <c r="BCS237" s="38"/>
      <c r="BCT237" s="38"/>
      <c r="BCU237" s="38"/>
      <c r="BCV237" s="38"/>
      <c r="BCW237" s="38"/>
      <c r="BCX237" s="38"/>
      <c r="BCY237" s="38"/>
      <c r="BCZ237" s="38"/>
      <c r="BDA237" s="38"/>
      <c r="BDB237" s="38"/>
      <c r="BDC237" s="38"/>
      <c r="BDD237" s="38"/>
      <c r="BDE237" s="38"/>
      <c r="BDF237" s="38"/>
      <c r="BDG237" s="38"/>
      <c r="BDH237" s="38"/>
      <c r="BDI237" s="38"/>
      <c r="BDJ237" s="38"/>
      <c r="BDK237" s="38"/>
      <c r="BDL237" s="38"/>
      <c r="BDM237" s="38"/>
      <c r="BDN237" s="38"/>
      <c r="BDO237" s="38"/>
      <c r="BDP237" s="38"/>
      <c r="BDQ237" s="38"/>
      <c r="BDR237" s="38"/>
      <c r="BDS237" s="38"/>
      <c r="BDT237" s="38"/>
      <c r="BDU237" s="38"/>
      <c r="BDV237" s="38"/>
      <c r="BDW237" s="38"/>
      <c r="BDX237" s="38"/>
      <c r="BDY237" s="38"/>
      <c r="BDZ237" s="38"/>
      <c r="BEA237" s="38"/>
      <c r="BEB237" s="38"/>
      <c r="BEC237" s="38"/>
      <c r="BED237" s="38"/>
      <c r="BEE237" s="38"/>
      <c r="BEF237" s="38"/>
      <c r="BEG237" s="38"/>
      <c r="BEH237" s="38"/>
      <c r="BEI237" s="38"/>
      <c r="BEJ237" s="38"/>
      <c r="BEK237" s="38"/>
      <c r="BEL237" s="38"/>
      <c r="BEM237" s="38"/>
      <c r="BEN237" s="38"/>
      <c r="BEO237" s="38"/>
      <c r="BEP237" s="38"/>
      <c r="BEQ237" s="38"/>
      <c r="BER237" s="38"/>
      <c r="BES237" s="38"/>
      <c r="BET237" s="38"/>
      <c r="BEU237" s="38"/>
      <c r="BEV237" s="38"/>
      <c r="BEW237" s="38"/>
      <c r="BEX237" s="38"/>
      <c r="BEY237" s="38"/>
      <c r="BEZ237" s="38"/>
      <c r="BFA237" s="38"/>
      <c r="BFB237" s="38"/>
      <c r="BFC237" s="38"/>
      <c r="BFD237" s="38"/>
      <c r="BFE237" s="38"/>
      <c r="BFF237" s="38"/>
      <c r="BFG237" s="38"/>
      <c r="BFH237" s="38"/>
      <c r="BFI237" s="38"/>
      <c r="BFJ237" s="38"/>
      <c r="BFK237" s="38"/>
      <c r="BFL237" s="38"/>
      <c r="BFM237" s="38"/>
      <c r="BFN237" s="38"/>
      <c r="BFO237" s="38"/>
      <c r="BFP237" s="38"/>
      <c r="BFQ237" s="38"/>
      <c r="BFR237" s="38"/>
      <c r="BFS237" s="38"/>
      <c r="BFT237" s="38"/>
      <c r="BFU237" s="38"/>
      <c r="BFV237" s="38"/>
      <c r="BFW237" s="38"/>
      <c r="BFX237" s="38"/>
      <c r="BFY237" s="38"/>
      <c r="BFZ237" s="38"/>
      <c r="BGA237" s="38"/>
      <c r="BGB237" s="38"/>
      <c r="BGC237" s="38"/>
      <c r="BGD237" s="38"/>
      <c r="BGE237" s="38"/>
      <c r="BGF237" s="38"/>
      <c r="BGG237" s="38"/>
      <c r="BGH237" s="38"/>
      <c r="BGI237" s="38"/>
      <c r="BGJ237" s="38"/>
      <c r="BGK237" s="38"/>
      <c r="BGL237" s="38"/>
      <c r="BGM237" s="38"/>
      <c r="BGN237" s="38"/>
      <c r="BGO237" s="38"/>
      <c r="BGP237" s="38"/>
      <c r="BGQ237" s="38"/>
      <c r="BGR237" s="38"/>
      <c r="BGS237" s="38"/>
      <c r="BGT237" s="38"/>
      <c r="BGU237" s="38"/>
      <c r="BGV237" s="38"/>
      <c r="BGW237" s="38"/>
      <c r="BGX237" s="38"/>
      <c r="BGY237" s="38"/>
      <c r="BGZ237" s="38"/>
      <c r="BHA237" s="38"/>
      <c r="BHB237" s="38"/>
      <c r="BHC237" s="38"/>
      <c r="BHD237" s="38"/>
      <c r="BHE237" s="38"/>
      <c r="BHF237" s="38"/>
      <c r="BHG237" s="38"/>
      <c r="BHH237" s="38"/>
      <c r="BHI237" s="38"/>
      <c r="BHJ237" s="38"/>
      <c r="BHK237" s="38"/>
      <c r="BHL237" s="38"/>
      <c r="BHM237" s="38"/>
      <c r="BHN237" s="38"/>
      <c r="BHO237" s="38"/>
      <c r="BHP237" s="38"/>
      <c r="BHQ237" s="38"/>
      <c r="BHR237" s="38"/>
      <c r="BHS237" s="38"/>
      <c r="BHT237" s="38"/>
      <c r="BHU237" s="38"/>
      <c r="BHV237" s="38"/>
      <c r="BHW237" s="38"/>
      <c r="BHX237" s="38"/>
      <c r="BHY237" s="38"/>
      <c r="BHZ237" s="38"/>
      <c r="BIA237" s="38"/>
      <c r="BIB237" s="38"/>
      <c r="BIC237" s="38"/>
      <c r="BID237" s="38"/>
      <c r="BIE237" s="38"/>
      <c r="BIF237" s="38"/>
      <c r="BIG237" s="38"/>
      <c r="BIH237" s="38"/>
      <c r="BII237" s="38"/>
      <c r="BIJ237" s="38"/>
      <c r="BIK237" s="38"/>
      <c r="BIL237" s="38"/>
      <c r="BIM237" s="38"/>
      <c r="BIN237" s="38"/>
      <c r="BIO237" s="38"/>
      <c r="BIP237" s="38"/>
      <c r="BIQ237" s="38"/>
      <c r="BIR237" s="38"/>
      <c r="BIS237" s="38"/>
      <c r="BIT237" s="38"/>
      <c r="BIU237" s="38"/>
      <c r="BIV237" s="38"/>
      <c r="BIW237" s="38"/>
      <c r="BIX237" s="38"/>
      <c r="BIY237" s="38"/>
      <c r="BIZ237" s="38"/>
      <c r="BJA237" s="38"/>
      <c r="BJB237" s="38"/>
      <c r="BJC237" s="38"/>
      <c r="BJD237" s="38"/>
      <c r="BJE237" s="38"/>
      <c r="BJF237" s="38"/>
      <c r="BJG237" s="38"/>
      <c r="BJH237" s="38"/>
      <c r="BJI237" s="38"/>
      <c r="BJJ237" s="38"/>
      <c r="BJK237" s="38"/>
      <c r="BJL237" s="38"/>
      <c r="BJM237" s="38"/>
      <c r="BJN237" s="38"/>
      <c r="BJO237" s="38"/>
      <c r="BJP237" s="38"/>
      <c r="BJQ237" s="38"/>
      <c r="BJR237" s="38"/>
      <c r="BJS237" s="38"/>
      <c r="BJT237" s="38"/>
      <c r="BJU237" s="38"/>
      <c r="BJV237" s="38"/>
      <c r="BJW237" s="38"/>
      <c r="BJX237" s="38"/>
      <c r="BJY237" s="38"/>
      <c r="BJZ237" s="38"/>
      <c r="BKA237" s="38"/>
      <c r="BKB237" s="38"/>
      <c r="BKC237" s="38"/>
      <c r="BKD237" s="38"/>
      <c r="BKE237" s="38"/>
      <c r="BKF237" s="38"/>
      <c r="BKG237" s="38"/>
      <c r="BKH237" s="38"/>
      <c r="BKI237" s="38"/>
      <c r="BKJ237" s="38"/>
      <c r="BKK237" s="38"/>
      <c r="BKL237" s="38"/>
      <c r="BKM237" s="38"/>
      <c r="BKN237" s="38"/>
      <c r="BKO237" s="38"/>
      <c r="BKP237" s="38"/>
      <c r="BKQ237" s="38"/>
      <c r="BKR237" s="38"/>
      <c r="BKS237" s="38"/>
      <c r="BKT237" s="38"/>
      <c r="BKU237" s="38"/>
      <c r="BKV237" s="38"/>
      <c r="BKW237" s="38"/>
      <c r="BKX237" s="38"/>
      <c r="BKY237" s="38"/>
      <c r="BKZ237" s="38"/>
      <c r="BLA237" s="38"/>
      <c r="BLB237" s="38"/>
      <c r="BLC237" s="38"/>
      <c r="BLD237" s="38"/>
      <c r="BLE237" s="38"/>
      <c r="BLF237" s="38"/>
      <c r="BLG237" s="38"/>
      <c r="BLH237" s="38"/>
      <c r="BLI237" s="38"/>
      <c r="BLJ237" s="38"/>
      <c r="BLK237" s="38"/>
      <c r="BLL237" s="38"/>
      <c r="BLM237" s="38"/>
      <c r="BLN237" s="38"/>
      <c r="BLO237" s="38"/>
      <c r="BLP237" s="38"/>
      <c r="BLQ237" s="38"/>
      <c r="BLR237" s="38"/>
      <c r="BLS237" s="38"/>
      <c r="BLT237" s="38"/>
      <c r="BLU237" s="38"/>
      <c r="BLV237" s="38"/>
      <c r="BLW237" s="38"/>
      <c r="BLX237" s="38"/>
      <c r="BLY237" s="38"/>
      <c r="BLZ237" s="38"/>
      <c r="BMA237" s="38"/>
      <c r="BMB237" s="38"/>
      <c r="BMC237" s="38"/>
      <c r="BMD237" s="38"/>
      <c r="BME237" s="38"/>
      <c r="BMF237" s="38"/>
      <c r="BMG237" s="38"/>
      <c r="BMH237" s="38"/>
      <c r="BMI237" s="38"/>
      <c r="BMJ237" s="38"/>
      <c r="BMK237" s="38"/>
      <c r="BML237" s="38"/>
      <c r="BMM237" s="38"/>
      <c r="BMN237" s="38"/>
      <c r="BMO237" s="38"/>
      <c r="BMP237" s="38"/>
      <c r="BMQ237" s="38"/>
      <c r="BMR237" s="38"/>
      <c r="BMS237" s="38"/>
      <c r="BMT237" s="38"/>
      <c r="BMU237" s="38"/>
      <c r="BMV237" s="38"/>
      <c r="BMW237" s="38"/>
      <c r="BMX237" s="38"/>
      <c r="BMY237" s="38"/>
      <c r="BMZ237" s="38"/>
      <c r="BNA237" s="38"/>
      <c r="BNB237" s="38"/>
      <c r="BNC237" s="38"/>
      <c r="BND237" s="38"/>
      <c r="BNE237" s="38"/>
      <c r="BNF237" s="38"/>
      <c r="BNG237" s="38"/>
      <c r="BNH237" s="38"/>
      <c r="BNI237" s="38"/>
      <c r="BNJ237" s="38"/>
      <c r="BNK237" s="38"/>
      <c r="BNL237" s="38"/>
      <c r="BNM237" s="38"/>
      <c r="BNN237" s="38"/>
      <c r="BNO237" s="38"/>
      <c r="BNP237" s="38"/>
      <c r="BNQ237" s="38"/>
      <c r="BNR237" s="38"/>
      <c r="BNS237" s="38"/>
      <c r="BNT237" s="38"/>
      <c r="BNU237" s="38"/>
      <c r="BNV237" s="38"/>
      <c r="BNW237" s="38"/>
      <c r="BNX237" s="38"/>
      <c r="BNY237" s="38"/>
      <c r="BNZ237" s="38"/>
      <c r="BOA237" s="38"/>
      <c r="BOB237" s="38"/>
      <c r="BOC237" s="38"/>
      <c r="BOD237" s="38"/>
      <c r="BOE237" s="38"/>
      <c r="BOF237" s="38"/>
      <c r="BOG237" s="38"/>
      <c r="BOH237" s="38"/>
      <c r="BOI237" s="38"/>
      <c r="BOJ237" s="38"/>
      <c r="BOK237" s="38"/>
      <c r="BOL237" s="38"/>
      <c r="BOM237" s="38"/>
      <c r="BON237" s="38"/>
      <c r="BOO237" s="38"/>
      <c r="BOP237" s="38"/>
      <c r="BOQ237" s="38"/>
      <c r="BOR237" s="38"/>
      <c r="BOS237" s="38"/>
      <c r="BOT237" s="38"/>
      <c r="BOU237" s="38"/>
      <c r="BOV237" s="38"/>
      <c r="BOW237" s="38"/>
      <c r="BOX237" s="38"/>
      <c r="BOY237" s="38"/>
      <c r="BOZ237" s="38"/>
      <c r="BPA237" s="38"/>
      <c r="BPB237" s="38"/>
      <c r="BPC237" s="38"/>
      <c r="BPD237" s="38"/>
      <c r="BPE237" s="38"/>
      <c r="BPF237" s="38"/>
      <c r="BPG237" s="38"/>
      <c r="BPH237" s="38"/>
      <c r="BPI237" s="38"/>
      <c r="BPJ237" s="38"/>
      <c r="BPK237" s="38"/>
      <c r="BPL237" s="38"/>
      <c r="BPM237" s="38"/>
      <c r="BPN237" s="38"/>
      <c r="BPO237" s="38"/>
      <c r="BPP237" s="38"/>
      <c r="BPQ237" s="38"/>
      <c r="BPR237" s="38"/>
      <c r="BPS237" s="38"/>
      <c r="BPT237" s="38"/>
      <c r="BPU237" s="38"/>
      <c r="BPV237" s="38"/>
      <c r="BPW237" s="38"/>
      <c r="BPX237" s="38"/>
      <c r="BPY237" s="38"/>
      <c r="BPZ237" s="38"/>
      <c r="BQA237" s="38"/>
      <c r="BQB237" s="38"/>
      <c r="BQC237" s="38"/>
      <c r="BQD237" s="38"/>
      <c r="BQE237" s="38"/>
      <c r="BQF237" s="38"/>
      <c r="BQG237" s="38"/>
      <c r="BQH237" s="38"/>
      <c r="BQI237" s="38"/>
      <c r="BQJ237" s="38"/>
      <c r="BQK237" s="38"/>
      <c r="BQL237" s="38"/>
      <c r="BQM237" s="38"/>
      <c r="BQN237" s="38"/>
      <c r="BQO237" s="38"/>
      <c r="BQP237" s="38"/>
      <c r="BQQ237" s="38"/>
      <c r="BQR237" s="38"/>
      <c r="BQS237" s="38"/>
      <c r="BQT237" s="38"/>
      <c r="BQU237" s="38"/>
      <c r="BQV237" s="38"/>
      <c r="BQW237" s="38"/>
      <c r="BQX237" s="38"/>
      <c r="BQY237" s="38"/>
      <c r="BQZ237" s="38"/>
      <c r="BRA237" s="38"/>
      <c r="BRB237" s="38"/>
      <c r="BRC237" s="38"/>
      <c r="BRD237" s="38"/>
      <c r="BRE237" s="38"/>
      <c r="BRF237" s="38"/>
      <c r="BRG237" s="38"/>
      <c r="BRH237" s="38"/>
      <c r="BRI237" s="38"/>
      <c r="BRJ237" s="38"/>
      <c r="BRK237" s="38"/>
      <c r="BRL237" s="38"/>
      <c r="BRM237" s="38"/>
      <c r="BRN237" s="38"/>
      <c r="BRO237" s="38"/>
      <c r="BRP237" s="38"/>
      <c r="BRQ237" s="38"/>
      <c r="BRR237" s="38"/>
      <c r="BRS237" s="38"/>
      <c r="BRT237" s="38"/>
      <c r="BRU237" s="38"/>
      <c r="BRV237" s="38"/>
      <c r="BRW237" s="38"/>
      <c r="BRX237" s="38"/>
      <c r="BRY237" s="38"/>
      <c r="BRZ237" s="38"/>
      <c r="BSA237" s="38"/>
      <c r="BSB237" s="38"/>
      <c r="BSC237" s="38"/>
      <c r="BSD237" s="38"/>
      <c r="BSE237" s="38"/>
      <c r="BSF237" s="38"/>
      <c r="BSG237" s="38"/>
      <c r="BSH237" s="38"/>
      <c r="BSI237" s="38"/>
      <c r="BSJ237" s="38"/>
      <c r="BSK237" s="38"/>
      <c r="BSL237" s="38"/>
      <c r="BSM237" s="38"/>
      <c r="BSN237" s="38"/>
      <c r="BSO237" s="38"/>
      <c r="BSP237" s="38"/>
      <c r="BSQ237" s="38"/>
      <c r="BSR237" s="38"/>
      <c r="BSS237" s="38"/>
      <c r="BST237" s="38"/>
      <c r="BSU237" s="38"/>
      <c r="BSV237" s="38"/>
      <c r="BSW237" s="38"/>
      <c r="BSX237" s="38"/>
      <c r="BSY237" s="38"/>
      <c r="BSZ237" s="38"/>
      <c r="BTA237" s="38"/>
      <c r="BTB237" s="38"/>
      <c r="BTC237" s="38"/>
      <c r="BTD237" s="38"/>
      <c r="BTE237" s="38"/>
      <c r="BTF237" s="38"/>
      <c r="BTG237" s="38"/>
      <c r="BTH237" s="38"/>
      <c r="BTI237" s="38"/>
      <c r="BTJ237" s="38"/>
      <c r="BTK237" s="38"/>
      <c r="BTL237" s="38"/>
      <c r="BTM237" s="38"/>
      <c r="BTN237" s="38"/>
      <c r="BTO237" s="38"/>
      <c r="BTP237" s="38"/>
      <c r="BTQ237" s="38"/>
      <c r="BTR237" s="38"/>
      <c r="BTS237" s="38"/>
      <c r="BTT237" s="38"/>
      <c r="BTU237" s="38"/>
      <c r="BTV237" s="38"/>
      <c r="BTW237" s="38"/>
      <c r="BTX237" s="38"/>
      <c r="BTY237" s="38"/>
      <c r="BTZ237" s="38"/>
      <c r="BUA237" s="38"/>
      <c r="BUB237" s="38"/>
      <c r="BUC237" s="38"/>
      <c r="BUD237" s="38"/>
      <c r="BUE237" s="38"/>
      <c r="BUF237" s="38"/>
      <c r="BUG237" s="38"/>
      <c r="BUH237" s="38"/>
      <c r="BUI237" s="38"/>
      <c r="BUJ237" s="38"/>
      <c r="BUK237" s="38"/>
      <c r="BUL237" s="38"/>
      <c r="BUM237" s="38"/>
      <c r="BUN237" s="38"/>
      <c r="BUO237" s="38"/>
      <c r="BUP237" s="38"/>
      <c r="BUQ237" s="38"/>
      <c r="BUR237" s="38"/>
      <c r="BUS237" s="38"/>
      <c r="BUT237" s="38"/>
      <c r="BUU237" s="38"/>
      <c r="BUV237" s="38"/>
      <c r="BUW237" s="38"/>
      <c r="BUX237" s="38"/>
      <c r="BUY237" s="38"/>
      <c r="BUZ237" s="38"/>
      <c r="BVA237" s="38"/>
      <c r="BVB237" s="38"/>
      <c r="BVC237" s="38"/>
      <c r="BVD237" s="38"/>
      <c r="BVE237" s="38"/>
      <c r="BVF237" s="38"/>
      <c r="BVG237" s="38"/>
      <c r="BVH237" s="38"/>
      <c r="BVI237" s="38"/>
      <c r="BVJ237" s="38"/>
      <c r="BVK237" s="38"/>
      <c r="BVL237" s="38"/>
      <c r="BVM237" s="38"/>
      <c r="BVN237" s="38"/>
      <c r="BVO237" s="38"/>
      <c r="BVP237" s="38"/>
      <c r="BVQ237" s="38"/>
      <c r="BVR237" s="38"/>
      <c r="BVS237" s="38"/>
      <c r="BVT237" s="38"/>
      <c r="BVU237" s="38"/>
      <c r="BVV237" s="38"/>
      <c r="BVW237" s="38"/>
      <c r="BVX237" s="38"/>
      <c r="BVY237" s="38"/>
      <c r="BVZ237" s="38"/>
      <c r="BWA237" s="38"/>
      <c r="BWB237" s="38"/>
      <c r="BWC237" s="38"/>
      <c r="BWD237" s="38"/>
      <c r="BWE237" s="38"/>
      <c r="BWF237" s="38"/>
      <c r="BWG237" s="38"/>
      <c r="BWH237" s="38"/>
      <c r="BWI237" s="38"/>
      <c r="BWJ237" s="38"/>
      <c r="BWK237" s="38"/>
      <c r="BWL237" s="38"/>
      <c r="BWM237" s="38"/>
      <c r="BWN237" s="38"/>
      <c r="BWO237" s="38"/>
      <c r="BWP237" s="38"/>
      <c r="BWQ237" s="38"/>
      <c r="BWR237" s="38"/>
      <c r="BWS237" s="38"/>
      <c r="BWT237" s="38"/>
      <c r="BWU237" s="38"/>
      <c r="BWV237" s="38"/>
      <c r="BWW237" s="38"/>
      <c r="BWX237" s="38"/>
      <c r="BWY237" s="38"/>
      <c r="BWZ237" s="38"/>
      <c r="BXA237" s="38"/>
      <c r="BXB237" s="38"/>
      <c r="BXC237" s="38"/>
      <c r="BXD237" s="38"/>
      <c r="BXE237" s="38"/>
      <c r="BXF237" s="38"/>
      <c r="BXG237" s="38"/>
      <c r="BXH237" s="38"/>
      <c r="BXI237" s="38"/>
      <c r="BXJ237" s="38"/>
      <c r="BXK237" s="38"/>
      <c r="BXL237" s="38"/>
      <c r="BXM237" s="38"/>
      <c r="BXN237" s="38"/>
      <c r="BXO237" s="38"/>
      <c r="BXP237" s="38"/>
      <c r="BXQ237" s="38"/>
      <c r="BXR237" s="38"/>
      <c r="BXS237" s="38"/>
      <c r="BXT237" s="38"/>
      <c r="BXU237" s="38"/>
      <c r="BXV237" s="38"/>
      <c r="BXW237" s="38"/>
      <c r="BXX237" s="38"/>
      <c r="BXY237" s="38"/>
      <c r="BXZ237" s="38"/>
      <c r="BYA237" s="38"/>
      <c r="BYB237" s="38"/>
      <c r="BYC237" s="38"/>
      <c r="BYD237" s="38"/>
      <c r="BYE237" s="38"/>
      <c r="BYF237" s="38"/>
      <c r="BYG237" s="38"/>
      <c r="BYH237" s="38"/>
      <c r="BYI237" s="38"/>
      <c r="BYJ237" s="38"/>
      <c r="BYK237" s="38"/>
      <c r="BYL237" s="38"/>
      <c r="BYM237" s="38"/>
      <c r="BYN237" s="38"/>
      <c r="BYO237" s="38"/>
      <c r="BYP237" s="38"/>
      <c r="BYQ237" s="38"/>
      <c r="BYR237" s="38"/>
      <c r="BYS237" s="38"/>
      <c r="BYT237" s="38"/>
      <c r="BYU237" s="38"/>
      <c r="BYV237" s="38"/>
      <c r="BYW237" s="38"/>
      <c r="BYX237" s="38"/>
      <c r="BYY237" s="38"/>
      <c r="BYZ237" s="38"/>
      <c r="BZA237" s="38"/>
      <c r="BZB237" s="38"/>
      <c r="BZC237" s="38"/>
      <c r="BZD237" s="38"/>
      <c r="BZE237" s="38"/>
      <c r="BZF237" s="38"/>
      <c r="BZG237" s="38"/>
      <c r="BZH237" s="38"/>
      <c r="BZI237" s="38"/>
      <c r="BZJ237" s="38"/>
      <c r="BZK237" s="38"/>
      <c r="BZL237" s="38"/>
      <c r="BZM237" s="38"/>
      <c r="BZN237" s="38"/>
      <c r="BZO237" s="38"/>
      <c r="BZP237" s="38"/>
      <c r="BZQ237" s="38"/>
      <c r="BZR237" s="38"/>
      <c r="BZS237" s="38"/>
      <c r="BZT237" s="38"/>
      <c r="BZU237" s="38"/>
      <c r="BZV237" s="38"/>
      <c r="BZW237" s="38"/>
      <c r="BZX237" s="38"/>
      <c r="BZY237" s="38"/>
      <c r="BZZ237" s="38"/>
      <c r="CAA237" s="38"/>
      <c r="CAB237" s="38"/>
      <c r="CAC237" s="38"/>
      <c r="CAD237" s="38"/>
      <c r="CAE237" s="38"/>
      <c r="CAF237" s="38"/>
      <c r="CAG237" s="38"/>
      <c r="CAH237" s="38"/>
      <c r="CAI237" s="38"/>
      <c r="CAJ237" s="38"/>
      <c r="CAK237" s="38"/>
      <c r="CAL237" s="38"/>
      <c r="CAM237" s="38"/>
      <c r="CAN237" s="38"/>
      <c r="CAO237" s="38"/>
      <c r="CAP237" s="38"/>
      <c r="CAQ237" s="38"/>
      <c r="CAR237" s="38"/>
      <c r="CAS237" s="38"/>
      <c r="CAT237" s="38"/>
      <c r="CAU237" s="38"/>
      <c r="CAV237" s="38"/>
      <c r="CAW237" s="38"/>
      <c r="CAX237" s="38"/>
      <c r="CAY237" s="38"/>
      <c r="CAZ237" s="38"/>
      <c r="CBA237" s="38"/>
      <c r="CBB237" s="38"/>
      <c r="CBC237" s="38"/>
      <c r="CBD237" s="38"/>
      <c r="CBE237" s="38"/>
      <c r="CBF237" s="38"/>
      <c r="CBG237" s="38"/>
      <c r="CBH237" s="38"/>
      <c r="CBI237" s="38"/>
      <c r="CBJ237" s="38"/>
      <c r="CBK237" s="38"/>
      <c r="CBL237" s="38"/>
      <c r="CBM237" s="38"/>
      <c r="CBN237" s="38"/>
      <c r="CBO237" s="38"/>
      <c r="CBP237" s="38"/>
      <c r="CBQ237" s="38"/>
      <c r="CBR237" s="38"/>
      <c r="CBS237" s="38"/>
      <c r="CBT237" s="38"/>
      <c r="CBU237" s="38"/>
      <c r="CBV237" s="38"/>
      <c r="CBW237" s="38"/>
      <c r="CBX237" s="38"/>
      <c r="CBY237" s="38"/>
      <c r="CBZ237" s="38"/>
      <c r="CCA237" s="38"/>
      <c r="CCB237" s="38"/>
      <c r="CCC237" s="38"/>
      <c r="CCD237" s="38"/>
      <c r="CCE237" s="38"/>
      <c r="CCF237" s="38"/>
      <c r="CCG237" s="38"/>
      <c r="CCH237" s="38"/>
      <c r="CCI237" s="38"/>
      <c r="CCJ237" s="38"/>
      <c r="CCK237" s="38"/>
      <c r="CCL237" s="38"/>
      <c r="CCM237" s="38"/>
      <c r="CCN237" s="38"/>
      <c r="CCO237" s="38"/>
      <c r="CCP237" s="38"/>
      <c r="CCQ237" s="38"/>
      <c r="CCR237" s="38"/>
      <c r="CCS237" s="38"/>
      <c r="CCT237" s="38"/>
      <c r="CCU237" s="38"/>
      <c r="CCV237" s="38"/>
      <c r="CCW237" s="38"/>
      <c r="CCX237" s="38"/>
      <c r="CCY237" s="38"/>
      <c r="CCZ237" s="38"/>
      <c r="CDA237" s="38"/>
      <c r="CDB237" s="38"/>
      <c r="CDC237" s="38"/>
      <c r="CDD237" s="38"/>
      <c r="CDE237" s="38"/>
      <c r="CDF237" s="38"/>
      <c r="CDG237" s="38"/>
      <c r="CDH237" s="38"/>
      <c r="CDI237" s="38"/>
      <c r="CDJ237" s="38"/>
      <c r="CDK237" s="38"/>
      <c r="CDL237" s="38"/>
      <c r="CDM237" s="38"/>
      <c r="CDN237" s="38"/>
      <c r="CDO237" s="38"/>
      <c r="CDP237" s="38"/>
      <c r="CDQ237" s="38"/>
      <c r="CDR237" s="38"/>
      <c r="CDS237" s="38"/>
      <c r="CDT237" s="38"/>
      <c r="CDU237" s="38"/>
      <c r="CDV237" s="38"/>
      <c r="CDW237" s="38"/>
      <c r="CDX237" s="38"/>
      <c r="CDY237" s="38"/>
      <c r="CDZ237" s="38"/>
      <c r="CEA237" s="38"/>
      <c r="CEB237" s="38"/>
      <c r="CEC237" s="38"/>
      <c r="CED237" s="38"/>
      <c r="CEE237" s="38"/>
      <c r="CEF237" s="38"/>
      <c r="CEG237" s="38"/>
      <c r="CEH237" s="38"/>
      <c r="CEI237" s="38"/>
      <c r="CEJ237" s="38"/>
      <c r="CEK237" s="38"/>
      <c r="CEL237" s="38"/>
      <c r="CEM237" s="38"/>
      <c r="CEN237" s="38"/>
      <c r="CEO237" s="38"/>
      <c r="CEP237" s="38"/>
      <c r="CEQ237" s="38"/>
      <c r="CER237" s="38"/>
      <c r="CES237" s="38"/>
      <c r="CET237" s="38"/>
      <c r="CEU237" s="38"/>
      <c r="CEV237" s="38"/>
      <c r="CEW237" s="38"/>
      <c r="CEX237" s="38"/>
      <c r="CEY237" s="38"/>
      <c r="CEZ237" s="38"/>
      <c r="CFA237" s="38"/>
      <c r="CFB237" s="38"/>
      <c r="CFC237" s="38"/>
      <c r="CFD237" s="38"/>
      <c r="CFE237" s="38"/>
      <c r="CFF237" s="38"/>
      <c r="CFG237" s="38"/>
      <c r="CFH237" s="38"/>
      <c r="CFI237" s="38"/>
      <c r="CFJ237" s="38"/>
      <c r="CFK237" s="38"/>
      <c r="CFL237" s="38"/>
      <c r="CFM237" s="38"/>
      <c r="CFN237" s="38"/>
      <c r="CFO237" s="38"/>
      <c r="CFP237" s="38"/>
      <c r="CFQ237" s="38"/>
      <c r="CFR237" s="38"/>
      <c r="CFS237" s="38"/>
      <c r="CFT237" s="38"/>
      <c r="CFU237" s="38"/>
      <c r="CFV237" s="38"/>
      <c r="CFW237" s="38"/>
      <c r="CFX237" s="38"/>
      <c r="CFY237" s="38"/>
      <c r="CFZ237" s="38"/>
      <c r="CGA237" s="38"/>
      <c r="CGB237" s="38"/>
      <c r="CGC237" s="38"/>
      <c r="CGD237" s="38"/>
      <c r="CGE237" s="38"/>
      <c r="CGF237" s="38"/>
      <c r="CGG237" s="38"/>
      <c r="CGH237" s="38"/>
      <c r="CGI237" s="38"/>
      <c r="CGJ237" s="38"/>
      <c r="CGK237" s="38"/>
      <c r="CGL237" s="38"/>
      <c r="CGM237" s="38"/>
      <c r="CGN237" s="38"/>
      <c r="CGO237" s="38"/>
      <c r="CGP237" s="38"/>
      <c r="CGQ237" s="38"/>
      <c r="CGR237" s="38"/>
      <c r="CGS237" s="38"/>
      <c r="CGT237" s="38"/>
      <c r="CGU237" s="38"/>
      <c r="CGV237" s="38"/>
      <c r="CGW237" s="38"/>
      <c r="CGX237" s="38"/>
      <c r="CGY237" s="38"/>
      <c r="CGZ237" s="38"/>
      <c r="CHA237" s="38"/>
      <c r="CHB237" s="38"/>
      <c r="CHC237" s="38"/>
      <c r="CHD237" s="38"/>
      <c r="CHE237" s="38"/>
      <c r="CHF237" s="38"/>
      <c r="CHG237" s="38"/>
      <c r="CHH237" s="38"/>
      <c r="CHI237" s="38"/>
      <c r="CHJ237" s="38"/>
      <c r="CHK237" s="38"/>
      <c r="CHL237" s="38"/>
      <c r="CHM237" s="38"/>
      <c r="CHN237" s="38"/>
      <c r="CHO237" s="38"/>
      <c r="CHP237" s="38"/>
      <c r="CHQ237" s="38"/>
      <c r="CHR237" s="38"/>
      <c r="CHS237" s="38"/>
      <c r="CHT237" s="38"/>
      <c r="CHU237" s="38"/>
      <c r="CHV237" s="38"/>
      <c r="CHW237" s="38"/>
      <c r="CHX237" s="38"/>
      <c r="CHY237" s="38"/>
      <c r="CHZ237" s="38"/>
      <c r="CIA237" s="38"/>
      <c r="CIB237" s="38"/>
      <c r="CIC237" s="38"/>
      <c r="CID237" s="38"/>
      <c r="CIE237" s="38"/>
      <c r="CIF237" s="38"/>
      <c r="CIG237" s="38"/>
      <c r="CIH237" s="38"/>
      <c r="CII237" s="38"/>
      <c r="CIJ237" s="38"/>
      <c r="CIK237" s="38"/>
      <c r="CIL237" s="38"/>
      <c r="CIM237" s="38"/>
      <c r="CIN237" s="38"/>
      <c r="CIO237" s="38"/>
      <c r="CIP237" s="38"/>
      <c r="CIQ237" s="38"/>
      <c r="CIR237" s="38"/>
      <c r="CIS237" s="38"/>
      <c r="CIT237" s="38"/>
      <c r="CIU237" s="38"/>
      <c r="CIV237" s="38"/>
      <c r="CIW237" s="38"/>
      <c r="CIX237" s="38"/>
      <c r="CIY237" s="38"/>
      <c r="CIZ237" s="38"/>
      <c r="CJA237" s="38"/>
      <c r="CJB237" s="38"/>
      <c r="CJC237" s="38"/>
      <c r="CJD237" s="38"/>
      <c r="CJE237" s="38"/>
      <c r="CJF237" s="38"/>
      <c r="CJG237" s="38"/>
      <c r="CJH237" s="38"/>
      <c r="CJI237" s="38"/>
      <c r="CJJ237" s="38"/>
      <c r="CJK237" s="38"/>
      <c r="CJL237" s="38"/>
      <c r="CJM237" s="38"/>
      <c r="CJN237" s="38"/>
      <c r="CJO237" s="38"/>
      <c r="CJP237" s="38"/>
      <c r="CJQ237" s="38"/>
      <c r="CJR237" s="38"/>
      <c r="CJS237" s="38"/>
      <c r="CJT237" s="38"/>
      <c r="CJU237" s="38"/>
      <c r="CJV237" s="38"/>
      <c r="CJW237" s="38"/>
      <c r="CJX237" s="38"/>
      <c r="CJY237" s="38"/>
      <c r="CJZ237" s="38"/>
      <c r="CKA237" s="38"/>
      <c r="CKB237" s="38"/>
      <c r="CKC237" s="38"/>
      <c r="CKD237" s="38"/>
      <c r="CKE237" s="38"/>
      <c r="CKF237" s="38"/>
      <c r="CKG237" s="38"/>
      <c r="CKH237" s="38"/>
      <c r="CKI237" s="38"/>
      <c r="CKJ237" s="38"/>
      <c r="CKK237" s="38"/>
      <c r="CKL237" s="38"/>
      <c r="CKM237" s="38"/>
      <c r="CKN237" s="38"/>
      <c r="CKO237" s="38"/>
      <c r="CKP237" s="38"/>
      <c r="CKQ237" s="38"/>
      <c r="CKR237" s="38"/>
      <c r="CKS237" s="38"/>
      <c r="CKT237" s="38"/>
      <c r="CKU237" s="38"/>
      <c r="CKV237" s="38"/>
      <c r="CKW237" s="38"/>
      <c r="CKX237" s="38"/>
      <c r="CKY237" s="38"/>
      <c r="CKZ237" s="38"/>
      <c r="CLA237" s="38"/>
      <c r="CLB237" s="38"/>
      <c r="CLC237" s="38"/>
      <c r="CLD237" s="38"/>
      <c r="CLE237" s="38"/>
      <c r="CLF237" s="38"/>
      <c r="CLG237" s="38"/>
      <c r="CLH237" s="38"/>
      <c r="CLI237" s="38"/>
      <c r="CLJ237" s="38"/>
      <c r="CLK237" s="38"/>
      <c r="CLL237" s="38"/>
      <c r="CLM237" s="38"/>
      <c r="CLN237" s="38"/>
      <c r="CLO237" s="38"/>
      <c r="CLP237" s="38"/>
      <c r="CLQ237" s="38"/>
      <c r="CLR237" s="38"/>
      <c r="CLS237" s="38"/>
      <c r="CLT237" s="38"/>
      <c r="CLU237" s="38"/>
      <c r="CLV237" s="38"/>
      <c r="CLW237" s="38"/>
      <c r="CLX237" s="38"/>
      <c r="CLY237" s="38"/>
      <c r="CLZ237" s="38"/>
      <c r="CMA237" s="38"/>
      <c r="CMB237" s="38"/>
      <c r="CMC237" s="38"/>
      <c r="CMD237" s="38"/>
      <c r="CME237" s="38"/>
      <c r="CMF237" s="38"/>
      <c r="CMG237" s="38"/>
      <c r="CMH237" s="38"/>
      <c r="CMI237" s="38"/>
      <c r="CMJ237" s="38"/>
      <c r="CMK237" s="38"/>
      <c r="CML237" s="38"/>
      <c r="CMM237" s="38"/>
      <c r="CMN237" s="38"/>
      <c r="CMO237" s="38"/>
      <c r="CMP237" s="38"/>
      <c r="CMQ237" s="38"/>
      <c r="CMR237" s="38"/>
      <c r="CMS237" s="38"/>
      <c r="CMT237" s="38"/>
      <c r="CMU237" s="38"/>
      <c r="CMV237" s="38"/>
      <c r="CMW237" s="38"/>
      <c r="CMX237" s="38"/>
      <c r="CMY237" s="38"/>
      <c r="CMZ237" s="38"/>
      <c r="CNA237" s="38"/>
      <c r="CNB237" s="38"/>
      <c r="CNC237" s="38"/>
      <c r="CND237" s="38"/>
      <c r="CNE237" s="38"/>
      <c r="CNF237" s="38"/>
      <c r="CNG237" s="38"/>
      <c r="CNH237" s="38"/>
      <c r="CNI237" s="38"/>
      <c r="CNJ237" s="38"/>
      <c r="CNK237" s="38"/>
      <c r="CNL237" s="38"/>
      <c r="CNM237" s="38"/>
      <c r="CNN237" s="38"/>
      <c r="CNO237" s="38"/>
      <c r="CNP237" s="38"/>
      <c r="CNQ237" s="38"/>
      <c r="CNR237" s="38"/>
      <c r="CNS237" s="38"/>
      <c r="CNT237" s="38"/>
      <c r="CNU237" s="38"/>
      <c r="CNV237" s="38"/>
      <c r="CNW237" s="38"/>
      <c r="CNX237" s="38"/>
      <c r="CNY237" s="38"/>
      <c r="CNZ237" s="38"/>
      <c r="COA237" s="38"/>
      <c r="COB237" s="38"/>
      <c r="COC237" s="38"/>
      <c r="COD237" s="38"/>
      <c r="COE237" s="38"/>
      <c r="COF237" s="38"/>
      <c r="COG237" s="38"/>
      <c r="COH237" s="38"/>
      <c r="COI237" s="38"/>
      <c r="COJ237" s="38"/>
      <c r="COK237" s="38"/>
      <c r="COL237" s="38"/>
      <c r="COM237" s="38"/>
      <c r="CON237" s="38"/>
      <c r="COO237" s="38"/>
      <c r="COP237" s="38"/>
      <c r="COQ237" s="38"/>
      <c r="COR237" s="38"/>
      <c r="COS237" s="38"/>
      <c r="COT237" s="38"/>
      <c r="COU237" s="38"/>
      <c r="COV237" s="38"/>
      <c r="COW237" s="38"/>
      <c r="COX237" s="38"/>
      <c r="COY237" s="38"/>
      <c r="COZ237" s="38"/>
      <c r="CPA237" s="38"/>
      <c r="CPB237" s="38"/>
      <c r="CPC237" s="38"/>
      <c r="CPD237" s="38"/>
      <c r="CPE237" s="38"/>
      <c r="CPF237" s="38"/>
      <c r="CPG237" s="38"/>
      <c r="CPH237" s="38"/>
      <c r="CPI237" s="38"/>
      <c r="CPJ237" s="38"/>
      <c r="CPK237" s="38"/>
      <c r="CPL237" s="38"/>
      <c r="CPM237" s="38"/>
      <c r="CPN237" s="38"/>
      <c r="CPO237" s="38"/>
      <c r="CPP237" s="38"/>
      <c r="CPQ237" s="38"/>
      <c r="CPR237" s="38"/>
      <c r="CPS237" s="38"/>
      <c r="CPT237" s="38"/>
      <c r="CPU237" s="38"/>
      <c r="CPV237" s="38"/>
      <c r="CPW237" s="38"/>
      <c r="CPX237" s="38"/>
      <c r="CPY237" s="38"/>
      <c r="CPZ237" s="38"/>
      <c r="CQA237" s="38"/>
      <c r="CQB237" s="38"/>
      <c r="CQC237" s="38"/>
      <c r="CQD237" s="38"/>
      <c r="CQE237" s="38"/>
      <c r="CQF237" s="38"/>
      <c r="CQG237" s="38"/>
      <c r="CQH237" s="38"/>
      <c r="CQI237" s="38"/>
      <c r="CQJ237" s="38"/>
      <c r="CQK237" s="38"/>
      <c r="CQL237" s="38"/>
      <c r="CQM237" s="38"/>
      <c r="CQN237" s="38"/>
      <c r="CQO237" s="38"/>
      <c r="CQP237" s="38"/>
      <c r="CQQ237" s="38"/>
      <c r="CQR237" s="38"/>
      <c r="CQS237" s="38"/>
      <c r="CQT237" s="38"/>
      <c r="CQU237" s="38"/>
      <c r="CQV237" s="38"/>
      <c r="CQW237" s="38"/>
      <c r="CQX237" s="38"/>
      <c r="CQY237" s="38"/>
      <c r="CQZ237" s="38"/>
      <c r="CRA237" s="38"/>
      <c r="CRB237" s="38"/>
      <c r="CRC237" s="38"/>
      <c r="CRD237" s="38"/>
      <c r="CRE237" s="38"/>
      <c r="CRF237" s="38"/>
      <c r="CRG237" s="38"/>
      <c r="CRH237" s="38"/>
      <c r="CRI237" s="38"/>
      <c r="CRJ237" s="38"/>
      <c r="CRK237" s="38"/>
      <c r="CRL237" s="38"/>
      <c r="CRM237" s="38"/>
      <c r="CRN237" s="38"/>
      <c r="CRO237" s="38"/>
      <c r="CRP237" s="38"/>
      <c r="CRQ237" s="38"/>
      <c r="CRR237" s="38"/>
      <c r="CRS237" s="38"/>
      <c r="CRT237" s="38"/>
      <c r="CRU237" s="38"/>
      <c r="CRV237" s="38"/>
      <c r="CRW237" s="38"/>
      <c r="CRX237" s="38"/>
      <c r="CRY237" s="38"/>
      <c r="CRZ237" s="38"/>
      <c r="CSA237" s="38"/>
      <c r="CSB237" s="38"/>
      <c r="CSC237" s="38"/>
      <c r="CSD237" s="38"/>
      <c r="CSE237" s="38"/>
      <c r="CSF237" s="38"/>
      <c r="CSG237" s="38"/>
      <c r="CSH237" s="38"/>
      <c r="CSI237" s="38"/>
      <c r="CSJ237" s="38"/>
      <c r="CSK237" s="38"/>
      <c r="CSL237" s="38"/>
      <c r="CSM237" s="38"/>
      <c r="CSN237" s="38"/>
      <c r="CSO237" s="38"/>
      <c r="CSP237" s="38"/>
      <c r="CSQ237" s="38"/>
      <c r="CSR237" s="38"/>
      <c r="CSS237" s="38"/>
      <c r="CST237" s="38"/>
      <c r="CSU237" s="38"/>
      <c r="CSV237" s="38"/>
      <c r="CSW237" s="38"/>
      <c r="CSX237" s="38"/>
      <c r="CSY237" s="38"/>
      <c r="CSZ237" s="38"/>
      <c r="CTA237" s="38"/>
      <c r="CTB237" s="38"/>
      <c r="CTC237" s="38"/>
      <c r="CTD237" s="38"/>
      <c r="CTE237" s="38"/>
      <c r="CTF237" s="38"/>
      <c r="CTG237" s="38"/>
      <c r="CTH237" s="38"/>
      <c r="CTI237" s="38"/>
      <c r="CTJ237" s="38"/>
      <c r="CTK237" s="38"/>
      <c r="CTL237" s="38"/>
      <c r="CTM237" s="38"/>
      <c r="CTN237" s="38"/>
      <c r="CTO237" s="38"/>
      <c r="CTP237" s="38"/>
      <c r="CTQ237" s="38"/>
      <c r="CTR237" s="38"/>
      <c r="CTS237" s="38"/>
      <c r="CTT237" s="38"/>
      <c r="CTU237" s="38"/>
      <c r="CTV237" s="38"/>
      <c r="CTW237" s="38"/>
      <c r="CTX237" s="38"/>
      <c r="CTY237" s="38"/>
      <c r="CTZ237" s="38"/>
      <c r="CUA237" s="38"/>
      <c r="CUB237" s="38"/>
      <c r="CUC237" s="38"/>
      <c r="CUD237" s="38"/>
      <c r="CUE237" s="38"/>
      <c r="CUF237" s="38"/>
      <c r="CUG237" s="38"/>
      <c r="CUH237" s="38"/>
      <c r="CUI237" s="38"/>
      <c r="CUJ237" s="38"/>
      <c r="CUK237" s="38"/>
      <c r="CUL237" s="38"/>
      <c r="CUM237" s="38"/>
      <c r="CUN237" s="38"/>
      <c r="CUO237" s="38"/>
      <c r="CUP237" s="38"/>
      <c r="CUQ237" s="38"/>
      <c r="CUR237" s="38"/>
      <c r="CUS237" s="38"/>
      <c r="CUT237" s="38"/>
      <c r="CUU237" s="38"/>
      <c r="CUV237" s="38"/>
      <c r="CUW237" s="38"/>
      <c r="CUX237" s="38"/>
      <c r="CUY237" s="38"/>
      <c r="CUZ237" s="38"/>
      <c r="CVA237" s="38"/>
      <c r="CVB237" s="38"/>
      <c r="CVC237" s="38"/>
      <c r="CVD237" s="38"/>
      <c r="CVE237" s="38"/>
      <c r="CVF237" s="38"/>
      <c r="CVG237" s="38"/>
      <c r="CVH237" s="38"/>
      <c r="CVI237" s="38"/>
      <c r="CVJ237" s="38"/>
      <c r="CVK237" s="38"/>
      <c r="CVL237" s="38"/>
      <c r="CVM237" s="38"/>
      <c r="CVN237" s="38"/>
      <c r="CVO237" s="38"/>
      <c r="CVP237" s="38"/>
      <c r="CVQ237" s="38"/>
      <c r="CVR237" s="38"/>
      <c r="CVS237" s="38"/>
      <c r="CVT237" s="38"/>
      <c r="CVU237" s="38"/>
      <c r="CVV237" s="38"/>
      <c r="CVW237" s="38"/>
      <c r="CVX237" s="38"/>
      <c r="CVY237" s="38"/>
      <c r="CVZ237" s="38"/>
      <c r="CWA237" s="38"/>
      <c r="CWB237" s="38"/>
      <c r="CWC237" s="38"/>
      <c r="CWD237" s="38"/>
      <c r="CWE237" s="38"/>
      <c r="CWF237" s="38"/>
      <c r="CWG237" s="38"/>
      <c r="CWH237" s="38"/>
      <c r="CWI237" s="38"/>
      <c r="CWJ237" s="38"/>
      <c r="CWK237" s="38"/>
      <c r="CWL237" s="38"/>
      <c r="CWM237" s="38"/>
      <c r="CWN237" s="38"/>
      <c r="CWO237" s="38"/>
      <c r="CWP237" s="38"/>
      <c r="CWQ237" s="38"/>
      <c r="CWR237" s="38"/>
      <c r="CWS237" s="38"/>
      <c r="CWT237" s="38"/>
      <c r="CWU237" s="38"/>
      <c r="CWV237" s="38"/>
      <c r="CWW237" s="38"/>
      <c r="CWX237" s="38"/>
      <c r="CWY237" s="38"/>
      <c r="CWZ237" s="38"/>
      <c r="CXA237" s="38"/>
      <c r="CXB237" s="38"/>
      <c r="CXC237" s="38"/>
      <c r="CXD237" s="38"/>
      <c r="CXE237" s="38"/>
      <c r="CXF237" s="38"/>
      <c r="CXG237" s="38"/>
      <c r="CXH237" s="38"/>
      <c r="CXI237" s="38"/>
      <c r="CXJ237" s="38"/>
      <c r="CXK237" s="38"/>
      <c r="CXL237" s="38"/>
      <c r="CXM237" s="38"/>
      <c r="CXN237" s="38"/>
      <c r="CXO237" s="38"/>
      <c r="CXP237" s="38"/>
      <c r="CXQ237" s="38"/>
      <c r="CXR237" s="38"/>
      <c r="CXS237" s="38"/>
      <c r="CXT237" s="38"/>
      <c r="CXU237" s="38"/>
      <c r="CXV237" s="38"/>
      <c r="CXW237" s="38"/>
      <c r="CXX237" s="38"/>
      <c r="CXY237" s="38"/>
      <c r="CXZ237" s="38"/>
      <c r="CYA237" s="38"/>
      <c r="CYB237" s="38"/>
      <c r="CYC237" s="38"/>
      <c r="CYD237" s="38"/>
      <c r="CYE237" s="38"/>
      <c r="CYF237" s="38"/>
      <c r="CYG237" s="38"/>
      <c r="CYH237" s="38"/>
      <c r="CYI237" s="38"/>
      <c r="CYJ237" s="38"/>
      <c r="CYK237" s="38"/>
      <c r="CYL237" s="38"/>
      <c r="CYM237" s="38"/>
      <c r="CYN237" s="38"/>
      <c r="CYO237" s="38"/>
      <c r="CYP237" s="38"/>
      <c r="CYQ237" s="38"/>
      <c r="CYR237" s="38"/>
      <c r="CYS237" s="38"/>
      <c r="CYT237" s="38"/>
      <c r="CYU237" s="38"/>
      <c r="CYV237" s="38"/>
      <c r="CYW237" s="38"/>
      <c r="CYX237" s="38"/>
      <c r="CYY237" s="38"/>
      <c r="CYZ237" s="38"/>
      <c r="CZA237" s="38"/>
      <c r="CZB237" s="38"/>
      <c r="CZC237" s="38"/>
      <c r="CZD237" s="38"/>
      <c r="CZE237" s="38"/>
      <c r="CZF237" s="38"/>
      <c r="CZG237" s="38"/>
      <c r="CZH237" s="38"/>
      <c r="CZI237" s="38"/>
      <c r="CZJ237" s="38"/>
      <c r="CZK237" s="38"/>
      <c r="CZL237" s="38"/>
      <c r="CZM237" s="38"/>
      <c r="CZN237" s="38"/>
      <c r="CZO237" s="38"/>
      <c r="CZP237" s="38"/>
      <c r="CZQ237" s="38"/>
      <c r="CZR237" s="38"/>
      <c r="CZS237" s="38"/>
      <c r="CZT237" s="38"/>
      <c r="CZU237" s="38"/>
      <c r="CZV237" s="38"/>
      <c r="CZW237" s="38"/>
      <c r="CZX237" s="38"/>
      <c r="CZY237" s="38"/>
      <c r="CZZ237" s="38"/>
      <c r="DAA237" s="38"/>
      <c r="DAB237" s="38"/>
      <c r="DAC237" s="38"/>
      <c r="DAD237" s="38"/>
      <c r="DAE237" s="38"/>
      <c r="DAF237" s="38"/>
      <c r="DAG237" s="38"/>
      <c r="DAH237" s="38"/>
      <c r="DAI237" s="38"/>
      <c r="DAJ237" s="38"/>
      <c r="DAK237" s="38"/>
      <c r="DAL237" s="38"/>
      <c r="DAM237" s="38"/>
      <c r="DAN237" s="38"/>
      <c r="DAO237" s="38"/>
      <c r="DAP237" s="38"/>
      <c r="DAQ237" s="38"/>
      <c r="DAR237" s="38"/>
      <c r="DAS237" s="38"/>
      <c r="DAT237" s="38"/>
      <c r="DAU237" s="38"/>
      <c r="DAV237" s="38"/>
      <c r="DAW237" s="38"/>
      <c r="DAX237" s="38"/>
      <c r="DAY237" s="38"/>
      <c r="DAZ237" s="38"/>
      <c r="DBA237" s="38"/>
      <c r="DBB237" s="38"/>
      <c r="DBC237" s="38"/>
      <c r="DBD237" s="38"/>
      <c r="DBE237" s="38"/>
      <c r="DBF237" s="38"/>
      <c r="DBG237" s="38"/>
      <c r="DBH237" s="38"/>
      <c r="DBI237" s="38"/>
      <c r="DBJ237" s="38"/>
      <c r="DBK237" s="38"/>
      <c r="DBL237" s="38"/>
      <c r="DBM237" s="38"/>
      <c r="DBN237" s="38"/>
      <c r="DBO237" s="38"/>
      <c r="DBP237" s="38"/>
      <c r="DBQ237" s="38"/>
      <c r="DBR237" s="38"/>
      <c r="DBS237" s="38"/>
      <c r="DBT237" s="38"/>
      <c r="DBU237" s="38"/>
      <c r="DBV237" s="38"/>
      <c r="DBW237" s="38"/>
      <c r="DBX237" s="38"/>
      <c r="DBY237" s="38"/>
      <c r="DBZ237" s="38"/>
      <c r="DCA237" s="38"/>
      <c r="DCB237" s="38"/>
      <c r="DCC237" s="38"/>
      <c r="DCD237" s="38"/>
      <c r="DCE237" s="38"/>
      <c r="DCF237" s="38"/>
      <c r="DCG237" s="38"/>
      <c r="DCH237" s="38"/>
      <c r="DCI237" s="38"/>
      <c r="DCJ237" s="38"/>
      <c r="DCK237" s="38"/>
      <c r="DCL237" s="38"/>
      <c r="DCM237" s="38"/>
      <c r="DCN237" s="38"/>
      <c r="DCO237" s="38"/>
      <c r="DCP237" s="38"/>
      <c r="DCQ237" s="38"/>
      <c r="DCR237" s="38"/>
      <c r="DCS237" s="38"/>
      <c r="DCT237" s="38"/>
      <c r="DCU237" s="38"/>
      <c r="DCV237" s="38"/>
      <c r="DCW237" s="38"/>
      <c r="DCX237" s="38"/>
      <c r="DCY237" s="38"/>
      <c r="DCZ237" s="38"/>
      <c r="DDA237" s="38"/>
      <c r="DDB237" s="38"/>
      <c r="DDC237" s="38"/>
      <c r="DDD237" s="38"/>
      <c r="DDE237" s="38"/>
      <c r="DDF237" s="38"/>
      <c r="DDG237" s="38"/>
      <c r="DDH237" s="38"/>
      <c r="DDI237" s="38"/>
      <c r="DDJ237" s="38"/>
      <c r="DDK237" s="38"/>
      <c r="DDL237" s="38"/>
      <c r="DDM237" s="38"/>
      <c r="DDN237" s="38"/>
      <c r="DDO237" s="38"/>
      <c r="DDP237" s="38"/>
      <c r="DDQ237" s="38"/>
      <c r="DDR237" s="38"/>
      <c r="DDS237" s="38"/>
      <c r="DDT237" s="38"/>
      <c r="DDU237" s="38"/>
      <c r="DDV237" s="38"/>
      <c r="DDW237" s="38"/>
      <c r="DDX237" s="38"/>
      <c r="DDY237" s="38"/>
      <c r="DDZ237" s="38"/>
      <c r="DEA237" s="38"/>
      <c r="DEB237" s="38"/>
      <c r="DEC237" s="38"/>
      <c r="DED237" s="38"/>
      <c r="DEE237" s="38"/>
      <c r="DEF237" s="38"/>
      <c r="DEG237" s="38"/>
      <c r="DEH237" s="38"/>
      <c r="DEI237" s="38"/>
      <c r="DEJ237" s="38"/>
      <c r="DEK237" s="38"/>
      <c r="DEL237" s="38"/>
      <c r="DEM237" s="38"/>
      <c r="DEN237" s="38"/>
      <c r="DEO237" s="38"/>
      <c r="DEP237" s="38"/>
      <c r="DEQ237" s="38"/>
      <c r="DER237" s="38"/>
      <c r="DES237" s="38"/>
      <c r="DET237" s="38"/>
      <c r="DEU237" s="38"/>
      <c r="DEV237" s="38"/>
      <c r="DEW237" s="38"/>
      <c r="DEX237" s="38"/>
      <c r="DEY237" s="38"/>
      <c r="DEZ237" s="38"/>
      <c r="DFA237" s="38"/>
      <c r="DFB237" s="38"/>
      <c r="DFC237" s="38"/>
      <c r="DFD237" s="38"/>
      <c r="DFE237" s="38"/>
      <c r="DFF237" s="38"/>
      <c r="DFG237" s="38"/>
      <c r="DFH237" s="38"/>
      <c r="DFI237" s="38"/>
      <c r="DFJ237" s="38"/>
      <c r="DFK237" s="38"/>
      <c r="DFL237" s="38"/>
      <c r="DFM237" s="38"/>
      <c r="DFN237" s="38"/>
      <c r="DFO237" s="38"/>
      <c r="DFP237" s="38"/>
      <c r="DFQ237" s="38"/>
      <c r="DFR237" s="38"/>
      <c r="DFS237" s="38"/>
      <c r="DFT237" s="38"/>
      <c r="DFU237" s="38"/>
      <c r="DFV237" s="38"/>
      <c r="DFW237" s="38"/>
      <c r="DFX237" s="38"/>
      <c r="DFY237" s="38"/>
      <c r="DFZ237" s="38"/>
      <c r="DGA237" s="38"/>
      <c r="DGB237" s="38"/>
      <c r="DGC237" s="38"/>
      <c r="DGD237" s="38"/>
      <c r="DGE237" s="38"/>
      <c r="DGF237" s="38"/>
      <c r="DGG237" s="38"/>
      <c r="DGH237" s="38"/>
      <c r="DGI237" s="38"/>
      <c r="DGJ237" s="38"/>
      <c r="DGK237" s="38"/>
      <c r="DGL237" s="38"/>
      <c r="DGM237" s="38"/>
      <c r="DGN237" s="38"/>
      <c r="DGO237" s="38"/>
      <c r="DGP237" s="38"/>
      <c r="DGQ237" s="38"/>
      <c r="DGR237" s="38"/>
      <c r="DGS237" s="38"/>
      <c r="DGT237" s="38"/>
      <c r="DGU237" s="38"/>
      <c r="DGV237" s="38"/>
      <c r="DGW237" s="38"/>
      <c r="DGX237" s="38"/>
      <c r="DGY237" s="38"/>
      <c r="DGZ237" s="38"/>
      <c r="DHA237" s="38"/>
      <c r="DHB237" s="38"/>
      <c r="DHC237" s="38"/>
      <c r="DHD237" s="38"/>
      <c r="DHE237" s="38"/>
      <c r="DHF237" s="38"/>
      <c r="DHG237" s="38"/>
      <c r="DHH237" s="38"/>
      <c r="DHI237" s="38"/>
      <c r="DHJ237" s="38"/>
      <c r="DHK237" s="38"/>
      <c r="DHL237" s="38"/>
      <c r="DHM237" s="38"/>
      <c r="DHN237" s="38"/>
      <c r="DHO237" s="38"/>
      <c r="DHP237" s="38"/>
      <c r="DHQ237" s="38"/>
      <c r="DHR237" s="38"/>
      <c r="DHS237" s="38"/>
      <c r="DHT237" s="38"/>
      <c r="DHU237" s="38"/>
      <c r="DHV237" s="38"/>
      <c r="DHW237" s="38"/>
      <c r="DHX237" s="38"/>
      <c r="DHY237" s="38"/>
      <c r="DHZ237" s="38"/>
      <c r="DIA237" s="38"/>
      <c r="DIB237" s="38"/>
      <c r="DIC237" s="38"/>
      <c r="DID237" s="38"/>
      <c r="DIE237" s="38"/>
      <c r="DIF237" s="38"/>
      <c r="DIG237" s="38"/>
      <c r="DIH237" s="38"/>
      <c r="DII237" s="38"/>
      <c r="DIJ237" s="38"/>
      <c r="DIK237" s="38"/>
      <c r="DIL237" s="38"/>
      <c r="DIM237" s="38"/>
      <c r="DIN237" s="38"/>
      <c r="DIO237" s="38"/>
      <c r="DIP237" s="38"/>
      <c r="DIQ237" s="38"/>
      <c r="DIR237" s="38"/>
      <c r="DIS237" s="38"/>
      <c r="DIT237" s="38"/>
      <c r="DIU237" s="38"/>
      <c r="DIV237" s="38"/>
      <c r="DIW237" s="38"/>
      <c r="DIX237" s="38"/>
      <c r="DIY237" s="38"/>
      <c r="DIZ237" s="38"/>
      <c r="DJA237" s="38"/>
      <c r="DJB237" s="38"/>
      <c r="DJC237" s="38"/>
      <c r="DJD237" s="38"/>
      <c r="DJE237" s="38"/>
      <c r="DJF237" s="38"/>
      <c r="DJG237" s="38"/>
      <c r="DJH237" s="38"/>
      <c r="DJI237" s="38"/>
      <c r="DJJ237" s="38"/>
      <c r="DJK237" s="38"/>
      <c r="DJL237" s="38"/>
      <c r="DJM237" s="38"/>
      <c r="DJN237" s="38"/>
      <c r="DJO237" s="38"/>
      <c r="DJP237" s="38"/>
      <c r="DJQ237" s="38"/>
      <c r="DJR237" s="38"/>
      <c r="DJS237" s="38"/>
      <c r="DJT237" s="38"/>
      <c r="DJU237" s="38"/>
      <c r="DJV237" s="38"/>
      <c r="DJW237" s="38"/>
      <c r="DJX237" s="38"/>
      <c r="DJY237" s="38"/>
      <c r="DJZ237" s="38"/>
      <c r="DKA237" s="38"/>
      <c r="DKB237" s="38"/>
      <c r="DKC237" s="38"/>
      <c r="DKD237" s="38"/>
      <c r="DKE237" s="38"/>
      <c r="DKF237" s="38"/>
      <c r="DKG237" s="38"/>
      <c r="DKH237" s="38"/>
      <c r="DKI237" s="38"/>
      <c r="DKJ237" s="38"/>
      <c r="DKK237" s="38"/>
      <c r="DKL237" s="38"/>
      <c r="DKM237" s="38"/>
      <c r="DKN237" s="38"/>
      <c r="DKO237" s="38"/>
      <c r="DKP237" s="38"/>
      <c r="DKQ237" s="38"/>
      <c r="DKR237" s="38"/>
      <c r="DKS237" s="38"/>
      <c r="DKT237" s="38"/>
      <c r="DKU237" s="38"/>
      <c r="DKV237" s="38"/>
      <c r="DKW237" s="38"/>
      <c r="DKX237" s="38"/>
      <c r="DKY237" s="38"/>
      <c r="DKZ237" s="38"/>
      <c r="DLA237" s="38"/>
      <c r="DLB237" s="38"/>
      <c r="DLC237" s="38"/>
      <c r="DLD237" s="38"/>
      <c r="DLE237" s="38"/>
      <c r="DLF237" s="38"/>
      <c r="DLG237" s="38"/>
      <c r="DLH237" s="38"/>
      <c r="DLI237" s="38"/>
      <c r="DLJ237" s="38"/>
      <c r="DLK237" s="38"/>
      <c r="DLL237" s="38"/>
      <c r="DLM237" s="38"/>
      <c r="DLN237" s="38"/>
      <c r="DLO237" s="38"/>
      <c r="DLP237" s="38"/>
      <c r="DLQ237" s="38"/>
      <c r="DLR237" s="38"/>
      <c r="DLS237" s="38"/>
      <c r="DLT237" s="38"/>
      <c r="DLU237" s="38"/>
      <c r="DLV237" s="38"/>
      <c r="DLW237" s="38"/>
      <c r="DLX237" s="38"/>
      <c r="DLY237" s="38"/>
      <c r="DLZ237" s="38"/>
      <c r="DMA237" s="38"/>
      <c r="DMB237" s="38"/>
      <c r="DMC237" s="38"/>
      <c r="DMD237" s="38"/>
      <c r="DME237" s="38"/>
      <c r="DMF237" s="38"/>
      <c r="DMG237" s="38"/>
      <c r="DMH237" s="38"/>
      <c r="DMI237" s="38"/>
      <c r="DMJ237" s="38"/>
      <c r="DMK237" s="38"/>
      <c r="DML237" s="38"/>
      <c r="DMM237" s="38"/>
      <c r="DMN237" s="38"/>
      <c r="DMO237" s="38"/>
      <c r="DMP237" s="38"/>
      <c r="DMQ237" s="38"/>
      <c r="DMR237" s="38"/>
      <c r="DMS237" s="38"/>
      <c r="DMT237" s="38"/>
      <c r="DMU237" s="38"/>
      <c r="DMV237" s="38"/>
      <c r="DMW237" s="38"/>
      <c r="DMX237" s="38"/>
      <c r="DMY237" s="38"/>
      <c r="DMZ237" s="38"/>
      <c r="DNA237" s="38"/>
      <c r="DNB237" s="38"/>
      <c r="DNC237" s="38"/>
      <c r="DND237" s="38"/>
      <c r="DNE237" s="38"/>
      <c r="DNF237" s="38"/>
      <c r="DNG237" s="38"/>
      <c r="DNH237" s="38"/>
      <c r="DNI237" s="38"/>
      <c r="DNJ237" s="38"/>
      <c r="DNK237" s="38"/>
      <c r="DNL237" s="38"/>
      <c r="DNM237" s="38"/>
      <c r="DNN237" s="38"/>
      <c r="DNO237" s="38"/>
      <c r="DNP237" s="38"/>
      <c r="DNQ237" s="38"/>
      <c r="DNR237" s="38"/>
      <c r="DNS237" s="38"/>
      <c r="DNT237" s="38"/>
      <c r="DNU237" s="38"/>
      <c r="DNV237" s="38"/>
      <c r="DNW237" s="38"/>
      <c r="DNX237" s="38"/>
      <c r="DNY237" s="38"/>
      <c r="DNZ237" s="38"/>
      <c r="DOA237" s="38"/>
      <c r="DOB237" s="38"/>
      <c r="DOC237" s="38"/>
      <c r="DOD237" s="38"/>
      <c r="DOE237" s="38"/>
      <c r="DOF237" s="38"/>
      <c r="DOG237" s="38"/>
      <c r="DOH237" s="38"/>
      <c r="DOI237" s="38"/>
      <c r="DOJ237" s="38"/>
      <c r="DOK237" s="38"/>
      <c r="DOL237" s="38"/>
      <c r="DOM237" s="38"/>
      <c r="DON237" s="38"/>
      <c r="DOO237" s="38"/>
      <c r="DOP237" s="38"/>
      <c r="DOQ237" s="38"/>
      <c r="DOR237" s="38"/>
      <c r="DOS237" s="38"/>
      <c r="DOT237" s="38"/>
      <c r="DOU237" s="38"/>
      <c r="DOV237" s="38"/>
      <c r="DOW237" s="38"/>
      <c r="DOX237" s="38"/>
      <c r="DOY237" s="38"/>
      <c r="DOZ237" s="38"/>
      <c r="DPA237" s="38"/>
      <c r="DPB237" s="38"/>
      <c r="DPC237" s="38"/>
      <c r="DPD237" s="38"/>
      <c r="DPE237" s="38"/>
      <c r="DPF237" s="38"/>
      <c r="DPG237" s="38"/>
      <c r="DPH237" s="38"/>
      <c r="DPI237" s="38"/>
      <c r="DPJ237" s="38"/>
      <c r="DPK237" s="38"/>
      <c r="DPL237" s="38"/>
      <c r="DPM237" s="38"/>
      <c r="DPN237" s="38"/>
      <c r="DPO237" s="38"/>
      <c r="DPP237" s="38"/>
      <c r="DPQ237" s="38"/>
      <c r="DPR237" s="38"/>
      <c r="DPS237" s="38"/>
      <c r="DPT237" s="38"/>
      <c r="DPU237" s="38"/>
      <c r="DPV237" s="38"/>
      <c r="DPW237" s="38"/>
      <c r="DPX237" s="38"/>
      <c r="DPY237" s="38"/>
      <c r="DPZ237" s="38"/>
      <c r="DQA237" s="38"/>
      <c r="DQB237" s="38"/>
      <c r="DQC237" s="38"/>
      <c r="DQD237" s="38"/>
      <c r="DQE237" s="38"/>
      <c r="DQF237" s="38"/>
      <c r="DQG237" s="38"/>
      <c r="DQH237" s="38"/>
      <c r="DQI237" s="38"/>
      <c r="DQJ237" s="38"/>
      <c r="DQK237" s="38"/>
      <c r="DQL237" s="38"/>
      <c r="DQM237" s="38"/>
      <c r="DQN237" s="38"/>
      <c r="DQO237" s="38"/>
      <c r="DQP237" s="38"/>
      <c r="DQQ237" s="38"/>
      <c r="DQR237" s="38"/>
      <c r="DQS237" s="38"/>
      <c r="DQT237" s="38"/>
      <c r="DQU237" s="38"/>
      <c r="DQV237" s="38"/>
      <c r="DQW237" s="38"/>
      <c r="DQX237" s="38"/>
      <c r="DQY237" s="38"/>
      <c r="DQZ237" s="38"/>
      <c r="DRA237" s="38"/>
      <c r="DRB237" s="38"/>
      <c r="DRC237" s="38"/>
      <c r="DRD237" s="38"/>
      <c r="DRE237" s="38"/>
      <c r="DRF237" s="38"/>
      <c r="DRG237" s="38"/>
      <c r="DRH237" s="38"/>
      <c r="DRI237" s="38"/>
      <c r="DRJ237" s="38"/>
      <c r="DRK237" s="38"/>
      <c r="DRL237" s="38"/>
      <c r="DRM237" s="38"/>
      <c r="DRN237" s="38"/>
      <c r="DRO237" s="38"/>
      <c r="DRP237" s="38"/>
      <c r="DRQ237" s="38"/>
      <c r="DRR237" s="38"/>
      <c r="DRS237" s="38"/>
      <c r="DRT237" s="38"/>
      <c r="DRU237" s="38"/>
      <c r="DRV237" s="38"/>
      <c r="DRW237" s="38"/>
      <c r="DRX237" s="38"/>
      <c r="DRY237" s="38"/>
      <c r="DRZ237" s="38"/>
      <c r="DSA237" s="38"/>
      <c r="DSB237" s="38"/>
      <c r="DSC237" s="38"/>
      <c r="DSD237" s="38"/>
      <c r="DSE237" s="38"/>
      <c r="DSF237" s="38"/>
      <c r="DSG237" s="38"/>
      <c r="DSH237" s="38"/>
      <c r="DSI237" s="38"/>
      <c r="DSJ237" s="38"/>
      <c r="DSK237" s="38"/>
      <c r="DSL237" s="38"/>
      <c r="DSM237" s="38"/>
      <c r="DSN237" s="38"/>
      <c r="DSO237" s="38"/>
      <c r="DSP237" s="38"/>
      <c r="DSQ237" s="38"/>
      <c r="DSR237" s="38"/>
      <c r="DSS237" s="38"/>
      <c r="DST237" s="38"/>
      <c r="DSU237" s="38"/>
      <c r="DSV237" s="38"/>
      <c r="DSW237" s="38"/>
      <c r="DSX237" s="38"/>
      <c r="DSY237" s="38"/>
      <c r="DSZ237" s="38"/>
      <c r="DTA237" s="38"/>
      <c r="DTB237" s="38"/>
      <c r="DTC237" s="38"/>
      <c r="DTD237" s="38"/>
      <c r="DTE237" s="38"/>
      <c r="DTF237" s="38"/>
      <c r="DTG237" s="38"/>
      <c r="DTH237" s="38"/>
      <c r="DTI237" s="38"/>
      <c r="DTJ237" s="38"/>
      <c r="DTK237" s="38"/>
      <c r="DTL237" s="38"/>
      <c r="DTM237" s="38"/>
      <c r="DTN237" s="38"/>
      <c r="DTO237" s="38"/>
      <c r="DTP237" s="38"/>
      <c r="DTQ237" s="38"/>
      <c r="DTR237" s="38"/>
      <c r="DTS237" s="38"/>
      <c r="DTT237" s="38"/>
      <c r="DTU237" s="38"/>
      <c r="DTV237" s="38"/>
      <c r="DTW237" s="38"/>
      <c r="DTX237" s="38"/>
      <c r="DTY237" s="38"/>
      <c r="DTZ237" s="38"/>
      <c r="DUA237" s="38"/>
      <c r="DUB237" s="38"/>
      <c r="DUC237" s="38"/>
      <c r="DUD237" s="38"/>
      <c r="DUE237" s="38"/>
      <c r="DUF237" s="38"/>
      <c r="DUG237" s="38"/>
      <c r="DUH237" s="38"/>
      <c r="DUI237" s="38"/>
      <c r="DUJ237" s="38"/>
      <c r="DUK237" s="38"/>
      <c r="DUL237" s="38"/>
      <c r="DUM237" s="38"/>
      <c r="DUN237" s="38"/>
      <c r="DUO237" s="38"/>
      <c r="DUP237" s="38"/>
      <c r="DUQ237" s="38"/>
      <c r="DUR237" s="38"/>
      <c r="DUS237" s="38"/>
      <c r="DUT237" s="38"/>
      <c r="DUU237" s="38"/>
      <c r="DUV237" s="38"/>
      <c r="DUW237" s="38"/>
      <c r="DUX237" s="38"/>
      <c r="DUY237" s="38"/>
      <c r="DUZ237" s="38"/>
      <c r="DVA237" s="38"/>
      <c r="DVB237" s="38"/>
      <c r="DVC237" s="38"/>
      <c r="DVD237" s="38"/>
      <c r="DVE237" s="38"/>
      <c r="DVF237" s="38"/>
      <c r="DVG237" s="38"/>
      <c r="DVH237" s="38"/>
      <c r="DVI237" s="38"/>
      <c r="DVJ237" s="38"/>
      <c r="DVK237" s="38"/>
      <c r="DVL237" s="38"/>
      <c r="DVM237" s="38"/>
      <c r="DVN237" s="38"/>
      <c r="DVO237" s="38"/>
      <c r="DVP237" s="38"/>
      <c r="DVQ237" s="38"/>
      <c r="DVR237" s="38"/>
      <c r="DVS237" s="38"/>
      <c r="DVT237" s="38"/>
      <c r="DVU237" s="38"/>
      <c r="DVV237" s="38"/>
      <c r="DVW237" s="38"/>
      <c r="DVX237" s="38"/>
      <c r="DVY237" s="38"/>
      <c r="DVZ237" s="38"/>
      <c r="DWA237" s="38"/>
      <c r="DWB237" s="38"/>
      <c r="DWC237" s="38"/>
      <c r="DWD237" s="38"/>
      <c r="DWE237" s="38"/>
      <c r="DWF237" s="38"/>
      <c r="DWG237" s="38"/>
      <c r="DWH237" s="38"/>
      <c r="DWI237" s="38"/>
      <c r="DWJ237" s="38"/>
      <c r="DWK237" s="38"/>
      <c r="DWL237" s="38"/>
      <c r="DWM237" s="38"/>
      <c r="DWN237" s="38"/>
      <c r="DWO237" s="38"/>
      <c r="DWP237" s="38"/>
      <c r="DWQ237" s="38"/>
      <c r="DWR237" s="38"/>
      <c r="DWS237" s="38"/>
      <c r="DWT237" s="38"/>
      <c r="DWU237" s="38"/>
      <c r="DWV237" s="38"/>
      <c r="DWW237" s="38"/>
      <c r="DWX237" s="38"/>
      <c r="DWY237" s="38"/>
      <c r="DWZ237" s="38"/>
      <c r="DXA237" s="38"/>
      <c r="DXB237" s="38"/>
      <c r="DXC237" s="38"/>
      <c r="DXD237" s="38"/>
      <c r="DXE237" s="38"/>
      <c r="DXF237" s="38"/>
      <c r="DXG237" s="38"/>
      <c r="DXH237" s="38"/>
      <c r="DXI237" s="38"/>
      <c r="DXJ237" s="38"/>
      <c r="DXK237" s="38"/>
      <c r="DXL237" s="38"/>
      <c r="DXM237" s="38"/>
      <c r="DXN237" s="38"/>
      <c r="DXO237" s="38"/>
      <c r="DXP237" s="38"/>
      <c r="DXQ237" s="38"/>
      <c r="DXR237" s="38"/>
      <c r="DXS237" s="38"/>
      <c r="DXT237" s="38"/>
      <c r="DXU237" s="38"/>
      <c r="DXV237" s="38"/>
      <c r="DXW237" s="38"/>
      <c r="DXX237" s="38"/>
      <c r="DXY237" s="38"/>
      <c r="DXZ237" s="38"/>
      <c r="DYA237" s="38"/>
      <c r="DYB237" s="38"/>
      <c r="DYC237" s="38"/>
      <c r="DYD237" s="38"/>
      <c r="DYE237" s="38"/>
      <c r="DYF237" s="38"/>
      <c r="DYG237" s="38"/>
      <c r="DYH237" s="38"/>
      <c r="DYI237" s="38"/>
      <c r="DYJ237" s="38"/>
      <c r="DYK237" s="38"/>
      <c r="DYL237" s="38"/>
      <c r="DYM237" s="38"/>
      <c r="DYN237" s="38"/>
      <c r="DYO237" s="38"/>
      <c r="DYP237" s="38"/>
      <c r="DYQ237" s="38"/>
      <c r="DYR237" s="38"/>
      <c r="DYS237" s="38"/>
      <c r="DYT237" s="38"/>
      <c r="DYU237" s="38"/>
      <c r="DYV237" s="38"/>
      <c r="DYW237" s="38"/>
      <c r="DYX237" s="38"/>
      <c r="DYY237" s="38"/>
      <c r="DYZ237" s="38"/>
      <c r="DZA237" s="38"/>
      <c r="DZB237" s="38"/>
      <c r="DZC237" s="38"/>
      <c r="DZD237" s="38"/>
      <c r="DZE237" s="38"/>
      <c r="DZF237" s="38"/>
      <c r="DZG237" s="38"/>
      <c r="DZH237" s="38"/>
      <c r="DZI237" s="38"/>
      <c r="DZJ237" s="38"/>
      <c r="DZK237" s="38"/>
      <c r="DZL237" s="38"/>
      <c r="DZM237" s="38"/>
      <c r="DZN237" s="38"/>
      <c r="DZO237" s="38"/>
      <c r="DZP237" s="38"/>
      <c r="DZQ237" s="38"/>
      <c r="DZR237" s="38"/>
      <c r="DZS237" s="38"/>
      <c r="DZT237" s="38"/>
      <c r="DZU237" s="38"/>
      <c r="DZV237" s="38"/>
      <c r="DZW237" s="38"/>
      <c r="DZX237" s="38"/>
      <c r="DZY237" s="38"/>
      <c r="DZZ237" s="38"/>
      <c r="EAA237" s="38"/>
      <c r="EAB237" s="38"/>
      <c r="EAC237" s="38"/>
      <c r="EAD237" s="38"/>
      <c r="EAE237" s="38"/>
      <c r="EAF237" s="38"/>
      <c r="EAG237" s="38"/>
      <c r="EAH237" s="38"/>
      <c r="EAI237" s="38"/>
      <c r="EAJ237" s="38"/>
      <c r="EAK237" s="38"/>
      <c r="EAL237" s="38"/>
      <c r="EAM237" s="38"/>
      <c r="EAN237" s="38"/>
      <c r="EAO237" s="38"/>
      <c r="EAP237" s="38"/>
      <c r="EAQ237" s="38"/>
      <c r="EAR237" s="38"/>
      <c r="EAS237" s="38"/>
      <c r="EAT237" s="38"/>
      <c r="EAU237" s="38"/>
      <c r="EAV237" s="38"/>
      <c r="EAW237" s="38"/>
      <c r="EAX237" s="38"/>
      <c r="EAY237" s="38"/>
      <c r="EAZ237" s="38"/>
      <c r="EBA237" s="38"/>
      <c r="EBB237" s="38"/>
      <c r="EBC237" s="38"/>
      <c r="EBD237" s="38"/>
      <c r="EBE237" s="38"/>
      <c r="EBF237" s="38"/>
      <c r="EBG237" s="38"/>
      <c r="EBH237" s="38"/>
      <c r="EBI237" s="38"/>
      <c r="EBJ237" s="38"/>
      <c r="EBK237" s="38"/>
      <c r="EBL237" s="38"/>
      <c r="EBM237" s="38"/>
      <c r="EBN237" s="38"/>
      <c r="EBO237" s="38"/>
      <c r="EBP237" s="38"/>
      <c r="EBQ237" s="38"/>
      <c r="EBR237" s="38"/>
      <c r="EBS237" s="38"/>
      <c r="EBT237" s="38"/>
      <c r="EBU237" s="38"/>
      <c r="EBV237" s="38"/>
      <c r="EBW237" s="38"/>
      <c r="EBX237" s="38"/>
      <c r="EBY237" s="38"/>
      <c r="EBZ237" s="38"/>
      <c r="ECA237" s="38"/>
      <c r="ECB237" s="38"/>
      <c r="ECC237" s="38"/>
      <c r="ECD237" s="38"/>
      <c r="ECE237" s="38"/>
      <c r="ECF237" s="38"/>
      <c r="ECG237" s="38"/>
      <c r="ECH237" s="38"/>
      <c r="ECI237" s="38"/>
      <c r="ECJ237" s="38"/>
      <c r="ECK237" s="38"/>
      <c r="ECL237" s="38"/>
      <c r="ECM237" s="38"/>
      <c r="ECN237" s="38"/>
      <c r="ECO237" s="38"/>
      <c r="ECP237" s="38"/>
      <c r="ECQ237" s="38"/>
      <c r="ECR237" s="38"/>
      <c r="ECS237" s="38"/>
      <c r="ECT237" s="38"/>
      <c r="ECU237" s="38"/>
      <c r="ECV237" s="38"/>
      <c r="ECW237" s="38"/>
      <c r="ECX237" s="38"/>
      <c r="ECY237" s="38"/>
      <c r="ECZ237" s="38"/>
      <c r="EDA237" s="38"/>
      <c r="EDB237" s="38"/>
      <c r="EDC237" s="38"/>
      <c r="EDD237" s="38"/>
      <c r="EDE237" s="38"/>
      <c r="EDF237" s="38"/>
      <c r="EDG237" s="38"/>
      <c r="EDH237" s="38"/>
      <c r="EDI237" s="38"/>
      <c r="EDJ237" s="38"/>
      <c r="EDK237" s="38"/>
      <c r="EDL237" s="38"/>
      <c r="EDM237" s="38"/>
      <c r="EDN237" s="38"/>
      <c r="EDO237" s="38"/>
      <c r="EDP237" s="38"/>
      <c r="EDQ237" s="38"/>
      <c r="EDR237" s="38"/>
      <c r="EDS237" s="38"/>
      <c r="EDT237" s="38"/>
      <c r="EDU237" s="38"/>
      <c r="EDV237" s="38"/>
      <c r="EDW237" s="38"/>
      <c r="EDX237" s="38"/>
      <c r="EDY237" s="38"/>
      <c r="EDZ237" s="38"/>
      <c r="EEA237" s="38"/>
      <c r="EEB237" s="38"/>
      <c r="EEC237" s="38"/>
      <c r="EED237" s="38"/>
      <c r="EEE237" s="38"/>
      <c r="EEF237" s="38"/>
      <c r="EEG237" s="38"/>
      <c r="EEH237" s="38"/>
      <c r="EEI237" s="38"/>
      <c r="EEJ237" s="38"/>
      <c r="EEK237" s="38"/>
      <c r="EEL237" s="38"/>
      <c r="EEM237" s="38"/>
      <c r="EEN237" s="38"/>
      <c r="EEO237" s="38"/>
      <c r="EEP237" s="38"/>
      <c r="EEQ237" s="38"/>
      <c r="EER237" s="38"/>
      <c r="EES237" s="38"/>
      <c r="EET237" s="38"/>
      <c r="EEU237" s="38"/>
      <c r="EEV237" s="38"/>
      <c r="EEW237" s="38"/>
      <c r="EEX237" s="38"/>
      <c r="EEY237" s="38"/>
      <c r="EEZ237" s="38"/>
      <c r="EFA237" s="38"/>
      <c r="EFB237" s="38"/>
      <c r="EFC237" s="38"/>
      <c r="EFD237" s="38"/>
      <c r="EFE237" s="38"/>
      <c r="EFF237" s="38"/>
      <c r="EFG237" s="38"/>
      <c r="EFH237" s="38"/>
      <c r="EFI237" s="38"/>
      <c r="EFJ237" s="38"/>
      <c r="EFK237" s="38"/>
      <c r="EFL237" s="38"/>
      <c r="EFM237" s="38"/>
      <c r="EFN237" s="38"/>
      <c r="EFO237" s="38"/>
      <c r="EFP237" s="38"/>
      <c r="EFQ237" s="38"/>
      <c r="EFR237" s="38"/>
      <c r="EFS237" s="38"/>
      <c r="EFT237" s="38"/>
      <c r="EFU237" s="38"/>
      <c r="EFV237" s="38"/>
      <c r="EFW237" s="38"/>
      <c r="EFX237" s="38"/>
      <c r="EFY237" s="38"/>
      <c r="EFZ237" s="38"/>
      <c r="EGA237" s="38"/>
      <c r="EGB237" s="38"/>
      <c r="EGC237" s="38"/>
      <c r="EGD237" s="38"/>
      <c r="EGE237" s="38"/>
      <c r="EGF237" s="38"/>
      <c r="EGG237" s="38"/>
      <c r="EGH237" s="38"/>
      <c r="EGI237" s="38"/>
      <c r="EGJ237" s="38"/>
      <c r="EGK237" s="38"/>
      <c r="EGL237" s="38"/>
      <c r="EGM237" s="38"/>
      <c r="EGN237" s="38"/>
      <c r="EGO237" s="38"/>
      <c r="EGP237" s="38"/>
      <c r="EGQ237" s="38"/>
      <c r="EGR237" s="38"/>
      <c r="EGS237" s="38"/>
      <c r="EGT237" s="38"/>
      <c r="EGU237" s="38"/>
      <c r="EGV237" s="38"/>
      <c r="EGW237" s="38"/>
      <c r="EGX237" s="38"/>
      <c r="EGY237" s="38"/>
      <c r="EGZ237" s="38"/>
      <c r="EHA237" s="38"/>
      <c r="EHB237" s="38"/>
      <c r="EHC237" s="38"/>
      <c r="EHD237" s="38"/>
      <c r="EHE237" s="38"/>
      <c r="EHF237" s="38"/>
      <c r="EHG237" s="38"/>
      <c r="EHH237" s="38"/>
      <c r="EHI237" s="38"/>
      <c r="EHJ237" s="38"/>
      <c r="EHK237" s="38"/>
      <c r="EHL237" s="38"/>
      <c r="EHM237" s="38"/>
      <c r="EHN237" s="38"/>
      <c r="EHO237" s="38"/>
      <c r="EHP237" s="38"/>
      <c r="EHQ237" s="38"/>
      <c r="EHR237" s="38"/>
      <c r="EHS237" s="38"/>
      <c r="EHT237" s="38"/>
      <c r="EHU237" s="38"/>
      <c r="EHV237" s="38"/>
      <c r="EHW237" s="38"/>
      <c r="EHX237" s="38"/>
      <c r="EHY237" s="38"/>
      <c r="EHZ237" s="38"/>
      <c r="EIA237" s="38"/>
      <c r="EIB237" s="38"/>
      <c r="EIC237" s="38"/>
      <c r="EID237" s="38"/>
      <c r="EIE237" s="38"/>
      <c r="EIF237" s="38"/>
      <c r="EIG237" s="38"/>
      <c r="EIH237" s="38"/>
      <c r="EII237" s="38"/>
      <c r="EIJ237" s="38"/>
      <c r="EIK237" s="38"/>
      <c r="EIL237" s="38"/>
      <c r="EIM237" s="38"/>
      <c r="EIN237" s="38"/>
      <c r="EIO237" s="38"/>
      <c r="EIP237" s="38"/>
      <c r="EIQ237" s="38"/>
      <c r="EIR237" s="38"/>
      <c r="EIS237" s="38"/>
      <c r="EIT237" s="38"/>
      <c r="EIU237" s="38"/>
      <c r="EIV237" s="38"/>
      <c r="EIW237" s="38"/>
      <c r="EIX237" s="38"/>
      <c r="EIY237" s="38"/>
      <c r="EIZ237" s="38"/>
      <c r="EJA237" s="38"/>
      <c r="EJB237" s="38"/>
      <c r="EJC237" s="38"/>
      <c r="EJD237" s="38"/>
      <c r="EJE237" s="38"/>
      <c r="EJF237" s="38"/>
      <c r="EJG237" s="38"/>
      <c r="EJH237" s="38"/>
      <c r="EJI237" s="38"/>
      <c r="EJJ237" s="38"/>
      <c r="EJK237" s="38"/>
      <c r="EJL237" s="38"/>
      <c r="EJM237" s="38"/>
      <c r="EJN237" s="38"/>
      <c r="EJO237" s="38"/>
      <c r="EJP237" s="38"/>
      <c r="EJQ237" s="38"/>
      <c r="EJR237" s="38"/>
      <c r="EJS237" s="38"/>
      <c r="EJT237" s="38"/>
      <c r="EJU237" s="38"/>
      <c r="EJV237" s="38"/>
      <c r="EJW237" s="38"/>
      <c r="EJX237" s="38"/>
      <c r="EJY237" s="38"/>
      <c r="EJZ237" s="38"/>
      <c r="EKA237" s="38"/>
      <c r="EKB237" s="38"/>
      <c r="EKC237" s="38"/>
      <c r="EKD237" s="38"/>
      <c r="EKE237" s="38"/>
      <c r="EKF237" s="38"/>
      <c r="EKG237" s="38"/>
      <c r="EKH237" s="38"/>
      <c r="EKI237" s="38"/>
      <c r="EKJ237" s="38"/>
      <c r="EKK237" s="38"/>
      <c r="EKL237" s="38"/>
      <c r="EKM237" s="38"/>
      <c r="EKN237" s="38"/>
      <c r="EKO237" s="38"/>
      <c r="EKP237" s="38"/>
      <c r="EKQ237" s="38"/>
      <c r="EKR237" s="38"/>
      <c r="EKS237" s="38"/>
      <c r="EKT237" s="38"/>
      <c r="EKU237" s="38"/>
      <c r="EKV237" s="38"/>
      <c r="EKW237" s="38"/>
      <c r="EKX237" s="38"/>
      <c r="EKY237" s="38"/>
      <c r="EKZ237" s="38"/>
      <c r="ELA237" s="38"/>
      <c r="ELB237" s="38"/>
      <c r="ELC237" s="38"/>
      <c r="ELD237" s="38"/>
      <c r="ELE237" s="38"/>
      <c r="ELF237" s="38"/>
      <c r="ELG237" s="38"/>
      <c r="ELH237" s="38"/>
      <c r="ELI237" s="38"/>
      <c r="ELJ237" s="38"/>
      <c r="ELK237" s="38"/>
      <c r="ELL237" s="38"/>
      <c r="ELM237" s="38"/>
      <c r="ELN237" s="38"/>
      <c r="ELO237" s="38"/>
      <c r="ELP237" s="38"/>
      <c r="ELQ237" s="38"/>
      <c r="ELR237" s="38"/>
      <c r="ELS237" s="38"/>
      <c r="ELT237" s="38"/>
      <c r="ELU237" s="38"/>
      <c r="ELV237" s="38"/>
      <c r="ELW237" s="38"/>
      <c r="ELX237" s="38"/>
      <c r="ELY237" s="38"/>
      <c r="ELZ237" s="38"/>
      <c r="EMA237" s="38"/>
      <c r="EMB237" s="38"/>
      <c r="EMC237" s="38"/>
      <c r="EMD237" s="38"/>
      <c r="EME237" s="38"/>
      <c r="EMF237" s="38"/>
      <c r="EMG237" s="38"/>
      <c r="EMH237" s="38"/>
      <c r="EMI237" s="38"/>
      <c r="EMJ237" s="38"/>
      <c r="EMK237" s="38"/>
      <c r="EML237" s="38"/>
      <c r="EMM237" s="38"/>
      <c r="EMN237" s="38"/>
      <c r="EMO237" s="38"/>
      <c r="EMP237" s="38"/>
      <c r="EMQ237" s="38"/>
      <c r="EMR237" s="38"/>
      <c r="EMS237" s="38"/>
      <c r="EMT237" s="38"/>
      <c r="EMU237" s="38"/>
      <c r="EMV237" s="38"/>
      <c r="EMW237" s="38"/>
      <c r="EMX237" s="38"/>
      <c r="EMY237" s="38"/>
      <c r="EMZ237" s="38"/>
      <c r="ENA237" s="38"/>
      <c r="ENB237" s="38"/>
      <c r="ENC237" s="38"/>
      <c r="END237" s="38"/>
      <c r="ENE237" s="38"/>
      <c r="ENF237" s="38"/>
      <c r="ENG237" s="38"/>
      <c r="ENH237" s="38"/>
      <c r="ENI237" s="38"/>
      <c r="ENJ237" s="38"/>
      <c r="ENK237" s="38"/>
      <c r="ENL237" s="38"/>
      <c r="ENM237" s="38"/>
      <c r="ENN237" s="38"/>
      <c r="ENO237" s="38"/>
      <c r="ENP237" s="38"/>
      <c r="ENQ237" s="38"/>
      <c r="ENR237" s="38"/>
      <c r="ENS237" s="38"/>
      <c r="ENT237" s="38"/>
      <c r="ENU237" s="38"/>
      <c r="ENV237" s="38"/>
      <c r="ENW237" s="38"/>
      <c r="ENX237" s="38"/>
      <c r="ENY237" s="38"/>
      <c r="ENZ237" s="38"/>
      <c r="EOA237" s="38"/>
      <c r="EOB237" s="38"/>
      <c r="EOC237" s="38"/>
      <c r="EOD237" s="38"/>
      <c r="EOE237" s="38"/>
      <c r="EOF237" s="38"/>
      <c r="EOG237" s="38"/>
      <c r="EOH237" s="38"/>
      <c r="EOI237" s="38"/>
      <c r="EOJ237" s="38"/>
      <c r="EOK237" s="38"/>
      <c r="EOL237" s="38"/>
      <c r="EOM237" s="38"/>
      <c r="EON237" s="38"/>
      <c r="EOO237" s="38"/>
      <c r="EOP237" s="38"/>
      <c r="EOQ237" s="38"/>
      <c r="EOR237" s="38"/>
      <c r="EOS237" s="38"/>
      <c r="EOT237" s="38"/>
      <c r="EOU237" s="38"/>
      <c r="EOV237" s="38"/>
      <c r="EOW237" s="38"/>
      <c r="EOX237" s="38"/>
      <c r="EOY237" s="38"/>
      <c r="EOZ237" s="38"/>
      <c r="EPA237" s="38"/>
      <c r="EPB237" s="38"/>
      <c r="EPC237" s="38"/>
      <c r="EPD237" s="38"/>
      <c r="EPE237" s="38"/>
      <c r="EPF237" s="38"/>
      <c r="EPG237" s="38"/>
      <c r="EPH237" s="38"/>
      <c r="EPI237" s="38"/>
      <c r="EPJ237" s="38"/>
      <c r="EPK237" s="38"/>
      <c r="EPL237" s="38"/>
      <c r="EPM237" s="38"/>
      <c r="EPN237" s="38"/>
      <c r="EPO237" s="38"/>
      <c r="EPP237" s="38"/>
      <c r="EPQ237" s="38"/>
      <c r="EPR237" s="38"/>
      <c r="EPS237" s="38"/>
      <c r="EPT237" s="38"/>
      <c r="EPU237" s="38"/>
      <c r="EPV237" s="38"/>
      <c r="EPW237" s="38"/>
      <c r="EPX237" s="38"/>
      <c r="EPY237" s="38"/>
      <c r="EPZ237" s="38"/>
      <c r="EQA237" s="38"/>
      <c r="EQB237" s="38"/>
      <c r="EQC237" s="38"/>
      <c r="EQD237" s="38"/>
      <c r="EQE237" s="38"/>
      <c r="EQF237" s="38"/>
      <c r="EQG237" s="38"/>
      <c r="EQH237" s="38"/>
      <c r="EQI237" s="38"/>
      <c r="EQJ237" s="38"/>
      <c r="EQK237" s="38"/>
      <c r="EQL237" s="38"/>
      <c r="EQM237" s="38"/>
      <c r="EQN237" s="38"/>
      <c r="EQO237" s="38"/>
      <c r="EQP237" s="38"/>
      <c r="EQQ237" s="38"/>
      <c r="EQR237" s="38"/>
      <c r="EQS237" s="38"/>
      <c r="EQT237" s="38"/>
      <c r="EQU237" s="38"/>
      <c r="EQV237" s="38"/>
      <c r="EQW237" s="38"/>
      <c r="EQX237" s="38"/>
      <c r="EQY237" s="38"/>
      <c r="EQZ237" s="38"/>
      <c r="ERA237" s="38"/>
      <c r="ERB237" s="38"/>
      <c r="ERC237" s="38"/>
      <c r="ERD237" s="38"/>
      <c r="ERE237" s="38"/>
      <c r="ERF237" s="38"/>
      <c r="ERG237" s="38"/>
      <c r="ERH237" s="38"/>
      <c r="ERI237" s="38"/>
      <c r="ERJ237" s="38"/>
      <c r="ERK237" s="38"/>
      <c r="ERL237" s="38"/>
      <c r="ERM237" s="38"/>
      <c r="ERN237" s="38"/>
      <c r="ERO237" s="38"/>
      <c r="ERP237" s="38"/>
      <c r="ERQ237" s="38"/>
      <c r="ERR237" s="38"/>
      <c r="ERS237" s="38"/>
      <c r="ERT237" s="38"/>
      <c r="ERU237" s="38"/>
      <c r="ERV237" s="38"/>
      <c r="ERW237" s="38"/>
      <c r="ERX237" s="38"/>
      <c r="ERY237" s="38"/>
      <c r="ERZ237" s="38"/>
      <c r="ESA237" s="38"/>
      <c r="ESB237" s="38"/>
      <c r="ESC237" s="38"/>
      <c r="ESD237" s="38"/>
      <c r="ESE237" s="38"/>
      <c r="ESF237" s="38"/>
      <c r="ESG237" s="38"/>
      <c r="ESH237" s="38"/>
      <c r="ESI237" s="38"/>
      <c r="ESJ237" s="38"/>
      <c r="ESK237" s="38"/>
      <c r="ESL237" s="38"/>
      <c r="ESM237" s="38"/>
      <c r="ESN237" s="38"/>
      <c r="ESO237" s="38"/>
      <c r="ESP237" s="38"/>
      <c r="ESQ237" s="38"/>
      <c r="ESR237" s="38"/>
      <c r="ESS237" s="38"/>
      <c r="EST237" s="38"/>
      <c r="ESU237" s="38"/>
      <c r="ESV237" s="38"/>
      <c r="ESW237" s="38"/>
      <c r="ESX237" s="38"/>
      <c r="ESY237" s="38"/>
      <c r="ESZ237" s="38"/>
      <c r="ETA237" s="38"/>
      <c r="ETB237" s="38"/>
      <c r="ETC237" s="38"/>
      <c r="ETD237" s="38"/>
      <c r="ETE237" s="38"/>
      <c r="ETF237" s="38"/>
      <c r="ETG237" s="38"/>
      <c r="ETH237" s="38"/>
      <c r="ETI237" s="38"/>
      <c r="ETJ237" s="38"/>
      <c r="ETK237" s="38"/>
      <c r="ETL237" s="38"/>
      <c r="ETM237" s="38"/>
      <c r="ETN237" s="38"/>
      <c r="ETO237" s="38"/>
      <c r="ETP237" s="38"/>
      <c r="ETQ237" s="38"/>
      <c r="ETR237" s="38"/>
      <c r="ETS237" s="38"/>
      <c r="ETT237" s="38"/>
      <c r="ETU237" s="38"/>
      <c r="ETV237" s="38"/>
      <c r="ETW237" s="38"/>
      <c r="ETX237" s="38"/>
      <c r="ETY237" s="38"/>
      <c r="ETZ237" s="38"/>
      <c r="EUA237" s="38"/>
      <c r="EUB237" s="38"/>
      <c r="EUC237" s="38"/>
      <c r="EUD237" s="38"/>
      <c r="EUE237" s="38"/>
      <c r="EUF237" s="38"/>
      <c r="EUG237" s="38"/>
      <c r="EUH237" s="38"/>
      <c r="EUI237" s="38"/>
      <c r="EUJ237" s="38"/>
      <c r="EUK237" s="38"/>
      <c r="EUL237" s="38"/>
      <c r="EUM237" s="38"/>
      <c r="EUN237" s="38"/>
      <c r="EUO237" s="38"/>
      <c r="EUP237" s="38"/>
      <c r="EUQ237" s="38"/>
      <c r="EUR237" s="38"/>
      <c r="EUS237" s="38"/>
      <c r="EUT237" s="38"/>
      <c r="EUU237" s="38"/>
      <c r="EUV237" s="38"/>
      <c r="EUW237" s="38"/>
      <c r="EUX237" s="38"/>
      <c r="EUY237" s="38"/>
      <c r="EUZ237" s="38"/>
      <c r="EVA237" s="38"/>
      <c r="EVB237" s="38"/>
      <c r="EVC237" s="38"/>
      <c r="EVD237" s="38"/>
      <c r="EVE237" s="38"/>
      <c r="EVF237" s="38"/>
      <c r="EVG237" s="38"/>
      <c r="EVH237" s="38"/>
      <c r="EVI237" s="38"/>
      <c r="EVJ237" s="38"/>
      <c r="EVK237" s="38"/>
      <c r="EVL237" s="38"/>
      <c r="EVM237" s="38"/>
      <c r="EVN237" s="38"/>
      <c r="EVO237" s="38"/>
      <c r="EVP237" s="38"/>
      <c r="EVQ237" s="38"/>
      <c r="EVR237" s="38"/>
      <c r="EVS237" s="38"/>
      <c r="EVT237" s="38"/>
      <c r="EVU237" s="38"/>
      <c r="EVV237" s="38"/>
      <c r="EVW237" s="38"/>
      <c r="EVX237" s="38"/>
      <c r="EVY237" s="38"/>
      <c r="EVZ237" s="38"/>
      <c r="EWA237" s="38"/>
      <c r="EWB237" s="38"/>
      <c r="EWC237" s="38"/>
      <c r="EWD237" s="38"/>
      <c r="EWE237" s="38"/>
      <c r="EWF237" s="38"/>
      <c r="EWG237" s="38"/>
      <c r="EWH237" s="38"/>
      <c r="EWI237" s="38"/>
      <c r="EWJ237" s="38"/>
      <c r="EWK237" s="38"/>
      <c r="EWL237" s="38"/>
      <c r="EWM237" s="38"/>
      <c r="EWN237" s="38"/>
      <c r="EWO237" s="38"/>
      <c r="EWP237" s="38"/>
      <c r="EWQ237" s="38"/>
      <c r="EWR237" s="38"/>
      <c r="EWS237" s="38"/>
      <c r="EWT237" s="38"/>
      <c r="EWU237" s="38"/>
      <c r="EWV237" s="38"/>
      <c r="EWW237" s="38"/>
      <c r="EWX237" s="38"/>
      <c r="EWY237" s="38"/>
      <c r="EWZ237" s="38"/>
      <c r="EXA237" s="38"/>
      <c r="EXB237" s="38"/>
      <c r="EXC237" s="38"/>
      <c r="EXD237" s="38"/>
      <c r="EXE237" s="38"/>
      <c r="EXF237" s="38"/>
      <c r="EXG237" s="38"/>
      <c r="EXH237" s="38"/>
      <c r="EXI237" s="38"/>
      <c r="EXJ237" s="38"/>
      <c r="EXK237" s="38"/>
      <c r="EXL237" s="38"/>
      <c r="EXM237" s="38"/>
      <c r="EXN237" s="38"/>
      <c r="EXO237" s="38"/>
      <c r="EXP237" s="38"/>
      <c r="EXQ237" s="38"/>
      <c r="EXR237" s="38"/>
      <c r="EXS237" s="38"/>
      <c r="EXT237" s="38"/>
      <c r="EXU237" s="38"/>
      <c r="EXV237" s="38"/>
      <c r="EXW237" s="38"/>
      <c r="EXX237" s="38"/>
      <c r="EXY237" s="38"/>
      <c r="EXZ237" s="38"/>
      <c r="EYA237" s="38"/>
      <c r="EYB237" s="38"/>
      <c r="EYC237" s="38"/>
      <c r="EYD237" s="38"/>
      <c r="EYE237" s="38"/>
      <c r="EYF237" s="38"/>
      <c r="EYG237" s="38"/>
      <c r="EYH237" s="38"/>
      <c r="EYI237" s="38"/>
      <c r="EYJ237" s="38"/>
      <c r="EYK237" s="38"/>
      <c r="EYL237" s="38"/>
      <c r="EYM237" s="38"/>
      <c r="EYN237" s="38"/>
      <c r="EYO237" s="38"/>
      <c r="EYP237" s="38"/>
      <c r="EYQ237" s="38"/>
      <c r="EYR237" s="38"/>
      <c r="EYS237" s="38"/>
      <c r="EYT237" s="38"/>
      <c r="EYU237" s="38"/>
      <c r="EYV237" s="38"/>
      <c r="EYW237" s="38"/>
      <c r="EYX237" s="38"/>
      <c r="EYY237" s="38"/>
      <c r="EYZ237" s="38"/>
      <c r="EZA237" s="38"/>
      <c r="EZB237" s="38"/>
      <c r="EZC237" s="38"/>
      <c r="EZD237" s="38"/>
      <c r="EZE237" s="38"/>
      <c r="EZF237" s="38"/>
      <c r="EZG237" s="38"/>
      <c r="EZH237" s="38"/>
      <c r="EZI237" s="38"/>
      <c r="EZJ237" s="38"/>
      <c r="EZK237" s="38"/>
      <c r="EZL237" s="38"/>
      <c r="EZM237" s="38"/>
      <c r="EZN237" s="38"/>
      <c r="EZO237" s="38"/>
      <c r="EZP237" s="38"/>
      <c r="EZQ237" s="38"/>
      <c r="EZR237" s="38"/>
      <c r="EZS237" s="38"/>
      <c r="EZT237" s="38"/>
      <c r="EZU237" s="38"/>
      <c r="EZV237" s="38"/>
      <c r="EZW237" s="38"/>
      <c r="EZX237" s="38"/>
      <c r="EZY237" s="38"/>
      <c r="EZZ237" s="38"/>
      <c r="FAA237" s="38"/>
      <c r="FAB237" s="38"/>
      <c r="FAC237" s="38"/>
      <c r="FAD237" s="38"/>
      <c r="FAE237" s="38"/>
      <c r="FAF237" s="38"/>
      <c r="FAG237" s="38"/>
      <c r="FAH237" s="38"/>
      <c r="FAI237" s="38"/>
      <c r="FAJ237" s="38"/>
      <c r="FAK237" s="38"/>
      <c r="FAL237" s="38"/>
      <c r="FAM237" s="38"/>
      <c r="FAN237" s="38"/>
      <c r="FAO237" s="38"/>
      <c r="FAP237" s="38"/>
      <c r="FAQ237" s="38"/>
      <c r="FAR237" s="38"/>
      <c r="FAS237" s="38"/>
      <c r="FAT237" s="38"/>
      <c r="FAU237" s="38"/>
      <c r="FAV237" s="38"/>
      <c r="FAW237" s="38"/>
      <c r="FAX237" s="38"/>
      <c r="FAY237" s="38"/>
      <c r="FAZ237" s="38"/>
      <c r="FBA237" s="38"/>
      <c r="FBB237" s="38"/>
      <c r="FBC237" s="38"/>
      <c r="FBD237" s="38"/>
      <c r="FBE237" s="38"/>
      <c r="FBF237" s="38"/>
      <c r="FBG237" s="38"/>
      <c r="FBH237" s="38"/>
      <c r="FBI237" s="38"/>
      <c r="FBJ237" s="38"/>
      <c r="FBK237" s="38"/>
      <c r="FBL237" s="38"/>
      <c r="FBM237" s="38"/>
      <c r="FBN237" s="38"/>
      <c r="FBO237" s="38"/>
      <c r="FBP237" s="38"/>
      <c r="FBQ237" s="38"/>
      <c r="FBR237" s="38"/>
      <c r="FBS237" s="38"/>
      <c r="FBT237" s="38"/>
      <c r="FBU237" s="38"/>
      <c r="FBV237" s="38"/>
      <c r="FBW237" s="38"/>
      <c r="FBX237" s="38"/>
      <c r="FBY237" s="38"/>
      <c r="FBZ237" s="38"/>
      <c r="FCA237" s="38"/>
      <c r="FCB237" s="38"/>
      <c r="FCC237" s="38"/>
      <c r="FCD237" s="38"/>
      <c r="FCE237" s="38"/>
      <c r="FCF237" s="38"/>
      <c r="FCG237" s="38"/>
      <c r="FCH237" s="38"/>
      <c r="FCI237" s="38"/>
      <c r="FCJ237" s="38"/>
      <c r="FCK237" s="38"/>
      <c r="FCL237" s="38"/>
      <c r="FCM237" s="38"/>
      <c r="FCN237" s="38"/>
      <c r="FCO237" s="38"/>
      <c r="FCP237" s="38"/>
      <c r="FCQ237" s="38"/>
      <c r="FCR237" s="38"/>
      <c r="FCS237" s="38"/>
      <c r="FCT237" s="38"/>
      <c r="FCU237" s="38"/>
      <c r="FCV237" s="38"/>
      <c r="FCW237" s="38"/>
      <c r="FCX237" s="38"/>
      <c r="FCY237" s="38"/>
      <c r="FCZ237" s="38"/>
      <c r="FDA237" s="38"/>
      <c r="FDB237" s="38"/>
      <c r="FDC237" s="38"/>
      <c r="FDD237" s="38"/>
      <c r="FDE237" s="38"/>
      <c r="FDF237" s="38"/>
      <c r="FDG237" s="38"/>
      <c r="FDH237" s="38"/>
      <c r="FDI237" s="38"/>
      <c r="FDJ237" s="38"/>
      <c r="FDK237" s="38"/>
      <c r="FDL237" s="38"/>
      <c r="FDM237" s="38"/>
      <c r="FDN237" s="38"/>
      <c r="FDO237" s="38"/>
      <c r="FDP237" s="38"/>
      <c r="FDQ237" s="38"/>
      <c r="FDR237" s="38"/>
      <c r="FDS237" s="38"/>
      <c r="FDT237" s="38"/>
      <c r="FDU237" s="38"/>
      <c r="FDV237" s="38"/>
      <c r="FDW237" s="38"/>
      <c r="FDX237" s="38"/>
      <c r="FDY237" s="38"/>
      <c r="FDZ237" s="38"/>
      <c r="FEA237" s="38"/>
      <c r="FEB237" s="38"/>
      <c r="FEC237" s="38"/>
      <c r="FED237" s="38"/>
      <c r="FEE237" s="38"/>
      <c r="FEF237" s="38"/>
      <c r="FEG237" s="38"/>
      <c r="FEH237" s="38"/>
      <c r="FEI237" s="38"/>
      <c r="FEJ237" s="38"/>
      <c r="FEK237" s="38"/>
      <c r="FEL237" s="38"/>
      <c r="FEM237" s="38"/>
      <c r="FEN237" s="38"/>
      <c r="FEO237" s="38"/>
      <c r="FEP237" s="38"/>
      <c r="FEQ237" s="38"/>
      <c r="FER237" s="38"/>
      <c r="FES237" s="38"/>
      <c r="FET237" s="38"/>
      <c r="FEU237" s="38"/>
      <c r="FEV237" s="38"/>
      <c r="FEW237" s="38"/>
      <c r="FEX237" s="38"/>
      <c r="FEY237" s="38"/>
      <c r="FEZ237" s="38"/>
      <c r="FFA237" s="38"/>
      <c r="FFB237" s="38"/>
      <c r="FFC237" s="38"/>
      <c r="FFD237" s="38"/>
      <c r="FFE237" s="38"/>
      <c r="FFF237" s="38"/>
      <c r="FFG237" s="38"/>
      <c r="FFH237" s="38"/>
      <c r="FFI237" s="38"/>
      <c r="FFJ237" s="38"/>
      <c r="FFK237" s="38"/>
      <c r="FFL237" s="38"/>
      <c r="FFM237" s="38"/>
      <c r="FFN237" s="38"/>
      <c r="FFO237" s="38"/>
      <c r="FFP237" s="38"/>
      <c r="FFQ237" s="38"/>
      <c r="FFR237" s="38"/>
      <c r="FFS237" s="38"/>
      <c r="FFT237" s="38"/>
      <c r="FFU237" s="38"/>
      <c r="FFV237" s="38"/>
      <c r="FFW237" s="38"/>
      <c r="FFX237" s="38"/>
      <c r="FFY237" s="38"/>
      <c r="FFZ237" s="38"/>
      <c r="FGA237" s="38"/>
      <c r="FGB237" s="38"/>
      <c r="FGC237" s="38"/>
      <c r="FGD237" s="38"/>
      <c r="FGE237" s="38"/>
      <c r="FGF237" s="38"/>
      <c r="FGG237" s="38"/>
      <c r="FGH237" s="38"/>
      <c r="FGI237" s="38"/>
      <c r="FGJ237" s="38"/>
      <c r="FGK237" s="38"/>
      <c r="FGL237" s="38"/>
      <c r="FGM237" s="38"/>
      <c r="FGN237" s="38"/>
      <c r="FGO237" s="38"/>
      <c r="FGP237" s="38"/>
      <c r="FGQ237" s="38"/>
      <c r="FGR237" s="38"/>
      <c r="FGS237" s="38"/>
      <c r="FGT237" s="38"/>
      <c r="FGU237" s="38"/>
      <c r="FGV237" s="38"/>
      <c r="FGW237" s="38"/>
      <c r="FGX237" s="38"/>
      <c r="FGY237" s="38"/>
      <c r="FGZ237" s="38"/>
      <c r="FHA237" s="38"/>
      <c r="FHB237" s="38"/>
      <c r="FHC237" s="38"/>
      <c r="FHD237" s="38"/>
      <c r="FHE237" s="38"/>
      <c r="FHF237" s="38"/>
      <c r="FHG237" s="38"/>
      <c r="FHH237" s="38"/>
      <c r="FHI237" s="38"/>
      <c r="FHJ237" s="38"/>
      <c r="FHK237" s="38"/>
      <c r="FHL237" s="38"/>
      <c r="FHM237" s="38"/>
      <c r="FHN237" s="38"/>
      <c r="FHO237" s="38"/>
      <c r="FHP237" s="38"/>
      <c r="FHQ237" s="38"/>
      <c r="FHR237" s="38"/>
      <c r="FHS237" s="38"/>
      <c r="FHT237" s="38"/>
      <c r="FHU237" s="38"/>
      <c r="FHV237" s="38"/>
      <c r="FHW237" s="38"/>
      <c r="FHX237" s="38"/>
      <c r="FHY237" s="38"/>
      <c r="FHZ237" s="38"/>
      <c r="FIA237" s="38"/>
      <c r="FIB237" s="38"/>
      <c r="FIC237" s="38"/>
      <c r="FID237" s="38"/>
      <c r="FIE237" s="38"/>
      <c r="FIF237" s="38"/>
      <c r="FIG237" s="38"/>
      <c r="FIH237" s="38"/>
      <c r="FII237" s="38"/>
      <c r="FIJ237" s="38"/>
      <c r="FIK237" s="38"/>
      <c r="FIL237" s="38"/>
      <c r="FIM237" s="38"/>
      <c r="FIN237" s="38"/>
      <c r="FIO237" s="38"/>
      <c r="FIP237" s="38"/>
      <c r="FIQ237" s="38"/>
      <c r="FIR237" s="38"/>
      <c r="FIS237" s="38"/>
      <c r="FIT237" s="38"/>
      <c r="FIU237" s="38"/>
      <c r="FIV237" s="38"/>
      <c r="FIW237" s="38"/>
      <c r="FIX237" s="38"/>
      <c r="FIY237" s="38"/>
      <c r="FIZ237" s="38"/>
      <c r="FJA237" s="38"/>
      <c r="FJB237" s="38"/>
      <c r="FJC237" s="38"/>
      <c r="FJD237" s="38"/>
      <c r="FJE237" s="38"/>
      <c r="FJF237" s="38"/>
      <c r="FJG237" s="38"/>
      <c r="FJH237" s="38"/>
      <c r="FJI237" s="38"/>
      <c r="FJJ237" s="38"/>
      <c r="FJK237" s="38"/>
      <c r="FJL237" s="38"/>
      <c r="FJM237" s="38"/>
      <c r="FJN237" s="38"/>
      <c r="FJO237" s="38"/>
      <c r="FJP237" s="38"/>
      <c r="FJQ237" s="38"/>
      <c r="FJR237" s="38"/>
      <c r="FJS237" s="38"/>
      <c r="FJT237" s="38"/>
      <c r="FJU237" s="38"/>
      <c r="FJV237" s="38"/>
      <c r="FJW237" s="38"/>
      <c r="FJX237" s="38"/>
      <c r="FJY237" s="38"/>
      <c r="FJZ237" s="38"/>
      <c r="FKA237" s="38"/>
      <c r="FKB237" s="38"/>
      <c r="FKC237" s="38"/>
      <c r="FKD237" s="38"/>
      <c r="FKE237" s="38"/>
      <c r="FKF237" s="38"/>
      <c r="FKG237" s="38"/>
      <c r="FKH237" s="38"/>
      <c r="FKI237" s="38"/>
      <c r="FKJ237" s="38"/>
      <c r="FKK237" s="38"/>
      <c r="FKL237" s="38"/>
      <c r="FKM237" s="38"/>
      <c r="FKN237" s="38"/>
      <c r="FKO237" s="38"/>
      <c r="FKP237" s="38"/>
      <c r="FKQ237" s="38"/>
      <c r="FKR237" s="38"/>
      <c r="FKS237" s="38"/>
      <c r="FKT237" s="38"/>
      <c r="FKU237" s="38"/>
      <c r="FKV237" s="38"/>
      <c r="FKW237" s="38"/>
      <c r="FKX237" s="38"/>
      <c r="FKY237" s="38"/>
      <c r="FKZ237" s="38"/>
      <c r="FLA237" s="38"/>
      <c r="FLB237" s="38"/>
      <c r="FLC237" s="38"/>
      <c r="FLD237" s="38"/>
      <c r="FLE237" s="38"/>
      <c r="FLF237" s="38"/>
      <c r="FLG237" s="38"/>
      <c r="FLH237" s="38"/>
      <c r="FLI237" s="38"/>
      <c r="FLJ237" s="38"/>
      <c r="FLK237" s="38"/>
      <c r="FLL237" s="38"/>
      <c r="FLM237" s="38"/>
      <c r="FLN237" s="38"/>
      <c r="FLO237" s="38"/>
      <c r="FLP237" s="38"/>
      <c r="FLQ237" s="38"/>
      <c r="FLR237" s="38"/>
      <c r="FLS237" s="38"/>
      <c r="FLT237" s="38"/>
      <c r="FLU237" s="38"/>
      <c r="FLV237" s="38"/>
      <c r="FLW237" s="38"/>
      <c r="FLX237" s="38"/>
      <c r="FLY237" s="38"/>
      <c r="FLZ237" s="38"/>
      <c r="FMA237" s="38"/>
      <c r="FMB237" s="38"/>
      <c r="FMC237" s="38"/>
      <c r="FMD237" s="38"/>
      <c r="FME237" s="38"/>
      <c r="FMF237" s="38"/>
      <c r="FMG237" s="38"/>
      <c r="FMH237" s="38"/>
      <c r="FMI237" s="38"/>
      <c r="FMJ237" s="38"/>
      <c r="FMK237" s="38"/>
      <c r="FML237" s="38"/>
      <c r="FMM237" s="38"/>
      <c r="FMN237" s="38"/>
      <c r="FMO237" s="38"/>
      <c r="FMP237" s="38"/>
      <c r="FMQ237" s="38"/>
      <c r="FMR237" s="38"/>
      <c r="FMS237" s="38"/>
      <c r="FMT237" s="38"/>
      <c r="FMU237" s="38"/>
      <c r="FMV237" s="38"/>
      <c r="FMW237" s="38"/>
      <c r="FMX237" s="38"/>
      <c r="FMY237" s="38"/>
      <c r="FMZ237" s="38"/>
      <c r="FNA237" s="38"/>
      <c r="FNB237" s="38"/>
      <c r="FNC237" s="38"/>
      <c r="FND237" s="38"/>
      <c r="FNE237" s="38"/>
      <c r="FNF237" s="38"/>
      <c r="FNG237" s="38"/>
      <c r="FNH237" s="38"/>
      <c r="FNI237" s="38"/>
      <c r="FNJ237" s="38"/>
      <c r="FNK237" s="38"/>
      <c r="FNL237" s="38"/>
      <c r="FNM237" s="38"/>
      <c r="FNN237" s="38"/>
      <c r="FNO237" s="38"/>
      <c r="FNP237" s="38"/>
      <c r="FNQ237" s="38"/>
      <c r="FNR237" s="38"/>
      <c r="FNS237" s="38"/>
      <c r="FNT237" s="38"/>
      <c r="FNU237" s="38"/>
      <c r="FNV237" s="38"/>
      <c r="FNW237" s="38"/>
      <c r="FNX237" s="38"/>
      <c r="FNY237" s="38"/>
      <c r="FNZ237" s="38"/>
      <c r="FOA237" s="38"/>
      <c r="FOB237" s="38"/>
      <c r="FOC237" s="38"/>
      <c r="FOD237" s="38"/>
      <c r="FOE237" s="38"/>
      <c r="FOF237" s="38"/>
      <c r="FOG237" s="38"/>
      <c r="FOH237" s="38"/>
      <c r="FOI237" s="38"/>
      <c r="FOJ237" s="38"/>
      <c r="FOK237" s="38"/>
      <c r="FOL237" s="38"/>
      <c r="FOM237" s="38"/>
      <c r="FON237" s="38"/>
      <c r="FOO237" s="38"/>
      <c r="FOP237" s="38"/>
      <c r="FOQ237" s="38"/>
      <c r="FOR237" s="38"/>
      <c r="FOS237" s="38"/>
      <c r="FOT237" s="38"/>
      <c r="FOU237" s="38"/>
      <c r="FOV237" s="38"/>
      <c r="FOW237" s="38"/>
      <c r="FOX237" s="38"/>
      <c r="FOY237" s="38"/>
      <c r="FOZ237" s="38"/>
      <c r="FPA237" s="38"/>
      <c r="FPB237" s="38"/>
      <c r="FPC237" s="38"/>
      <c r="FPD237" s="38"/>
      <c r="FPE237" s="38"/>
      <c r="FPF237" s="38"/>
      <c r="FPG237" s="38"/>
      <c r="FPH237" s="38"/>
      <c r="FPI237" s="38"/>
      <c r="FPJ237" s="38"/>
      <c r="FPK237" s="38"/>
      <c r="FPL237" s="38"/>
      <c r="FPM237" s="38"/>
      <c r="FPN237" s="38"/>
      <c r="FPO237" s="38"/>
      <c r="FPP237" s="38"/>
      <c r="FPQ237" s="38"/>
      <c r="FPR237" s="38"/>
      <c r="FPS237" s="38"/>
      <c r="FPT237" s="38"/>
      <c r="FPU237" s="38"/>
      <c r="FPV237" s="38"/>
      <c r="FPW237" s="38"/>
      <c r="FPX237" s="38"/>
      <c r="FPY237" s="38"/>
      <c r="FPZ237" s="38"/>
      <c r="FQA237" s="38"/>
      <c r="FQB237" s="38"/>
      <c r="FQC237" s="38"/>
      <c r="FQD237" s="38"/>
      <c r="FQE237" s="38"/>
      <c r="FQF237" s="38"/>
      <c r="FQG237" s="38"/>
      <c r="FQH237" s="38"/>
      <c r="FQI237" s="38"/>
      <c r="FQJ237" s="38"/>
      <c r="FQK237" s="38"/>
      <c r="FQL237" s="38"/>
      <c r="FQM237" s="38"/>
      <c r="FQN237" s="38"/>
      <c r="FQO237" s="38"/>
      <c r="FQP237" s="38"/>
      <c r="FQQ237" s="38"/>
      <c r="FQR237" s="38"/>
      <c r="FQS237" s="38"/>
      <c r="FQT237" s="38"/>
      <c r="FQU237" s="38"/>
      <c r="FQV237" s="38"/>
      <c r="FQW237" s="38"/>
      <c r="FQX237" s="38"/>
      <c r="FQY237" s="38"/>
      <c r="FQZ237" s="38"/>
      <c r="FRA237" s="38"/>
      <c r="FRB237" s="38"/>
      <c r="FRC237" s="38"/>
      <c r="FRD237" s="38"/>
      <c r="FRE237" s="38"/>
      <c r="FRF237" s="38"/>
      <c r="FRG237" s="38"/>
      <c r="FRH237" s="38"/>
      <c r="FRI237" s="38"/>
      <c r="FRJ237" s="38"/>
      <c r="FRK237" s="38"/>
      <c r="FRL237" s="38"/>
      <c r="FRM237" s="38"/>
      <c r="FRN237" s="38"/>
      <c r="FRO237" s="38"/>
      <c r="FRP237" s="38"/>
      <c r="FRQ237" s="38"/>
      <c r="FRR237" s="38"/>
      <c r="FRS237" s="38"/>
      <c r="FRT237" s="38"/>
      <c r="FRU237" s="38"/>
      <c r="FRV237" s="38"/>
      <c r="FRW237" s="38"/>
      <c r="FRX237" s="38"/>
      <c r="FRY237" s="38"/>
      <c r="FRZ237" s="38"/>
      <c r="FSA237" s="38"/>
      <c r="FSB237" s="38"/>
      <c r="FSC237" s="38"/>
      <c r="FSD237" s="38"/>
      <c r="FSE237" s="38"/>
      <c r="FSF237" s="38"/>
      <c r="FSG237" s="38"/>
      <c r="FSH237" s="38"/>
      <c r="FSI237" s="38"/>
      <c r="FSJ237" s="38"/>
      <c r="FSK237" s="38"/>
      <c r="FSL237" s="38"/>
      <c r="FSM237" s="38"/>
      <c r="FSN237" s="38"/>
      <c r="FSO237" s="38"/>
      <c r="FSP237" s="38"/>
      <c r="FSQ237" s="38"/>
      <c r="FSR237" s="38"/>
      <c r="FSS237" s="38"/>
      <c r="FST237" s="38"/>
      <c r="FSU237" s="38"/>
      <c r="FSV237" s="38"/>
      <c r="FSW237" s="38"/>
      <c r="FSX237" s="38"/>
      <c r="FSY237" s="38"/>
      <c r="FSZ237" s="38"/>
      <c r="FTA237" s="38"/>
      <c r="FTB237" s="38"/>
      <c r="FTC237" s="38"/>
      <c r="FTD237" s="38"/>
      <c r="FTE237" s="38"/>
      <c r="FTF237" s="38"/>
      <c r="FTG237" s="38"/>
      <c r="FTH237" s="38"/>
      <c r="FTI237" s="38"/>
      <c r="FTJ237" s="38"/>
      <c r="FTK237" s="38"/>
      <c r="FTL237" s="38"/>
      <c r="FTM237" s="38"/>
      <c r="FTN237" s="38"/>
      <c r="FTO237" s="38"/>
      <c r="FTP237" s="38"/>
      <c r="FTQ237" s="38"/>
      <c r="FTR237" s="38"/>
      <c r="FTS237" s="38"/>
      <c r="FTT237" s="38"/>
      <c r="FTU237" s="38"/>
      <c r="FTV237" s="38"/>
      <c r="FTW237" s="38"/>
      <c r="FTX237" s="38"/>
      <c r="FTY237" s="38"/>
      <c r="FTZ237" s="38"/>
      <c r="FUA237" s="38"/>
      <c r="FUB237" s="38"/>
      <c r="FUC237" s="38"/>
      <c r="FUD237" s="38"/>
      <c r="FUE237" s="38"/>
      <c r="FUF237" s="38"/>
      <c r="FUG237" s="38"/>
      <c r="FUH237" s="38"/>
      <c r="FUI237" s="38"/>
      <c r="FUJ237" s="38"/>
      <c r="FUK237" s="38"/>
      <c r="FUL237" s="38"/>
      <c r="FUM237" s="38"/>
      <c r="FUN237" s="38"/>
      <c r="FUO237" s="38"/>
      <c r="FUP237" s="38"/>
      <c r="FUQ237" s="38"/>
      <c r="FUR237" s="38"/>
      <c r="FUS237" s="38"/>
      <c r="FUT237" s="38"/>
      <c r="FUU237" s="38"/>
      <c r="FUV237" s="38"/>
      <c r="FUW237" s="38"/>
      <c r="FUX237" s="38"/>
      <c r="FUY237" s="38"/>
      <c r="FUZ237" s="38"/>
      <c r="FVA237" s="38"/>
      <c r="FVB237" s="38"/>
      <c r="FVC237" s="38"/>
      <c r="FVD237" s="38"/>
      <c r="FVE237" s="38"/>
      <c r="FVF237" s="38"/>
      <c r="FVG237" s="38"/>
      <c r="FVH237" s="38"/>
      <c r="FVI237" s="38"/>
      <c r="FVJ237" s="38"/>
      <c r="FVK237" s="38"/>
      <c r="FVL237" s="38"/>
      <c r="FVM237" s="38"/>
      <c r="FVN237" s="38"/>
      <c r="FVO237" s="38"/>
      <c r="FVP237" s="38"/>
      <c r="FVQ237" s="38"/>
      <c r="FVR237" s="38"/>
      <c r="FVS237" s="38"/>
      <c r="FVT237" s="38"/>
      <c r="FVU237" s="38"/>
      <c r="FVV237" s="38"/>
      <c r="FVW237" s="38"/>
      <c r="FVX237" s="38"/>
      <c r="FVY237" s="38"/>
      <c r="FVZ237" s="38"/>
      <c r="FWA237" s="38"/>
      <c r="FWB237" s="38"/>
      <c r="FWC237" s="38"/>
      <c r="FWD237" s="38"/>
      <c r="FWE237" s="38"/>
      <c r="FWF237" s="38"/>
      <c r="FWG237" s="38"/>
      <c r="FWH237" s="38"/>
      <c r="FWI237" s="38"/>
      <c r="FWJ237" s="38"/>
      <c r="FWK237" s="38"/>
      <c r="FWL237" s="38"/>
      <c r="FWM237" s="38"/>
      <c r="FWN237" s="38"/>
      <c r="FWO237" s="38"/>
      <c r="FWP237" s="38"/>
      <c r="FWQ237" s="38"/>
      <c r="FWR237" s="38"/>
      <c r="FWS237" s="38"/>
      <c r="FWT237" s="38"/>
      <c r="FWU237" s="38"/>
      <c r="FWV237" s="38"/>
      <c r="FWW237" s="38"/>
      <c r="FWX237" s="38"/>
      <c r="FWY237" s="38"/>
      <c r="FWZ237" s="38"/>
      <c r="FXA237" s="38"/>
      <c r="FXB237" s="38"/>
      <c r="FXC237" s="38"/>
      <c r="FXD237" s="38"/>
      <c r="FXE237" s="38"/>
      <c r="FXF237" s="38"/>
      <c r="FXG237" s="38"/>
      <c r="FXH237" s="38"/>
      <c r="FXI237" s="38"/>
      <c r="FXJ237" s="38"/>
      <c r="FXK237" s="38"/>
      <c r="FXL237" s="38"/>
      <c r="FXM237" s="38"/>
      <c r="FXN237" s="38"/>
      <c r="FXO237" s="38"/>
      <c r="FXP237" s="38"/>
      <c r="FXQ237" s="38"/>
      <c r="FXR237" s="38"/>
      <c r="FXS237" s="38"/>
      <c r="FXT237" s="38"/>
      <c r="FXU237" s="38"/>
      <c r="FXV237" s="38"/>
      <c r="FXW237" s="38"/>
      <c r="FXX237" s="38"/>
      <c r="FXY237" s="38"/>
      <c r="FXZ237" s="38"/>
      <c r="FYA237" s="38"/>
      <c r="FYB237" s="38"/>
      <c r="FYC237" s="38"/>
      <c r="FYD237" s="38"/>
      <c r="FYE237" s="38"/>
      <c r="FYF237" s="38"/>
      <c r="FYG237" s="38"/>
      <c r="FYH237" s="38"/>
      <c r="FYI237" s="38"/>
      <c r="FYJ237" s="38"/>
      <c r="FYK237" s="38"/>
      <c r="FYL237" s="38"/>
      <c r="FYM237" s="38"/>
      <c r="FYN237" s="38"/>
      <c r="FYO237" s="38"/>
      <c r="FYP237" s="38"/>
      <c r="FYQ237" s="38"/>
      <c r="FYR237" s="38"/>
      <c r="FYS237" s="38"/>
      <c r="FYT237" s="38"/>
      <c r="FYU237" s="38"/>
      <c r="FYV237" s="38"/>
      <c r="FYW237" s="38"/>
      <c r="FYX237" s="38"/>
      <c r="FYY237" s="38"/>
      <c r="FYZ237" s="38"/>
      <c r="FZA237" s="38"/>
      <c r="FZB237" s="38"/>
      <c r="FZC237" s="38"/>
      <c r="FZD237" s="38"/>
      <c r="FZE237" s="38"/>
      <c r="FZF237" s="38"/>
      <c r="FZG237" s="38"/>
      <c r="FZH237" s="38"/>
      <c r="FZI237" s="38"/>
      <c r="FZJ237" s="38"/>
      <c r="FZK237" s="38"/>
      <c r="FZL237" s="38"/>
      <c r="FZM237" s="38"/>
      <c r="FZN237" s="38"/>
      <c r="FZO237" s="38"/>
      <c r="FZP237" s="38"/>
      <c r="FZQ237" s="38"/>
      <c r="FZR237" s="38"/>
      <c r="FZS237" s="38"/>
      <c r="FZT237" s="38"/>
      <c r="FZU237" s="38"/>
      <c r="FZV237" s="38"/>
      <c r="FZW237" s="38"/>
      <c r="FZX237" s="38"/>
      <c r="FZY237" s="38"/>
      <c r="FZZ237" s="38"/>
      <c r="GAA237" s="38"/>
      <c r="GAB237" s="38"/>
      <c r="GAC237" s="38"/>
      <c r="GAD237" s="38"/>
      <c r="GAE237" s="38"/>
      <c r="GAF237" s="38"/>
      <c r="GAG237" s="38"/>
      <c r="GAH237" s="38"/>
      <c r="GAI237" s="38"/>
      <c r="GAJ237" s="38"/>
      <c r="GAK237" s="38"/>
      <c r="GAL237" s="38"/>
      <c r="GAM237" s="38"/>
      <c r="GAN237" s="38"/>
      <c r="GAO237" s="38"/>
      <c r="GAP237" s="38"/>
      <c r="GAQ237" s="38"/>
      <c r="GAR237" s="38"/>
      <c r="GAS237" s="38"/>
      <c r="GAT237" s="38"/>
      <c r="GAU237" s="38"/>
      <c r="GAV237" s="38"/>
      <c r="GAW237" s="38"/>
      <c r="GAX237" s="38"/>
      <c r="GAY237" s="38"/>
      <c r="GAZ237" s="38"/>
      <c r="GBA237" s="38"/>
      <c r="GBB237" s="38"/>
      <c r="GBC237" s="38"/>
      <c r="GBD237" s="38"/>
      <c r="GBE237" s="38"/>
      <c r="GBF237" s="38"/>
      <c r="GBG237" s="38"/>
      <c r="GBH237" s="38"/>
      <c r="GBI237" s="38"/>
      <c r="GBJ237" s="38"/>
      <c r="GBK237" s="38"/>
      <c r="GBL237" s="38"/>
      <c r="GBM237" s="38"/>
      <c r="GBN237" s="38"/>
      <c r="GBO237" s="38"/>
      <c r="GBP237" s="38"/>
      <c r="GBQ237" s="38"/>
      <c r="GBR237" s="38"/>
      <c r="GBS237" s="38"/>
      <c r="GBT237" s="38"/>
      <c r="GBU237" s="38"/>
      <c r="GBV237" s="38"/>
      <c r="GBW237" s="38"/>
      <c r="GBX237" s="38"/>
      <c r="GBY237" s="38"/>
      <c r="GBZ237" s="38"/>
      <c r="GCA237" s="38"/>
      <c r="GCB237" s="38"/>
      <c r="GCC237" s="38"/>
      <c r="GCD237" s="38"/>
      <c r="GCE237" s="38"/>
      <c r="GCF237" s="38"/>
      <c r="GCG237" s="38"/>
      <c r="GCH237" s="38"/>
      <c r="GCI237" s="38"/>
      <c r="GCJ237" s="38"/>
      <c r="GCK237" s="38"/>
      <c r="GCL237" s="38"/>
      <c r="GCM237" s="38"/>
      <c r="GCN237" s="38"/>
      <c r="GCO237" s="38"/>
      <c r="GCP237" s="38"/>
      <c r="GCQ237" s="38"/>
      <c r="GCR237" s="38"/>
      <c r="GCS237" s="38"/>
      <c r="GCT237" s="38"/>
      <c r="GCU237" s="38"/>
      <c r="GCV237" s="38"/>
      <c r="GCW237" s="38"/>
      <c r="GCX237" s="38"/>
      <c r="GCY237" s="38"/>
      <c r="GCZ237" s="38"/>
      <c r="GDA237" s="38"/>
      <c r="GDB237" s="38"/>
      <c r="GDC237" s="38"/>
      <c r="GDD237" s="38"/>
      <c r="GDE237" s="38"/>
      <c r="GDF237" s="38"/>
      <c r="GDG237" s="38"/>
      <c r="GDH237" s="38"/>
      <c r="GDI237" s="38"/>
      <c r="GDJ237" s="38"/>
      <c r="GDK237" s="38"/>
      <c r="GDL237" s="38"/>
      <c r="GDM237" s="38"/>
      <c r="GDN237" s="38"/>
      <c r="GDO237" s="38"/>
      <c r="GDP237" s="38"/>
      <c r="GDQ237" s="38"/>
      <c r="GDR237" s="38"/>
      <c r="GDS237" s="38"/>
      <c r="GDT237" s="38"/>
      <c r="GDU237" s="38"/>
      <c r="GDV237" s="38"/>
      <c r="GDW237" s="38"/>
      <c r="GDX237" s="38"/>
      <c r="GDY237" s="38"/>
      <c r="GDZ237" s="38"/>
      <c r="GEA237" s="38"/>
      <c r="GEB237" s="38"/>
      <c r="GEC237" s="38"/>
      <c r="GED237" s="38"/>
      <c r="GEE237" s="38"/>
      <c r="GEF237" s="38"/>
      <c r="GEG237" s="38"/>
      <c r="GEH237" s="38"/>
      <c r="GEI237" s="38"/>
      <c r="GEJ237" s="38"/>
      <c r="GEK237" s="38"/>
      <c r="GEL237" s="38"/>
      <c r="GEM237" s="38"/>
      <c r="GEN237" s="38"/>
      <c r="GEO237" s="38"/>
      <c r="GEP237" s="38"/>
      <c r="GEQ237" s="38"/>
      <c r="GER237" s="38"/>
      <c r="GES237" s="38"/>
      <c r="GET237" s="38"/>
      <c r="GEU237" s="38"/>
      <c r="GEV237" s="38"/>
      <c r="GEW237" s="38"/>
      <c r="GEX237" s="38"/>
      <c r="GEY237" s="38"/>
      <c r="GEZ237" s="38"/>
      <c r="GFA237" s="38"/>
      <c r="GFB237" s="38"/>
      <c r="GFC237" s="38"/>
      <c r="GFD237" s="38"/>
      <c r="GFE237" s="38"/>
      <c r="GFF237" s="38"/>
      <c r="GFG237" s="38"/>
      <c r="GFH237" s="38"/>
      <c r="GFI237" s="38"/>
      <c r="GFJ237" s="38"/>
      <c r="GFK237" s="38"/>
      <c r="GFL237" s="38"/>
      <c r="GFM237" s="38"/>
      <c r="GFN237" s="38"/>
      <c r="GFO237" s="38"/>
      <c r="GFP237" s="38"/>
      <c r="GFQ237" s="38"/>
      <c r="GFR237" s="38"/>
      <c r="GFS237" s="38"/>
      <c r="GFT237" s="38"/>
      <c r="GFU237" s="38"/>
      <c r="GFV237" s="38"/>
      <c r="GFW237" s="38"/>
      <c r="GFX237" s="38"/>
      <c r="GFY237" s="38"/>
      <c r="GFZ237" s="38"/>
      <c r="GGA237" s="38"/>
      <c r="GGB237" s="38"/>
      <c r="GGC237" s="38"/>
      <c r="GGD237" s="38"/>
      <c r="GGE237" s="38"/>
      <c r="GGF237" s="38"/>
      <c r="GGG237" s="38"/>
      <c r="GGH237" s="38"/>
      <c r="GGI237" s="38"/>
      <c r="GGJ237" s="38"/>
      <c r="GGK237" s="38"/>
      <c r="GGL237" s="38"/>
      <c r="GGM237" s="38"/>
      <c r="GGN237" s="38"/>
      <c r="GGO237" s="38"/>
      <c r="GGP237" s="38"/>
      <c r="GGQ237" s="38"/>
      <c r="GGR237" s="38"/>
      <c r="GGS237" s="38"/>
      <c r="GGT237" s="38"/>
      <c r="GGU237" s="38"/>
      <c r="GGV237" s="38"/>
      <c r="GGW237" s="38"/>
      <c r="GGX237" s="38"/>
      <c r="GGY237" s="38"/>
      <c r="GGZ237" s="38"/>
      <c r="GHA237" s="38"/>
      <c r="GHB237" s="38"/>
      <c r="GHC237" s="38"/>
      <c r="GHD237" s="38"/>
      <c r="GHE237" s="38"/>
      <c r="GHF237" s="38"/>
      <c r="GHG237" s="38"/>
      <c r="GHH237" s="38"/>
      <c r="GHI237" s="38"/>
      <c r="GHJ237" s="38"/>
      <c r="GHK237" s="38"/>
      <c r="GHL237" s="38"/>
      <c r="GHM237" s="38"/>
      <c r="GHN237" s="38"/>
      <c r="GHO237" s="38"/>
      <c r="GHP237" s="38"/>
      <c r="GHQ237" s="38"/>
      <c r="GHR237" s="38"/>
      <c r="GHS237" s="38"/>
      <c r="GHT237" s="38"/>
      <c r="GHU237" s="38"/>
      <c r="GHV237" s="38"/>
      <c r="GHW237" s="38"/>
      <c r="GHX237" s="38"/>
      <c r="GHY237" s="38"/>
      <c r="GHZ237" s="38"/>
      <c r="GIA237" s="38"/>
      <c r="GIB237" s="38"/>
      <c r="GIC237" s="38"/>
      <c r="GID237" s="38"/>
      <c r="GIE237" s="38"/>
      <c r="GIF237" s="38"/>
      <c r="GIG237" s="38"/>
      <c r="GIH237" s="38"/>
      <c r="GII237" s="38"/>
      <c r="GIJ237" s="38"/>
      <c r="GIK237" s="38"/>
      <c r="GIL237" s="38"/>
      <c r="GIM237" s="38"/>
      <c r="GIN237" s="38"/>
      <c r="GIO237" s="38"/>
      <c r="GIP237" s="38"/>
      <c r="GIQ237" s="38"/>
      <c r="GIR237" s="38"/>
      <c r="GIS237" s="38"/>
      <c r="GIT237" s="38"/>
      <c r="GIU237" s="38"/>
      <c r="GIV237" s="38"/>
      <c r="GIW237" s="38"/>
      <c r="GIX237" s="38"/>
      <c r="GIY237" s="38"/>
      <c r="GIZ237" s="38"/>
      <c r="GJA237" s="38"/>
      <c r="GJB237" s="38"/>
      <c r="GJC237" s="38"/>
      <c r="GJD237" s="38"/>
      <c r="GJE237" s="38"/>
      <c r="GJF237" s="38"/>
      <c r="GJG237" s="38"/>
      <c r="GJH237" s="38"/>
      <c r="GJI237" s="38"/>
      <c r="GJJ237" s="38"/>
      <c r="GJK237" s="38"/>
      <c r="GJL237" s="38"/>
      <c r="GJM237" s="38"/>
      <c r="GJN237" s="38"/>
      <c r="GJO237" s="38"/>
      <c r="GJP237" s="38"/>
      <c r="GJQ237" s="38"/>
      <c r="GJR237" s="38"/>
      <c r="GJS237" s="38"/>
      <c r="GJT237" s="38"/>
      <c r="GJU237" s="38"/>
      <c r="GJV237" s="38"/>
      <c r="GJW237" s="38"/>
      <c r="GJX237" s="38"/>
      <c r="GJY237" s="38"/>
      <c r="GJZ237" s="38"/>
      <c r="GKA237" s="38"/>
      <c r="GKB237" s="38"/>
      <c r="GKC237" s="38"/>
      <c r="GKD237" s="38"/>
      <c r="GKE237" s="38"/>
      <c r="GKF237" s="38"/>
      <c r="GKG237" s="38"/>
      <c r="GKH237" s="38"/>
      <c r="GKI237" s="38"/>
      <c r="GKJ237" s="38"/>
      <c r="GKK237" s="38"/>
      <c r="GKL237" s="38"/>
      <c r="GKM237" s="38"/>
      <c r="GKN237" s="38"/>
      <c r="GKO237" s="38"/>
      <c r="GKP237" s="38"/>
      <c r="GKQ237" s="38"/>
      <c r="GKR237" s="38"/>
      <c r="GKS237" s="38"/>
      <c r="GKT237" s="38"/>
      <c r="GKU237" s="38"/>
      <c r="GKV237" s="38"/>
      <c r="GKW237" s="38"/>
      <c r="GKX237" s="38"/>
      <c r="GKY237" s="38"/>
      <c r="GKZ237" s="38"/>
      <c r="GLA237" s="38"/>
      <c r="GLB237" s="38"/>
      <c r="GLC237" s="38"/>
      <c r="GLD237" s="38"/>
      <c r="GLE237" s="38"/>
      <c r="GLF237" s="38"/>
      <c r="GLG237" s="38"/>
      <c r="GLH237" s="38"/>
      <c r="GLI237" s="38"/>
      <c r="GLJ237" s="38"/>
      <c r="GLK237" s="38"/>
      <c r="GLL237" s="38"/>
      <c r="GLM237" s="38"/>
      <c r="GLN237" s="38"/>
      <c r="GLO237" s="38"/>
      <c r="GLP237" s="38"/>
      <c r="GLQ237" s="38"/>
      <c r="GLR237" s="38"/>
      <c r="GLS237" s="38"/>
      <c r="GLT237" s="38"/>
      <c r="GLU237" s="38"/>
      <c r="GLV237" s="38"/>
      <c r="GLW237" s="38"/>
      <c r="GLX237" s="38"/>
      <c r="GLY237" s="38"/>
      <c r="GLZ237" s="38"/>
      <c r="GMA237" s="38"/>
      <c r="GMB237" s="38"/>
      <c r="GMC237" s="38"/>
      <c r="GMD237" s="38"/>
      <c r="GME237" s="38"/>
      <c r="GMF237" s="38"/>
      <c r="GMG237" s="38"/>
      <c r="GMH237" s="38"/>
      <c r="GMI237" s="38"/>
      <c r="GMJ237" s="38"/>
      <c r="GMK237" s="38"/>
      <c r="GML237" s="38"/>
      <c r="GMM237" s="38"/>
      <c r="GMN237" s="38"/>
      <c r="GMO237" s="38"/>
      <c r="GMP237" s="38"/>
      <c r="GMQ237" s="38"/>
      <c r="GMR237" s="38"/>
      <c r="GMS237" s="38"/>
      <c r="GMT237" s="38"/>
      <c r="GMU237" s="38"/>
      <c r="GMV237" s="38"/>
      <c r="GMW237" s="38"/>
      <c r="GMX237" s="38"/>
      <c r="GMY237" s="38"/>
      <c r="GMZ237" s="38"/>
      <c r="GNA237" s="38"/>
      <c r="GNB237" s="38"/>
      <c r="GNC237" s="38"/>
      <c r="GND237" s="38"/>
      <c r="GNE237" s="38"/>
      <c r="GNF237" s="38"/>
      <c r="GNG237" s="38"/>
      <c r="GNH237" s="38"/>
      <c r="GNI237" s="38"/>
      <c r="GNJ237" s="38"/>
      <c r="GNK237" s="38"/>
      <c r="GNL237" s="38"/>
      <c r="GNM237" s="38"/>
      <c r="GNN237" s="38"/>
      <c r="GNO237" s="38"/>
      <c r="GNP237" s="38"/>
      <c r="GNQ237" s="38"/>
      <c r="GNR237" s="38"/>
      <c r="GNS237" s="38"/>
      <c r="GNT237" s="38"/>
      <c r="GNU237" s="38"/>
      <c r="GNV237" s="38"/>
      <c r="GNW237" s="38"/>
      <c r="GNX237" s="38"/>
      <c r="GNY237" s="38"/>
      <c r="GNZ237" s="38"/>
      <c r="GOA237" s="38"/>
      <c r="GOB237" s="38"/>
      <c r="GOC237" s="38"/>
      <c r="GOD237" s="38"/>
      <c r="GOE237" s="38"/>
      <c r="GOF237" s="38"/>
      <c r="GOG237" s="38"/>
      <c r="GOH237" s="38"/>
      <c r="GOI237" s="38"/>
      <c r="GOJ237" s="38"/>
      <c r="GOK237" s="38"/>
      <c r="GOL237" s="38"/>
      <c r="GOM237" s="38"/>
      <c r="GON237" s="38"/>
      <c r="GOO237" s="38"/>
      <c r="GOP237" s="38"/>
      <c r="GOQ237" s="38"/>
      <c r="GOR237" s="38"/>
      <c r="GOS237" s="38"/>
      <c r="GOT237" s="38"/>
      <c r="GOU237" s="38"/>
      <c r="GOV237" s="38"/>
      <c r="GOW237" s="38"/>
      <c r="GOX237" s="38"/>
      <c r="GOY237" s="38"/>
      <c r="GOZ237" s="38"/>
      <c r="GPA237" s="38"/>
      <c r="GPB237" s="38"/>
      <c r="GPC237" s="38"/>
      <c r="GPD237" s="38"/>
      <c r="GPE237" s="38"/>
      <c r="GPF237" s="38"/>
      <c r="GPG237" s="38"/>
      <c r="GPH237" s="38"/>
      <c r="GPI237" s="38"/>
      <c r="GPJ237" s="38"/>
      <c r="GPK237" s="38"/>
      <c r="GPL237" s="38"/>
      <c r="GPM237" s="38"/>
      <c r="GPN237" s="38"/>
      <c r="GPO237" s="38"/>
      <c r="GPP237" s="38"/>
      <c r="GPQ237" s="38"/>
      <c r="GPR237" s="38"/>
      <c r="GPS237" s="38"/>
      <c r="GPT237" s="38"/>
      <c r="GPU237" s="38"/>
      <c r="GPV237" s="38"/>
      <c r="GPW237" s="38"/>
      <c r="GPX237" s="38"/>
      <c r="GPY237" s="38"/>
      <c r="GPZ237" s="38"/>
      <c r="GQA237" s="38"/>
      <c r="GQB237" s="38"/>
      <c r="GQC237" s="38"/>
      <c r="GQD237" s="38"/>
      <c r="GQE237" s="38"/>
      <c r="GQF237" s="38"/>
      <c r="GQG237" s="38"/>
      <c r="GQH237" s="38"/>
      <c r="GQI237" s="38"/>
      <c r="GQJ237" s="38"/>
      <c r="GQK237" s="38"/>
      <c r="GQL237" s="38"/>
      <c r="GQM237" s="38"/>
      <c r="GQN237" s="38"/>
      <c r="GQO237" s="38"/>
      <c r="GQP237" s="38"/>
      <c r="GQQ237" s="38"/>
      <c r="GQR237" s="38"/>
      <c r="GQS237" s="38"/>
      <c r="GQT237" s="38"/>
      <c r="GQU237" s="38"/>
      <c r="GQV237" s="38"/>
      <c r="GQW237" s="38"/>
      <c r="GQX237" s="38"/>
      <c r="GQY237" s="38"/>
      <c r="GQZ237" s="38"/>
      <c r="GRA237" s="38"/>
      <c r="GRB237" s="38"/>
      <c r="GRC237" s="38"/>
      <c r="GRD237" s="38"/>
      <c r="GRE237" s="38"/>
      <c r="GRF237" s="38"/>
      <c r="GRG237" s="38"/>
      <c r="GRH237" s="38"/>
      <c r="GRI237" s="38"/>
      <c r="GRJ237" s="38"/>
      <c r="GRK237" s="38"/>
      <c r="GRL237" s="38"/>
      <c r="GRM237" s="38"/>
      <c r="GRN237" s="38"/>
      <c r="GRO237" s="38"/>
      <c r="GRP237" s="38"/>
      <c r="GRQ237" s="38"/>
      <c r="GRR237" s="38"/>
      <c r="GRS237" s="38"/>
      <c r="GRT237" s="38"/>
      <c r="GRU237" s="38"/>
      <c r="GRV237" s="38"/>
      <c r="GRW237" s="38"/>
      <c r="GRX237" s="38"/>
      <c r="GRY237" s="38"/>
      <c r="GRZ237" s="38"/>
      <c r="GSA237" s="38"/>
      <c r="GSB237" s="38"/>
      <c r="GSC237" s="38"/>
      <c r="GSD237" s="38"/>
      <c r="GSE237" s="38"/>
      <c r="GSF237" s="38"/>
      <c r="GSG237" s="38"/>
      <c r="GSH237" s="38"/>
      <c r="GSI237" s="38"/>
      <c r="GSJ237" s="38"/>
      <c r="GSK237" s="38"/>
      <c r="GSL237" s="38"/>
      <c r="GSM237" s="38"/>
      <c r="GSN237" s="38"/>
      <c r="GSO237" s="38"/>
      <c r="GSP237" s="38"/>
      <c r="GSQ237" s="38"/>
      <c r="GSR237" s="38"/>
      <c r="GSS237" s="38"/>
      <c r="GST237" s="38"/>
      <c r="GSU237" s="38"/>
      <c r="GSV237" s="38"/>
      <c r="GSW237" s="38"/>
      <c r="GSX237" s="38"/>
      <c r="GSY237" s="38"/>
      <c r="GSZ237" s="38"/>
      <c r="GTA237" s="38"/>
      <c r="GTB237" s="38"/>
      <c r="GTC237" s="38"/>
      <c r="GTD237" s="38"/>
      <c r="GTE237" s="38"/>
      <c r="GTF237" s="38"/>
      <c r="GTG237" s="38"/>
      <c r="GTH237" s="38"/>
      <c r="GTI237" s="38"/>
      <c r="GTJ237" s="38"/>
      <c r="GTK237" s="38"/>
      <c r="GTL237" s="38"/>
      <c r="GTM237" s="38"/>
      <c r="GTN237" s="38"/>
      <c r="GTO237" s="38"/>
      <c r="GTP237" s="38"/>
      <c r="GTQ237" s="38"/>
      <c r="GTR237" s="38"/>
      <c r="GTS237" s="38"/>
      <c r="GTT237" s="38"/>
      <c r="GTU237" s="38"/>
      <c r="GTV237" s="38"/>
      <c r="GTW237" s="38"/>
      <c r="GTX237" s="38"/>
      <c r="GTY237" s="38"/>
      <c r="GTZ237" s="38"/>
      <c r="GUA237" s="38"/>
      <c r="GUB237" s="38"/>
      <c r="GUC237" s="38"/>
      <c r="GUD237" s="38"/>
      <c r="GUE237" s="38"/>
      <c r="GUF237" s="38"/>
      <c r="GUG237" s="38"/>
      <c r="GUH237" s="38"/>
      <c r="GUI237" s="38"/>
      <c r="GUJ237" s="38"/>
      <c r="GUK237" s="38"/>
      <c r="GUL237" s="38"/>
      <c r="GUM237" s="38"/>
      <c r="GUN237" s="38"/>
      <c r="GUO237" s="38"/>
      <c r="GUP237" s="38"/>
      <c r="GUQ237" s="38"/>
      <c r="GUR237" s="38"/>
      <c r="GUS237" s="38"/>
      <c r="GUT237" s="38"/>
      <c r="GUU237" s="38"/>
      <c r="GUV237" s="38"/>
      <c r="GUW237" s="38"/>
      <c r="GUX237" s="38"/>
      <c r="GUY237" s="38"/>
      <c r="GUZ237" s="38"/>
      <c r="GVA237" s="38"/>
      <c r="GVB237" s="38"/>
      <c r="GVC237" s="38"/>
      <c r="GVD237" s="38"/>
      <c r="GVE237" s="38"/>
      <c r="GVF237" s="38"/>
      <c r="GVG237" s="38"/>
      <c r="GVH237" s="38"/>
      <c r="GVI237" s="38"/>
      <c r="GVJ237" s="38"/>
      <c r="GVK237" s="38"/>
      <c r="GVL237" s="38"/>
      <c r="GVM237" s="38"/>
      <c r="GVN237" s="38"/>
      <c r="GVO237" s="38"/>
      <c r="GVP237" s="38"/>
      <c r="GVQ237" s="38"/>
      <c r="GVR237" s="38"/>
      <c r="GVS237" s="38"/>
      <c r="GVT237" s="38"/>
      <c r="GVU237" s="38"/>
      <c r="GVV237" s="38"/>
      <c r="GVW237" s="38"/>
      <c r="GVX237" s="38"/>
      <c r="GVY237" s="38"/>
      <c r="GVZ237" s="38"/>
      <c r="GWA237" s="38"/>
      <c r="GWB237" s="38"/>
      <c r="GWC237" s="38"/>
      <c r="GWD237" s="38"/>
      <c r="GWE237" s="38"/>
      <c r="GWF237" s="38"/>
      <c r="GWG237" s="38"/>
      <c r="GWH237" s="38"/>
      <c r="GWI237" s="38"/>
      <c r="GWJ237" s="38"/>
      <c r="GWK237" s="38"/>
      <c r="GWL237" s="38"/>
      <c r="GWM237" s="38"/>
      <c r="GWN237" s="38"/>
      <c r="GWO237" s="38"/>
      <c r="GWP237" s="38"/>
      <c r="GWQ237" s="38"/>
      <c r="GWR237" s="38"/>
      <c r="GWS237" s="38"/>
      <c r="GWT237" s="38"/>
      <c r="GWU237" s="38"/>
      <c r="GWV237" s="38"/>
      <c r="GWW237" s="38"/>
      <c r="GWX237" s="38"/>
      <c r="GWY237" s="38"/>
      <c r="GWZ237" s="38"/>
      <c r="GXA237" s="38"/>
      <c r="GXB237" s="38"/>
      <c r="GXC237" s="38"/>
      <c r="GXD237" s="38"/>
      <c r="GXE237" s="38"/>
      <c r="GXF237" s="38"/>
      <c r="GXG237" s="38"/>
      <c r="GXH237" s="38"/>
      <c r="GXI237" s="38"/>
      <c r="GXJ237" s="38"/>
      <c r="GXK237" s="38"/>
      <c r="GXL237" s="38"/>
      <c r="GXM237" s="38"/>
      <c r="GXN237" s="38"/>
      <c r="GXO237" s="38"/>
      <c r="GXP237" s="38"/>
      <c r="GXQ237" s="38"/>
      <c r="GXR237" s="38"/>
      <c r="GXS237" s="38"/>
      <c r="GXT237" s="38"/>
      <c r="GXU237" s="38"/>
      <c r="GXV237" s="38"/>
      <c r="GXW237" s="38"/>
      <c r="GXX237" s="38"/>
      <c r="GXY237" s="38"/>
      <c r="GXZ237" s="38"/>
      <c r="GYA237" s="38"/>
      <c r="GYB237" s="38"/>
      <c r="GYC237" s="38"/>
      <c r="GYD237" s="38"/>
      <c r="GYE237" s="38"/>
      <c r="GYF237" s="38"/>
      <c r="GYG237" s="38"/>
      <c r="GYH237" s="38"/>
      <c r="GYI237" s="38"/>
      <c r="GYJ237" s="38"/>
      <c r="GYK237" s="38"/>
      <c r="GYL237" s="38"/>
      <c r="GYM237" s="38"/>
      <c r="GYN237" s="38"/>
      <c r="GYO237" s="38"/>
      <c r="GYP237" s="38"/>
      <c r="GYQ237" s="38"/>
      <c r="GYR237" s="38"/>
      <c r="GYS237" s="38"/>
      <c r="GYT237" s="38"/>
      <c r="GYU237" s="38"/>
      <c r="GYV237" s="38"/>
      <c r="GYW237" s="38"/>
      <c r="GYX237" s="38"/>
      <c r="GYY237" s="38"/>
      <c r="GYZ237" s="38"/>
      <c r="GZA237" s="38"/>
      <c r="GZB237" s="38"/>
      <c r="GZC237" s="38"/>
      <c r="GZD237" s="38"/>
      <c r="GZE237" s="38"/>
      <c r="GZF237" s="38"/>
      <c r="GZG237" s="38"/>
      <c r="GZH237" s="38"/>
      <c r="GZI237" s="38"/>
      <c r="GZJ237" s="38"/>
      <c r="GZK237" s="38"/>
      <c r="GZL237" s="38"/>
      <c r="GZM237" s="38"/>
      <c r="GZN237" s="38"/>
      <c r="GZO237" s="38"/>
      <c r="GZP237" s="38"/>
      <c r="GZQ237" s="38"/>
      <c r="GZR237" s="38"/>
      <c r="GZS237" s="38"/>
      <c r="GZT237" s="38"/>
      <c r="GZU237" s="38"/>
      <c r="GZV237" s="38"/>
      <c r="GZW237" s="38"/>
      <c r="GZX237" s="38"/>
      <c r="GZY237" s="38"/>
      <c r="GZZ237" s="38"/>
      <c r="HAA237" s="38"/>
      <c r="HAB237" s="38"/>
      <c r="HAC237" s="38"/>
      <c r="HAD237" s="38"/>
      <c r="HAE237" s="38"/>
      <c r="HAF237" s="38"/>
      <c r="HAG237" s="38"/>
      <c r="HAH237" s="38"/>
      <c r="HAI237" s="38"/>
      <c r="HAJ237" s="38"/>
      <c r="HAK237" s="38"/>
      <c r="HAL237" s="38"/>
      <c r="HAM237" s="38"/>
      <c r="HAN237" s="38"/>
      <c r="HAO237" s="38"/>
      <c r="HAP237" s="38"/>
      <c r="HAQ237" s="38"/>
      <c r="HAR237" s="38"/>
      <c r="HAS237" s="38"/>
      <c r="HAT237" s="38"/>
      <c r="HAU237" s="38"/>
      <c r="HAV237" s="38"/>
      <c r="HAW237" s="38"/>
      <c r="HAX237" s="38"/>
      <c r="HAY237" s="38"/>
      <c r="HAZ237" s="38"/>
      <c r="HBA237" s="38"/>
      <c r="HBB237" s="38"/>
      <c r="HBC237" s="38"/>
      <c r="HBD237" s="38"/>
      <c r="HBE237" s="38"/>
      <c r="HBF237" s="38"/>
      <c r="HBG237" s="38"/>
      <c r="HBH237" s="38"/>
      <c r="HBI237" s="38"/>
      <c r="HBJ237" s="38"/>
      <c r="HBK237" s="38"/>
      <c r="HBL237" s="38"/>
      <c r="HBM237" s="38"/>
      <c r="HBN237" s="38"/>
      <c r="HBO237" s="38"/>
      <c r="HBP237" s="38"/>
      <c r="HBQ237" s="38"/>
      <c r="HBR237" s="38"/>
      <c r="HBS237" s="38"/>
      <c r="HBT237" s="38"/>
      <c r="HBU237" s="38"/>
      <c r="HBV237" s="38"/>
      <c r="HBW237" s="38"/>
      <c r="HBX237" s="38"/>
      <c r="HBY237" s="38"/>
      <c r="HBZ237" s="38"/>
      <c r="HCA237" s="38"/>
      <c r="HCB237" s="38"/>
      <c r="HCC237" s="38"/>
      <c r="HCD237" s="38"/>
      <c r="HCE237" s="38"/>
      <c r="HCF237" s="38"/>
      <c r="HCG237" s="38"/>
      <c r="HCH237" s="38"/>
      <c r="HCI237" s="38"/>
      <c r="HCJ237" s="38"/>
      <c r="HCK237" s="38"/>
      <c r="HCL237" s="38"/>
      <c r="HCM237" s="38"/>
      <c r="HCN237" s="38"/>
      <c r="HCO237" s="38"/>
      <c r="HCP237" s="38"/>
      <c r="HCQ237" s="38"/>
      <c r="HCR237" s="38"/>
      <c r="HCS237" s="38"/>
      <c r="HCT237" s="38"/>
      <c r="HCU237" s="38"/>
      <c r="HCV237" s="38"/>
      <c r="HCW237" s="38"/>
      <c r="HCX237" s="38"/>
      <c r="HCY237" s="38"/>
      <c r="HCZ237" s="38"/>
      <c r="HDA237" s="38"/>
      <c r="HDB237" s="38"/>
      <c r="HDC237" s="38"/>
      <c r="HDD237" s="38"/>
      <c r="HDE237" s="38"/>
      <c r="HDF237" s="38"/>
      <c r="HDG237" s="38"/>
      <c r="HDH237" s="38"/>
      <c r="HDI237" s="38"/>
      <c r="HDJ237" s="38"/>
      <c r="HDK237" s="38"/>
      <c r="HDL237" s="38"/>
      <c r="HDM237" s="38"/>
      <c r="HDN237" s="38"/>
      <c r="HDO237" s="38"/>
      <c r="HDP237" s="38"/>
      <c r="HDQ237" s="38"/>
      <c r="HDR237" s="38"/>
      <c r="HDS237" s="38"/>
      <c r="HDT237" s="38"/>
      <c r="HDU237" s="38"/>
      <c r="HDV237" s="38"/>
      <c r="HDW237" s="38"/>
      <c r="HDX237" s="38"/>
      <c r="HDY237" s="38"/>
      <c r="HDZ237" s="38"/>
      <c r="HEA237" s="38"/>
      <c r="HEB237" s="38"/>
      <c r="HEC237" s="38"/>
      <c r="HED237" s="38"/>
      <c r="HEE237" s="38"/>
      <c r="HEF237" s="38"/>
      <c r="HEG237" s="38"/>
      <c r="HEH237" s="38"/>
      <c r="HEI237" s="38"/>
      <c r="HEJ237" s="38"/>
      <c r="HEK237" s="38"/>
      <c r="HEL237" s="38"/>
      <c r="HEM237" s="38"/>
      <c r="HEN237" s="38"/>
      <c r="HEO237" s="38"/>
      <c r="HEP237" s="38"/>
      <c r="HEQ237" s="38"/>
      <c r="HER237" s="38"/>
      <c r="HES237" s="38"/>
      <c r="HET237" s="38"/>
      <c r="HEU237" s="38"/>
      <c r="HEV237" s="38"/>
      <c r="HEW237" s="38"/>
      <c r="HEX237" s="38"/>
      <c r="HEY237" s="38"/>
      <c r="HEZ237" s="38"/>
      <c r="HFA237" s="38"/>
      <c r="HFB237" s="38"/>
      <c r="HFC237" s="38"/>
      <c r="HFD237" s="38"/>
      <c r="HFE237" s="38"/>
      <c r="HFF237" s="38"/>
      <c r="HFG237" s="38"/>
      <c r="HFH237" s="38"/>
      <c r="HFI237" s="38"/>
      <c r="HFJ237" s="38"/>
      <c r="HFK237" s="38"/>
      <c r="HFL237" s="38"/>
      <c r="HFM237" s="38"/>
      <c r="HFN237" s="38"/>
      <c r="HFO237" s="38"/>
      <c r="HFP237" s="38"/>
      <c r="HFQ237" s="38"/>
      <c r="HFR237" s="38"/>
      <c r="HFS237" s="38"/>
      <c r="HFT237" s="38"/>
      <c r="HFU237" s="38"/>
      <c r="HFV237" s="38"/>
      <c r="HFW237" s="38"/>
      <c r="HFX237" s="38"/>
      <c r="HFY237" s="38"/>
      <c r="HFZ237" s="38"/>
      <c r="HGA237" s="38"/>
      <c r="HGB237" s="38"/>
      <c r="HGC237" s="38"/>
      <c r="HGD237" s="38"/>
      <c r="HGE237" s="38"/>
      <c r="HGF237" s="38"/>
      <c r="HGG237" s="38"/>
      <c r="HGH237" s="38"/>
      <c r="HGI237" s="38"/>
      <c r="HGJ237" s="38"/>
      <c r="HGK237" s="38"/>
      <c r="HGL237" s="38"/>
      <c r="HGM237" s="38"/>
      <c r="HGN237" s="38"/>
      <c r="HGO237" s="38"/>
      <c r="HGP237" s="38"/>
      <c r="HGQ237" s="38"/>
      <c r="HGR237" s="38"/>
      <c r="HGS237" s="38"/>
      <c r="HGT237" s="38"/>
      <c r="HGU237" s="38"/>
      <c r="HGV237" s="38"/>
      <c r="HGW237" s="38"/>
      <c r="HGX237" s="38"/>
      <c r="HGY237" s="38"/>
      <c r="HGZ237" s="38"/>
      <c r="HHA237" s="38"/>
      <c r="HHB237" s="38"/>
      <c r="HHC237" s="38"/>
      <c r="HHD237" s="38"/>
      <c r="HHE237" s="38"/>
      <c r="HHF237" s="38"/>
      <c r="HHG237" s="38"/>
      <c r="HHH237" s="38"/>
      <c r="HHI237" s="38"/>
      <c r="HHJ237" s="38"/>
      <c r="HHK237" s="38"/>
      <c r="HHL237" s="38"/>
      <c r="HHM237" s="38"/>
      <c r="HHN237" s="38"/>
      <c r="HHO237" s="38"/>
      <c r="HHP237" s="38"/>
      <c r="HHQ237" s="38"/>
      <c r="HHR237" s="38"/>
      <c r="HHS237" s="38"/>
      <c r="HHT237" s="38"/>
      <c r="HHU237" s="38"/>
      <c r="HHV237" s="38"/>
      <c r="HHW237" s="38"/>
      <c r="HHX237" s="38"/>
      <c r="HHY237" s="38"/>
      <c r="HHZ237" s="38"/>
      <c r="HIA237" s="38"/>
      <c r="HIB237" s="38"/>
      <c r="HIC237" s="38"/>
      <c r="HID237" s="38"/>
      <c r="HIE237" s="38"/>
      <c r="HIF237" s="38"/>
      <c r="HIG237" s="38"/>
      <c r="HIH237" s="38"/>
      <c r="HII237" s="38"/>
      <c r="HIJ237" s="38"/>
      <c r="HIK237" s="38"/>
      <c r="HIL237" s="38"/>
      <c r="HIM237" s="38"/>
      <c r="HIN237" s="38"/>
      <c r="HIO237" s="38"/>
      <c r="HIP237" s="38"/>
      <c r="HIQ237" s="38"/>
      <c r="HIR237" s="38"/>
      <c r="HIS237" s="38"/>
      <c r="HIT237" s="38"/>
      <c r="HIU237" s="38"/>
      <c r="HIV237" s="38"/>
      <c r="HIW237" s="38"/>
      <c r="HIX237" s="38"/>
      <c r="HIY237" s="38"/>
      <c r="HIZ237" s="38"/>
      <c r="HJA237" s="38"/>
      <c r="HJB237" s="38"/>
      <c r="HJC237" s="38"/>
      <c r="HJD237" s="38"/>
      <c r="HJE237" s="38"/>
      <c r="HJF237" s="38"/>
      <c r="HJG237" s="38"/>
      <c r="HJH237" s="38"/>
      <c r="HJI237" s="38"/>
      <c r="HJJ237" s="38"/>
      <c r="HJK237" s="38"/>
      <c r="HJL237" s="38"/>
      <c r="HJM237" s="38"/>
      <c r="HJN237" s="38"/>
      <c r="HJO237" s="38"/>
      <c r="HJP237" s="38"/>
      <c r="HJQ237" s="38"/>
      <c r="HJR237" s="38"/>
      <c r="HJS237" s="38"/>
      <c r="HJT237" s="38"/>
      <c r="HJU237" s="38"/>
      <c r="HJV237" s="38"/>
      <c r="HJW237" s="38"/>
      <c r="HJX237" s="38"/>
      <c r="HJY237" s="38"/>
      <c r="HJZ237" s="38"/>
      <c r="HKA237" s="38"/>
      <c r="HKB237" s="38"/>
      <c r="HKC237" s="38"/>
      <c r="HKD237" s="38"/>
      <c r="HKE237" s="38"/>
      <c r="HKF237" s="38"/>
      <c r="HKG237" s="38"/>
      <c r="HKH237" s="38"/>
      <c r="HKI237" s="38"/>
      <c r="HKJ237" s="38"/>
      <c r="HKK237" s="38"/>
      <c r="HKL237" s="38"/>
      <c r="HKM237" s="38"/>
      <c r="HKN237" s="38"/>
      <c r="HKO237" s="38"/>
      <c r="HKP237" s="38"/>
      <c r="HKQ237" s="38"/>
      <c r="HKR237" s="38"/>
      <c r="HKS237" s="38"/>
      <c r="HKT237" s="38"/>
      <c r="HKU237" s="38"/>
      <c r="HKV237" s="38"/>
      <c r="HKW237" s="38"/>
      <c r="HKX237" s="38"/>
      <c r="HKY237" s="38"/>
      <c r="HKZ237" s="38"/>
      <c r="HLA237" s="38"/>
      <c r="HLB237" s="38"/>
      <c r="HLC237" s="38"/>
      <c r="HLD237" s="38"/>
      <c r="HLE237" s="38"/>
      <c r="HLF237" s="38"/>
      <c r="HLG237" s="38"/>
      <c r="HLH237" s="38"/>
      <c r="HLI237" s="38"/>
      <c r="HLJ237" s="38"/>
      <c r="HLK237" s="38"/>
      <c r="HLL237" s="38"/>
      <c r="HLM237" s="38"/>
      <c r="HLN237" s="38"/>
      <c r="HLO237" s="38"/>
      <c r="HLP237" s="38"/>
      <c r="HLQ237" s="38"/>
      <c r="HLR237" s="38"/>
      <c r="HLS237" s="38"/>
      <c r="HLT237" s="38"/>
      <c r="HLU237" s="38"/>
      <c r="HLV237" s="38"/>
      <c r="HLW237" s="38"/>
      <c r="HLX237" s="38"/>
      <c r="HLY237" s="38"/>
      <c r="HLZ237" s="38"/>
      <c r="HMA237" s="38"/>
      <c r="HMB237" s="38"/>
      <c r="HMC237" s="38"/>
      <c r="HMD237" s="38"/>
      <c r="HME237" s="38"/>
      <c r="HMF237" s="38"/>
      <c r="HMG237" s="38"/>
      <c r="HMH237" s="38"/>
      <c r="HMI237" s="38"/>
      <c r="HMJ237" s="38"/>
      <c r="HMK237" s="38"/>
      <c r="HML237" s="38"/>
      <c r="HMM237" s="38"/>
      <c r="HMN237" s="38"/>
      <c r="HMO237" s="38"/>
      <c r="HMP237" s="38"/>
      <c r="HMQ237" s="38"/>
      <c r="HMR237" s="38"/>
      <c r="HMS237" s="38"/>
      <c r="HMT237" s="38"/>
      <c r="HMU237" s="38"/>
      <c r="HMV237" s="38"/>
      <c r="HMW237" s="38"/>
      <c r="HMX237" s="38"/>
      <c r="HMY237" s="38"/>
      <c r="HMZ237" s="38"/>
      <c r="HNA237" s="38"/>
      <c r="HNB237" s="38"/>
      <c r="HNC237" s="38"/>
      <c r="HND237" s="38"/>
      <c r="HNE237" s="38"/>
      <c r="HNF237" s="38"/>
      <c r="HNG237" s="38"/>
      <c r="HNH237" s="38"/>
      <c r="HNI237" s="38"/>
      <c r="HNJ237" s="38"/>
      <c r="HNK237" s="38"/>
      <c r="HNL237" s="38"/>
      <c r="HNM237" s="38"/>
      <c r="HNN237" s="38"/>
      <c r="HNO237" s="38"/>
      <c r="HNP237" s="38"/>
      <c r="HNQ237" s="38"/>
      <c r="HNR237" s="38"/>
      <c r="HNS237" s="38"/>
      <c r="HNT237" s="38"/>
      <c r="HNU237" s="38"/>
      <c r="HNV237" s="38"/>
      <c r="HNW237" s="38"/>
      <c r="HNX237" s="38"/>
      <c r="HNY237" s="38"/>
      <c r="HNZ237" s="38"/>
      <c r="HOA237" s="38"/>
      <c r="HOB237" s="38"/>
      <c r="HOC237" s="38"/>
      <c r="HOD237" s="38"/>
      <c r="HOE237" s="38"/>
      <c r="HOF237" s="38"/>
      <c r="HOG237" s="38"/>
      <c r="HOH237" s="38"/>
      <c r="HOI237" s="38"/>
      <c r="HOJ237" s="38"/>
      <c r="HOK237" s="38"/>
      <c r="HOL237" s="38"/>
      <c r="HOM237" s="38"/>
      <c r="HON237" s="38"/>
      <c r="HOO237" s="38"/>
      <c r="HOP237" s="38"/>
      <c r="HOQ237" s="38"/>
      <c r="HOR237" s="38"/>
      <c r="HOS237" s="38"/>
      <c r="HOT237" s="38"/>
      <c r="HOU237" s="38"/>
      <c r="HOV237" s="38"/>
      <c r="HOW237" s="38"/>
      <c r="HOX237" s="38"/>
      <c r="HOY237" s="38"/>
      <c r="HOZ237" s="38"/>
      <c r="HPA237" s="38"/>
      <c r="HPB237" s="38"/>
      <c r="HPC237" s="38"/>
      <c r="HPD237" s="38"/>
      <c r="HPE237" s="38"/>
      <c r="HPF237" s="38"/>
      <c r="HPG237" s="38"/>
      <c r="HPH237" s="38"/>
      <c r="HPI237" s="38"/>
      <c r="HPJ237" s="38"/>
      <c r="HPK237" s="38"/>
      <c r="HPL237" s="38"/>
      <c r="HPM237" s="38"/>
      <c r="HPN237" s="38"/>
      <c r="HPO237" s="38"/>
      <c r="HPP237" s="38"/>
      <c r="HPQ237" s="38"/>
      <c r="HPR237" s="38"/>
      <c r="HPS237" s="38"/>
      <c r="HPT237" s="38"/>
      <c r="HPU237" s="38"/>
      <c r="HPV237" s="38"/>
      <c r="HPW237" s="38"/>
      <c r="HPX237" s="38"/>
      <c r="HPY237" s="38"/>
      <c r="HPZ237" s="38"/>
      <c r="HQA237" s="38"/>
      <c r="HQB237" s="38"/>
      <c r="HQC237" s="38"/>
      <c r="HQD237" s="38"/>
      <c r="HQE237" s="38"/>
      <c r="HQF237" s="38"/>
      <c r="HQG237" s="38"/>
      <c r="HQH237" s="38"/>
      <c r="HQI237" s="38"/>
      <c r="HQJ237" s="38"/>
      <c r="HQK237" s="38"/>
      <c r="HQL237" s="38"/>
      <c r="HQM237" s="38"/>
      <c r="HQN237" s="38"/>
      <c r="HQO237" s="38"/>
      <c r="HQP237" s="38"/>
      <c r="HQQ237" s="38"/>
      <c r="HQR237" s="38"/>
      <c r="HQS237" s="38"/>
      <c r="HQT237" s="38"/>
      <c r="HQU237" s="38"/>
      <c r="HQV237" s="38"/>
      <c r="HQW237" s="38"/>
      <c r="HQX237" s="38"/>
      <c r="HQY237" s="38"/>
      <c r="HQZ237" s="38"/>
      <c r="HRA237" s="38"/>
      <c r="HRB237" s="38"/>
      <c r="HRC237" s="38"/>
      <c r="HRD237" s="38"/>
      <c r="HRE237" s="38"/>
      <c r="HRF237" s="38"/>
      <c r="HRG237" s="38"/>
      <c r="HRH237" s="38"/>
      <c r="HRI237" s="38"/>
      <c r="HRJ237" s="38"/>
      <c r="HRK237" s="38"/>
      <c r="HRL237" s="38"/>
      <c r="HRM237" s="38"/>
      <c r="HRN237" s="38"/>
      <c r="HRO237" s="38"/>
      <c r="HRP237" s="38"/>
      <c r="HRQ237" s="38"/>
      <c r="HRR237" s="38"/>
      <c r="HRS237" s="38"/>
      <c r="HRT237" s="38"/>
      <c r="HRU237" s="38"/>
      <c r="HRV237" s="38"/>
      <c r="HRW237" s="38"/>
      <c r="HRX237" s="38"/>
      <c r="HRY237" s="38"/>
      <c r="HRZ237" s="38"/>
      <c r="HSA237" s="38"/>
      <c r="HSB237" s="38"/>
      <c r="HSC237" s="38"/>
      <c r="HSD237" s="38"/>
      <c r="HSE237" s="38"/>
      <c r="HSF237" s="38"/>
      <c r="HSG237" s="38"/>
      <c r="HSH237" s="38"/>
      <c r="HSI237" s="38"/>
      <c r="HSJ237" s="38"/>
      <c r="HSK237" s="38"/>
      <c r="HSL237" s="38"/>
      <c r="HSM237" s="38"/>
      <c r="HSN237" s="38"/>
      <c r="HSO237" s="38"/>
      <c r="HSP237" s="38"/>
      <c r="HSQ237" s="38"/>
      <c r="HSR237" s="38"/>
      <c r="HSS237" s="38"/>
      <c r="HST237" s="38"/>
      <c r="HSU237" s="38"/>
      <c r="HSV237" s="38"/>
      <c r="HSW237" s="38"/>
      <c r="HSX237" s="38"/>
      <c r="HSY237" s="38"/>
      <c r="HSZ237" s="38"/>
      <c r="HTA237" s="38"/>
      <c r="HTB237" s="38"/>
      <c r="HTC237" s="38"/>
      <c r="HTD237" s="38"/>
      <c r="HTE237" s="38"/>
      <c r="HTF237" s="38"/>
      <c r="HTG237" s="38"/>
      <c r="HTH237" s="38"/>
      <c r="HTI237" s="38"/>
      <c r="HTJ237" s="38"/>
      <c r="HTK237" s="38"/>
      <c r="HTL237" s="38"/>
      <c r="HTM237" s="38"/>
      <c r="HTN237" s="38"/>
      <c r="HTO237" s="38"/>
      <c r="HTP237" s="38"/>
      <c r="HTQ237" s="38"/>
      <c r="HTR237" s="38"/>
      <c r="HTS237" s="38"/>
      <c r="HTT237" s="38"/>
      <c r="HTU237" s="38"/>
      <c r="HTV237" s="38"/>
      <c r="HTW237" s="38"/>
      <c r="HTX237" s="38"/>
      <c r="HTY237" s="38"/>
      <c r="HTZ237" s="38"/>
      <c r="HUA237" s="38"/>
      <c r="HUB237" s="38"/>
      <c r="HUC237" s="38"/>
      <c r="HUD237" s="38"/>
      <c r="HUE237" s="38"/>
      <c r="HUF237" s="38"/>
      <c r="HUG237" s="38"/>
      <c r="HUH237" s="38"/>
      <c r="HUI237" s="38"/>
      <c r="HUJ237" s="38"/>
      <c r="HUK237" s="38"/>
      <c r="HUL237" s="38"/>
      <c r="HUM237" s="38"/>
      <c r="HUN237" s="38"/>
      <c r="HUO237" s="38"/>
      <c r="HUP237" s="38"/>
      <c r="HUQ237" s="38"/>
      <c r="HUR237" s="38"/>
      <c r="HUS237" s="38"/>
      <c r="HUT237" s="38"/>
      <c r="HUU237" s="38"/>
      <c r="HUV237" s="38"/>
      <c r="HUW237" s="38"/>
      <c r="HUX237" s="38"/>
      <c r="HUY237" s="38"/>
      <c r="HUZ237" s="38"/>
      <c r="HVA237" s="38"/>
      <c r="HVB237" s="38"/>
      <c r="HVC237" s="38"/>
      <c r="HVD237" s="38"/>
      <c r="HVE237" s="38"/>
      <c r="HVF237" s="38"/>
      <c r="HVG237" s="38"/>
      <c r="HVH237" s="38"/>
      <c r="HVI237" s="38"/>
      <c r="HVJ237" s="38"/>
      <c r="HVK237" s="38"/>
      <c r="HVL237" s="38"/>
      <c r="HVM237" s="38"/>
      <c r="HVN237" s="38"/>
      <c r="HVO237" s="38"/>
      <c r="HVP237" s="38"/>
      <c r="HVQ237" s="38"/>
      <c r="HVR237" s="38"/>
      <c r="HVS237" s="38"/>
      <c r="HVT237" s="38"/>
      <c r="HVU237" s="38"/>
      <c r="HVV237" s="38"/>
      <c r="HVW237" s="38"/>
      <c r="HVX237" s="38"/>
      <c r="HVY237" s="38"/>
      <c r="HVZ237" s="38"/>
      <c r="HWA237" s="38"/>
      <c r="HWB237" s="38"/>
      <c r="HWC237" s="38"/>
      <c r="HWD237" s="38"/>
      <c r="HWE237" s="38"/>
      <c r="HWF237" s="38"/>
      <c r="HWG237" s="38"/>
      <c r="HWH237" s="38"/>
      <c r="HWI237" s="38"/>
      <c r="HWJ237" s="38"/>
      <c r="HWK237" s="38"/>
      <c r="HWL237" s="38"/>
      <c r="HWM237" s="38"/>
      <c r="HWN237" s="38"/>
      <c r="HWO237" s="38"/>
      <c r="HWP237" s="38"/>
      <c r="HWQ237" s="38"/>
      <c r="HWR237" s="38"/>
      <c r="HWS237" s="38"/>
      <c r="HWT237" s="38"/>
      <c r="HWU237" s="38"/>
      <c r="HWV237" s="38"/>
      <c r="HWW237" s="38"/>
      <c r="HWX237" s="38"/>
      <c r="HWY237" s="38"/>
      <c r="HWZ237" s="38"/>
      <c r="HXA237" s="38"/>
      <c r="HXB237" s="38"/>
      <c r="HXC237" s="38"/>
      <c r="HXD237" s="38"/>
      <c r="HXE237" s="38"/>
      <c r="HXF237" s="38"/>
      <c r="HXG237" s="38"/>
      <c r="HXH237" s="38"/>
      <c r="HXI237" s="38"/>
      <c r="HXJ237" s="38"/>
      <c r="HXK237" s="38"/>
      <c r="HXL237" s="38"/>
      <c r="HXM237" s="38"/>
      <c r="HXN237" s="38"/>
      <c r="HXO237" s="38"/>
      <c r="HXP237" s="38"/>
      <c r="HXQ237" s="38"/>
      <c r="HXR237" s="38"/>
      <c r="HXS237" s="38"/>
      <c r="HXT237" s="38"/>
      <c r="HXU237" s="38"/>
      <c r="HXV237" s="38"/>
      <c r="HXW237" s="38"/>
      <c r="HXX237" s="38"/>
      <c r="HXY237" s="38"/>
      <c r="HXZ237" s="38"/>
      <c r="HYA237" s="38"/>
      <c r="HYB237" s="38"/>
      <c r="HYC237" s="38"/>
      <c r="HYD237" s="38"/>
      <c r="HYE237" s="38"/>
      <c r="HYF237" s="38"/>
      <c r="HYG237" s="38"/>
      <c r="HYH237" s="38"/>
      <c r="HYI237" s="38"/>
      <c r="HYJ237" s="38"/>
      <c r="HYK237" s="38"/>
      <c r="HYL237" s="38"/>
      <c r="HYM237" s="38"/>
      <c r="HYN237" s="38"/>
      <c r="HYO237" s="38"/>
      <c r="HYP237" s="38"/>
      <c r="HYQ237" s="38"/>
      <c r="HYR237" s="38"/>
      <c r="HYS237" s="38"/>
      <c r="HYT237" s="38"/>
      <c r="HYU237" s="38"/>
      <c r="HYV237" s="38"/>
      <c r="HYW237" s="38"/>
      <c r="HYX237" s="38"/>
      <c r="HYY237" s="38"/>
      <c r="HYZ237" s="38"/>
      <c r="HZA237" s="38"/>
      <c r="HZB237" s="38"/>
      <c r="HZC237" s="38"/>
      <c r="HZD237" s="38"/>
      <c r="HZE237" s="38"/>
      <c r="HZF237" s="38"/>
      <c r="HZG237" s="38"/>
      <c r="HZH237" s="38"/>
      <c r="HZI237" s="38"/>
      <c r="HZJ237" s="38"/>
      <c r="HZK237" s="38"/>
      <c r="HZL237" s="38"/>
      <c r="HZM237" s="38"/>
      <c r="HZN237" s="38"/>
      <c r="HZO237" s="38"/>
      <c r="HZP237" s="38"/>
      <c r="HZQ237" s="38"/>
      <c r="HZR237" s="38"/>
      <c r="HZS237" s="38"/>
      <c r="HZT237" s="38"/>
      <c r="HZU237" s="38"/>
      <c r="HZV237" s="38"/>
      <c r="HZW237" s="38"/>
      <c r="HZX237" s="38"/>
      <c r="HZY237" s="38"/>
      <c r="HZZ237" s="38"/>
      <c r="IAA237" s="38"/>
      <c r="IAB237" s="38"/>
      <c r="IAC237" s="38"/>
      <c r="IAD237" s="38"/>
      <c r="IAE237" s="38"/>
      <c r="IAF237" s="38"/>
      <c r="IAG237" s="38"/>
      <c r="IAH237" s="38"/>
      <c r="IAI237" s="38"/>
      <c r="IAJ237" s="38"/>
      <c r="IAK237" s="38"/>
      <c r="IAL237" s="38"/>
      <c r="IAM237" s="38"/>
      <c r="IAN237" s="38"/>
      <c r="IAO237" s="38"/>
      <c r="IAP237" s="38"/>
      <c r="IAQ237" s="38"/>
      <c r="IAR237" s="38"/>
      <c r="IAS237" s="38"/>
      <c r="IAT237" s="38"/>
      <c r="IAU237" s="38"/>
      <c r="IAV237" s="38"/>
      <c r="IAW237" s="38"/>
      <c r="IAX237" s="38"/>
      <c r="IAY237" s="38"/>
      <c r="IAZ237" s="38"/>
      <c r="IBA237" s="38"/>
      <c r="IBB237" s="38"/>
      <c r="IBC237" s="38"/>
      <c r="IBD237" s="38"/>
      <c r="IBE237" s="38"/>
      <c r="IBF237" s="38"/>
      <c r="IBG237" s="38"/>
      <c r="IBH237" s="38"/>
      <c r="IBI237" s="38"/>
      <c r="IBJ237" s="38"/>
      <c r="IBK237" s="38"/>
      <c r="IBL237" s="38"/>
      <c r="IBM237" s="38"/>
      <c r="IBN237" s="38"/>
      <c r="IBO237" s="38"/>
      <c r="IBP237" s="38"/>
      <c r="IBQ237" s="38"/>
      <c r="IBR237" s="38"/>
      <c r="IBS237" s="38"/>
      <c r="IBT237" s="38"/>
      <c r="IBU237" s="38"/>
      <c r="IBV237" s="38"/>
      <c r="IBW237" s="38"/>
      <c r="IBX237" s="38"/>
      <c r="IBY237" s="38"/>
      <c r="IBZ237" s="38"/>
      <c r="ICA237" s="38"/>
      <c r="ICB237" s="38"/>
      <c r="ICC237" s="38"/>
      <c r="ICD237" s="38"/>
      <c r="ICE237" s="38"/>
      <c r="ICF237" s="38"/>
      <c r="ICG237" s="38"/>
      <c r="ICH237" s="38"/>
      <c r="ICI237" s="38"/>
      <c r="ICJ237" s="38"/>
      <c r="ICK237" s="38"/>
      <c r="ICL237" s="38"/>
      <c r="ICM237" s="38"/>
      <c r="ICN237" s="38"/>
      <c r="ICO237" s="38"/>
      <c r="ICP237" s="38"/>
      <c r="ICQ237" s="38"/>
      <c r="ICR237" s="38"/>
      <c r="ICS237" s="38"/>
      <c r="ICT237" s="38"/>
      <c r="ICU237" s="38"/>
      <c r="ICV237" s="38"/>
      <c r="ICW237" s="38"/>
      <c r="ICX237" s="38"/>
      <c r="ICY237" s="38"/>
      <c r="ICZ237" s="38"/>
      <c r="IDA237" s="38"/>
      <c r="IDB237" s="38"/>
      <c r="IDC237" s="38"/>
      <c r="IDD237" s="38"/>
      <c r="IDE237" s="38"/>
      <c r="IDF237" s="38"/>
      <c r="IDG237" s="38"/>
      <c r="IDH237" s="38"/>
      <c r="IDI237" s="38"/>
      <c r="IDJ237" s="38"/>
      <c r="IDK237" s="38"/>
      <c r="IDL237" s="38"/>
      <c r="IDM237" s="38"/>
      <c r="IDN237" s="38"/>
      <c r="IDO237" s="38"/>
      <c r="IDP237" s="38"/>
      <c r="IDQ237" s="38"/>
      <c r="IDR237" s="38"/>
      <c r="IDS237" s="38"/>
      <c r="IDT237" s="38"/>
      <c r="IDU237" s="38"/>
      <c r="IDV237" s="38"/>
      <c r="IDW237" s="38"/>
      <c r="IDX237" s="38"/>
      <c r="IDY237" s="38"/>
      <c r="IDZ237" s="38"/>
      <c r="IEA237" s="38"/>
      <c r="IEB237" s="38"/>
      <c r="IEC237" s="38"/>
      <c r="IED237" s="38"/>
      <c r="IEE237" s="38"/>
      <c r="IEF237" s="38"/>
      <c r="IEG237" s="38"/>
      <c r="IEH237" s="38"/>
      <c r="IEI237" s="38"/>
      <c r="IEJ237" s="38"/>
      <c r="IEK237" s="38"/>
      <c r="IEL237" s="38"/>
      <c r="IEM237" s="38"/>
      <c r="IEN237" s="38"/>
      <c r="IEO237" s="38"/>
      <c r="IEP237" s="38"/>
      <c r="IEQ237" s="38"/>
      <c r="IER237" s="38"/>
      <c r="IES237" s="38"/>
      <c r="IET237" s="38"/>
      <c r="IEU237" s="38"/>
      <c r="IEV237" s="38"/>
      <c r="IEW237" s="38"/>
      <c r="IEX237" s="38"/>
      <c r="IEY237" s="38"/>
      <c r="IEZ237" s="38"/>
      <c r="IFA237" s="38"/>
      <c r="IFB237" s="38"/>
      <c r="IFC237" s="38"/>
      <c r="IFD237" s="38"/>
      <c r="IFE237" s="38"/>
      <c r="IFF237" s="38"/>
      <c r="IFG237" s="38"/>
      <c r="IFH237" s="38"/>
      <c r="IFI237" s="38"/>
      <c r="IFJ237" s="38"/>
      <c r="IFK237" s="38"/>
      <c r="IFL237" s="38"/>
      <c r="IFM237" s="38"/>
      <c r="IFN237" s="38"/>
      <c r="IFO237" s="38"/>
      <c r="IFP237" s="38"/>
      <c r="IFQ237" s="38"/>
      <c r="IFR237" s="38"/>
      <c r="IFS237" s="38"/>
      <c r="IFT237" s="38"/>
      <c r="IFU237" s="38"/>
      <c r="IFV237" s="38"/>
      <c r="IFW237" s="38"/>
      <c r="IFX237" s="38"/>
      <c r="IFY237" s="38"/>
      <c r="IFZ237" s="38"/>
      <c r="IGA237" s="38"/>
      <c r="IGB237" s="38"/>
      <c r="IGC237" s="38"/>
      <c r="IGD237" s="38"/>
      <c r="IGE237" s="38"/>
      <c r="IGF237" s="38"/>
      <c r="IGG237" s="38"/>
      <c r="IGH237" s="38"/>
      <c r="IGI237" s="38"/>
      <c r="IGJ237" s="38"/>
      <c r="IGK237" s="38"/>
      <c r="IGL237" s="38"/>
      <c r="IGM237" s="38"/>
      <c r="IGN237" s="38"/>
      <c r="IGO237" s="38"/>
      <c r="IGP237" s="38"/>
      <c r="IGQ237" s="38"/>
      <c r="IGR237" s="38"/>
      <c r="IGS237" s="38"/>
      <c r="IGT237" s="38"/>
      <c r="IGU237" s="38"/>
      <c r="IGV237" s="38"/>
      <c r="IGW237" s="38"/>
      <c r="IGX237" s="38"/>
      <c r="IGY237" s="38"/>
      <c r="IGZ237" s="38"/>
      <c r="IHA237" s="38"/>
      <c r="IHB237" s="38"/>
      <c r="IHC237" s="38"/>
      <c r="IHD237" s="38"/>
      <c r="IHE237" s="38"/>
      <c r="IHF237" s="38"/>
      <c r="IHG237" s="38"/>
      <c r="IHH237" s="38"/>
      <c r="IHI237" s="38"/>
      <c r="IHJ237" s="38"/>
      <c r="IHK237" s="38"/>
      <c r="IHL237" s="38"/>
      <c r="IHM237" s="38"/>
      <c r="IHN237" s="38"/>
      <c r="IHO237" s="38"/>
      <c r="IHP237" s="38"/>
      <c r="IHQ237" s="38"/>
      <c r="IHR237" s="38"/>
      <c r="IHS237" s="38"/>
      <c r="IHT237" s="38"/>
      <c r="IHU237" s="38"/>
      <c r="IHV237" s="38"/>
      <c r="IHW237" s="38"/>
      <c r="IHX237" s="38"/>
      <c r="IHY237" s="38"/>
      <c r="IHZ237" s="38"/>
      <c r="IIA237" s="38"/>
      <c r="IIB237" s="38"/>
      <c r="IIC237" s="38"/>
      <c r="IID237" s="38"/>
      <c r="IIE237" s="38"/>
      <c r="IIF237" s="38"/>
      <c r="IIG237" s="38"/>
      <c r="IIH237" s="38"/>
      <c r="III237" s="38"/>
      <c r="IIJ237" s="38"/>
      <c r="IIK237" s="38"/>
      <c r="IIL237" s="38"/>
      <c r="IIM237" s="38"/>
      <c r="IIN237" s="38"/>
      <c r="IIO237" s="38"/>
      <c r="IIP237" s="38"/>
      <c r="IIQ237" s="38"/>
      <c r="IIR237" s="38"/>
      <c r="IIS237" s="38"/>
      <c r="IIT237" s="38"/>
      <c r="IIU237" s="38"/>
      <c r="IIV237" s="38"/>
      <c r="IIW237" s="38"/>
      <c r="IIX237" s="38"/>
      <c r="IIY237" s="38"/>
      <c r="IIZ237" s="38"/>
      <c r="IJA237" s="38"/>
      <c r="IJB237" s="38"/>
      <c r="IJC237" s="38"/>
      <c r="IJD237" s="38"/>
      <c r="IJE237" s="38"/>
      <c r="IJF237" s="38"/>
      <c r="IJG237" s="38"/>
      <c r="IJH237" s="38"/>
      <c r="IJI237" s="38"/>
      <c r="IJJ237" s="38"/>
      <c r="IJK237" s="38"/>
      <c r="IJL237" s="38"/>
      <c r="IJM237" s="38"/>
      <c r="IJN237" s="38"/>
      <c r="IJO237" s="38"/>
      <c r="IJP237" s="38"/>
      <c r="IJQ237" s="38"/>
      <c r="IJR237" s="38"/>
      <c r="IJS237" s="38"/>
      <c r="IJT237" s="38"/>
      <c r="IJU237" s="38"/>
      <c r="IJV237" s="38"/>
      <c r="IJW237" s="38"/>
      <c r="IJX237" s="38"/>
      <c r="IJY237" s="38"/>
      <c r="IJZ237" s="38"/>
      <c r="IKA237" s="38"/>
      <c r="IKB237" s="38"/>
      <c r="IKC237" s="38"/>
      <c r="IKD237" s="38"/>
      <c r="IKE237" s="38"/>
      <c r="IKF237" s="38"/>
      <c r="IKG237" s="38"/>
      <c r="IKH237" s="38"/>
      <c r="IKI237" s="38"/>
      <c r="IKJ237" s="38"/>
      <c r="IKK237" s="38"/>
      <c r="IKL237" s="38"/>
      <c r="IKM237" s="38"/>
      <c r="IKN237" s="38"/>
      <c r="IKO237" s="38"/>
      <c r="IKP237" s="38"/>
      <c r="IKQ237" s="38"/>
      <c r="IKR237" s="38"/>
      <c r="IKS237" s="38"/>
      <c r="IKT237" s="38"/>
      <c r="IKU237" s="38"/>
      <c r="IKV237" s="38"/>
      <c r="IKW237" s="38"/>
      <c r="IKX237" s="38"/>
      <c r="IKY237" s="38"/>
      <c r="IKZ237" s="38"/>
      <c r="ILA237" s="38"/>
      <c r="ILB237" s="38"/>
      <c r="ILC237" s="38"/>
      <c r="ILD237" s="38"/>
      <c r="ILE237" s="38"/>
      <c r="ILF237" s="38"/>
      <c r="ILG237" s="38"/>
      <c r="ILH237" s="38"/>
      <c r="ILI237" s="38"/>
      <c r="ILJ237" s="38"/>
      <c r="ILK237" s="38"/>
      <c r="ILL237" s="38"/>
      <c r="ILM237" s="38"/>
      <c r="ILN237" s="38"/>
      <c r="ILO237" s="38"/>
      <c r="ILP237" s="38"/>
      <c r="ILQ237" s="38"/>
      <c r="ILR237" s="38"/>
      <c r="ILS237" s="38"/>
      <c r="ILT237" s="38"/>
      <c r="ILU237" s="38"/>
      <c r="ILV237" s="38"/>
      <c r="ILW237" s="38"/>
      <c r="ILX237" s="38"/>
      <c r="ILY237" s="38"/>
      <c r="ILZ237" s="38"/>
      <c r="IMA237" s="38"/>
      <c r="IMB237" s="38"/>
      <c r="IMC237" s="38"/>
      <c r="IMD237" s="38"/>
      <c r="IME237" s="38"/>
      <c r="IMF237" s="38"/>
      <c r="IMG237" s="38"/>
      <c r="IMH237" s="38"/>
      <c r="IMI237" s="38"/>
      <c r="IMJ237" s="38"/>
      <c r="IMK237" s="38"/>
      <c r="IML237" s="38"/>
      <c r="IMM237" s="38"/>
      <c r="IMN237" s="38"/>
      <c r="IMO237" s="38"/>
      <c r="IMP237" s="38"/>
      <c r="IMQ237" s="38"/>
      <c r="IMR237" s="38"/>
      <c r="IMS237" s="38"/>
      <c r="IMT237" s="38"/>
      <c r="IMU237" s="38"/>
      <c r="IMV237" s="38"/>
      <c r="IMW237" s="38"/>
      <c r="IMX237" s="38"/>
      <c r="IMY237" s="38"/>
      <c r="IMZ237" s="38"/>
      <c r="INA237" s="38"/>
      <c r="INB237" s="38"/>
      <c r="INC237" s="38"/>
      <c r="IND237" s="38"/>
      <c r="INE237" s="38"/>
      <c r="INF237" s="38"/>
      <c r="ING237" s="38"/>
      <c r="INH237" s="38"/>
      <c r="INI237" s="38"/>
      <c r="INJ237" s="38"/>
      <c r="INK237" s="38"/>
      <c r="INL237" s="38"/>
      <c r="INM237" s="38"/>
      <c r="INN237" s="38"/>
      <c r="INO237" s="38"/>
      <c r="INP237" s="38"/>
      <c r="INQ237" s="38"/>
      <c r="INR237" s="38"/>
      <c r="INS237" s="38"/>
      <c r="INT237" s="38"/>
      <c r="INU237" s="38"/>
      <c r="INV237" s="38"/>
      <c r="INW237" s="38"/>
      <c r="INX237" s="38"/>
      <c r="INY237" s="38"/>
      <c r="INZ237" s="38"/>
      <c r="IOA237" s="38"/>
      <c r="IOB237" s="38"/>
      <c r="IOC237" s="38"/>
      <c r="IOD237" s="38"/>
      <c r="IOE237" s="38"/>
      <c r="IOF237" s="38"/>
      <c r="IOG237" s="38"/>
      <c r="IOH237" s="38"/>
      <c r="IOI237" s="38"/>
      <c r="IOJ237" s="38"/>
      <c r="IOK237" s="38"/>
      <c r="IOL237" s="38"/>
      <c r="IOM237" s="38"/>
      <c r="ION237" s="38"/>
      <c r="IOO237" s="38"/>
      <c r="IOP237" s="38"/>
      <c r="IOQ237" s="38"/>
      <c r="IOR237" s="38"/>
      <c r="IOS237" s="38"/>
      <c r="IOT237" s="38"/>
      <c r="IOU237" s="38"/>
      <c r="IOV237" s="38"/>
      <c r="IOW237" s="38"/>
      <c r="IOX237" s="38"/>
      <c r="IOY237" s="38"/>
      <c r="IOZ237" s="38"/>
      <c r="IPA237" s="38"/>
      <c r="IPB237" s="38"/>
      <c r="IPC237" s="38"/>
      <c r="IPD237" s="38"/>
      <c r="IPE237" s="38"/>
      <c r="IPF237" s="38"/>
      <c r="IPG237" s="38"/>
      <c r="IPH237" s="38"/>
      <c r="IPI237" s="38"/>
      <c r="IPJ237" s="38"/>
      <c r="IPK237" s="38"/>
      <c r="IPL237" s="38"/>
      <c r="IPM237" s="38"/>
      <c r="IPN237" s="38"/>
      <c r="IPO237" s="38"/>
      <c r="IPP237" s="38"/>
      <c r="IPQ237" s="38"/>
      <c r="IPR237" s="38"/>
      <c r="IPS237" s="38"/>
      <c r="IPT237" s="38"/>
      <c r="IPU237" s="38"/>
      <c r="IPV237" s="38"/>
      <c r="IPW237" s="38"/>
      <c r="IPX237" s="38"/>
      <c r="IPY237" s="38"/>
      <c r="IPZ237" s="38"/>
      <c r="IQA237" s="38"/>
      <c r="IQB237" s="38"/>
      <c r="IQC237" s="38"/>
      <c r="IQD237" s="38"/>
      <c r="IQE237" s="38"/>
      <c r="IQF237" s="38"/>
      <c r="IQG237" s="38"/>
      <c r="IQH237" s="38"/>
      <c r="IQI237" s="38"/>
      <c r="IQJ237" s="38"/>
      <c r="IQK237" s="38"/>
      <c r="IQL237" s="38"/>
      <c r="IQM237" s="38"/>
      <c r="IQN237" s="38"/>
      <c r="IQO237" s="38"/>
      <c r="IQP237" s="38"/>
      <c r="IQQ237" s="38"/>
      <c r="IQR237" s="38"/>
      <c r="IQS237" s="38"/>
      <c r="IQT237" s="38"/>
      <c r="IQU237" s="38"/>
      <c r="IQV237" s="38"/>
      <c r="IQW237" s="38"/>
      <c r="IQX237" s="38"/>
      <c r="IQY237" s="38"/>
      <c r="IQZ237" s="38"/>
      <c r="IRA237" s="38"/>
      <c r="IRB237" s="38"/>
      <c r="IRC237" s="38"/>
      <c r="IRD237" s="38"/>
      <c r="IRE237" s="38"/>
      <c r="IRF237" s="38"/>
      <c r="IRG237" s="38"/>
      <c r="IRH237" s="38"/>
      <c r="IRI237" s="38"/>
      <c r="IRJ237" s="38"/>
      <c r="IRK237" s="38"/>
      <c r="IRL237" s="38"/>
      <c r="IRM237" s="38"/>
      <c r="IRN237" s="38"/>
      <c r="IRO237" s="38"/>
      <c r="IRP237" s="38"/>
      <c r="IRQ237" s="38"/>
      <c r="IRR237" s="38"/>
      <c r="IRS237" s="38"/>
      <c r="IRT237" s="38"/>
      <c r="IRU237" s="38"/>
      <c r="IRV237" s="38"/>
      <c r="IRW237" s="38"/>
      <c r="IRX237" s="38"/>
      <c r="IRY237" s="38"/>
      <c r="IRZ237" s="38"/>
      <c r="ISA237" s="38"/>
      <c r="ISB237" s="38"/>
      <c r="ISC237" s="38"/>
      <c r="ISD237" s="38"/>
      <c r="ISE237" s="38"/>
      <c r="ISF237" s="38"/>
      <c r="ISG237" s="38"/>
      <c r="ISH237" s="38"/>
      <c r="ISI237" s="38"/>
      <c r="ISJ237" s="38"/>
      <c r="ISK237" s="38"/>
      <c r="ISL237" s="38"/>
      <c r="ISM237" s="38"/>
      <c r="ISN237" s="38"/>
      <c r="ISO237" s="38"/>
      <c r="ISP237" s="38"/>
      <c r="ISQ237" s="38"/>
      <c r="ISR237" s="38"/>
      <c r="ISS237" s="38"/>
      <c r="IST237" s="38"/>
      <c r="ISU237" s="38"/>
      <c r="ISV237" s="38"/>
      <c r="ISW237" s="38"/>
      <c r="ISX237" s="38"/>
      <c r="ISY237" s="38"/>
      <c r="ISZ237" s="38"/>
      <c r="ITA237" s="38"/>
      <c r="ITB237" s="38"/>
      <c r="ITC237" s="38"/>
      <c r="ITD237" s="38"/>
      <c r="ITE237" s="38"/>
      <c r="ITF237" s="38"/>
      <c r="ITG237" s="38"/>
      <c r="ITH237" s="38"/>
      <c r="ITI237" s="38"/>
      <c r="ITJ237" s="38"/>
      <c r="ITK237" s="38"/>
      <c r="ITL237" s="38"/>
      <c r="ITM237" s="38"/>
      <c r="ITN237" s="38"/>
      <c r="ITO237" s="38"/>
      <c r="ITP237" s="38"/>
      <c r="ITQ237" s="38"/>
      <c r="ITR237" s="38"/>
      <c r="ITS237" s="38"/>
      <c r="ITT237" s="38"/>
      <c r="ITU237" s="38"/>
      <c r="ITV237" s="38"/>
      <c r="ITW237" s="38"/>
      <c r="ITX237" s="38"/>
      <c r="ITY237" s="38"/>
      <c r="ITZ237" s="38"/>
      <c r="IUA237" s="38"/>
      <c r="IUB237" s="38"/>
      <c r="IUC237" s="38"/>
      <c r="IUD237" s="38"/>
      <c r="IUE237" s="38"/>
      <c r="IUF237" s="38"/>
      <c r="IUG237" s="38"/>
      <c r="IUH237" s="38"/>
      <c r="IUI237" s="38"/>
      <c r="IUJ237" s="38"/>
      <c r="IUK237" s="38"/>
      <c r="IUL237" s="38"/>
      <c r="IUM237" s="38"/>
      <c r="IUN237" s="38"/>
      <c r="IUO237" s="38"/>
      <c r="IUP237" s="38"/>
      <c r="IUQ237" s="38"/>
      <c r="IUR237" s="38"/>
      <c r="IUS237" s="38"/>
      <c r="IUT237" s="38"/>
      <c r="IUU237" s="38"/>
      <c r="IUV237" s="38"/>
      <c r="IUW237" s="38"/>
      <c r="IUX237" s="38"/>
      <c r="IUY237" s="38"/>
      <c r="IUZ237" s="38"/>
      <c r="IVA237" s="38"/>
      <c r="IVB237" s="38"/>
      <c r="IVC237" s="38"/>
      <c r="IVD237" s="38"/>
      <c r="IVE237" s="38"/>
      <c r="IVF237" s="38"/>
      <c r="IVG237" s="38"/>
      <c r="IVH237" s="38"/>
      <c r="IVI237" s="38"/>
      <c r="IVJ237" s="38"/>
      <c r="IVK237" s="38"/>
      <c r="IVL237" s="38"/>
      <c r="IVM237" s="38"/>
      <c r="IVN237" s="38"/>
      <c r="IVO237" s="38"/>
      <c r="IVP237" s="38"/>
      <c r="IVQ237" s="38"/>
      <c r="IVR237" s="38"/>
      <c r="IVS237" s="38"/>
      <c r="IVT237" s="38"/>
      <c r="IVU237" s="38"/>
      <c r="IVV237" s="38"/>
      <c r="IVW237" s="38"/>
      <c r="IVX237" s="38"/>
      <c r="IVY237" s="38"/>
      <c r="IVZ237" s="38"/>
      <c r="IWA237" s="38"/>
      <c r="IWB237" s="38"/>
      <c r="IWC237" s="38"/>
      <c r="IWD237" s="38"/>
      <c r="IWE237" s="38"/>
      <c r="IWF237" s="38"/>
      <c r="IWG237" s="38"/>
      <c r="IWH237" s="38"/>
      <c r="IWI237" s="38"/>
      <c r="IWJ237" s="38"/>
      <c r="IWK237" s="38"/>
      <c r="IWL237" s="38"/>
      <c r="IWM237" s="38"/>
      <c r="IWN237" s="38"/>
      <c r="IWO237" s="38"/>
      <c r="IWP237" s="38"/>
      <c r="IWQ237" s="38"/>
      <c r="IWR237" s="38"/>
      <c r="IWS237" s="38"/>
      <c r="IWT237" s="38"/>
      <c r="IWU237" s="38"/>
      <c r="IWV237" s="38"/>
      <c r="IWW237" s="38"/>
      <c r="IWX237" s="38"/>
      <c r="IWY237" s="38"/>
      <c r="IWZ237" s="38"/>
      <c r="IXA237" s="38"/>
      <c r="IXB237" s="38"/>
      <c r="IXC237" s="38"/>
      <c r="IXD237" s="38"/>
      <c r="IXE237" s="38"/>
      <c r="IXF237" s="38"/>
      <c r="IXG237" s="38"/>
      <c r="IXH237" s="38"/>
      <c r="IXI237" s="38"/>
      <c r="IXJ237" s="38"/>
      <c r="IXK237" s="38"/>
      <c r="IXL237" s="38"/>
      <c r="IXM237" s="38"/>
      <c r="IXN237" s="38"/>
      <c r="IXO237" s="38"/>
      <c r="IXP237" s="38"/>
      <c r="IXQ237" s="38"/>
      <c r="IXR237" s="38"/>
      <c r="IXS237" s="38"/>
      <c r="IXT237" s="38"/>
      <c r="IXU237" s="38"/>
      <c r="IXV237" s="38"/>
      <c r="IXW237" s="38"/>
      <c r="IXX237" s="38"/>
      <c r="IXY237" s="38"/>
      <c r="IXZ237" s="38"/>
      <c r="IYA237" s="38"/>
      <c r="IYB237" s="38"/>
      <c r="IYC237" s="38"/>
      <c r="IYD237" s="38"/>
      <c r="IYE237" s="38"/>
      <c r="IYF237" s="38"/>
      <c r="IYG237" s="38"/>
      <c r="IYH237" s="38"/>
      <c r="IYI237" s="38"/>
      <c r="IYJ237" s="38"/>
      <c r="IYK237" s="38"/>
      <c r="IYL237" s="38"/>
      <c r="IYM237" s="38"/>
      <c r="IYN237" s="38"/>
      <c r="IYO237" s="38"/>
      <c r="IYP237" s="38"/>
      <c r="IYQ237" s="38"/>
      <c r="IYR237" s="38"/>
      <c r="IYS237" s="38"/>
      <c r="IYT237" s="38"/>
      <c r="IYU237" s="38"/>
      <c r="IYV237" s="38"/>
      <c r="IYW237" s="38"/>
      <c r="IYX237" s="38"/>
      <c r="IYY237" s="38"/>
      <c r="IYZ237" s="38"/>
      <c r="IZA237" s="38"/>
      <c r="IZB237" s="38"/>
      <c r="IZC237" s="38"/>
      <c r="IZD237" s="38"/>
      <c r="IZE237" s="38"/>
      <c r="IZF237" s="38"/>
      <c r="IZG237" s="38"/>
      <c r="IZH237" s="38"/>
      <c r="IZI237" s="38"/>
      <c r="IZJ237" s="38"/>
      <c r="IZK237" s="38"/>
      <c r="IZL237" s="38"/>
      <c r="IZM237" s="38"/>
      <c r="IZN237" s="38"/>
      <c r="IZO237" s="38"/>
      <c r="IZP237" s="38"/>
      <c r="IZQ237" s="38"/>
      <c r="IZR237" s="38"/>
      <c r="IZS237" s="38"/>
      <c r="IZT237" s="38"/>
      <c r="IZU237" s="38"/>
      <c r="IZV237" s="38"/>
      <c r="IZW237" s="38"/>
      <c r="IZX237" s="38"/>
      <c r="IZY237" s="38"/>
      <c r="IZZ237" s="38"/>
      <c r="JAA237" s="38"/>
      <c r="JAB237" s="38"/>
      <c r="JAC237" s="38"/>
      <c r="JAD237" s="38"/>
      <c r="JAE237" s="38"/>
      <c r="JAF237" s="38"/>
      <c r="JAG237" s="38"/>
      <c r="JAH237" s="38"/>
      <c r="JAI237" s="38"/>
      <c r="JAJ237" s="38"/>
      <c r="JAK237" s="38"/>
      <c r="JAL237" s="38"/>
      <c r="JAM237" s="38"/>
      <c r="JAN237" s="38"/>
      <c r="JAO237" s="38"/>
      <c r="JAP237" s="38"/>
      <c r="JAQ237" s="38"/>
      <c r="JAR237" s="38"/>
      <c r="JAS237" s="38"/>
      <c r="JAT237" s="38"/>
      <c r="JAU237" s="38"/>
      <c r="JAV237" s="38"/>
      <c r="JAW237" s="38"/>
      <c r="JAX237" s="38"/>
      <c r="JAY237" s="38"/>
      <c r="JAZ237" s="38"/>
      <c r="JBA237" s="38"/>
      <c r="JBB237" s="38"/>
      <c r="JBC237" s="38"/>
      <c r="JBD237" s="38"/>
      <c r="JBE237" s="38"/>
      <c r="JBF237" s="38"/>
      <c r="JBG237" s="38"/>
      <c r="JBH237" s="38"/>
      <c r="JBI237" s="38"/>
      <c r="JBJ237" s="38"/>
      <c r="JBK237" s="38"/>
      <c r="JBL237" s="38"/>
      <c r="JBM237" s="38"/>
      <c r="JBN237" s="38"/>
      <c r="JBO237" s="38"/>
      <c r="JBP237" s="38"/>
      <c r="JBQ237" s="38"/>
      <c r="JBR237" s="38"/>
      <c r="JBS237" s="38"/>
      <c r="JBT237" s="38"/>
      <c r="JBU237" s="38"/>
      <c r="JBV237" s="38"/>
      <c r="JBW237" s="38"/>
      <c r="JBX237" s="38"/>
      <c r="JBY237" s="38"/>
      <c r="JBZ237" s="38"/>
      <c r="JCA237" s="38"/>
      <c r="JCB237" s="38"/>
      <c r="JCC237" s="38"/>
      <c r="JCD237" s="38"/>
      <c r="JCE237" s="38"/>
      <c r="JCF237" s="38"/>
      <c r="JCG237" s="38"/>
      <c r="JCH237" s="38"/>
      <c r="JCI237" s="38"/>
      <c r="JCJ237" s="38"/>
      <c r="JCK237" s="38"/>
      <c r="JCL237" s="38"/>
      <c r="JCM237" s="38"/>
      <c r="JCN237" s="38"/>
      <c r="JCO237" s="38"/>
      <c r="JCP237" s="38"/>
      <c r="JCQ237" s="38"/>
      <c r="JCR237" s="38"/>
      <c r="JCS237" s="38"/>
      <c r="JCT237" s="38"/>
      <c r="JCU237" s="38"/>
      <c r="JCV237" s="38"/>
      <c r="JCW237" s="38"/>
      <c r="JCX237" s="38"/>
      <c r="JCY237" s="38"/>
      <c r="JCZ237" s="38"/>
      <c r="JDA237" s="38"/>
      <c r="JDB237" s="38"/>
      <c r="JDC237" s="38"/>
      <c r="JDD237" s="38"/>
      <c r="JDE237" s="38"/>
      <c r="JDF237" s="38"/>
      <c r="JDG237" s="38"/>
      <c r="JDH237" s="38"/>
      <c r="JDI237" s="38"/>
      <c r="JDJ237" s="38"/>
      <c r="JDK237" s="38"/>
      <c r="JDL237" s="38"/>
      <c r="JDM237" s="38"/>
      <c r="JDN237" s="38"/>
      <c r="JDO237" s="38"/>
      <c r="JDP237" s="38"/>
      <c r="JDQ237" s="38"/>
      <c r="JDR237" s="38"/>
      <c r="JDS237" s="38"/>
      <c r="JDT237" s="38"/>
      <c r="JDU237" s="38"/>
      <c r="JDV237" s="38"/>
      <c r="JDW237" s="38"/>
      <c r="JDX237" s="38"/>
      <c r="JDY237" s="38"/>
      <c r="JDZ237" s="38"/>
      <c r="JEA237" s="38"/>
      <c r="JEB237" s="38"/>
      <c r="JEC237" s="38"/>
      <c r="JED237" s="38"/>
      <c r="JEE237" s="38"/>
      <c r="JEF237" s="38"/>
      <c r="JEG237" s="38"/>
      <c r="JEH237" s="38"/>
      <c r="JEI237" s="38"/>
      <c r="JEJ237" s="38"/>
      <c r="JEK237" s="38"/>
      <c r="JEL237" s="38"/>
      <c r="JEM237" s="38"/>
      <c r="JEN237" s="38"/>
      <c r="JEO237" s="38"/>
      <c r="JEP237" s="38"/>
      <c r="JEQ237" s="38"/>
      <c r="JER237" s="38"/>
      <c r="JES237" s="38"/>
      <c r="JET237" s="38"/>
      <c r="JEU237" s="38"/>
      <c r="JEV237" s="38"/>
      <c r="JEW237" s="38"/>
      <c r="JEX237" s="38"/>
      <c r="JEY237" s="38"/>
      <c r="JEZ237" s="38"/>
      <c r="JFA237" s="38"/>
      <c r="JFB237" s="38"/>
      <c r="JFC237" s="38"/>
      <c r="JFD237" s="38"/>
      <c r="JFE237" s="38"/>
      <c r="JFF237" s="38"/>
      <c r="JFG237" s="38"/>
      <c r="JFH237" s="38"/>
      <c r="JFI237" s="38"/>
      <c r="JFJ237" s="38"/>
      <c r="JFK237" s="38"/>
      <c r="JFL237" s="38"/>
      <c r="JFM237" s="38"/>
      <c r="JFN237" s="38"/>
      <c r="JFO237" s="38"/>
      <c r="JFP237" s="38"/>
      <c r="JFQ237" s="38"/>
      <c r="JFR237" s="38"/>
      <c r="JFS237" s="38"/>
      <c r="JFT237" s="38"/>
      <c r="JFU237" s="38"/>
      <c r="JFV237" s="38"/>
      <c r="JFW237" s="38"/>
      <c r="JFX237" s="38"/>
      <c r="JFY237" s="38"/>
      <c r="JFZ237" s="38"/>
      <c r="JGA237" s="38"/>
      <c r="JGB237" s="38"/>
      <c r="JGC237" s="38"/>
      <c r="JGD237" s="38"/>
      <c r="JGE237" s="38"/>
      <c r="JGF237" s="38"/>
      <c r="JGG237" s="38"/>
      <c r="JGH237" s="38"/>
      <c r="JGI237" s="38"/>
      <c r="JGJ237" s="38"/>
      <c r="JGK237" s="38"/>
      <c r="JGL237" s="38"/>
      <c r="JGM237" s="38"/>
      <c r="JGN237" s="38"/>
      <c r="JGO237" s="38"/>
      <c r="JGP237" s="38"/>
      <c r="JGQ237" s="38"/>
      <c r="JGR237" s="38"/>
      <c r="JGS237" s="38"/>
      <c r="JGT237" s="38"/>
      <c r="JGU237" s="38"/>
      <c r="JGV237" s="38"/>
      <c r="JGW237" s="38"/>
      <c r="JGX237" s="38"/>
      <c r="JGY237" s="38"/>
      <c r="JGZ237" s="38"/>
      <c r="JHA237" s="38"/>
      <c r="JHB237" s="38"/>
      <c r="JHC237" s="38"/>
      <c r="JHD237" s="38"/>
      <c r="JHE237" s="38"/>
      <c r="JHF237" s="38"/>
      <c r="JHG237" s="38"/>
      <c r="JHH237" s="38"/>
      <c r="JHI237" s="38"/>
      <c r="JHJ237" s="38"/>
      <c r="JHK237" s="38"/>
      <c r="JHL237" s="38"/>
      <c r="JHM237" s="38"/>
      <c r="JHN237" s="38"/>
      <c r="JHO237" s="38"/>
      <c r="JHP237" s="38"/>
      <c r="JHQ237" s="38"/>
      <c r="JHR237" s="38"/>
      <c r="JHS237" s="38"/>
      <c r="JHT237" s="38"/>
      <c r="JHU237" s="38"/>
      <c r="JHV237" s="38"/>
      <c r="JHW237" s="38"/>
      <c r="JHX237" s="38"/>
      <c r="JHY237" s="38"/>
      <c r="JHZ237" s="38"/>
      <c r="JIA237" s="38"/>
      <c r="JIB237" s="38"/>
      <c r="JIC237" s="38"/>
      <c r="JID237" s="38"/>
      <c r="JIE237" s="38"/>
      <c r="JIF237" s="38"/>
      <c r="JIG237" s="38"/>
      <c r="JIH237" s="38"/>
      <c r="JII237" s="38"/>
      <c r="JIJ237" s="38"/>
      <c r="JIK237" s="38"/>
      <c r="JIL237" s="38"/>
      <c r="JIM237" s="38"/>
      <c r="JIN237" s="38"/>
      <c r="JIO237" s="38"/>
      <c r="JIP237" s="38"/>
      <c r="JIQ237" s="38"/>
      <c r="JIR237" s="38"/>
      <c r="JIS237" s="38"/>
      <c r="JIT237" s="38"/>
      <c r="JIU237" s="38"/>
      <c r="JIV237" s="38"/>
      <c r="JIW237" s="38"/>
      <c r="JIX237" s="38"/>
      <c r="JIY237" s="38"/>
      <c r="JIZ237" s="38"/>
      <c r="JJA237" s="38"/>
      <c r="JJB237" s="38"/>
      <c r="JJC237" s="38"/>
      <c r="JJD237" s="38"/>
      <c r="JJE237" s="38"/>
      <c r="JJF237" s="38"/>
      <c r="JJG237" s="38"/>
      <c r="JJH237" s="38"/>
      <c r="JJI237" s="38"/>
      <c r="JJJ237" s="38"/>
      <c r="JJK237" s="38"/>
      <c r="JJL237" s="38"/>
      <c r="JJM237" s="38"/>
      <c r="JJN237" s="38"/>
      <c r="JJO237" s="38"/>
      <c r="JJP237" s="38"/>
      <c r="JJQ237" s="38"/>
      <c r="JJR237" s="38"/>
      <c r="JJS237" s="38"/>
      <c r="JJT237" s="38"/>
      <c r="JJU237" s="38"/>
      <c r="JJV237" s="38"/>
      <c r="JJW237" s="38"/>
      <c r="JJX237" s="38"/>
      <c r="JJY237" s="38"/>
      <c r="JJZ237" s="38"/>
      <c r="JKA237" s="38"/>
      <c r="JKB237" s="38"/>
      <c r="JKC237" s="38"/>
      <c r="JKD237" s="38"/>
      <c r="JKE237" s="38"/>
      <c r="JKF237" s="38"/>
      <c r="JKG237" s="38"/>
      <c r="JKH237" s="38"/>
      <c r="JKI237" s="38"/>
      <c r="JKJ237" s="38"/>
      <c r="JKK237" s="38"/>
      <c r="JKL237" s="38"/>
      <c r="JKM237" s="38"/>
      <c r="JKN237" s="38"/>
      <c r="JKO237" s="38"/>
      <c r="JKP237" s="38"/>
      <c r="JKQ237" s="38"/>
      <c r="JKR237" s="38"/>
      <c r="JKS237" s="38"/>
      <c r="JKT237" s="38"/>
      <c r="JKU237" s="38"/>
      <c r="JKV237" s="38"/>
      <c r="JKW237" s="38"/>
      <c r="JKX237" s="38"/>
      <c r="JKY237" s="38"/>
      <c r="JKZ237" s="38"/>
      <c r="JLA237" s="38"/>
      <c r="JLB237" s="38"/>
      <c r="JLC237" s="38"/>
      <c r="JLD237" s="38"/>
      <c r="JLE237" s="38"/>
      <c r="JLF237" s="38"/>
      <c r="JLG237" s="38"/>
      <c r="JLH237" s="38"/>
      <c r="JLI237" s="38"/>
      <c r="JLJ237" s="38"/>
      <c r="JLK237" s="38"/>
      <c r="JLL237" s="38"/>
      <c r="JLM237" s="38"/>
      <c r="JLN237" s="38"/>
      <c r="JLO237" s="38"/>
      <c r="JLP237" s="38"/>
      <c r="JLQ237" s="38"/>
      <c r="JLR237" s="38"/>
      <c r="JLS237" s="38"/>
      <c r="JLT237" s="38"/>
      <c r="JLU237" s="38"/>
      <c r="JLV237" s="38"/>
      <c r="JLW237" s="38"/>
      <c r="JLX237" s="38"/>
      <c r="JLY237" s="38"/>
      <c r="JLZ237" s="38"/>
      <c r="JMA237" s="38"/>
      <c r="JMB237" s="38"/>
      <c r="JMC237" s="38"/>
      <c r="JMD237" s="38"/>
      <c r="JME237" s="38"/>
      <c r="JMF237" s="38"/>
      <c r="JMG237" s="38"/>
      <c r="JMH237" s="38"/>
      <c r="JMI237" s="38"/>
      <c r="JMJ237" s="38"/>
      <c r="JMK237" s="38"/>
      <c r="JML237" s="38"/>
      <c r="JMM237" s="38"/>
      <c r="JMN237" s="38"/>
      <c r="JMO237" s="38"/>
      <c r="JMP237" s="38"/>
      <c r="JMQ237" s="38"/>
      <c r="JMR237" s="38"/>
      <c r="JMS237" s="38"/>
      <c r="JMT237" s="38"/>
      <c r="JMU237" s="38"/>
      <c r="JMV237" s="38"/>
      <c r="JMW237" s="38"/>
      <c r="JMX237" s="38"/>
      <c r="JMY237" s="38"/>
      <c r="JMZ237" s="38"/>
      <c r="JNA237" s="38"/>
      <c r="JNB237" s="38"/>
      <c r="JNC237" s="38"/>
      <c r="JND237" s="38"/>
      <c r="JNE237" s="38"/>
      <c r="JNF237" s="38"/>
      <c r="JNG237" s="38"/>
      <c r="JNH237" s="38"/>
      <c r="JNI237" s="38"/>
      <c r="JNJ237" s="38"/>
      <c r="JNK237" s="38"/>
      <c r="JNL237" s="38"/>
      <c r="JNM237" s="38"/>
      <c r="JNN237" s="38"/>
      <c r="JNO237" s="38"/>
      <c r="JNP237" s="38"/>
      <c r="JNQ237" s="38"/>
      <c r="JNR237" s="38"/>
      <c r="JNS237" s="38"/>
      <c r="JNT237" s="38"/>
      <c r="JNU237" s="38"/>
      <c r="JNV237" s="38"/>
      <c r="JNW237" s="38"/>
      <c r="JNX237" s="38"/>
      <c r="JNY237" s="38"/>
      <c r="JNZ237" s="38"/>
      <c r="JOA237" s="38"/>
      <c r="JOB237" s="38"/>
      <c r="JOC237" s="38"/>
      <c r="JOD237" s="38"/>
      <c r="JOE237" s="38"/>
      <c r="JOF237" s="38"/>
      <c r="JOG237" s="38"/>
      <c r="JOH237" s="38"/>
      <c r="JOI237" s="38"/>
      <c r="JOJ237" s="38"/>
      <c r="JOK237" s="38"/>
      <c r="JOL237" s="38"/>
      <c r="JOM237" s="38"/>
      <c r="JON237" s="38"/>
      <c r="JOO237" s="38"/>
      <c r="JOP237" s="38"/>
      <c r="JOQ237" s="38"/>
      <c r="JOR237" s="38"/>
      <c r="JOS237" s="38"/>
      <c r="JOT237" s="38"/>
      <c r="JOU237" s="38"/>
      <c r="JOV237" s="38"/>
      <c r="JOW237" s="38"/>
      <c r="JOX237" s="38"/>
      <c r="JOY237" s="38"/>
      <c r="JOZ237" s="38"/>
      <c r="JPA237" s="38"/>
      <c r="JPB237" s="38"/>
      <c r="JPC237" s="38"/>
      <c r="JPD237" s="38"/>
      <c r="JPE237" s="38"/>
      <c r="JPF237" s="38"/>
      <c r="JPG237" s="38"/>
      <c r="JPH237" s="38"/>
      <c r="JPI237" s="38"/>
      <c r="JPJ237" s="38"/>
      <c r="JPK237" s="38"/>
      <c r="JPL237" s="38"/>
      <c r="JPM237" s="38"/>
      <c r="JPN237" s="38"/>
      <c r="JPO237" s="38"/>
      <c r="JPP237" s="38"/>
      <c r="JPQ237" s="38"/>
      <c r="JPR237" s="38"/>
      <c r="JPS237" s="38"/>
      <c r="JPT237" s="38"/>
      <c r="JPU237" s="38"/>
      <c r="JPV237" s="38"/>
      <c r="JPW237" s="38"/>
      <c r="JPX237" s="38"/>
      <c r="JPY237" s="38"/>
      <c r="JPZ237" s="38"/>
      <c r="JQA237" s="38"/>
      <c r="JQB237" s="38"/>
      <c r="JQC237" s="38"/>
      <c r="JQD237" s="38"/>
      <c r="JQE237" s="38"/>
      <c r="JQF237" s="38"/>
      <c r="JQG237" s="38"/>
      <c r="JQH237" s="38"/>
      <c r="JQI237" s="38"/>
      <c r="JQJ237" s="38"/>
      <c r="JQK237" s="38"/>
      <c r="JQL237" s="38"/>
      <c r="JQM237" s="38"/>
      <c r="JQN237" s="38"/>
      <c r="JQO237" s="38"/>
      <c r="JQP237" s="38"/>
      <c r="JQQ237" s="38"/>
      <c r="JQR237" s="38"/>
      <c r="JQS237" s="38"/>
      <c r="JQT237" s="38"/>
      <c r="JQU237" s="38"/>
      <c r="JQV237" s="38"/>
      <c r="JQW237" s="38"/>
      <c r="JQX237" s="38"/>
      <c r="JQY237" s="38"/>
      <c r="JQZ237" s="38"/>
      <c r="JRA237" s="38"/>
      <c r="JRB237" s="38"/>
      <c r="JRC237" s="38"/>
      <c r="JRD237" s="38"/>
      <c r="JRE237" s="38"/>
      <c r="JRF237" s="38"/>
      <c r="JRG237" s="38"/>
      <c r="JRH237" s="38"/>
      <c r="JRI237" s="38"/>
      <c r="JRJ237" s="38"/>
      <c r="JRK237" s="38"/>
      <c r="JRL237" s="38"/>
      <c r="JRM237" s="38"/>
      <c r="JRN237" s="38"/>
      <c r="JRO237" s="38"/>
      <c r="JRP237" s="38"/>
      <c r="JRQ237" s="38"/>
      <c r="JRR237" s="38"/>
      <c r="JRS237" s="38"/>
      <c r="JRT237" s="38"/>
      <c r="JRU237" s="38"/>
      <c r="JRV237" s="38"/>
      <c r="JRW237" s="38"/>
      <c r="JRX237" s="38"/>
      <c r="JRY237" s="38"/>
      <c r="JRZ237" s="38"/>
      <c r="JSA237" s="38"/>
      <c r="JSB237" s="38"/>
      <c r="JSC237" s="38"/>
      <c r="JSD237" s="38"/>
      <c r="JSE237" s="38"/>
      <c r="JSF237" s="38"/>
      <c r="JSG237" s="38"/>
      <c r="JSH237" s="38"/>
      <c r="JSI237" s="38"/>
      <c r="JSJ237" s="38"/>
      <c r="JSK237" s="38"/>
      <c r="JSL237" s="38"/>
      <c r="JSM237" s="38"/>
      <c r="JSN237" s="38"/>
      <c r="JSO237" s="38"/>
      <c r="JSP237" s="38"/>
      <c r="JSQ237" s="38"/>
      <c r="JSR237" s="38"/>
      <c r="JSS237" s="38"/>
      <c r="JST237" s="38"/>
      <c r="JSU237" s="38"/>
      <c r="JSV237" s="38"/>
      <c r="JSW237" s="38"/>
      <c r="JSX237" s="38"/>
      <c r="JSY237" s="38"/>
      <c r="JSZ237" s="38"/>
      <c r="JTA237" s="38"/>
      <c r="JTB237" s="38"/>
      <c r="JTC237" s="38"/>
      <c r="JTD237" s="38"/>
      <c r="JTE237" s="38"/>
      <c r="JTF237" s="38"/>
      <c r="JTG237" s="38"/>
      <c r="JTH237" s="38"/>
      <c r="JTI237" s="38"/>
      <c r="JTJ237" s="38"/>
      <c r="JTK237" s="38"/>
      <c r="JTL237" s="38"/>
      <c r="JTM237" s="38"/>
      <c r="JTN237" s="38"/>
      <c r="JTO237" s="38"/>
      <c r="JTP237" s="38"/>
      <c r="JTQ237" s="38"/>
      <c r="JTR237" s="38"/>
      <c r="JTS237" s="38"/>
      <c r="JTT237" s="38"/>
      <c r="JTU237" s="38"/>
      <c r="JTV237" s="38"/>
      <c r="JTW237" s="38"/>
      <c r="JTX237" s="38"/>
      <c r="JTY237" s="38"/>
      <c r="JTZ237" s="38"/>
      <c r="JUA237" s="38"/>
      <c r="JUB237" s="38"/>
      <c r="JUC237" s="38"/>
      <c r="JUD237" s="38"/>
      <c r="JUE237" s="38"/>
      <c r="JUF237" s="38"/>
      <c r="JUG237" s="38"/>
      <c r="JUH237" s="38"/>
      <c r="JUI237" s="38"/>
      <c r="JUJ237" s="38"/>
      <c r="JUK237" s="38"/>
      <c r="JUL237" s="38"/>
      <c r="JUM237" s="38"/>
      <c r="JUN237" s="38"/>
      <c r="JUO237" s="38"/>
      <c r="JUP237" s="38"/>
      <c r="JUQ237" s="38"/>
      <c r="JUR237" s="38"/>
      <c r="JUS237" s="38"/>
      <c r="JUT237" s="38"/>
      <c r="JUU237" s="38"/>
      <c r="JUV237" s="38"/>
      <c r="JUW237" s="38"/>
      <c r="JUX237" s="38"/>
      <c r="JUY237" s="38"/>
      <c r="JUZ237" s="38"/>
      <c r="JVA237" s="38"/>
      <c r="JVB237" s="38"/>
      <c r="JVC237" s="38"/>
      <c r="JVD237" s="38"/>
      <c r="JVE237" s="38"/>
      <c r="JVF237" s="38"/>
      <c r="JVG237" s="38"/>
      <c r="JVH237" s="38"/>
      <c r="JVI237" s="38"/>
      <c r="JVJ237" s="38"/>
      <c r="JVK237" s="38"/>
      <c r="JVL237" s="38"/>
      <c r="JVM237" s="38"/>
      <c r="JVN237" s="38"/>
      <c r="JVO237" s="38"/>
      <c r="JVP237" s="38"/>
      <c r="JVQ237" s="38"/>
      <c r="JVR237" s="38"/>
      <c r="JVS237" s="38"/>
      <c r="JVT237" s="38"/>
      <c r="JVU237" s="38"/>
      <c r="JVV237" s="38"/>
      <c r="JVW237" s="38"/>
      <c r="JVX237" s="38"/>
      <c r="JVY237" s="38"/>
      <c r="JVZ237" s="38"/>
      <c r="JWA237" s="38"/>
      <c r="JWB237" s="38"/>
      <c r="JWC237" s="38"/>
      <c r="JWD237" s="38"/>
      <c r="JWE237" s="38"/>
      <c r="JWF237" s="38"/>
      <c r="JWG237" s="38"/>
      <c r="JWH237" s="38"/>
      <c r="JWI237" s="38"/>
      <c r="JWJ237" s="38"/>
      <c r="JWK237" s="38"/>
      <c r="JWL237" s="38"/>
      <c r="JWM237" s="38"/>
      <c r="JWN237" s="38"/>
      <c r="JWO237" s="38"/>
      <c r="JWP237" s="38"/>
      <c r="JWQ237" s="38"/>
      <c r="JWR237" s="38"/>
      <c r="JWS237" s="38"/>
      <c r="JWT237" s="38"/>
      <c r="JWU237" s="38"/>
      <c r="JWV237" s="38"/>
      <c r="JWW237" s="38"/>
      <c r="JWX237" s="38"/>
      <c r="JWY237" s="38"/>
      <c r="JWZ237" s="38"/>
      <c r="JXA237" s="38"/>
      <c r="JXB237" s="38"/>
      <c r="JXC237" s="38"/>
      <c r="JXD237" s="38"/>
      <c r="JXE237" s="38"/>
      <c r="JXF237" s="38"/>
      <c r="JXG237" s="38"/>
      <c r="JXH237" s="38"/>
      <c r="JXI237" s="38"/>
      <c r="JXJ237" s="38"/>
      <c r="JXK237" s="38"/>
      <c r="JXL237" s="38"/>
      <c r="JXM237" s="38"/>
      <c r="JXN237" s="38"/>
      <c r="JXO237" s="38"/>
      <c r="JXP237" s="38"/>
      <c r="JXQ237" s="38"/>
      <c r="JXR237" s="38"/>
      <c r="JXS237" s="38"/>
      <c r="JXT237" s="38"/>
      <c r="JXU237" s="38"/>
      <c r="JXV237" s="38"/>
      <c r="JXW237" s="38"/>
      <c r="JXX237" s="38"/>
      <c r="JXY237" s="38"/>
      <c r="JXZ237" s="38"/>
      <c r="JYA237" s="38"/>
      <c r="JYB237" s="38"/>
      <c r="JYC237" s="38"/>
      <c r="JYD237" s="38"/>
      <c r="JYE237" s="38"/>
      <c r="JYF237" s="38"/>
      <c r="JYG237" s="38"/>
      <c r="JYH237" s="38"/>
      <c r="JYI237" s="38"/>
      <c r="JYJ237" s="38"/>
      <c r="JYK237" s="38"/>
      <c r="JYL237" s="38"/>
      <c r="JYM237" s="38"/>
      <c r="JYN237" s="38"/>
      <c r="JYO237" s="38"/>
      <c r="JYP237" s="38"/>
      <c r="JYQ237" s="38"/>
      <c r="JYR237" s="38"/>
      <c r="JYS237" s="38"/>
      <c r="JYT237" s="38"/>
      <c r="JYU237" s="38"/>
      <c r="JYV237" s="38"/>
      <c r="JYW237" s="38"/>
      <c r="JYX237" s="38"/>
      <c r="JYY237" s="38"/>
      <c r="JYZ237" s="38"/>
      <c r="JZA237" s="38"/>
      <c r="JZB237" s="38"/>
      <c r="JZC237" s="38"/>
      <c r="JZD237" s="38"/>
      <c r="JZE237" s="38"/>
      <c r="JZF237" s="38"/>
      <c r="JZG237" s="38"/>
      <c r="JZH237" s="38"/>
      <c r="JZI237" s="38"/>
      <c r="JZJ237" s="38"/>
      <c r="JZK237" s="38"/>
      <c r="JZL237" s="38"/>
      <c r="JZM237" s="38"/>
      <c r="JZN237" s="38"/>
      <c r="JZO237" s="38"/>
      <c r="JZP237" s="38"/>
      <c r="JZQ237" s="38"/>
      <c r="JZR237" s="38"/>
      <c r="JZS237" s="38"/>
      <c r="JZT237" s="38"/>
      <c r="JZU237" s="38"/>
      <c r="JZV237" s="38"/>
      <c r="JZW237" s="38"/>
      <c r="JZX237" s="38"/>
      <c r="JZY237" s="38"/>
      <c r="JZZ237" s="38"/>
      <c r="KAA237" s="38"/>
      <c r="KAB237" s="38"/>
      <c r="KAC237" s="38"/>
      <c r="KAD237" s="38"/>
      <c r="KAE237" s="38"/>
      <c r="KAF237" s="38"/>
      <c r="KAG237" s="38"/>
      <c r="KAH237" s="38"/>
      <c r="KAI237" s="38"/>
      <c r="KAJ237" s="38"/>
      <c r="KAK237" s="38"/>
      <c r="KAL237" s="38"/>
      <c r="KAM237" s="38"/>
      <c r="KAN237" s="38"/>
      <c r="KAO237" s="38"/>
      <c r="KAP237" s="38"/>
      <c r="KAQ237" s="38"/>
      <c r="KAR237" s="38"/>
      <c r="KAS237" s="38"/>
      <c r="KAT237" s="38"/>
      <c r="KAU237" s="38"/>
      <c r="KAV237" s="38"/>
      <c r="KAW237" s="38"/>
      <c r="KAX237" s="38"/>
      <c r="KAY237" s="38"/>
      <c r="KAZ237" s="38"/>
      <c r="KBA237" s="38"/>
      <c r="KBB237" s="38"/>
      <c r="KBC237" s="38"/>
      <c r="KBD237" s="38"/>
      <c r="KBE237" s="38"/>
      <c r="KBF237" s="38"/>
      <c r="KBG237" s="38"/>
      <c r="KBH237" s="38"/>
      <c r="KBI237" s="38"/>
      <c r="KBJ237" s="38"/>
      <c r="KBK237" s="38"/>
      <c r="KBL237" s="38"/>
      <c r="KBM237" s="38"/>
      <c r="KBN237" s="38"/>
      <c r="KBO237" s="38"/>
      <c r="KBP237" s="38"/>
      <c r="KBQ237" s="38"/>
      <c r="KBR237" s="38"/>
      <c r="KBS237" s="38"/>
      <c r="KBT237" s="38"/>
      <c r="KBU237" s="38"/>
      <c r="KBV237" s="38"/>
      <c r="KBW237" s="38"/>
      <c r="KBX237" s="38"/>
      <c r="KBY237" s="38"/>
      <c r="KBZ237" s="38"/>
      <c r="KCA237" s="38"/>
      <c r="KCB237" s="38"/>
      <c r="KCC237" s="38"/>
      <c r="KCD237" s="38"/>
      <c r="KCE237" s="38"/>
      <c r="KCF237" s="38"/>
      <c r="KCG237" s="38"/>
      <c r="KCH237" s="38"/>
      <c r="KCI237" s="38"/>
      <c r="KCJ237" s="38"/>
      <c r="KCK237" s="38"/>
      <c r="KCL237" s="38"/>
      <c r="KCM237" s="38"/>
      <c r="KCN237" s="38"/>
      <c r="KCO237" s="38"/>
      <c r="KCP237" s="38"/>
      <c r="KCQ237" s="38"/>
      <c r="KCR237" s="38"/>
      <c r="KCS237" s="38"/>
      <c r="KCT237" s="38"/>
      <c r="KCU237" s="38"/>
      <c r="KCV237" s="38"/>
      <c r="KCW237" s="38"/>
      <c r="KCX237" s="38"/>
      <c r="KCY237" s="38"/>
      <c r="KCZ237" s="38"/>
      <c r="KDA237" s="38"/>
      <c r="KDB237" s="38"/>
      <c r="KDC237" s="38"/>
      <c r="KDD237" s="38"/>
      <c r="KDE237" s="38"/>
      <c r="KDF237" s="38"/>
      <c r="KDG237" s="38"/>
      <c r="KDH237" s="38"/>
      <c r="KDI237" s="38"/>
      <c r="KDJ237" s="38"/>
      <c r="KDK237" s="38"/>
      <c r="KDL237" s="38"/>
      <c r="KDM237" s="38"/>
      <c r="KDN237" s="38"/>
      <c r="KDO237" s="38"/>
      <c r="KDP237" s="38"/>
      <c r="KDQ237" s="38"/>
      <c r="KDR237" s="38"/>
      <c r="KDS237" s="38"/>
      <c r="KDT237" s="38"/>
      <c r="KDU237" s="38"/>
      <c r="KDV237" s="38"/>
      <c r="KDW237" s="38"/>
      <c r="KDX237" s="38"/>
      <c r="KDY237" s="38"/>
      <c r="KDZ237" s="38"/>
      <c r="KEA237" s="38"/>
      <c r="KEB237" s="38"/>
      <c r="KEC237" s="38"/>
      <c r="KED237" s="38"/>
      <c r="KEE237" s="38"/>
      <c r="KEF237" s="38"/>
      <c r="KEG237" s="38"/>
      <c r="KEH237" s="38"/>
      <c r="KEI237" s="38"/>
      <c r="KEJ237" s="38"/>
      <c r="KEK237" s="38"/>
      <c r="KEL237" s="38"/>
      <c r="KEM237" s="38"/>
      <c r="KEN237" s="38"/>
      <c r="KEO237" s="38"/>
      <c r="KEP237" s="38"/>
      <c r="KEQ237" s="38"/>
      <c r="KER237" s="38"/>
      <c r="KES237" s="38"/>
      <c r="KET237" s="38"/>
      <c r="KEU237" s="38"/>
      <c r="KEV237" s="38"/>
      <c r="KEW237" s="38"/>
      <c r="KEX237" s="38"/>
      <c r="KEY237" s="38"/>
      <c r="KEZ237" s="38"/>
      <c r="KFA237" s="38"/>
      <c r="KFB237" s="38"/>
      <c r="KFC237" s="38"/>
      <c r="KFD237" s="38"/>
      <c r="KFE237" s="38"/>
      <c r="KFF237" s="38"/>
      <c r="KFG237" s="38"/>
      <c r="KFH237" s="38"/>
      <c r="KFI237" s="38"/>
      <c r="KFJ237" s="38"/>
      <c r="KFK237" s="38"/>
      <c r="KFL237" s="38"/>
      <c r="KFM237" s="38"/>
      <c r="KFN237" s="38"/>
      <c r="KFO237" s="38"/>
      <c r="KFP237" s="38"/>
      <c r="KFQ237" s="38"/>
      <c r="KFR237" s="38"/>
      <c r="KFS237" s="38"/>
      <c r="KFT237" s="38"/>
      <c r="KFU237" s="38"/>
      <c r="KFV237" s="38"/>
      <c r="KFW237" s="38"/>
      <c r="KFX237" s="38"/>
      <c r="KFY237" s="38"/>
      <c r="KFZ237" s="38"/>
      <c r="KGA237" s="38"/>
      <c r="KGB237" s="38"/>
      <c r="KGC237" s="38"/>
      <c r="KGD237" s="38"/>
      <c r="KGE237" s="38"/>
      <c r="KGF237" s="38"/>
      <c r="KGG237" s="38"/>
      <c r="KGH237" s="38"/>
      <c r="KGI237" s="38"/>
      <c r="KGJ237" s="38"/>
      <c r="KGK237" s="38"/>
      <c r="KGL237" s="38"/>
      <c r="KGM237" s="38"/>
      <c r="KGN237" s="38"/>
      <c r="KGO237" s="38"/>
      <c r="KGP237" s="38"/>
      <c r="KGQ237" s="38"/>
      <c r="KGR237" s="38"/>
      <c r="KGS237" s="38"/>
      <c r="KGT237" s="38"/>
      <c r="KGU237" s="38"/>
      <c r="KGV237" s="38"/>
      <c r="KGW237" s="38"/>
      <c r="KGX237" s="38"/>
      <c r="KGY237" s="38"/>
      <c r="KGZ237" s="38"/>
      <c r="KHA237" s="38"/>
      <c r="KHB237" s="38"/>
      <c r="KHC237" s="38"/>
      <c r="KHD237" s="38"/>
      <c r="KHE237" s="38"/>
      <c r="KHF237" s="38"/>
      <c r="KHG237" s="38"/>
      <c r="KHH237" s="38"/>
      <c r="KHI237" s="38"/>
      <c r="KHJ237" s="38"/>
      <c r="KHK237" s="38"/>
      <c r="KHL237" s="38"/>
      <c r="KHM237" s="38"/>
      <c r="KHN237" s="38"/>
      <c r="KHO237" s="38"/>
      <c r="KHP237" s="38"/>
      <c r="KHQ237" s="38"/>
      <c r="KHR237" s="38"/>
      <c r="KHS237" s="38"/>
      <c r="KHT237" s="38"/>
      <c r="KHU237" s="38"/>
      <c r="KHV237" s="38"/>
      <c r="KHW237" s="38"/>
      <c r="KHX237" s="38"/>
      <c r="KHY237" s="38"/>
      <c r="KHZ237" s="38"/>
      <c r="KIA237" s="38"/>
      <c r="KIB237" s="38"/>
      <c r="KIC237" s="38"/>
      <c r="KID237" s="38"/>
      <c r="KIE237" s="38"/>
      <c r="KIF237" s="38"/>
      <c r="KIG237" s="38"/>
      <c r="KIH237" s="38"/>
      <c r="KII237" s="38"/>
      <c r="KIJ237" s="38"/>
      <c r="KIK237" s="38"/>
      <c r="KIL237" s="38"/>
      <c r="KIM237" s="38"/>
      <c r="KIN237" s="38"/>
      <c r="KIO237" s="38"/>
      <c r="KIP237" s="38"/>
      <c r="KIQ237" s="38"/>
      <c r="KIR237" s="38"/>
      <c r="KIS237" s="38"/>
      <c r="KIT237" s="38"/>
      <c r="KIU237" s="38"/>
      <c r="KIV237" s="38"/>
      <c r="KIW237" s="38"/>
      <c r="KIX237" s="38"/>
      <c r="KIY237" s="38"/>
      <c r="KIZ237" s="38"/>
      <c r="KJA237" s="38"/>
      <c r="KJB237" s="38"/>
      <c r="KJC237" s="38"/>
      <c r="KJD237" s="38"/>
      <c r="KJE237" s="38"/>
      <c r="KJF237" s="38"/>
      <c r="KJG237" s="38"/>
      <c r="KJH237" s="38"/>
      <c r="KJI237" s="38"/>
      <c r="KJJ237" s="38"/>
      <c r="KJK237" s="38"/>
      <c r="KJL237" s="38"/>
      <c r="KJM237" s="38"/>
      <c r="KJN237" s="38"/>
      <c r="KJO237" s="38"/>
      <c r="KJP237" s="38"/>
      <c r="KJQ237" s="38"/>
      <c r="KJR237" s="38"/>
      <c r="KJS237" s="38"/>
      <c r="KJT237" s="38"/>
      <c r="KJU237" s="38"/>
      <c r="KJV237" s="38"/>
      <c r="KJW237" s="38"/>
      <c r="KJX237" s="38"/>
      <c r="KJY237" s="38"/>
      <c r="KJZ237" s="38"/>
      <c r="KKA237" s="38"/>
      <c r="KKB237" s="38"/>
      <c r="KKC237" s="38"/>
      <c r="KKD237" s="38"/>
      <c r="KKE237" s="38"/>
      <c r="KKF237" s="38"/>
      <c r="KKG237" s="38"/>
      <c r="KKH237" s="38"/>
      <c r="KKI237" s="38"/>
      <c r="KKJ237" s="38"/>
      <c r="KKK237" s="38"/>
      <c r="KKL237" s="38"/>
      <c r="KKM237" s="38"/>
      <c r="KKN237" s="38"/>
      <c r="KKO237" s="38"/>
      <c r="KKP237" s="38"/>
      <c r="KKQ237" s="38"/>
      <c r="KKR237" s="38"/>
      <c r="KKS237" s="38"/>
      <c r="KKT237" s="38"/>
      <c r="KKU237" s="38"/>
      <c r="KKV237" s="38"/>
      <c r="KKW237" s="38"/>
      <c r="KKX237" s="38"/>
      <c r="KKY237" s="38"/>
      <c r="KKZ237" s="38"/>
      <c r="KLA237" s="38"/>
      <c r="KLB237" s="38"/>
      <c r="KLC237" s="38"/>
      <c r="KLD237" s="38"/>
      <c r="KLE237" s="38"/>
      <c r="KLF237" s="38"/>
      <c r="KLG237" s="38"/>
      <c r="KLH237" s="38"/>
      <c r="KLI237" s="38"/>
      <c r="KLJ237" s="38"/>
      <c r="KLK237" s="38"/>
      <c r="KLL237" s="38"/>
      <c r="KLM237" s="38"/>
      <c r="KLN237" s="38"/>
      <c r="KLO237" s="38"/>
      <c r="KLP237" s="38"/>
      <c r="KLQ237" s="38"/>
      <c r="KLR237" s="38"/>
      <c r="KLS237" s="38"/>
      <c r="KLT237" s="38"/>
      <c r="KLU237" s="38"/>
      <c r="KLV237" s="38"/>
      <c r="KLW237" s="38"/>
      <c r="KLX237" s="38"/>
      <c r="KLY237" s="38"/>
      <c r="KLZ237" s="38"/>
      <c r="KMA237" s="38"/>
      <c r="KMB237" s="38"/>
      <c r="KMC237" s="38"/>
      <c r="KMD237" s="38"/>
      <c r="KME237" s="38"/>
      <c r="KMF237" s="38"/>
      <c r="KMG237" s="38"/>
      <c r="KMH237" s="38"/>
      <c r="KMI237" s="38"/>
      <c r="KMJ237" s="38"/>
      <c r="KMK237" s="38"/>
      <c r="KML237" s="38"/>
      <c r="KMM237" s="38"/>
      <c r="KMN237" s="38"/>
      <c r="KMO237" s="38"/>
      <c r="KMP237" s="38"/>
      <c r="KMQ237" s="38"/>
      <c r="KMR237" s="38"/>
      <c r="KMS237" s="38"/>
      <c r="KMT237" s="38"/>
      <c r="KMU237" s="38"/>
      <c r="KMV237" s="38"/>
      <c r="KMW237" s="38"/>
      <c r="KMX237" s="38"/>
      <c r="KMY237" s="38"/>
      <c r="KMZ237" s="38"/>
      <c r="KNA237" s="38"/>
      <c r="KNB237" s="38"/>
      <c r="KNC237" s="38"/>
      <c r="KND237" s="38"/>
      <c r="KNE237" s="38"/>
      <c r="KNF237" s="38"/>
      <c r="KNG237" s="38"/>
      <c r="KNH237" s="38"/>
      <c r="KNI237" s="38"/>
      <c r="KNJ237" s="38"/>
      <c r="KNK237" s="38"/>
      <c r="KNL237" s="38"/>
      <c r="KNM237" s="38"/>
      <c r="KNN237" s="38"/>
      <c r="KNO237" s="38"/>
      <c r="KNP237" s="38"/>
      <c r="KNQ237" s="38"/>
      <c r="KNR237" s="38"/>
      <c r="KNS237" s="38"/>
      <c r="KNT237" s="38"/>
      <c r="KNU237" s="38"/>
      <c r="KNV237" s="38"/>
      <c r="KNW237" s="38"/>
      <c r="KNX237" s="38"/>
      <c r="KNY237" s="38"/>
      <c r="KNZ237" s="38"/>
      <c r="KOA237" s="38"/>
      <c r="KOB237" s="38"/>
      <c r="KOC237" s="38"/>
      <c r="KOD237" s="38"/>
      <c r="KOE237" s="38"/>
      <c r="KOF237" s="38"/>
      <c r="KOG237" s="38"/>
      <c r="KOH237" s="38"/>
      <c r="KOI237" s="38"/>
      <c r="KOJ237" s="38"/>
      <c r="KOK237" s="38"/>
      <c r="KOL237" s="38"/>
      <c r="KOM237" s="38"/>
      <c r="KON237" s="38"/>
      <c r="KOO237" s="38"/>
      <c r="KOP237" s="38"/>
      <c r="KOQ237" s="38"/>
      <c r="KOR237" s="38"/>
      <c r="KOS237" s="38"/>
      <c r="KOT237" s="38"/>
      <c r="KOU237" s="38"/>
      <c r="KOV237" s="38"/>
      <c r="KOW237" s="38"/>
      <c r="KOX237" s="38"/>
      <c r="KOY237" s="38"/>
      <c r="KOZ237" s="38"/>
      <c r="KPA237" s="38"/>
      <c r="KPB237" s="38"/>
      <c r="KPC237" s="38"/>
      <c r="KPD237" s="38"/>
      <c r="KPE237" s="38"/>
      <c r="KPF237" s="38"/>
      <c r="KPG237" s="38"/>
      <c r="KPH237" s="38"/>
      <c r="KPI237" s="38"/>
      <c r="KPJ237" s="38"/>
      <c r="KPK237" s="38"/>
      <c r="KPL237" s="38"/>
      <c r="KPM237" s="38"/>
      <c r="KPN237" s="38"/>
      <c r="KPO237" s="38"/>
      <c r="KPP237" s="38"/>
      <c r="KPQ237" s="38"/>
      <c r="KPR237" s="38"/>
      <c r="KPS237" s="38"/>
      <c r="KPT237" s="38"/>
      <c r="KPU237" s="38"/>
      <c r="KPV237" s="38"/>
      <c r="KPW237" s="38"/>
      <c r="KPX237" s="38"/>
      <c r="KPY237" s="38"/>
      <c r="KPZ237" s="38"/>
      <c r="KQA237" s="38"/>
      <c r="KQB237" s="38"/>
      <c r="KQC237" s="38"/>
      <c r="KQD237" s="38"/>
      <c r="KQE237" s="38"/>
      <c r="KQF237" s="38"/>
      <c r="KQG237" s="38"/>
      <c r="KQH237" s="38"/>
      <c r="KQI237" s="38"/>
      <c r="KQJ237" s="38"/>
      <c r="KQK237" s="38"/>
      <c r="KQL237" s="38"/>
      <c r="KQM237" s="38"/>
      <c r="KQN237" s="38"/>
      <c r="KQO237" s="38"/>
      <c r="KQP237" s="38"/>
      <c r="KQQ237" s="38"/>
      <c r="KQR237" s="38"/>
      <c r="KQS237" s="38"/>
      <c r="KQT237" s="38"/>
      <c r="KQU237" s="38"/>
      <c r="KQV237" s="38"/>
      <c r="KQW237" s="38"/>
      <c r="KQX237" s="38"/>
      <c r="KQY237" s="38"/>
      <c r="KQZ237" s="38"/>
      <c r="KRA237" s="38"/>
      <c r="KRB237" s="38"/>
      <c r="KRC237" s="38"/>
      <c r="KRD237" s="38"/>
      <c r="KRE237" s="38"/>
      <c r="KRF237" s="38"/>
      <c r="KRG237" s="38"/>
      <c r="KRH237" s="38"/>
      <c r="KRI237" s="38"/>
      <c r="KRJ237" s="38"/>
      <c r="KRK237" s="38"/>
      <c r="KRL237" s="38"/>
      <c r="KRM237" s="38"/>
      <c r="KRN237" s="38"/>
      <c r="KRO237" s="38"/>
      <c r="KRP237" s="38"/>
      <c r="KRQ237" s="38"/>
      <c r="KRR237" s="38"/>
      <c r="KRS237" s="38"/>
      <c r="KRT237" s="38"/>
      <c r="KRU237" s="38"/>
      <c r="KRV237" s="38"/>
      <c r="KRW237" s="38"/>
      <c r="KRX237" s="38"/>
      <c r="KRY237" s="38"/>
      <c r="KRZ237" s="38"/>
      <c r="KSA237" s="38"/>
      <c r="KSB237" s="38"/>
      <c r="KSC237" s="38"/>
      <c r="KSD237" s="38"/>
      <c r="KSE237" s="38"/>
      <c r="KSF237" s="38"/>
      <c r="KSG237" s="38"/>
      <c r="KSH237" s="38"/>
      <c r="KSI237" s="38"/>
      <c r="KSJ237" s="38"/>
      <c r="KSK237" s="38"/>
      <c r="KSL237" s="38"/>
      <c r="KSM237" s="38"/>
      <c r="KSN237" s="38"/>
      <c r="KSO237" s="38"/>
      <c r="KSP237" s="38"/>
      <c r="KSQ237" s="38"/>
      <c r="KSR237" s="38"/>
      <c r="KSS237" s="38"/>
      <c r="KST237" s="38"/>
      <c r="KSU237" s="38"/>
      <c r="KSV237" s="38"/>
      <c r="KSW237" s="38"/>
      <c r="KSX237" s="38"/>
      <c r="KSY237" s="38"/>
      <c r="KSZ237" s="38"/>
      <c r="KTA237" s="38"/>
      <c r="KTB237" s="38"/>
      <c r="KTC237" s="38"/>
      <c r="KTD237" s="38"/>
      <c r="KTE237" s="38"/>
      <c r="KTF237" s="38"/>
      <c r="KTG237" s="38"/>
      <c r="KTH237" s="38"/>
      <c r="KTI237" s="38"/>
      <c r="KTJ237" s="38"/>
      <c r="KTK237" s="38"/>
      <c r="KTL237" s="38"/>
      <c r="KTM237" s="38"/>
      <c r="KTN237" s="38"/>
      <c r="KTO237" s="38"/>
      <c r="KTP237" s="38"/>
      <c r="KTQ237" s="38"/>
      <c r="KTR237" s="38"/>
      <c r="KTS237" s="38"/>
      <c r="KTT237" s="38"/>
      <c r="KTU237" s="38"/>
      <c r="KTV237" s="38"/>
      <c r="KTW237" s="38"/>
      <c r="KTX237" s="38"/>
      <c r="KTY237" s="38"/>
      <c r="KTZ237" s="38"/>
      <c r="KUA237" s="38"/>
      <c r="KUB237" s="38"/>
      <c r="KUC237" s="38"/>
      <c r="KUD237" s="38"/>
      <c r="KUE237" s="38"/>
      <c r="KUF237" s="38"/>
      <c r="KUG237" s="38"/>
      <c r="KUH237" s="38"/>
      <c r="KUI237" s="38"/>
      <c r="KUJ237" s="38"/>
      <c r="KUK237" s="38"/>
      <c r="KUL237" s="38"/>
      <c r="KUM237" s="38"/>
      <c r="KUN237" s="38"/>
      <c r="KUO237" s="38"/>
      <c r="KUP237" s="38"/>
      <c r="KUQ237" s="38"/>
      <c r="KUR237" s="38"/>
      <c r="KUS237" s="38"/>
      <c r="KUT237" s="38"/>
      <c r="KUU237" s="38"/>
      <c r="KUV237" s="38"/>
      <c r="KUW237" s="38"/>
      <c r="KUX237" s="38"/>
      <c r="KUY237" s="38"/>
      <c r="KUZ237" s="38"/>
      <c r="KVA237" s="38"/>
      <c r="KVB237" s="38"/>
      <c r="KVC237" s="38"/>
      <c r="KVD237" s="38"/>
      <c r="KVE237" s="38"/>
      <c r="KVF237" s="38"/>
      <c r="KVG237" s="38"/>
      <c r="KVH237" s="38"/>
      <c r="KVI237" s="38"/>
      <c r="KVJ237" s="38"/>
      <c r="KVK237" s="38"/>
      <c r="KVL237" s="38"/>
      <c r="KVM237" s="38"/>
      <c r="KVN237" s="38"/>
      <c r="KVO237" s="38"/>
      <c r="KVP237" s="38"/>
      <c r="KVQ237" s="38"/>
      <c r="KVR237" s="38"/>
      <c r="KVS237" s="38"/>
      <c r="KVT237" s="38"/>
      <c r="KVU237" s="38"/>
      <c r="KVV237" s="38"/>
      <c r="KVW237" s="38"/>
      <c r="KVX237" s="38"/>
      <c r="KVY237" s="38"/>
      <c r="KVZ237" s="38"/>
      <c r="KWA237" s="38"/>
      <c r="KWB237" s="38"/>
      <c r="KWC237" s="38"/>
      <c r="KWD237" s="38"/>
      <c r="KWE237" s="38"/>
      <c r="KWF237" s="38"/>
      <c r="KWG237" s="38"/>
      <c r="KWH237" s="38"/>
      <c r="KWI237" s="38"/>
      <c r="KWJ237" s="38"/>
      <c r="KWK237" s="38"/>
      <c r="KWL237" s="38"/>
      <c r="KWM237" s="38"/>
      <c r="KWN237" s="38"/>
      <c r="KWO237" s="38"/>
      <c r="KWP237" s="38"/>
      <c r="KWQ237" s="38"/>
      <c r="KWR237" s="38"/>
      <c r="KWS237" s="38"/>
      <c r="KWT237" s="38"/>
      <c r="KWU237" s="38"/>
      <c r="KWV237" s="38"/>
      <c r="KWW237" s="38"/>
      <c r="KWX237" s="38"/>
      <c r="KWY237" s="38"/>
      <c r="KWZ237" s="38"/>
      <c r="KXA237" s="38"/>
      <c r="KXB237" s="38"/>
      <c r="KXC237" s="38"/>
      <c r="KXD237" s="38"/>
      <c r="KXE237" s="38"/>
      <c r="KXF237" s="38"/>
      <c r="KXG237" s="38"/>
      <c r="KXH237" s="38"/>
      <c r="KXI237" s="38"/>
      <c r="KXJ237" s="38"/>
      <c r="KXK237" s="38"/>
      <c r="KXL237" s="38"/>
      <c r="KXM237" s="38"/>
      <c r="KXN237" s="38"/>
      <c r="KXO237" s="38"/>
      <c r="KXP237" s="38"/>
      <c r="KXQ237" s="38"/>
      <c r="KXR237" s="38"/>
      <c r="KXS237" s="38"/>
      <c r="KXT237" s="38"/>
      <c r="KXU237" s="38"/>
      <c r="KXV237" s="38"/>
      <c r="KXW237" s="38"/>
      <c r="KXX237" s="38"/>
      <c r="KXY237" s="38"/>
      <c r="KXZ237" s="38"/>
      <c r="KYA237" s="38"/>
      <c r="KYB237" s="38"/>
      <c r="KYC237" s="38"/>
      <c r="KYD237" s="38"/>
      <c r="KYE237" s="38"/>
      <c r="KYF237" s="38"/>
      <c r="KYG237" s="38"/>
      <c r="KYH237" s="38"/>
      <c r="KYI237" s="38"/>
      <c r="KYJ237" s="38"/>
      <c r="KYK237" s="38"/>
      <c r="KYL237" s="38"/>
      <c r="KYM237" s="38"/>
      <c r="KYN237" s="38"/>
      <c r="KYO237" s="38"/>
      <c r="KYP237" s="38"/>
      <c r="KYQ237" s="38"/>
      <c r="KYR237" s="38"/>
      <c r="KYS237" s="38"/>
      <c r="KYT237" s="38"/>
      <c r="KYU237" s="38"/>
      <c r="KYV237" s="38"/>
      <c r="KYW237" s="38"/>
      <c r="KYX237" s="38"/>
      <c r="KYY237" s="38"/>
      <c r="KYZ237" s="38"/>
      <c r="KZA237" s="38"/>
      <c r="KZB237" s="38"/>
      <c r="KZC237" s="38"/>
      <c r="KZD237" s="38"/>
      <c r="KZE237" s="38"/>
      <c r="KZF237" s="38"/>
      <c r="KZG237" s="38"/>
      <c r="KZH237" s="38"/>
      <c r="KZI237" s="38"/>
      <c r="KZJ237" s="38"/>
      <c r="KZK237" s="38"/>
      <c r="KZL237" s="38"/>
      <c r="KZM237" s="38"/>
      <c r="KZN237" s="38"/>
      <c r="KZO237" s="38"/>
      <c r="KZP237" s="38"/>
      <c r="KZQ237" s="38"/>
      <c r="KZR237" s="38"/>
      <c r="KZS237" s="38"/>
      <c r="KZT237" s="38"/>
      <c r="KZU237" s="38"/>
      <c r="KZV237" s="38"/>
      <c r="KZW237" s="38"/>
      <c r="KZX237" s="38"/>
      <c r="KZY237" s="38"/>
      <c r="KZZ237" s="38"/>
      <c r="LAA237" s="38"/>
      <c r="LAB237" s="38"/>
      <c r="LAC237" s="38"/>
      <c r="LAD237" s="38"/>
      <c r="LAE237" s="38"/>
      <c r="LAF237" s="38"/>
      <c r="LAG237" s="38"/>
      <c r="LAH237" s="38"/>
      <c r="LAI237" s="38"/>
      <c r="LAJ237" s="38"/>
      <c r="LAK237" s="38"/>
      <c r="LAL237" s="38"/>
      <c r="LAM237" s="38"/>
      <c r="LAN237" s="38"/>
      <c r="LAO237" s="38"/>
      <c r="LAP237" s="38"/>
      <c r="LAQ237" s="38"/>
      <c r="LAR237" s="38"/>
      <c r="LAS237" s="38"/>
      <c r="LAT237" s="38"/>
      <c r="LAU237" s="38"/>
      <c r="LAV237" s="38"/>
      <c r="LAW237" s="38"/>
      <c r="LAX237" s="38"/>
      <c r="LAY237" s="38"/>
      <c r="LAZ237" s="38"/>
      <c r="LBA237" s="38"/>
      <c r="LBB237" s="38"/>
      <c r="LBC237" s="38"/>
      <c r="LBD237" s="38"/>
      <c r="LBE237" s="38"/>
      <c r="LBF237" s="38"/>
      <c r="LBG237" s="38"/>
      <c r="LBH237" s="38"/>
      <c r="LBI237" s="38"/>
      <c r="LBJ237" s="38"/>
      <c r="LBK237" s="38"/>
      <c r="LBL237" s="38"/>
      <c r="LBM237" s="38"/>
      <c r="LBN237" s="38"/>
      <c r="LBO237" s="38"/>
      <c r="LBP237" s="38"/>
      <c r="LBQ237" s="38"/>
      <c r="LBR237" s="38"/>
      <c r="LBS237" s="38"/>
      <c r="LBT237" s="38"/>
      <c r="LBU237" s="38"/>
      <c r="LBV237" s="38"/>
      <c r="LBW237" s="38"/>
      <c r="LBX237" s="38"/>
      <c r="LBY237" s="38"/>
      <c r="LBZ237" s="38"/>
      <c r="LCA237" s="38"/>
      <c r="LCB237" s="38"/>
      <c r="LCC237" s="38"/>
      <c r="LCD237" s="38"/>
      <c r="LCE237" s="38"/>
      <c r="LCF237" s="38"/>
      <c r="LCG237" s="38"/>
      <c r="LCH237" s="38"/>
      <c r="LCI237" s="38"/>
      <c r="LCJ237" s="38"/>
      <c r="LCK237" s="38"/>
      <c r="LCL237" s="38"/>
      <c r="LCM237" s="38"/>
      <c r="LCN237" s="38"/>
      <c r="LCO237" s="38"/>
      <c r="LCP237" s="38"/>
      <c r="LCQ237" s="38"/>
      <c r="LCR237" s="38"/>
      <c r="LCS237" s="38"/>
      <c r="LCT237" s="38"/>
      <c r="LCU237" s="38"/>
      <c r="LCV237" s="38"/>
      <c r="LCW237" s="38"/>
      <c r="LCX237" s="38"/>
      <c r="LCY237" s="38"/>
      <c r="LCZ237" s="38"/>
      <c r="LDA237" s="38"/>
      <c r="LDB237" s="38"/>
      <c r="LDC237" s="38"/>
      <c r="LDD237" s="38"/>
      <c r="LDE237" s="38"/>
      <c r="LDF237" s="38"/>
      <c r="LDG237" s="38"/>
      <c r="LDH237" s="38"/>
      <c r="LDI237" s="38"/>
      <c r="LDJ237" s="38"/>
      <c r="LDK237" s="38"/>
      <c r="LDL237" s="38"/>
      <c r="LDM237" s="38"/>
      <c r="LDN237" s="38"/>
      <c r="LDO237" s="38"/>
      <c r="LDP237" s="38"/>
      <c r="LDQ237" s="38"/>
      <c r="LDR237" s="38"/>
      <c r="LDS237" s="38"/>
      <c r="LDT237" s="38"/>
      <c r="LDU237" s="38"/>
      <c r="LDV237" s="38"/>
      <c r="LDW237" s="38"/>
      <c r="LDX237" s="38"/>
      <c r="LDY237" s="38"/>
      <c r="LDZ237" s="38"/>
      <c r="LEA237" s="38"/>
      <c r="LEB237" s="38"/>
      <c r="LEC237" s="38"/>
      <c r="LED237" s="38"/>
      <c r="LEE237" s="38"/>
      <c r="LEF237" s="38"/>
      <c r="LEG237" s="38"/>
      <c r="LEH237" s="38"/>
      <c r="LEI237" s="38"/>
      <c r="LEJ237" s="38"/>
      <c r="LEK237" s="38"/>
      <c r="LEL237" s="38"/>
      <c r="LEM237" s="38"/>
      <c r="LEN237" s="38"/>
      <c r="LEO237" s="38"/>
      <c r="LEP237" s="38"/>
      <c r="LEQ237" s="38"/>
      <c r="LER237" s="38"/>
      <c r="LES237" s="38"/>
      <c r="LET237" s="38"/>
      <c r="LEU237" s="38"/>
      <c r="LEV237" s="38"/>
      <c r="LEW237" s="38"/>
      <c r="LEX237" s="38"/>
      <c r="LEY237" s="38"/>
      <c r="LEZ237" s="38"/>
      <c r="LFA237" s="38"/>
      <c r="LFB237" s="38"/>
      <c r="LFC237" s="38"/>
      <c r="LFD237" s="38"/>
      <c r="LFE237" s="38"/>
      <c r="LFF237" s="38"/>
      <c r="LFG237" s="38"/>
      <c r="LFH237" s="38"/>
      <c r="LFI237" s="38"/>
      <c r="LFJ237" s="38"/>
      <c r="LFK237" s="38"/>
      <c r="LFL237" s="38"/>
      <c r="LFM237" s="38"/>
      <c r="LFN237" s="38"/>
      <c r="LFO237" s="38"/>
      <c r="LFP237" s="38"/>
      <c r="LFQ237" s="38"/>
      <c r="LFR237" s="38"/>
      <c r="LFS237" s="38"/>
      <c r="LFT237" s="38"/>
      <c r="LFU237" s="38"/>
      <c r="LFV237" s="38"/>
      <c r="LFW237" s="38"/>
      <c r="LFX237" s="38"/>
      <c r="LFY237" s="38"/>
      <c r="LFZ237" s="38"/>
      <c r="LGA237" s="38"/>
      <c r="LGB237" s="38"/>
      <c r="LGC237" s="38"/>
      <c r="LGD237" s="38"/>
      <c r="LGE237" s="38"/>
      <c r="LGF237" s="38"/>
      <c r="LGG237" s="38"/>
      <c r="LGH237" s="38"/>
      <c r="LGI237" s="38"/>
      <c r="LGJ237" s="38"/>
      <c r="LGK237" s="38"/>
      <c r="LGL237" s="38"/>
      <c r="LGM237" s="38"/>
      <c r="LGN237" s="38"/>
      <c r="LGO237" s="38"/>
      <c r="LGP237" s="38"/>
      <c r="LGQ237" s="38"/>
      <c r="LGR237" s="38"/>
      <c r="LGS237" s="38"/>
      <c r="LGT237" s="38"/>
      <c r="LGU237" s="38"/>
      <c r="LGV237" s="38"/>
      <c r="LGW237" s="38"/>
      <c r="LGX237" s="38"/>
      <c r="LGY237" s="38"/>
      <c r="LGZ237" s="38"/>
      <c r="LHA237" s="38"/>
      <c r="LHB237" s="38"/>
      <c r="LHC237" s="38"/>
      <c r="LHD237" s="38"/>
      <c r="LHE237" s="38"/>
      <c r="LHF237" s="38"/>
      <c r="LHG237" s="38"/>
      <c r="LHH237" s="38"/>
      <c r="LHI237" s="38"/>
      <c r="LHJ237" s="38"/>
      <c r="LHK237" s="38"/>
      <c r="LHL237" s="38"/>
      <c r="LHM237" s="38"/>
      <c r="LHN237" s="38"/>
      <c r="LHO237" s="38"/>
      <c r="LHP237" s="38"/>
      <c r="LHQ237" s="38"/>
      <c r="LHR237" s="38"/>
      <c r="LHS237" s="38"/>
      <c r="LHT237" s="38"/>
      <c r="LHU237" s="38"/>
      <c r="LHV237" s="38"/>
      <c r="LHW237" s="38"/>
      <c r="LHX237" s="38"/>
      <c r="LHY237" s="38"/>
      <c r="LHZ237" s="38"/>
      <c r="LIA237" s="38"/>
      <c r="LIB237" s="38"/>
      <c r="LIC237" s="38"/>
      <c r="LID237" s="38"/>
      <c r="LIE237" s="38"/>
      <c r="LIF237" s="38"/>
      <c r="LIG237" s="38"/>
      <c r="LIH237" s="38"/>
      <c r="LII237" s="38"/>
      <c r="LIJ237" s="38"/>
      <c r="LIK237" s="38"/>
      <c r="LIL237" s="38"/>
      <c r="LIM237" s="38"/>
      <c r="LIN237" s="38"/>
      <c r="LIO237" s="38"/>
      <c r="LIP237" s="38"/>
      <c r="LIQ237" s="38"/>
      <c r="LIR237" s="38"/>
      <c r="LIS237" s="38"/>
      <c r="LIT237" s="38"/>
      <c r="LIU237" s="38"/>
      <c r="LIV237" s="38"/>
      <c r="LIW237" s="38"/>
      <c r="LIX237" s="38"/>
      <c r="LIY237" s="38"/>
      <c r="LIZ237" s="38"/>
      <c r="LJA237" s="38"/>
      <c r="LJB237" s="38"/>
      <c r="LJC237" s="38"/>
      <c r="LJD237" s="38"/>
      <c r="LJE237" s="38"/>
      <c r="LJF237" s="38"/>
      <c r="LJG237" s="38"/>
      <c r="LJH237" s="38"/>
      <c r="LJI237" s="38"/>
      <c r="LJJ237" s="38"/>
      <c r="LJK237" s="38"/>
      <c r="LJL237" s="38"/>
      <c r="LJM237" s="38"/>
      <c r="LJN237" s="38"/>
      <c r="LJO237" s="38"/>
      <c r="LJP237" s="38"/>
      <c r="LJQ237" s="38"/>
      <c r="LJR237" s="38"/>
      <c r="LJS237" s="38"/>
      <c r="LJT237" s="38"/>
      <c r="LJU237" s="38"/>
      <c r="LJV237" s="38"/>
      <c r="LJW237" s="38"/>
      <c r="LJX237" s="38"/>
      <c r="LJY237" s="38"/>
      <c r="LJZ237" s="38"/>
      <c r="LKA237" s="38"/>
      <c r="LKB237" s="38"/>
      <c r="LKC237" s="38"/>
      <c r="LKD237" s="38"/>
      <c r="LKE237" s="38"/>
      <c r="LKF237" s="38"/>
      <c r="LKG237" s="38"/>
      <c r="LKH237" s="38"/>
      <c r="LKI237" s="38"/>
      <c r="LKJ237" s="38"/>
      <c r="LKK237" s="38"/>
      <c r="LKL237" s="38"/>
      <c r="LKM237" s="38"/>
      <c r="LKN237" s="38"/>
      <c r="LKO237" s="38"/>
      <c r="LKP237" s="38"/>
      <c r="LKQ237" s="38"/>
      <c r="LKR237" s="38"/>
      <c r="LKS237" s="38"/>
      <c r="LKT237" s="38"/>
      <c r="LKU237" s="38"/>
      <c r="LKV237" s="38"/>
      <c r="LKW237" s="38"/>
      <c r="LKX237" s="38"/>
      <c r="LKY237" s="38"/>
      <c r="LKZ237" s="38"/>
      <c r="LLA237" s="38"/>
      <c r="LLB237" s="38"/>
      <c r="LLC237" s="38"/>
      <c r="LLD237" s="38"/>
      <c r="LLE237" s="38"/>
      <c r="LLF237" s="38"/>
      <c r="LLG237" s="38"/>
      <c r="LLH237" s="38"/>
      <c r="LLI237" s="38"/>
      <c r="LLJ237" s="38"/>
      <c r="LLK237" s="38"/>
      <c r="LLL237" s="38"/>
      <c r="LLM237" s="38"/>
      <c r="LLN237" s="38"/>
      <c r="LLO237" s="38"/>
      <c r="LLP237" s="38"/>
      <c r="LLQ237" s="38"/>
      <c r="LLR237" s="38"/>
      <c r="LLS237" s="38"/>
      <c r="LLT237" s="38"/>
      <c r="LLU237" s="38"/>
      <c r="LLV237" s="38"/>
      <c r="LLW237" s="38"/>
      <c r="LLX237" s="38"/>
      <c r="LLY237" s="38"/>
      <c r="LLZ237" s="38"/>
      <c r="LMA237" s="38"/>
      <c r="LMB237" s="38"/>
      <c r="LMC237" s="38"/>
      <c r="LMD237" s="38"/>
      <c r="LME237" s="38"/>
      <c r="LMF237" s="38"/>
      <c r="LMG237" s="38"/>
      <c r="LMH237" s="38"/>
      <c r="LMI237" s="38"/>
      <c r="LMJ237" s="38"/>
      <c r="LMK237" s="38"/>
      <c r="LML237" s="38"/>
      <c r="LMM237" s="38"/>
      <c r="LMN237" s="38"/>
      <c r="LMO237" s="38"/>
      <c r="LMP237" s="38"/>
      <c r="LMQ237" s="38"/>
      <c r="LMR237" s="38"/>
      <c r="LMS237" s="38"/>
      <c r="LMT237" s="38"/>
      <c r="LMU237" s="38"/>
      <c r="LMV237" s="38"/>
      <c r="LMW237" s="38"/>
      <c r="LMX237" s="38"/>
      <c r="LMY237" s="38"/>
      <c r="LMZ237" s="38"/>
      <c r="LNA237" s="38"/>
      <c r="LNB237" s="38"/>
      <c r="LNC237" s="38"/>
      <c r="LND237" s="38"/>
      <c r="LNE237" s="38"/>
      <c r="LNF237" s="38"/>
      <c r="LNG237" s="38"/>
      <c r="LNH237" s="38"/>
      <c r="LNI237" s="38"/>
      <c r="LNJ237" s="38"/>
      <c r="LNK237" s="38"/>
      <c r="LNL237" s="38"/>
      <c r="LNM237" s="38"/>
      <c r="LNN237" s="38"/>
      <c r="LNO237" s="38"/>
      <c r="LNP237" s="38"/>
      <c r="LNQ237" s="38"/>
      <c r="LNR237" s="38"/>
      <c r="LNS237" s="38"/>
      <c r="LNT237" s="38"/>
      <c r="LNU237" s="38"/>
      <c r="LNV237" s="38"/>
      <c r="LNW237" s="38"/>
      <c r="LNX237" s="38"/>
      <c r="LNY237" s="38"/>
      <c r="LNZ237" s="38"/>
      <c r="LOA237" s="38"/>
      <c r="LOB237" s="38"/>
      <c r="LOC237" s="38"/>
      <c r="LOD237" s="38"/>
      <c r="LOE237" s="38"/>
      <c r="LOF237" s="38"/>
      <c r="LOG237" s="38"/>
      <c r="LOH237" s="38"/>
      <c r="LOI237" s="38"/>
      <c r="LOJ237" s="38"/>
      <c r="LOK237" s="38"/>
      <c r="LOL237" s="38"/>
      <c r="LOM237" s="38"/>
      <c r="LON237" s="38"/>
      <c r="LOO237" s="38"/>
      <c r="LOP237" s="38"/>
      <c r="LOQ237" s="38"/>
      <c r="LOR237" s="38"/>
      <c r="LOS237" s="38"/>
      <c r="LOT237" s="38"/>
      <c r="LOU237" s="38"/>
      <c r="LOV237" s="38"/>
      <c r="LOW237" s="38"/>
      <c r="LOX237" s="38"/>
      <c r="LOY237" s="38"/>
      <c r="LOZ237" s="38"/>
      <c r="LPA237" s="38"/>
      <c r="LPB237" s="38"/>
      <c r="LPC237" s="38"/>
      <c r="LPD237" s="38"/>
      <c r="LPE237" s="38"/>
      <c r="LPF237" s="38"/>
      <c r="LPG237" s="38"/>
      <c r="LPH237" s="38"/>
      <c r="LPI237" s="38"/>
      <c r="LPJ237" s="38"/>
      <c r="LPK237" s="38"/>
      <c r="LPL237" s="38"/>
      <c r="LPM237" s="38"/>
      <c r="LPN237" s="38"/>
      <c r="LPO237" s="38"/>
      <c r="LPP237" s="38"/>
      <c r="LPQ237" s="38"/>
      <c r="LPR237" s="38"/>
      <c r="LPS237" s="38"/>
      <c r="LPT237" s="38"/>
      <c r="LPU237" s="38"/>
      <c r="LPV237" s="38"/>
      <c r="LPW237" s="38"/>
      <c r="LPX237" s="38"/>
      <c r="LPY237" s="38"/>
      <c r="LPZ237" s="38"/>
      <c r="LQA237" s="38"/>
      <c r="LQB237" s="38"/>
      <c r="LQC237" s="38"/>
      <c r="LQD237" s="38"/>
      <c r="LQE237" s="38"/>
      <c r="LQF237" s="38"/>
      <c r="LQG237" s="38"/>
      <c r="LQH237" s="38"/>
      <c r="LQI237" s="38"/>
      <c r="LQJ237" s="38"/>
      <c r="LQK237" s="38"/>
      <c r="LQL237" s="38"/>
      <c r="LQM237" s="38"/>
      <c r="LQN237" s="38"/>
      <c r="LQO237" s="38"/>
      <c r="LQP237" s="38"/>
      <c r="LQQ237" s="38"/>
      <c r="LQR237" s="38"/>
      <c r="LQS237" s="38"/>
      <c r="LQT237" s="38"/>
      <c r="LQU237" s="38"/>
      <c r="LQV237" s="38"/>
      <c r="LQW237" s="38"/>
      <c r="LQX237" s="38"/>
      <c r="LQY237" s="38"/>
      <c r="LQZ237" s="38"/>
      <c r="LRA237" s="38"/>
      <c r="LRB237" s="38"/>
      <c r="LRC237" s="38"/>
      <c r="LRD237" s="38"/>
      <c r="LRE237" s="38"/>
      <c r="LRF237" s="38"/>
      <c r="LRG237" s="38"/>
      <c r="LRH237" s="38"/>
      <c r="LRI237" s="38"/>
      <c r="LRJ237" s="38"/>
      <c r="LRK237" s="38"/>
      <c r="LRL237" s="38"/>
      <c r="LRM237" s="38"/>
      <c r="LRN237" s="38"/>
      <c r="LRO237" s="38"/>
      <c r="LRP237" s="38"/>
      <c r="LRQ237" s="38"/>
      <c r="LRR237" s="38"/>
      <c r="LRS237" s="38"/>
      <c r="LRT237" s="38"/>
      <c r="LRU237" s="38"/>
      <c r="LRV237" s="38"/>
      <c r="LRW237" s="38"/>
      <c r="LRX237" s="38"/>
      <c r="LRY237" s="38"/>
      <c r="LRZ237" s="38"/>
      <c r="LSA237" s="38"/>
      <c r="LSB237" s="38"/>
      <c r="LSC237" s="38"/>
      <c r="LSD237" s="38"/>
      <c r="LSE237" s="38"/>
      <c r="LSF237" s="38"/>
      <c r="LSG237" s="38"/>
      <c r="LSH237" s="38"/>
      <c r="LSI237" s="38"/>
      <c r="LSJ237" s="38"/>
      <c r="LSK237" s="38"/>
      <c r="LSL237" s="38"/>
      <c r="LSM237" s="38"/>
      <c r="LSN237" s="38"/>
      <c r="LSO237" s="38"/>
      <c r="LSP237" s="38"/>
      <c r="LSQ237" s="38"/>
      <c r="LSR237" s="38"/>
      <c r="LSS237" s="38"/>
      <c r="LST237" s="38"/>
      <c r="LSU237" s="38"/>
      <c r="LSV237" s="38"/>
      <c r="LSW237" s="38"/>
      <c r="LSX237" s="38"/>
      <c r="LSY237" s="38"/>
      <c r="LSZ237" s="38"/>
      <c r="LTA237" s="38"/>
      <c r="LTB237" s="38"/>
      <c r="LTC237" s="38"/>
      <c r="LTD237" s="38"/>
      <c r="LTE237" s="38"/>
      <c r="LTF237" s="38"/>
      <c r="LTG237" s="38"/>
      <c r="LTH237" s="38"/>
      <c r="LTI237" s="38"/>
      <c r="LTJ237" s="38"/>
      <c r="LTK237" s="38"/>
      <c r="LTL237" s="38"/>
      <c r="LTM237" s="38"/>
      <c r="LTN237" s="38"/>
      <c r="LTO237" s="38"/>
      <c r="LTP237" s="38"/>
      <c r="LTQ237" s="38"/>
      <c r="LTR237" s="38"/>
      <c r="LTS237" s="38"/>
      <c r="LTT237" s="38"/>
      <c r="LTU237" s="38"/>
      <c r="LTV237" s="38"/>
      <c r="LTW237" s="38"/>
      <c r="LTX237" s="38"/>
      <c r="LTY237" s="38"/>
      <c r="LTZ237" s="38"/>
      <c r="LUA237" s="38"/>
      <c r="LUB237" s="38"/>
      <c r="LUC237" s="38"/>
      <c r="LUD237" s="38"/>
      <c r="LUE237" s="38"/>
      <c r="LUF237" s="38"/>
      <c r="LUG237" s="38"/>
      <c r="LUH237" s="38"/>
      <c r="LUI237" s="38"/>
      <c r="LUJ237" s="38"/>
      <c r="LUK237" s="38"/>
      <c r="LUL237" s="38"/>
      <c r="LUM237" s="38"/>
      <c r="LUN237" s="38"/>
      <c r="LUO237" s="38"/>
      <c r="LUP237" s="38"/>
      <c r="LUQ237" s="38"/>
      <c r="LUR237" s="38"/>
      <c r="LUS237" s="38"/>
      <c r="LUT237" s="38"/>
      <c r="LUU237" s="38"/>
      <c r="LUV237" s="38"/>
      <c r="LUW237" s="38"/>
      <c r="LUX237" s="38"/>
      <c r="LUY237" s="38"/>
      <c r="LUZ237" s="38"/>
      <c r="LVA237" s="38"/>
      <c r="LVB237" s="38"/>
      <c r="LVC237" s="38"/>
      <c r="LVD237" s="38"/>
      <c r="LVE237" s="38"/>
      <c r="LVF237" s="38"/>
      <c r="LVG237" s="38"/>
      <c r="LVH237" s="38"/>
      <c r="LVI237" s="38"/>
      <c r="LVJ237" s="38"/>
      <c r="LVK237" s="38"/>
      <c r="LVL237" s="38"/>
      <c r="LVM237" s="38"/>
      <c r="LVN237" s="38"/>
      <c r="LVO237" s="38"/>
      <c r="LVP237" s="38"/>
      <c r="LVQ237" s="38"/>
      <c r="LVR237" s="38"/>
      <c r="LVS237" s="38"/>
      <c r="LVT237" s="38"/>
      <c r="LVU237" s="38"/>
      <c r="LVV237" s="38"/>
      <c r="LVW237" s="38"/>
      <c r="LVX237" s="38"/>
      <c r="LVY237" s="38"/>
      <c r="LVZ237" s="38"/>
      <c r="LWA237" s="38"/>
      <c r="LWB237" s="38"/>
      <c r="LWC237" s="38"/>
      <c r="LWD237" s="38"/>
      <c r="LWE237" s="38"/>
      <c r="LWF237" s="38"/>
      <c r="LWG237" s="38"/>
      <c r="LWH237" s="38"/>
      <c r="LWI237" s="38"/>
      <c r="LWJ237" s="38"/>
      <c r="LWK237" s="38"/>
      <c r="LWL237" s="38"/>
      <c r="LWM237" s="38"/>
      <c r="LWN237" s="38"/>
      <c r="LWO237" s="38"/>
      <c r="LWP237" s="38"/>
      <c r="LWQ237" s="38"/>
      <c r="LWR237" s="38"/>
      <c r="LWS237" s="38"/>
      <c r="LWT237" s="38"/>
      <c r="LWU237" s="38"/>
      <c r="LWV237" s="38"/>
      <c r="LWW237" s="38"/>
      <c r="LWX237" s="38"/>
      <c r="LWY237" s="38"/>
      <c r="LWZ237" s="38"/>
      <c r="LXA237" s="38"/>
      <c r="LXB237" s="38"/>
      <c r="LXC237" s="38"/>
      <c r="LXD237" s="38"/>
      <c r="LXE237" s="38"/>
      <c r="LXF237" s="38"/>
      <c r="LXG237" s="38"/>
      <c r="LXH237" s="38"/>
      <c r="LXI237" s="38"/>
      <c r="LXJ237" s="38"/>
      <c r="LXK237" s="38"/>
      <c r="LXL237" s="38"/>
      <c r="LXM237" s="38"/>
      <c r="LXN237" s="38"/>
      <c r="LXO237" s="38"/>
      <c r="LXP237" s="38"/>
      <c r="LXQ237" s="38"/>
      <c r="LXR237" s="38"/>
      <c r="LXS237" s="38"/>
      <c r="LXT237" s="38"/>
      <c r="LXU237" s="38"/>
      <c r="LXV237" s="38"/>
      <c r="LXW237" s="38"/>
      <c r="LXX237" s="38"/>
      <c r="LXY237" s="38"/>
      <c r="LXZ237" s="38"/>
      <c r="LYA237" s="38"/>
      <c r="LYB237" s="38"/>
      <c r="LYC237" s="38"/>
      <c r="LYD237" s="38"/>
      <c r="LYE237" s="38"/>
      <c r="LYF237" s="38"/>
      <c r="LYG237" s="38"/>
      <c r="LYH237" s="38"/>
      <c r="LYI237" s="38"/>
      <c r="LYJ237" s="38"/>
      <c r="LYK237" s="38"/>
      <c r="LYL237" s="38"/>
      <c r="LYM237" s="38"/>
      <c r="LYN237" s="38"/>
      <c r="LYO237" s="38"/>
      <c r="LYP237" s="38"/>
      <c r="LYQ237" s="38"/>
      <c r="LYR237" s="38"/>
      <c r="LYS237" s="38"/>
      <c r="LYT237" s="38"/>
      <c r="LYU237" s="38"/>
      <c r="LYV237" s="38"/>
      <c r="LYW237" s="38"/>
      <c r="LYX237" s="38"/>
      <c r="LYY237" s="38"/>
      <c r="LYZ237" s="38"/>
      <c r="LZA237" s="38"/>
      <c r="LZB237" s="38"/>
      <c r="LZC237" s="38"/>
      <c r="LZD237" s="38"/>
      <c r="LZE237" s="38"/>
      <c r="LZF237" s="38"/>
      <c r="LZG237" s="38"/>
      <c r="LZH237" s="38"/>
      <c r="LZI237" s="38"/>
      <c r="LZJ237" s="38"/>
      <c r="LZK237" s="38"/>
      <c r="LZL237" s="38"/>
      <c r="LZM237" s="38"/>
      <c r="LZN237" s="38"/>
      <c r="LZO237" s="38"/>
      <c r="LZP237" s="38"/>
      <c r="LZQ237" s="38"/>
      <c r="LZR237" s="38"/>
      <c r="LZS237" s="38"/>
      <c r="LZT237" s="38"/>
      <c r="LZU237" s="38"/>
      <c r="LZV237" s="38"/>
      <c r="LZW237" s="38"/>
      <c r="LZX237" s="38"/>
      <c r="LZY237" s="38"/>
      <c r="LZZ237" s="38"/>
      <c r="MAA237" s="38"/>
      <c r="MAB237" s="38"/>
      <c r="MAC237" s="38"/>
      <c r="MAD237" s="38"/>
      <c r="MAE237" s="38"/>
      <c r="MAF237" s="38"/>
      <c r="MAG237" s="38"/>
      <c r="MAH237" s="38"/>
      <c r="MAI237" s="38"/>
      <c r="MAJ237" s="38"/>
      <c r="MAK237" s="38"/>
      <c r="MAL237" s="38"/>
      <c r="MAM237" s="38"/>
      <c r="MAN237" s="38"/>
      <c r="MAO237" s="38"/>
      <c r="MAP237" s="38"/>
      <c r="MAQ237" s="38"/>
      <c r="MAR237" s="38"/>
      <c r="MAS237" s="38"/>
      <c r="MAT237" s="38"/>
      <c r="MAU237" s="38"/>
      <c r="MAV237" s="38"/>
      <c r="MAW237" s="38"/>
      <c r="MAX237" s="38"/>
      <c r="MAY237" s="38"/>
      <c r="MAZ237" s="38"/>
      <c r="MBA237" s="38"/>
      <c r="MBB237" s="38"/>
      <c r="MBC237" s="38"/>
      <c r="MBD237" s="38"/>
      <c r="MBE237" s="38"/>
      <c r="MBF237" s="38"/>
      <c r="MBG237" s="38"/>
      <c r="MBH237" s="38"/>
      <c r="MBI237" s="38"/>
      <c r="MBJ237" s="38"/>
      <c r="MBK237" s="38"/>
      <c r="MBL237" s="38"/>
      <c r="MBM237" s="38"/>
      <c r="MBN237" s="38"/>
      <c r="MBO237" s="38"/>
      <c r="MBP237" s="38"/>
      <c r="MBQ237" s="38"/>
      <c r="MBR237" s="38"/>
      <c r="MBS237" s="38"/>
      <c r="MBT237" s="38"/>
      <c r="MBU237" s="38"/>
      <c r="MBV237" s="38"/>
      <c r="MBW237" s="38"/>
      <c r="MBX237" s="38"/>
      <c r="MBY237" s="38"/>
      <c r="MBZ237" s="38"/>
      <c r="MCA237" s="38"/>
      <c r="MCB237" s="38"/>
      <c r="MCC237" s="38"/>
      <c r="MCD237" s="38"/>
      <c r="MCE237" s="38"/>
      <c r="MCF237" s="38"/>
      <c r="MCG237" s="38"/>
      <c r="MCH237" s="38"/>
      <c r="MCI237" s="38"/>
      <c r="MCJ237" s="38"/>
      <c r="MCK237" s="38"/>
      <c r="MCL237" s="38"/>
      <c r="MCM237" s="38"/>
      <c r="MCN237" s="38"/>
      <c r="MCO237" s="38"/>
      <c r="MCP237" s="38"/>
      <c r="MCQ237" s="38"/>
      <c r="MCR237" s="38"/>
      <c r="MCS237" s="38"/>
      <c r="MCT237" s="38"/>
      <c r="MCU237" s="38"/>
      <c r="MCV237" s="38"/>
      <c r="MCW237" s="38"/>
      <c r="MCX237" s="38"/>
      <c r="MCY237" s="38"/>
      <c r="MCZ237" s="38"/>
      <c r="MDA237" s="38"/>
      <c r="MDB237" s="38"/>
      <c r="MDC237" s="38"/>
      <c r="MDD237" s="38"/>
      <c r="MDE237" s="38"/>
      <c r="MDF237" s="38"/>
      <c r="MDG237" s="38"/>
      <c r="MDH237" s="38"/>
      <c r="MDI237" s="38"/>
      <c r="MDJ237" s="38"/>
      <c r="MDK237" s="38"/>
      <c r="MDL237" s="38"/>
      <c r="MDM237" s="38"/>
      <c r="MDN237" s="38"/>
      <c r="MDO237" s="38"/>
      <c r="MDP237" s="38"/>
      <c r="MDQ237" s="38"/>
      <c r="MDR237" s="38"/>
      <c r="MDS237" s="38"/>
      <c r="MDT237" s="38"/>
      <c r="MDU237" s="38"/>
      <c r="MDV237" s="38"/>
      <c r="MDW237" s="38"/>
      <c r="MDX237" s="38"/>
      <c r="MDY237" s="38"/>
      <c r="MDZ237" s="38"/>
      <c r="MEA237" s="38"/>
      <c r="MEB237" s="38"/>
      <c r="MEC237" s="38"/>
      <c r="MED237" s="38"/>
      <c r="MEE237" s="38"/>
      <c r="MEF237" s="38"/>
      <c r="MEG237" s="38"/>
      <c r="MEH237" s="38"/>
      <c r="MEI237" s="38"/>
      <c r="MEJ237" s="38"/>
      <c r="MEK237" s="38"/>
      <c r="MEL237" s="38"/>
      <c r="MEM237" s="38"/>
      <c r="MEN237" s="38"/>
      <c r="MEO237" s="38"/>
      <c r="MEP237" s="38"/>
      <c r="MEQ237" s="38"/>
      <c r="MER237" s="38"/>
      <c r="MES237" s="38"/>
      <c r="MET237" s="38"/>
      <c r="MEU237" s="38"/>
      <c r="MEV237" s="38"/>
      <c r="MEW237" s="38"/>
      <c r="MEX237" s="38"/>
      <c r="MEY237" s="38"/>
      <c r="MEZ237" s="38"/>
      <c r="MFA237" s="38"/>
      <c r="MFB237" s="38"/>
      <c r="MFC237" s="38"/>
      <c r="MFD237" s="38"/>
      <c r="MFE237" s="38"/>
      <c r="MFF237" s="38"/>
      <c r="MFG237" s="38"/>
      <c r="MFH237" s="38"/>
      <c r="MFI237" s="38"/>
      <c r="MFJ237" s="38"/>
      <c r="MFK237" s="38"/>
      <c r="MFL237" s="38"/>
      <c r="MFM237" s="38"/>
      <c r="MFN237" s="38"/>
      <c r="MFO237" s="38"/>
      <c r="MFP237" s="38"/>
      <c r="MFQ237" s="38"/>
      <c r="MFR237" s="38"/>
      <c r="MFS237" s="38"/>
      <c r="MFT237" s="38"/>
      <c r="MFU237" s="38"/>
      <c r="MFV237" s="38"/>
      <c r="MFW237" s="38"/>
      <c r="MFX237" s="38"/>
      <c r="MFY237" s="38"/>
      <c r="MFZ237" s="38"/>
      <c r="MGA237" s="38"/>
      <c r="MGB237" s="38"/>
      <c r="MGC237" s="38"/>
      <c r="MGD237" s="38"/>
      <c r="MGE237" s="38"/>
      <c r="MGF237" s="38"/>
      <c r="MGG237" s="38"/>
      <c r="MGH237" s="38"/>
      <c r="MGI237" s="38"/>
      <c r="MGJ237" s="38"/>
      <c r="MGK237" s="38"/>
      <c r="MGL237" s="38"/>
      <c r="MGM237" s="38"/>
      <c r="MGN237" s="38"/>
      <c r="MGO237" s="38"/>
      <c r="MGP237" s="38"/>
      <c r="MGQ237" s="38"/>
      <c r="MGR237" s="38"/>
      <c r="MGS237" s="38"/>
      <c r="MGT237" s="38"/>
      <c r="MGU237" s="38"/>
      <c r="MGV237" s="38"/>
      <c r="MGW237" s="38"/>
      <c r="MGX237" s="38"/>
      <c r="MGY237" s="38"/>
      <c r="MGZ237" s="38"/>
      <c r="MHA237" s="38"/>
      <c r="MHB237" s="38"/>
      <c r="MHC237" s="38"/>
      <c r="MHD237" s="38"/>
      <c r="MHE237" s="38"/>
      <c r="MHF237" s="38"/>
      <c r="MHG237" s="38"/>
      <c r="MHH237" s="38"/>
      <c r="MHI237" s="38"/>
      <c r="MHJ237" s="38"/>
      <c r="MHK237" s="38"/>
      <c r="MHL237" s="38"/>
      <c r="MHM237" s="38"/>
      <c r="MHN237" s="38"/>
      <c r="MHO237" s="38"/>
      <c r="MHP237" s="38"/>
      <c r="MHQ237" s="38"/>
      <c r="MHR237" s="38"/>
      <c r="MHS237" s="38"/>
      <c r="MHT237" s="38"/>
      <c r="MHU237" s="38"/>
      <c r="MHV237" s="38"/>
      <c r="MHW237" s="38"/>
      <c r="MHX237" s="38"/>
      <c r="MHY237" s="38"/>
      <c r="MHZ237" s="38"/>
      <c r="MIA237" s="38"/>
      <c r="MIB237" s="38"/>
      <c r="MIC237" s="38"/>
      <c r="MID237" s="38"/>
      <c r="MIE237" s="38"/>
      <c r="MIF237" s="38"/>
      <c r="MIG237" s="38"/>
      <c r="MIH237" s="38"/>
      <c r="MII237" s="38"/>
      <c r="MIJ237" s="38"/>
      <c r="MIK237" s="38"/>
      <c r="MIL237" s="38"/>
      <c r="MIM237" s="38"/>
      <c r="MIN237" s="38"/>
      <c r="MIO237" s="38"/>
      <c r="MIP237" s="38"/>
      <c r="MIQ237" s="38"/>
      <c r="MIR237" s="38"/>
      <c r="MIS237" s="38"/>
      <c r="MIT237" s="38"/>
      <c r="MIU237" s="38"/>
      <c r="MIV237" s="38"/>
      <c r="MIW237" s="38"/>
      <c r="MIX237" s="38"/>
      <c r="MIY237" s="38"/>
      <c r="MIZ237" s="38"/>
      <c r="MJA237" s="38"/>
      <c r="MJB237" s="38"/>
      <c r="MJC237" s="38"/>
      <c r="MJD237" s="38"/>
      <c r="MJE237" s="38"/>
      <c r="MJF237" s="38"/>
      <c r="MJG237" s="38"/>
      <c r="MJH237" s="38"/>
      <c r="MJI237" s="38"/>
      <c r="MJJ237" s="38"/>
      <c r="MJK237" s="38"/>
      <c r="MJL237" s="38"/>
      <c r="MJM237" s="38"/>
      <c r="MJN237" s="38"/>
      <c r="MJO237" s="38"/>
      <c r="MJP237" s="38"/>
      <c r="MJQ237" s="38"/>
      <c r="MJR237" s="38"/>
      <c r="MJS237" s="38"/>
      <c r="MJT237" s="38"/>
      <c r="MJU237" s="38"/>
      <c r="MJV237" s="38"/>
      <c r="MJW237" s="38"/>
      <c r="MJX237" s="38"/>
      <c r="MJY237" s="38"/>
      <c r="MJZ237" s="38"/>
      <c r="MKA237" s="38"/>
      <c r="MKB237" s="38"/>
      <c r="MKC237" s="38"/>
      <c r="MKD237" s="38"/>
      <c r="MKE237" s="38"/>
      <c r="MKF237" s="38"/>
      <c r="MKG237" s="38"/>
      <c r="MKH237" s="38"/>
      <c r="MKI237" s="38"/>
      <c r="MKJ237" s="38"/>
      <c r="MKK237" s="38"/>
      <c r="MKL237" s="38"/>
      <c r="MKM237" s="38"/>
      <c r="MKN237" s="38"/>
      <c r="MKO237" s="38"/>
      <c r="MKP237" s="38"/>
      <c r="MKQ237" s="38"/>
      <c r="MKR237" s="38"/>
      <c r="MKS237" s="38"/>
      <c r="MKT237" s="38"/>
      <c r="MKU237" s="38"/>
      <c r="MKV237" s="38"/>
      <c r="MKW237" s="38"/>
      <c r="MKX237" s="38"/>
      <c r="MKY237" s="38"/>
      <c r="MKZ237" s="38"/>
      <c r="MLA237" s="38"/>
      <c r="MLB237" s="38"/>
      <c r="MLC237" s="38"/>
      <c r="MLD237" s="38"/>
      <c r="MLE237" s="38"/>
      <c r="MLF237" s="38"/>
      <c r="MLG237" s="38"/>
      <c r="MLH237" s="38"/>
      <c r="MLI237" s="38"/>
      <c r="MLJ237" s="38"/>
      <c r="MLK237" s="38"/>
      <c r="MLL237" s="38"/>
      <c r="MLM237" s="38"/>
      <c r="MLN237" s="38"/>
      <c r="MLO237" s="38"/>
      <c r="MLP237" s="38"/>
      <c r="MLQ237" s="38"/>
      <c r="MLR237" s="38"/>
      <c r="MLS237" s="38"/>
      <c r="MLT237" s="38"/>
      <c r="MLU237" s="38"/>
      <c r="MLV237" s="38"/>
      <c r="MLW237" s="38"/>
      <c r="MLX237" s="38"/>
      <c r="MLY237" s="38"/>
      <c r="MLZ237" s="38"/>
      <c r="MMA237" s="38"/>
      <c r="MMB237" s="38"/>
      <c r="MMC237" s="38"/>
      <c r="MMD237" s="38"/>
      <c r="MME237" s="38"/>
      <c r="MMF237" s="38"/>
      <c r="MMG237" s="38"/>
      <c r="MMH237" s="38"/>
      <c r="MMI237" s="38"/>
      <c r="MMJ237" s="38"/>
      <c r="MMK237" s="38"/>
      <c r="MML237" s="38"/>
      <c r="MMM237" s="38"/>
      <c r="MMN237" s="38"/>
      <c r="MMO237" s="38"/>
      <c r="MMP237" s="38"/>
      <c r="MMQ237" s="38"/>
      <c r="MMR237" s="38"/>
      <c r="MMS237" s="38"/>
      <c r="MMT237" s="38"/>
      <c r="MMU237" s="38"/>
      <c r="MMV237" s="38"/>
      <c r="MMW237" s="38"/>
      <c r="MMX237" s="38"/>
      <c r="MMY237" s="38"/>
      <c r="MMZ237" s="38"/>
      <c r="MNA237" s="38"/>
      <c r="MNB237" s="38"/>
      <c r="MNC237" s="38"/>
      <c r="MND237" s="38"/>
      <c r="MNE237" s="38"/>
      <c r="MNF237" s="38"/>
      <c r="MNG237" s="38"/>
      <c r="MNH237" s="38"/>
      <c r="MNI237" s="38"/>
      <c r="MNJ237" s="38"/>
      <c r="MNK237" s="38"/>
      <c r="MNL237" s="38"/>
      <c r="MNM237" s="38"/>
      <c r="MNN237" s="38"/>
      <c r="MNO237" s="38"/>
      <c r="MNP237" s="38"/>
      <c r="MNQ237" s="38"/>
      <c r="MNR237" s="38"/>
      <c r="MNS237" s="38"/>
      <c r="MNT237" s="38"/>
      <c r="MNU237" s="38"/>
      <c r="MNV237" s="38"/>
      <c r="MNW237" s="38"/>
      <c r="MNX237" s="38"/>
      <c r="MNY237" s="38"/>
      <c r="MNZ237" s="38"/>
      <c r="MOA237" s="38"/>
      <c r="MOB237" s="38"/>
      <c r="MOC237" s="38"/>
      <c r="MOD237" s="38"/>
      <c r="MOE237" s="38"/>
      <c r="MOF237" s="38"/>
      <c r="MOG237" s="38"/>
      <c r="MOH237" s="38"/>
      <c r="MOI237" s="38"/>
      <c r="MOJ237" s="38"/>
      <c r="MOK237" s="38"/>
      <c r="MOL237" s="38"/>
      <c r="MOM237" s="38"/>
      <c r="MON237" s="38"/>
      <c r="MOO237" s="38"/>
      <c r="MOP237" s="38"/>
      <c r="MOQ237" s="38"/>
      <c r="MOR237" s="38"/>
      <c r="MOS237" s="38"/>
      <c r="MOT237" s="38"/>
      <c r="MOU237" s="38"/>
      <c r="MOV237" s="38"/>
      <c r="MOW237" s="38"/>
      <c r="MOX237" s="38"/>
      <c r="MOY237" s="38"/>
      <c r="MOZ237" s="38"/>
      <c r="MPA237" s="38"/>
      <c r="MPB237" s="38"/>
      <c r="MPC237" s="38"/>
      <c r="MPD237" s="38"/>
      <c r="MPE237" s="38"/>
      <c r="MPF237" s="38"/>
      <c r="MPG237" s="38"/>
      <c r="MPH237" s="38"/>
      <c r="MPI237" s="38"/>
      <c r="MPJ237" s="38"/>
      <c r="MPK237" s="38"/>
      <c r="MPL237" s="38"/>
      <c r="MPM237" s="38"/>
      <c r="MPN237" s="38"/>
      <c r="MPO237" s="38"/>
      <c r="MPP237" s="38"/>
      <c r="MPQ237" s="38"/>
      <c r="MPR237" s="38"/>
      <c r="MPS237" s="38"/>
      <c r="MPT237" s="38"/>
      <c r="MPU237" s="38"/>
      <c r="MPV237" s="38"/>
      <c r="MPW237" s="38"/>
      <c r="MPX237" s="38"/>
      <c r="MPY237" s="38"/>
      <c r="MPZ237" s="38"/>
      <c r="MQA237" s="38"/>
      <c r="MQB237" s="38"/>
      <c r="MQC237" s="38"/>
      <c r="MQD237" s="38"/>
      <c r="MQE237" s="38"/>
      <c r="MQF237" s="38"/>
      <c r="MQG237" s="38"/>
      <c r="MQH237" s="38"/>
      <c r="MQI237" s="38"/>
      <c r="MQJ237" s="38"/>
      <c r="MQK237" s="38"/>
      <c r="MQL237" s="38"/>
      <c r="MQM237" s="38"/>
      <c r="MQN237" s="38"/>
      <c r="MQO237" s="38"/>
      <c r="MQP237" s="38"/>
      <c r="MQQ237" s="38"/>
      <c r="MQR237" s="38"/>
      <c r="MQS237" s="38"/>
      <c r="MQT237" s="38"/>
      <c r="MQU237" s="38"/>
      <c r="MQV237" s="38"/>
      <c r="MQW237" s="38"/>
      <c r="MQX237" s="38"/>
      <c r="MQY237" s="38"/>
      <c r="MQZ237" s="38"/>
      <c r="MRA237" s="38"/>
      <c r="MRB237" s="38"/>
      <c r="MRC237" s="38"/>
      <c r="MRD237" s="38"/>
      <c r="MRE237" s="38"/>
      <c r="MRF237" s="38"/>
      <c r="MRG237" s="38"/>
      <c r="MRH237" s="38"/>
      <c r="MRI237" s="38"/>
      <c r="MRJ237" s="38"/>
      <c r="MRK237" s="38"/>
      <c r="MRL237" s="38"/>
      <c r="MRM237" s="38"/>
      <c r="MRN237" s="38"/>
      <c r="MRO237" s="38"/>
      <c r="MRP237" s="38"/>
      <c r="MRQ237" s="38"/>
      <c r="MRR237" s="38"/>
      <c r="MRS237" s="38"/>
      <c r="MRT237" s="38"/>
      <c r="MRU237" s="38"/>
      <c r="MRV237" s="38"/>
      <c r="MRW237" s="38"/>
      <c r="MRX237" s="38"/>
      <c r="MRY237" s="38"/>
      <c r="MRZ237" s="38"/>
      <c r="MSA237" s="38"/>
      <c r="MSB237" s="38"/>
      <c r="MSC237" s="38"/>
      <c r="MSD237" s="38"/>
      <c r="MSE237" s="38"/>
      <c r="MSF237" s="38"/>
      <c r="MSG237" s="38"/>
      <c r="MSH237" s="38"/>
      <c r="MSI237" s="38"/>
      <c r="MSJ237" s="38"/>
      <c r="MSK237" s="38"/>
      <c r="MSL237" s="38"/>
      <c r="MSM237" s="38"/>
      <c r="MSN237" s="38"/>
      <c r="MSO237" s="38"/>
      <c r="MSP237" s="38"/>
      <c r="MSQ237" s="38"/>
      <c r="MSR237" s="38"/>
      <c r="MSS237" s="38"/>
      <c r="MST237" s="38"/>
      <c r="MSU237" s="38"/>
      <c r="MSV237" s="38"/>
      <c r="MSW237" s="38"/>
      <c r="MSX237" s="38"/>
      <c r="MSY237" s="38"/>
      <c r="MSZ237" s="38"/>
      <c r="MTA237" s="38"/>
      <c r="MTB237" s="38"/>
      <c r="MTC237" s="38"/>
      <c r="MTD237" s="38"/>
      <c r="MTE237" s="38"/>
      <c r="MTF237" s="38"/>
      <c r="MTG237" s="38"/>
      <c r="MTH237" s="38"/>
      <c r="MTI237" s="38"/>
      <c r="MTJ237" s="38"/>
      <c r="MTK237" s="38"/>
      <c r="MTL237" s="38"/>
      <c r="MTM237" s="38"/>
      <c r="MTN237" s="38"/>
      <c r="MTO237" s="38"/>
      <c r="MTP237" s="38"/>
      <c r="MTQ237" s="38"/>
      <c r="MTR237" s="38"/>
      <c r="MTS237" s="38"/>
      <c r="MTT237" s="38"/>
      <c r="MTU237" s="38"/>
      <c r="MTV237" s="38"/>
      <c r="MTW237" s="38"/>
      <c r="MTX237" s="38"/>
      <c r="MTY237" s="38"/>
      <c r="MTZ237" s="38"/>
      <c r="MUA237" s="38"/>
      <c r="MUB237" s="38"/>
      <c r="MUC237" s="38"/>
      <c r="MUD237" s="38"/>
      <c r="MUE237" s="38"/>
      <c r="MUF237" s="38"/>
      <c r="MUG237" s="38"/>
      <c r="MUH237" s="38"/>
      <c r="MUI237" s="38"/>
      <c r="MUJ237" s="38"/>
      <c r="MUK237" s="38"/>
      <c r="MUL237" s="38"/>
      <c r="MUM237" s="38"/>
      <c r="MUN237" s="38"/>
      <c r="MUO237" s="38"/>
      <c r="MUP237" s="38"/>
      <c r="MUQ237" s="38"/>
      <c r="MUR237" s="38"/>
      <c r="MUS237" s="38"/>
      <c r="MUT237" s="38"/>
      <c r="MUU237" s="38"/>
      <c r="MUV237" s="38"/>
      <c r="MUW237" s="38"/>
      <c r="MUX237" s="38"/>
      <c r="MUY237" s="38"/>
      <c r="MUZ237" s="38"/>
      <c r="MVA237" s="38"/>
      <c r="MVB237" s="38"/>
      <c r="MVC237" s="38"/>
      <c r="MVD237" s="38"/>
      <c r="MVE237" s="38"/>
      <c r="MVF237" s="38"/>
      <c r="MVG237" s="38"/>
      <c r="MVH237" s="38"/>
      <c r="MVI237" s="38"/>
      <c r="MVJ237" s="38"/>
      <c r="MVK237" s="38"/>
      <c r="MVL237" s="38"/>
      <c r="MVM237" s="38"/>
      <c r="MVN237" s="38"/>
      <c r="MVO237" s="38"/>
      <c r="MVP237" s="38"/>
      <c r="MVQ237" s="38"/>
      <c r="MVR237" s="38"/>
      <c r="MVS237" s="38"/>
      <c r="MVT237" s="38"/>
      <c r="MVU237" s="38"/>
      <c r="MVV237" s="38"/>
      <c r="MVW237" s="38"/>
      <c r="MVX237" s="38"/>
      <c r="MVY237" s="38"/>
      <c r="MVZ237" s="38"/>
      <c r="MWA237" s="38"/>
      <c r="MWB237" s="38"/>
      <c r="MWC237" s="38"/>
      <c r="MWD237" s="38"/>
      <c r="MWE237" s="38"/>
      <c r="MWF237" s="38"/>
      <c r="MWG237" s="38"/>
      <c r="MWH237" s="38"/>
      <c r="MWI237" s="38"/>
      <c r="MWJ237" s="38"/>
      <c r="MWK237" s="38"/>
      <c r="MWL237" s="38"/>
      <c r="MWM237" s="38"/>
      <c r="MWN237" s="38"/>
      <c r="MWO237" s="38"/>
      <c r="MWP237" s="38"/>
      <c r="MWQ237" s="38"/>
      <c r="MWR237" s="38"/>
      <c r="MWS237" s="38"/>
      <c r="MWT237" s="38"/>
      <c r="MWU237" s="38"/>
      <c r="MWV237" s="38"/>
      <c r="MWW237" s="38"/>
      <c r="MWX237" s="38"/>
      <c r="MWY237" s="38"/>
      <c r="MWZ237" s="38"/>
      <c r="MXA237" s="38"/>
      <c r="MXB237" s="38"/>
      <c r="MXC237" s="38"/>
      <c r="MXD237" s="38"/>
      <c r="MXE237" s="38"/>
      <c r="MXF237" s="38"/>
      <c r="MXG237" s="38"/>
      <c r="MXH237" s="38"/>
      <c r="MXI237" s="38"/>
      <c r="MXJ237" s="38"/>
      <c r="MXK237" s="38"/>
      <c r="MXL237" s="38"/>
      <c r="MXM237" s="38"/>
      <c r="MXN237" s="38"/>
      <c r="MXO237" s="38"/>
      <c r="MXP237" s="38"/>
      <c r="MXQ237" s="38"/>
      <c r="MXR237" s="38"/>
      <c r="MXS237" s="38"/>
      <c r="MXT237" s="38"/>
      <c r="MXU237" s="38"/>
      <c r="MXV237" s="38"/>
      <c r="MXW237" s="38"/>
      <c r="MXX237" s="38"/>
      <c r="MXY237" s="38"/>
      <c r="MXZ237" s="38"/>
      <c r="MYA237" s="38"/>
      <c r="MYB237" s="38"/>
      <c r="MYC237" s="38"/>
      <c r="MYD237" s="38"/>
      <c r="MYE237" s="38"/>
      <c r="MYF237" s="38"/>
      <c r="MYG237" s="38"/>
      <c r="MYH237" s="38"/>
      <c r="MYI237" s="38"/>
      <c r="MYJ237" s="38"/>
      <c r="MYK237" s="38"/>
      <c r="MYL237" s="38"/>
      <c r="MYM237" s="38"/>
      <c r="MYN237" s="38"/>
      <c r="MYO237" s="38"/>
      <c r="MYP237" s="38"/>
      <c r="MYQ237" s="38"/>
      <c r="MYR237" s="38"/>
      <c r="MYS237" s="38"/>
      <c r="MYT237" s="38"/>
      <c r="MYU237" s="38"/>
      <c r="MYV237" s="38"/>
      <c r="MYW237" s="38"/>
      <c r="MYX237" s="38"/>
      <c r="MYY237" s="38"/>
      <c r="MYZ237" s="38"/>
      <c r="MZA237" s="38"/>
      <c r="MZB237" s="38"/>
      <c r="MZC237" s="38"/>
      <c r="MZD237" s="38"/>
      <c r="MZE237" s="38"/>
      <c r="MZF237" s="38"/>
      <c r="MZG237" s="38"/>
      <c r="MZH237" s="38"/>
      <c r="MZI237" s="38"/>
      <c r="MZJ237" s="38"/>
      <c r="MZK237" s="38"/>
      <c r="MZL237" s="38"/>
      <c r="MZM237" s="38"/>
      <c r="MZN237" s="38"/>
      <c r="MZO237" s="38"/>
      <c r="MZP237" s="38"/>
      <c r="MZQ237" s="38"/>
      <c r="MZR237" s="38"/>
      <c r="MZS237" s="38"/>
      <c r="MZT237" s="38"/>
      <c r="MZU237" s="38"/>
      <c r="MZV237" s="38"/>
      <c r="MZW237" s="38"/>
      <c r="MZX237" s="38"/>
      <c r="MZY237" s="38"/>
      <c r="MZZ237" s="38"/>
      <c r="NAA237" s="38"/>
      <c r="NAB237" s="38"/>
      <c r="NAC237" s="38"/>
      <c r="NAD237" s="38"/>
      <c r="NAE237" s="38"/>
      <c r="NAF237" s="38"/>
      <c r="NAG237" s="38"/>
      <c r="NAH237" s="38"/>
      <c r="NAI237" s="38"/>
      <c r="NAJ237" s="38"/>
      <c r="NAK237" s="38"/>
      <c r="NAL237" s="38"/>
      <c r="NAM237" s="38"/>
      <c r="NAN237" s="38"/>
      <c r="NAO237" s="38"/>
      <c r="NAP237" s="38"/>
      <c r="NAQ237" s="38"/>
      <c r="NAR237" s="38"/>
      <c r="NAS237" s="38"/>
      <c r="NAT237" s="38"/>
      <c r="NAU237" s="38"/>
      <c r="NAV237" s="38"/>
      <c r="NAW237" s="38"/>
      <c r="NAX237" s="38"/>
      <c r="NAY237" s="38"/>
      <c r="NAZ237" s="38"/>
      <c r="NBA237" s="38"/>
      <c r="NBB237" s="38"/>
      <c r="NBC237" s="38"/>
      <c r="NBD237" s="38"/>
      <c r="NBE237" s="38"/>
      <c r="NBF237" s="38"/>
      <c r="NBG237" s="38"/>
      <c r="NBH237" s="38"/>
      <c r="NBI237" s="38"/>
      <c r="NBJ237" s="38"/>
      <c r="NBK237" s="38"/>
      <c r="NBL237" s="38"/>
      <c r="NBM237" s="38"/>
      <c r="NBN237" s="38"/>
      <c r="NBO237" s="38"/>
      <c r="NBP237" s="38"/>
      <c r="NBQ237" s="38"/>
      <c r="NBR237" s="38"/>
      <c r="NBS237" s="38"/>
      <c r="NBT237" s="38"/>
      <c r="NBU237" s="38"/>
      <c r="NBV237" s="38"/>
      <c r="NBW237" s="38"/>
      <c r="NBX237" s="38"/>
      <c r="NBY237" s="38"/>
      <c r="NBZ237" s="38"/>
      <c r="NCA237" s="38"/>
      <c r="NCB237" s="38"/>
      <c r="NCC237" s="38"/>
      <c r="NCD237" s="38"/>
      <c r="NCE237" s="38"/>
      <c r="NCF237" s="38"/>
      <c r="NCG237" s="38"/>
      <c r="NCH237" s="38"/>
      <c r="NCI237" s="38"/>
      <c r="NCJ237" s="38"/>
      <c r="NCK237" s="38"/>
      <c r="NCL237" s="38"/>
      <c r="NCM237" s="38"/>
      <c r="NCN237" s="38"/>
      <c r="NCO237" s="38"/>
      <c r="NCP237" s="38"/>
      <c r="NCQ237" s="38"/>
      <c r="NCR237" s="38"/>
      <c r="NCS237" s="38"/>
      <c r="NCT237" s="38"/>
      <c r="NCU237" s="38"/>
      <c r="NCV237" s="38"/>
      <c r="NCW237" s="38"/>
      <c r="NCX237" s="38"/>
      <c r="NCY237" s="38"/>
      <c r="NCZ237" s="38"/>
      <c r="NDA237" s="38"/>
      <c r="NDB237" s="38"/>
      <c r="NDC237" s="38"/>
      <c r="NDD237" s="38"/>
      <c r="NDE237" s="38"/>
      <c r="NDF237" s="38"/>
      <c r="NDG237" s="38"/>
      <c r="NDH237" s="38"/>
      <c r="NDI237" s="38"/>
      <c r="NDJ237" s="38"/>
      <c r="NDK237" s="38"/>
      <c r="NDL237" s="38"/>
      <c r="NDM237" s="38"/>
      <c r="NDN237" s="38"/>
      <c r="NDO237" s="38"/>
      <c r="NDP237" s="38"/>
      <c r="NDQ237" s="38"/>
      <c r="NDR237" s="38"/>
      <c r="NDS237" s="38"/>
      <c r="NDT237" s="38"/>
      <c r="NDU237" s="38"/>
      <c r="NDV237" s="38"/>
      <c r="NDW237" s="38"/>
      <c r="NDX237" s="38"/>
      <c r="NDY237" s="38"/>
      <c r="NDZ237" s="38"/>
      <c r="NEA237" s="38"/>
      <c r="NEB237" s="38"/>
      <c r="NEC237" s="38"/>
      <c r="NED237" s="38"/>
      <c r="NEE237" s="38"/>
      <c r="NEF237" s="38"/>
      <c r="NEG237" s="38"/>
      <c r="NEH237" s="38"/>
      <c r="NEI237" s="38"/>
      <c r="NEJ237" s="38"/>
      <c r="NEK237" s="38"/>
      <c r="NEL237" s="38"/>
      <c r="NEM237" s="38"/>
      <c r="NEN237" s="38"/>
      <c r="NEO237" s="38"/>
      <c r="NEP237" s="38"/>
      <c r="NEQ237" s="38"/>
      <c r="NER237" s="38"/>
      <c r="NES237" s="38"/>
      <c r="NET237" s="38"/>
      <c r="NEU237" s="38"/>
      <c r="NEV237" s="38"/>
      <c r="NEW237" s="38"/>
      <c r="NEX237" s="38"/>
      <c r="NEY237" s="38"/>
      <c r="NEZ237" s="38"/>
      <c r="NFA237" s="38"/>
      <c r="NFB237" s="38"/>
      <c r="NFC237" s="38"/>
      <c r="NFD237" s="38"/>
      <c r="NFE237" s="38"/>
      <c r="NFF237" s="38"/>
      <c r="NFG237" s="38"/>
      <c r="NFH237" s="38"/>
      <c r="NFI237" s="38"/>
      <c r="NFJ237" s="38"/>
      <c r="NFK237" s="38"/>
      <c r="NFL237" s="38"/>
      <c r="NFM237" s="38"/>
      <c r="NFN237" s="38"/>
      <c r="NFO237" s="38"/>
      <c r="NFP237" s="38"/>
      <c r="NFQ237" s="38"/>
      <c r="NFR237" s="38"/>
      <c r="NFS237" s="38"/>
      <c r="NFT237" s="38"/>
      <c r="NFU237" s="38"/>
      <c r="NFV237" s="38"/>
      <c r="NFW237" s="38"/>
      <c r="NFX237" s="38"/>
      <c r="NFY237" s="38"/>
      <c r="NFZ237" s="38"/>
      <c r="NGA237" s="38"/>
      <c r="NGB237" s="38"/>
      <c r="NGC237" s="38"/>
      <c r="NGD237" s="38"/>
      <c r="NGE237" s="38"/>
      <c r="NGF237" s="38"/>
      <c r="NGG237" s="38"/>
      <c r="NGH237" s="38"/>
      <c r="NGI237" s="38"/>
      <c r="NGJ237" s="38"/>
      <c r="NGK237" s="38"/>
      <c r="NGL237" s="38"/>
      <c r="NGM237" s="38"/>
      <c r="NGN237" s="38"/>
      <c r="NGO237" s="38"/>
      <c r="NGP237" s="38"/>
      <c r="NGQ237" s="38"/>
      <c r="NGR237" s="38"/>
      <c r="NGS237" s="38"/>
      <c r="NGT237" s="38"/>
      <c r="NGU237" s="38"/>
      <c r="NGV237" s="38"/>
      <c r="NGW237" s="38"/>
      <c r="NGX237" s="38"/>
      <c r="NGY237" s="38"/>
      <c r="NGZ237" s="38"/>
      <c r="NHA237" s="38"/>
      <c r="NHB237" s="38"/>
      <c r="NHC237" s="38"/>
      <c r="NHD237" s="38"/>
      <c r="NHE237" s="38"/>
      <c r="NHF237" s="38"/>
      <c r="NHG237" s="38"/>
      <c r="NHH237" s="38"/>
      <c r="NHI237" s="38"/>
      <c r="NHJ237" s="38"/>
      <c r="NHK237" s="38"/>
      <c r="NHL237" s="38"/>
      <c r="NHM237" s="38"/>
      <c r="NHN237" s="38"/>
      <c r="NHO237" s="38"/>
      <c r="NHP237" s="38"/>
      <c r="NHQ237" s="38"/>
      <c r="NHR237" s="38"/>
      <c r="NHS237" s="38"/>
      <c r="NHT237" s="38"/>
      <c r="NHU237" s="38"/>
      <c r="NHV237" s="38"/>
      <c r="NHW237" s="38"/>
      <c r="NHX237" s="38"/>
      <c r="NHY237" s="38"/>
      <c r="NHZ237" s="38"/>
      <c r="NIA237" s="38"/>
      <c r="NIB237" s="38"/>
      <c r="NIC237" s="38"/>
      <c r="NID237" s="38"/>
      <c r="NIE237" s="38"/>
      <c r="NIF237" s="38"/>
      <c r="NIG237" s="38"/>
      <c r="NIH237" s="38"/>
      <c r="NII237" s="38"/>
      <c r="NIJ237" s="38"/>
      <c r="NIK237" s="38"/>
      <c r="NIL237" s="38"/>
      <c r="NIM237" s="38"/>
      <c r="NIN237" s="38"/>
      <c r="NIO237" s="38"/>
      <c r="NIP237" s="38"/>
      <c r="NIQ237" s="38"/>
      <c r="NIR237" s="38"/>
      <c r="NIS237" s="38"/>
      <c r="NIT237" s="38"/>
      <c r="NIU237" s="38"/>
      <c r="NIV237" s="38"/>
      <c r="NIW237" s="38"/>
      <c r="NIX237" s="38"/>
      <c r="NIY237" s="38"/>
      <c r="NIZ237" s="38"/>
      <c r="NJA237" s="38"/>
      <c r="NJB237" s="38"/>
      <c r="NJC237" s="38"/>
      <c r="NJD237" s="38"/>
      <c r="NJE237" s="38"/>
      <c r="NJF237" s="38"/>
      <c r="NJG237" s="38"/>
      <c r="NJH237" s="38"/>
      <c r="NJI237" s="38"/>
      <c r="NJJ237" s="38"/>
      <c r="NJK237" s="38"/>
      <c r="NJL237" s="38"/>
      <c r="NJM237" s="38"/>
      <c r="NJN237" s="38"/>
      <c r="NJO237" s="38"/>
      <c r="NJP237" s="38"/>
      <c r="NJQ237" s="38"/>
      <c r="NJR237" s="38"/>
      <c r="NJS237" s="38"/>
      <c r="NJT237" s="38"/>
      <c r="NJU237" s="38"/>
      <c r="NJV237" s="38"/>
      <c r="NJW237" s="38"/>
      <c r="NJX237" s="38"/>
      <c r="NJY237" s="38"/>
      <c r="NJZ237" s="38"/>
      <c r="NKA237" s="38"/>
      <c r="NKB237" s="38"/>
      <c r="NKC237" s="38"/>
      <c r="NKD237" s="38"/>
      <c r="NKE237" s="38"/>
      <c r="NKF237" s="38"/>
      <c r="NKG237" s="38"/>
      <c r="NKH237" s="38"/>
      <c r="NKI237" s="38"/>
      <c r="NKJ237" s="38"/>
      <c r="NKK237" s="38"/>
      <c r="NKL237" s="38"/>
      <c r="NKM237" s="38"/>
      <c r="NKN237" s="38"/>
      <c r="NKO237" s="38"/>
      <c r="NKP237" s="38"/>
      <c r="NKQ237" s="38"/>
      <c r="NKR237" s="38"/>
      <c r="NKS237" s="38"/>
      <c r="NKT237" s="38"/>
      <c r="NKU237" s="38"/>
      <c r="NKV237" s="38"/>
      <c r="NKW237" s="38"/>
      <c r="NKX237" s="38"/>
      <c r="NKY237" s="38"/>
      <c r="NKZ237" s="38"/>
      <c r="NLA237" s="38"/>
      <c r="NLB237" s="38"/>
      <c r="NLC237" s="38"/>
      <c r="NLD237" s="38"/>
      <c r="NLE237" s="38"/>
      <c r="NLF237" s="38"/>
      <c r="NLG237" s="38"/>
      <c r="NLH237" s="38"/>
      <c r="NLI237" s="38"/>
      <c r="NLJ237" s="38"/>
      <c r="NLK237" s="38"/>
      <c r="NLL237" s="38"/>
      <c r="NLM237" s="38"/>
      <c r="NLN237" s="38"/>
      <c r="NLO237" s="38"/>
      <c r="NLP237" s="38"/>
      <c r="NLQ237" s="38"/>
      <c r="NLR237" s="38"/>
      <c r="NLS237" s="38"/>
      <c r="NLT237" s="38"/>
      <c r="NLU237" s="38"/>
      <c r="NLV237" s="38"/>
      <c r="NLW237" s="38"/>
      <c r="NLX237" s="38"/>
      <c r="NLY237" s="38"/>
      <c r="NLZ237" s="38"/>
      <c r="NMA237" s="38"/>
      <c r="NMB237" s="38"/>
      <c r="NMC237" s="38"/>
      <c r="NMD237" s="38"/>
      <c r="NME237" s="38"/>
      <c r="NMF237" s="38"/>
      <c r="NMG237" s="38"/>
      <c r="NMH237" s="38"/>
      <c r="NMI237" s="38"/>
      <c r="NMJ237" s="38"/>
      <c r="NMK237" s="38"/>
      <c r="NML237" s="38"/>
      <c r="NMM237" s="38"/>
      <c r="NMN237" s="38"/>
      <c r="NMO237" s="38"/>
      <c r="NMP237" s="38"/>
      <c r="NMQ237" s="38"/>
      <c r="NMR237" s="38"/>
      <c r="NMS237" s="38"/>
      <c r="NMT237" s="38"/>
      <c r="NMU237" s="38"/>
      <c r="NMV237" s="38"/>
      <c r="NMW237" s="38"/>
      <c r="NMX237" s="38"/>
      <c r="NMY237" s="38"/>
      <c r="NMZ237" s="38"/>
      <c r="NNA237" s="38"/>
      <c r="NNB237" s="38"/>
      <c r="NNC237" s="38"/>
      <c r="NND237" s="38"/>
      <c r="NNE237" s="38"/>
      <c r="NNF237" s="38"/>
      <c r="NNG237" s="38"/>
      <c r="NNH237" s="38"/>
      <c r="NNI237" s="38"/>
      <c r="NNJ237" s="38"/>
      <c r="NNK237" s="38"/>
      <c r="NNL237" s="38"/>
      <c r="NNM237" s="38"/>
      <c r="NNN237" s="38"/>
      <c r="NNO237" s="38"/>
      <c r="NNP237" s="38"/>
      <c r="NNQ237" s="38"/>
      <c r="NNR237" s="38"/>
      <c r="NNS237" s="38"/>
      <c r="NNT237" s="38"/>
      <c r="NNU237" s="38"/>
      <c r="NNV237" s="38"/>
      <c r="NNW237" s="38"/>
      <c r="NNX237" s="38"/>
      <c r="NNY237" s="38"/>
      <c r="NNZ237" s="38"/>
      <c r="NOA237" s="38"/>
      <c r="NOB237" s="38"/>
      <c r="NOC237" s="38"/>
      <c r="NOD237" s="38"/>
      <c r="NOE237" s="38"/>
      <c r="NOF237" s="38"/>
      <c r="NOG237" s="38"/>
      <c r="NOH237" s="38"/>
      <c r="NOI237" s="38"/>
      <c r="NOJ237" s="38"/>
      <c r="NOK237" s="38"/>
      <c r="NOL237" s="38"/>
      <c r="NOM237" s="38"/>
      <c r="NON237" s="38"/>
      <c r="NOO237" s="38"/>
      <c r="NOP237" s="38"/>
      <c r="NOQ237" s="38"/>
      <c r="NOR237" s="38"/>
      <c r="NOS237" s="38"/>
      <c r="NOT237" s="38"/>
      <c r="NOU237" s="38"/>
      <c r="NOV237" s="38"/>
      <c r="NOW237" s="38"/>
      <c r="NOX237" s="38"/>
      <c r="NOY237" s="38"/>
      <c r="NOZ237" s="38"/>
      <c r="NPA237" s="38"/>
      <c r="NPB237" s="38"/>
      <c r="NPC237" s="38"/>
      <c r="NPD237" s="38"/>
      <c r="NPE237" s="38"/>
      <c r="NPF237" s="38"/>
      <c r="NPG237" s="38"/>
      <c r="NPH237" s="38"/>
      <c r="NPI237" s="38"/>
      <c r="NPJ237" s="38"/>
      <c r="NPK237" s="38"/>
      <c r="NPL237" s="38"/>
      <c r="NPM237" s="38"/>
      <c r="NPN237" s="38"/>
      <c r="NPO237" s="38"/>
      <c r="NPP237" s="38"/>
      <c r="NPQ237" s="38"/>
      <c r="NPR237" s="38"/>
      <c r="NPS237" s="38"/>
      <c r="NPT237" s="38"/>
      <c r="NPU237" s="38"/>
      <c r="NPV237" s="38"/>
      <c r="NPW237" s="38"/>
      <c r="NPX237" s="38"/>
      <c r="NPY237" s="38"/>
      <c r="NPZ237" s="38"/>
      <c r="NQA237" s="38"/>
      <c r="NQB237" s="38"/>
      <c r="NQC237" s="38"/>
      <c r="NQD237" s="38"/>
      <c r="NQE237" s="38"/>
      <c r="NQF237" s="38"/>
      <c r="NQG237" s="38"/>
      <c r="NQH237" s="38"/>
      <c r="NQI237" s="38"/>
      <c r="NQJ237" s="38"/>
      <c r="NQK237" s="38"/>
      <c r="NQL237" s="38"/>
      <c r="NQM237" s="38"/>
      <c r="NQN237" s="38"/>
      <c r="NQO237" s="38"/>
      <c r="NQP237" s="38"/>
      <c r="NQQ237" s="38"/>
      <c r="NQR237" s="38"/>
      <c r="NQS237" s="38"/>
      <c r="NQT237" s="38"/>
      <c r="NQU237" s="38"/>
      <c r="NQV237" s="38"/>
      <c r="NQW237" s="38"/>
      <c r="NQX237" s="38"/>
      <c r="NQY237" s="38"/>
      <c r="NQZ237" s="38"/>
      <c r="NRA237" s="38"/>
      <c r="NRB237" s="38"/>
      <c r="NRC237" s="38"/>
      <c r="NRD237" s="38"/>
      <c r="NRE237" s="38"/>
      <c r="NRF237" s="38"/>
      <c r="NRG237" s="38"/>
      <c r="NRH237" s="38"/>
      <c r="NRI237" s="38"/>
      <c r="NRJ237" s="38"/>
      <c r="NRK237" s="38"/>
      <c r="NRL237" s="38"/>
      <c r="NRM237" s="38"/>
      <c r="NRN237" s="38"/>
      <c r="NRO237" s="38"/>
      <c r="NRP237" s="38"/>
      <c r="NRQ237" s="38"/>
      <c r="NRR237" s="38"/>
      <c r="NRS237" s="38"/>
      <c r="NRT237" s="38"/>
      <c r="NRU237" s="38"/>
      <c r="NRV237" s="38"/>
      <c r="NRW237" s="38"/>
      <c r="NRX237" s="38"/>
      <c r="NRY237" s="38"/>
      <c r="NRZ237" s="38"/>
      <c r="NSA237" s="38"/>
      <c r="NSB237" s="38"/>
      <c r="NSC237" s="38"/>
      <c r="NSD237" s="38"/>
      <c r="NSE237" s="38"/>
      <c r="NSF237" s="38"/>
      <c r="NSG237" s="38"/>
      <c r="NSH237" s="38"/>
      <c r="NSI237" s="38"/>
      <c r="NSJ237" s="38"/>
      <c r="NSK237" s="38"/>
      <c r="NSL237" s="38"/>
      <c r="NSM237" s="38"/>
      <c r="NSN237" s="38"/>
      <c r="NSO237" s="38"/>
      <c r="NSP237" s="38"/>
      <c r="NSQ237" s="38"/>
      <c r="NSR237" s="38"/>
      <c r="NSS237" s="38"/>
      <c r="NST237" s="38"/>
      <c r="NSU237" s="38"/>
      <c r="NSV237" s="38"/>
      <c r="NSW237" s="38"/>
      <c r="NSX237" s="38"/>
      <c r="NSY237" s="38"/>
      <c r="NSZ237" s="38"/>
      <c r="NTA237" s="38"/>
      <c r="NTB237" s="38"/>
      <c r="NTC237" s="38"/>
      <c r="NTD237" s="38"/>
      <c r="NTE237" s="38"/>
      <c r="NTF237" s="38"/>
      <c r="NTG237" s="38"/>
      <c r="NTH237" s="38"/>
      <c r="NTI237" s="38"/>
      <c r="NTJ237" s="38"/>
      <c r="NTK237" s="38"/>
      <c r="NTL237" s="38"/>
      <c r="NTM237" s="38"/>
      <c r="NTN237" s="38"/>
      <c r="NTO237" s="38"/>
      <c r="NTP237" s="38"/>
      <c r="NTQ237" s="38"/>
      <c r="NTR237" s="38"/>
      <c r="NTS237" s="38"/>
      <c r="NTT237" s="38"/>
      <c r="NTU237" s="38"/>
      <c r="NTV237" s="38"/>
      <c r="NTW237" s="38"/>
      <c r="NTX237" s="38"/>
      <c r="NTY237" s="38"/>
      <c r="NTZ237" s="38"/>
      <c r="NUA237" s="38"/>
      <c r="NUB237" s="38"/>
      <c r="NUC237" s="38"/>
      <c r="NUD237" s="38"/>
      <c r="NUE237" s="38"/>
      <c r="NUF237" s="38"/>
      <c r="NUG237" s="38"/>
      <c r="NUH237" s="38"/>
      <c r="NUI237" s="38"/>
      <c r="NUJ237" s="38"/>
      <c r="NUK237" s="38"/>
      <c r="NUL237" s="38"/>
      <c r="NUM237" s="38"/>
      <c r="NUN237" s="38"/>
      <c r="NUO237" s="38"/>
      <c r="NUP237" s="38"/>
      <c r="NUQ237" s="38"/>
      <c r="NUR237" s="38"/>
      <c r="NUS237" s="38"/>
      <c r="NUT237" s="38"/>
      <c r="NUU237" s="38"/>
      <c r="NUV237" s="38"/>
      <c r="NUW237" s="38"/>
      <c r="NUX237" s="38"/>
      <c r="NUY237" s="38"/>
      <c r="NUZ237" s="38"/>
      <c r="NVA237" s="38"/>
      <c r="NVB237" s="38"/>
      <c r="NVC237" s="38"/>
      <c r="NVD237" s="38"/>
      <c r="NVE237" s="38"/>
      <c r="NVF237" s="38"/>
      <c r="NVG237" s="38"/>
      <c r="NVH237" s="38"/>
      <c r="NVI237" s="38"/>
      <c r="NVJ237" s="38"/>
      <c r="NVK237" s="38"/>
      <c r="NVL237" s="38"/>
      <c r="NVM237" s="38"/>
      <c r="NVN237" s="38"/>
      <c r="NVO237" s="38"/>
      <c r="NVP237" s="38"/>
      <c r="NVQ237" s="38"/>
      <c r="NVR237" s="38"/>
      <c r="NVS237" s="38"/>
      <c r="NVT237" s="38"/>
      <c r="NVU237" s="38"/>
      <c r="NVV237" s="38"/>
      <c r="NVW237" s="38"/>
      <c r="NVX237" s="38"/>
      <c r="NVY237" s="38"/>
      <c r="NVZ237" s="38"/>
      <c r="NWA237" s="38"/>
      <c r="NWB237" s="38"/>
      <c r="NWC237" s="38"/>
      <c r="NWD237" s="38"/>
      <c r="NWE237" s="38"/>
      <c r="NWF237" s="38"/>
      <c r="NWG237" s="38"/>
      <c r="NWH237" s="38"/>
      <c r="NWI237" s="38"/>
      <c r="NWJ237" s="38"/>
      <c r="NWK237" s="38"/>
      <c r="NWL237" s="38"/>
      <c r="NWM237" s="38"/>
      <c r="NWN237" s="38"/>
      <c r="NWO237" s="38"/>
      <c r="NWP237" s="38"/>
      <c r="NWQ237" s="38"/>
      <c r="NWR237" s="38"/>
      <c r="NWS237" s="38"/>
      <c r="NWT237" s="38"/>
      <c r="NWU237" s="38"/>
      <c r="NWV237" s="38"/>
      <c r="NWW237" s="38"/>
      <c r="NWX237" s="38"/>
      <c r="NWY237" s="38"/>
      <c r="NWZ237" s="38"/>
      <c r="NXA237" s="38"/>
      <c r="NXB237" s="38"/>
      <c r="NXC237" s="38"/>
      <c r="NXD237" s="38"/>
      <c r="NXE237" s="38"/>
      <c r="NXF237" s="38"/>
      <c r="NXG237" s="38"/>
      <c r="NXH237" s="38"/>
      <c r="NXI237" s="38"/>
      <c r="NXJ237" s="38"/>
      <c r="NXK237" s="38"/>
      <c r="NXL237" s="38"/>
      <c r="NXM237" s="38"/>
      <c r="NXN237" s="38"/>
      <c r="NXO237" s="38"/>
      <c r="NXP237" s="38"/>
      <c r="NXQ237" s="38"/>
      <c r="NXR237" s="38"/>
      <c r="NXS237" s="38"/>
      <c r="NXT237" s="38"/>
      <c r="NXU237" s="38"/>
      <c r="NXV237" s="38"/>
      <c r="NXW237" s="38"/>
      <c r="NXX237" s="38"/>
      <c r="NXY237" s="38"/>
      <c r="NXZ237" s="38"/>
      <c r="NYA237" s="38"/>
      <c r="NYB237" s="38"/>
      <c r="NYC237" s="38"/>
      <c r="NYD237" s="38"/>
      <c r="NYE237" s="38"/>
      <c r="NYF237" s="38"/>
      <c r="NYG237" s="38"/>
      <c r="NYH237" s="38"/>
      <c r="NYI237" s="38"/>
      <c r="NYJ237" s="38"/>
      <c r="NYK237" s="38"/>
      <c r="NYL237" s="38"/>
      <c r="NYM237" s="38"/>
      <c r="NYN237" s="38"/>
      <c r="NYO237" s="38"/>
      <c r="NYP237" s="38"/>
      <c r="NYQ237" s="38"/>
      <c r="NYR237" s="38"/>
      <c r="NYS237" s="38"/>
      <c r="NYT237" s="38"/>
      <c r="NYU237" s="38"/>
      <c r="NYV237" s="38"/>
      <c r="NYW237" s="38"/>
      <c r="NYX237" s="38"/>
      <c r="NYY237" s="38"/>
      <c r="NYZ237" s="38"/>
      <c r="NZA237" s="38"/>
      <c r="NZB237" s="38"/>
      <c r="NZC237" s="38"/>
      <c r="NZD237" s="38"/>
      <c r="NZE237" s="38"/>
      <c r="NZF237" s="38"/>
      <c r="NZG237" s="38"/>
      <c r="NZH237" s="38"/>
      <c r="NZI237" s="38"/>
      <c r="NZJ237" s="38"/>
      <c r="NZK237" s="38"/>
      <c r="NZL237" s="38"/>
      <c r="NZM237" s="38"/>
      <c r="NZN237" s="38"/>
      <c r="NZO237" s="38"/>
      <c r="NZP237" s="38"/>
      <c r="NZQ237" s="38"/>
      <c r="NZR237" s="38"/>
      <c r="NZS237" s="38"/>
      <c r="NZT237" s="38"/>
      <c r="NZU237" s="38"/>
      <c r="NZV237" s="38"/>
      <c r="NZW237" s="38"/>
      <c r="NZX237" s="38"/>
      <c r="NZY237" s="38"/>
      <c r="NZZ237" s="38"/>
      <c r="OAA237" s="38"/>
      <c r="OAB237" s="38"/>
      <c r="OAC237" s="38"/>
      <c r="OAD237" s="38"/>
      <c r="OAE237" s="38"/>
      <c r="OAF237" s="38"/>
      <c r="OAG237" s="38"/>
      <c r="OAH237" s="38"/>
      <c r="OAI237" s="38"/>
      <c r="OAJ237" s="38"/>
      <c r="OAK237" s="38"/>
      <c r="OAL237" s="38"/>
      <c r="OAM237" s="38"/>
      <c r="OAN237" s="38"/>
      <c r="OAO237" s="38"/>
      <c r="OAP237" s="38"/>
      <c r="OAQ237" s="38"/>
      <c r="OAR237" s="38"/>
      <c r="OAS237" s="38"/>
      <c r="OAT237" s="38"/>
      <c r="OAU237" s="38"/>
      <c r="OAV237" s="38"/>
      <c r="OAW237" s="38"/>
      <c r="OAX237" s="38"/>
      <c r="OAY237" s="38"/>
      <c r="OAZ237" s="38"/>
      <c r="OBA237" s="38"/>
      <c r="OBB237" s="38"/>
      <c r="OBC237" s="38"/>
      <c r="OBD237" s="38"/>
      <c r="OBE237" s="38"/>
      <c r="OBF237" s="38"/>
      <c r="OBG237" s="38"/>
      <c r="OBH237" s="38"/>
      <c r="OBI237" s="38"/>
      <c r="OBJ237" s="38"/>
      <c r="OBK237" s="38"/>
      <c r="OBL237" s="38"/>
      <c r="OBM237" s="38"/>
      <c r="OBN237" s="38"/>
      <c r="OBO237" s="38"/>
      <c r="OBP237" s="38"/>
      <c r="OBQ237" s="38"/>
      <c r="OBR237" s="38"/>
      <c r="OBS237" s="38"/>
      <c r="OBT237" s="38"/>
      <c r="OBU237" s="38"/>
      <c r="OBV237" s="38"/>
      <c r="OBW237" s="38"/>
      <c r="OBX237" s="38"/>
      <c r="OBY237" s="38"/>
      <c r="OBZ237" s="38"/>
      <c r="OCA237" s="38"/>
      <c r="OCB237" s="38"/>
      <c r="OCC237" s="38"/>
      <c r="OCD237" s="38"/>
      <c r="OCE237" s="38"/>
      <c r="OCF237" s="38"/>
      <c r="OCG237" s="38"/>
      <c r="OCH237" s="38"/>
      <c r="OCI237" s="38"/>
      <c r="OCJ237" s="38"/>
      <c r="OCK237" s="38"/>
      <c r="OCL237" s="38"/>
      <c r="OCM237" s="38"/>
      <c r="OCN237" s="38"/>
      <c r="OCO237" s="38"/>
      <c r="OCP237" s="38"/>
      <c r="OCQ237" s="38"/>
      <c r="OCR237" s="38"/>
      <c r="OCS237" s="38"/>
      <c r="OCT237" s="38"/>
      <c r="OCU237" s="38"/>
      <c r="OCV237" s="38"/>
      <c r="OCW237" s="38"/>
      <c r="OCX237" s="38"/>
      <c r="OCY237" s="38"/>
      <c r="OCZ237" s="38"/>
      <c r="ODA237" s="38"/>
      <c r="ODB237" s="38"/>
      <c r="ODC237" s="38"/>
      <c r="ODD237" s="38"/>
      <c r="ODE237" s="38"/>
      <c r="ODF237" s="38"/>
      <c r="ODG237" s="38"/>
      <c r="ODH237" s="38"/>
      <c r="ODI237" s="38"/>
      <c r="ODJ237" s="38"/>
      <c r="ODK237" s="38"/>
      <c r="ODL237" s="38"/>
      <c r="ODM237" s="38"/>
      <c r="ODN237" s="38"/>
      <c r="ODO237" s="38"/>
      <c r="ODP237" s="38"/>
      <c r="ODQ237" s="38"/>
      <c r="ODR237" s="38"/>
      <c r="ODS237" s="38"/>
      <c r="ODT237" s="38"/>
      <c r="ODU237" s="38"/>
      <c r="ODV237" s="38"/>
      <c r="ODW237" s="38"/>
      <c r="ODX237" s="38"/>
      <c r="ODY237" s="38"/>
      <c r="ODZ237" s="38"/>
      <c r="OEA237" s="38"/>
      <c r="OEB237" s="38"/>
      <c r="OEC237" s="38"/>
      <c r="OED237" s="38"/>
      <c r="OEE237" s="38"/>
      <c r="OEF237" s="38"/>
      <c r="OEG237" s="38"/>
      <c r="OEH237" s="38"/>
      <c r="OEI237" s="38"/>
      <c r="OEJ237" s="38"/>
      <c r="OEK237" s="38"/>
      <c r="OEL237" s="38"/>
      <c r="OEM237" s="38"/>
      <c r="OEN237" s="38"/>
      <c r="OEO237" s="38"/>
      <c r="OEP237" s="38"/>
      <c r="OEQ237" s="38"/>
      <c r="OER237" s="38"/>
      <c r="OES237" s="38"/>
      <c r="OET237" s="38"/>
      <c r="OEU237" s="38"/>
      <c r="OEV237" s="38"/>
      <c r="OEW237" s="38"/>
      <c r="OEX237" s="38"/>
      <c r="OEY237" s="38"/>
      <c r="OEZ237" s="38"/>
      <c r="OFA237" s="38"/>
      <c r="OFB237" s="38"/>
      <c r="OFC237" s="38"/>
      <c r="OFD237" s="38"/>
      <c r="OFE237" s="38"/>
      <c r="OFF237" s="38"/>
      <c r="OFG237" s="38"/>
      <c r="OFH237" s="38"/>
      <c r="OFI237" s="38"/>
      <c r="OFJ237" s="38"/>
      <c r="OFK237" s="38"/>
      <c r="OFL237" s="38"/>
      <c r="OFM237" s="38"/>
      <c r="OFN237" s="38"/>
      <c r="OFO237" s="38"/>
      <c r="OFP237" s="38"/>
      <c r="OFQ237" s="38"/>
      <c r="OFR237" s="38"/>
      <c r="OFS237" s="38"/>
      <c r="OFT237" s="38"/>
      <c r="OFU237" s="38"/>
      <c r="OFV237" s="38"/>
      <c r="OFW237" s="38"/>
      <c r="OFX237" s="38"/>
      <c r="OFY237" s="38"/>
      <c r="OFZ237" s="38"/>
      <c r="OGA237" s="38"/>
      <c r="OGB237" s="38"/>
      <c r="OGC237" s="38"/>
      <c r="OGD237" s="38"/>
      <c r="OGE237" s="38"/>
      <c r="OGF237" s="38"/>
      <c r="OGG237" s="38"/>
      <c r="OGH237" s="38"/>
      <c r="OGI237" s="38"/>
      <c r="OGJ237" s="38"/>
      <c r="OGK237" s="38"/>
      <c r="OGL237" s="38"/>
      <c r="OGM237" s="38"/>
      <c r="OGN237" s="38"/>
      <c r="OGO237" s="38"/>
      <c r="OGP237" s="38"/>
      <c r="OGQ237" s="38"/>
      <c r="OGR237" s="38"/>
      <c r="OGS237" s="38"/>
      <c r="OGT237" s="38"/>
      <c r="OGU237" s="38"/>
      <c r="OGV237" s="38"/>
      <c r="OGW237" s="38"/>
      <c r="OGX237" s="38"/>
      <c r="OGY237" s="38"/>
      <c r="OGZ237" s="38"/>
      <c r="OHA237" s="38"/>
      <c r="OHB237" s="38"/>
      <c r="OHC237" s="38"/>
      <c r="OHD237" s="38"/>
      <c r="OHE237" s="38"/>
      <c r="OHF237" s="38"/>
      <c r="OHG237" s="38"/>
      <c r="OHH237" s="38"/>
      <c r="OHI237" s="38"/>
      <c r="OHJ237" s="38"/>
      <c r="OHK237" s="38"/>
      <c r="OHL237" s="38"/>
      <c r="OHM237" s="38"/>
      <c r="OHN237" s="38"/>
      <c r="OHO237" s="38"/>
      <c r="OHP237" s="38"/>
      <c r="OHQ237" s="38"/>
      <c r="OHR237" s="38"/>
      <c r="OHS237" s="38"/>
      <c r="OHT237" s="38"/>
      <c r="OHU237" s="38"/>
      <c r="OHV237" s="38"/>
      <c r="OHW237" s="38"/>
      <c r="OHX237" s="38"/>
      <c r="OHY237" s="38"/>
      <c r="OHZ237" s="38"/>
      <c r="OIA237" s="38"/>
      <c r="OIB237" s="38"/>
      <c r="OIC237" s="38"/>
      <c r="OID237" s="38"/>
      <c r="OIE237" s="38"/>
      <c r="OIF237" s="38"/>
      <c r="OIG237" s="38"/>
      <c r="OIH237" s="38"/>
      <c r="OII237" s="38"/>
      <c r="OIJ237" s="38"/>
      <c r="OIK237" s="38"/>
      <c r="OIL237" s="38"/>
      <c r="OIM237" s="38"/>
      <c r="OIN237" s="38"/>
      <c r="OIO237" s="38"/>
      <c r="OIP237" s="38"/>
      <c r="OIQ237" s="38"/>
      <c r="OIR237" s="38"/>
      <c r="OIS237" s="38"/>
      <c r="OIT237" s="38"/>
      <c r="OIU237" s="38"/>
      <c r="OIV237" s="38"/>
      <c r="OIW237" s="38"/>
      <c r="OIX237" s="38"/>
      <c r="OIY237" s="38"/>
      <c r="OIZ237" s="38"/>
      <c r="OJA237" s="38"/>
      <c r="OJB237" s="38"/>
      <c r="OJC237" s="38"/>
      <c r="OJD237" s="38"/>
      <c r="OJE237" s="38"/>
      <c r="OJF237" s="38"/>
      <c r="OJG237" s="38"/>
      <c r="OJH237" s="38"/>
      <c r="OJI237" s="38"/>
      <c r="OJJ237" s="38"/>
      <c r="OJK237" s="38"/>
      <c r="OJL237" s="38"/>
      <c r="OJM237" s="38"/>
      <c r="OJN237" s="38"/>
      <c r="OJO237" s="38"/>
      <c r="OJP237" s="38"/>
      <c r="OJQ237" s="38"/>
      <c r="OJR237" s="38"/>
      <c r="OJS237" s="38"/>
      <c r="OJT237" s="38"/>
      <c r="OJU237" s="38"/>
      <c r="OJV237" s="38"/>
      <c r="OJW237" s="38"/>
      <c r="OJX237" s="38"/>
      <c r="OJY237" s="38"/>
      <c r="OJZ237" s="38"/>
      <c r="OKA237" s="38"/>
      <c r="OKB237" s="38"/>
      <c r="OKC237" s="38"/>
      <c r="OKD237" s="38"/>
      <c r="OKE237" s="38"/>
      <c r="OKF237" s="38"/>
      <c r="OKG237" s="38"/>
      <c r="OKH237" s="38"/>
      <c r="OKI237" s="38"/>
      <c r="OKJ237" s="38"/>
      <c r="OKK237" s="38"/>
      <c r="OKL237" s="38"/>
      <c r="OKM237" s="38"/>
      <c r="OKN237" s="38"/>
      <c r="OKO237" s="38"/>
      <c r="OKP237" s="38"/>
      <c r="OKQ237" s="38"/>
      <c r="OKR237" s="38"/>
      <c r="OKS237" s="38"/>
      <c r="OKT237" s="38"/>
      <c r="OKU237" s="38"/>
      <c r="OKV237" s="38"/>
      <c r="OKW237" s="38"/>
      <c r="OKX237" s="38"/>
      <c r="OKY237" s="38"/>
      <c r="OKZ237" s="38"/>
      <c r="OLA237" s="38"/>
      <c r="OLB237" s="38"/>
      <c r="OLC237" s="38"/>
      <c r="OLD237" s="38"/>
      <c r="OLE237" s="38"/>
      <c r="OLF237" s="38"/>
      <c r="OLG237" s="38"/>
      <c r="OLH237" s="38"/>
      <c r="OLI237" s="38"/>
      <c r="OLJ237" s="38"/>
      <c r="OLK237" s="38"/>
      <c r="OLL237" s="38"/>
      <c r="OLM237" s="38"/>
      <c r="OLN237" s="38"/>
      <c r="OLO237" s="38"/>
      <c r="OLP237" s="38"/>
      <c r="OLQ237" s="38"/>
      <c r="OLR237" s="38"/>
      <c r="OLS237" s="38"/>
      <c r="OLT237" s="38"/>
      <c r="OLU237" s="38"/>
      <c r="OLV237" s="38"/>
      <c r="OLW237" s="38"/>
      <c r="OLX237" s="38"/>
      <c r="OLY237" s="38"/>
      <c r="OLZ237" s="38"/>
      <c r="OMA237" s="38"/>
      <c r="OMB237" s="38"/>
      <c r="OMC237" s="38"/>
      <c r="OMD237" s="38"/>
      <c r="OME237" s="38"/>
      <c r="OMF237" s="38"/>
      <c r="OMG237" s="38"/>
      <c r="OMH237" s="38"/>
      <c r="OMI237" s="38"/>
      <c r="OMJ237" s="38"/>
      <c r="OMK237" s="38"/>
      <c r="OML237" s="38"/>
      <c r="OMM237" s="38"/>
      <c r="OMN237" s="38"/>
      <c r="OMO237" s="38"/>
      <c r="OMP237" s="38"/>
      <c r="OMQ237" s="38"/>
      <c r="OMR237" s="38"/>
      <c r="OMS237" s="38"/>
      <c r="OMT237" s="38"/>
      <c r="OMU237" s="38"/>
      <c r="OMV237" s="38"/>
      <c r="OMW237" s="38"/>
      <c r="OMX237" s="38"/>
      <c r="OMY237" s="38"/>
      <c r="OMZ237" s="38"/>
      <c r="ONA237" s="38"/>
      <c r="ONB237" s="38"/>
      <c r="ONC237" s="38"/>
      <c r="OND237" s="38"/>
      <c r="ONE237" s="38"/>
      <c r="ONF237" s="38"/>
      <c r="ONG237" s="38"/>
      <c r="ONH237" s="38"/>
      <c r="ONI237" s="38"/>
      <c r="ONJ237" s="38"/>
      <c r="ONK237" s="38"/>
      <c r="ONL237" s="38"/>
      <c r="ONM237" s="38"/>
      <c r="ONN237" s="38"/>
      <c r="ONO237" s="38"/>
      <c r="ONP237" s="38"/>
      <c r="ONQ237" s="38"/>
      <c r="ONR237" s="38"/>
      <c r="ONS237" s="38"/>
      <c r="ONT237" s="38"/>
      <c r="ONU237" s="38"/>
      <c r="ONV237" s="38"/>
      <c r="ONW237" s="38"/>
      <c r="ONX237" s="38"/>
      <c r="ONY237" s="38"/>
      <c r="ONZ237" s="38"/>
      <c r="OOA237" s="38"/>
      <c r="OOB237" s="38"/>
      <c r="OOC237" s="38"/>
      <c r="OOD237" s="38"/>
      <c r="OOE237" s="38"/>
      <c r="OOF237" s="38"/>
      <c r="OOG237" s="38"/>
      <c r="OOH237" s="38"/>
      <c r="OOI237" s="38"/>
      <c r="OOJ237" s="38"/>
      <c r="OOK237" s="38"/>
      <c r="OOL237" s="38"/>
      <c r="OOM237" s="38"/>
      <c r="OON237" s="38"/>
      <c r="OOO237" s="38"/>
      <c r="OOP237" s="38"/>
      <c r="OOQ237" s="38"/>
      <c r="OOR237" s="38"/>
      <c r="OOS237" s="38"/>
      <c r="OOT237" s="38"/>
      <c r="OOU237" s="38"/>
      <c r="OOV237" s="38"/>
      <c r="OOW237" s="38"/>
      <c r="OOX237" s="38"/>
      <c r="OOY237" s="38"/>
      <c r="OOZ237" s="38"/>
      <c r="OPA237" s="38"/>
      <c r="OPB237" s="38"/>
      <c r="OPC237" s="38"/>
      <c r="OPD237" s="38"/>
      <c r="OPE237" s="38"/>
      <c r="OPF237" s="38"/>
      <c r="OPG237" s="38"/>
      <c r="OPH237" s="38"/>
      <c r="OPI237" s="38"/>
      <c r="OPJ237" s="38"/>
      <c r="OPK237" s="38"/>
      <c r="OPL237" s="38"/>
      <c r="OPM237" s="38"/>
      <c r="OPN237" s="38"/>
      <c r="OPO237" s="38"/>
      <c r="OPP237" s="38"/>
      <c r="OPQ237" s="38"/>
      <c r="OPR237" s="38"/>
      <c r="OPS237" s="38"/>
      <c r="OPT237" s="38"/>
      <c r="OPU237" s="38"/>
      <c r="OPV237" s="38"/>
      <c r="OPW237" s="38"/>
      <c r="OPX237" s="38"/>
      <c r="OPY237" s="38"/>
      <c r="OPZ237" s="38"/>
      <c r="OQA237" s="38"/>
      <c r="OQB237" s="38"/>
      <c r="OQC237" s="38"/>
      <c r="OQD237" s="38"/>
      <c r="OQE237" s="38"/>
      <c r="OQF237" s="38"/>
      <c r="OQG237" s="38"/>
      <c r="OQH237" s="38"/>
      <c r="OQI237" s="38"/>
      <c r="OQJ237" s="38"/>
      <c r="OQK237" s="38"/>
      <c r="OQL237" s="38"/>
      <c r="OQM237" s="38"/>
      <c r="OQN237" s="38"/>
      <c r="OQO237" s="38"/>
      <c r="OQP237" s="38"/>
      <c r="OQQ237" s="38"/>
      <c r="OQR237" s="38"/>
      <c r="OQS237" s="38"/>
      <c r="OQT237" s="38"/>
      <c r="OQU237" s="38"/>
      <c r="OQV237" s="38"/>
      <c r="OQW237" s="38"/>
      <c r="OQX237" s="38"/>
      <c r="OQY237" s="38"/>
      <c r="OQZ237" s="38"/>
      <c r="ORA237" s="38"/>
      <c r="ORB237" s="38"/>
      <c r="ORC237" s="38"/>
      <c r="ORD237" s="38"/>
      <c r="ORE237" s="38"/>
      <c r="ORF237" s="38"/>
      <c r="ORG237" s="38"/>
      <c r="ORH237" s="38"/>
      <c r="ORI237" s="38"/>
      <c r="ORJ237" s="38"/>
      <c r="ORK237" s="38"/>
      <c r="ORL237" s="38"/>
      <c r="ORM237" s="38"/>
      <c r="ORN237" s="38"/>
      <c r="ORO237" s="38"/>
      <c r="ORP237" s="38"/>
      <c r="ORQ237" s="38"/>
      <c r="ORR237" s="38"/>
      <c r="ORS237" s="38"/>
      <c r="ORT237" s="38"/>
      <c r="ORU237" s="38"/>
      <c r="ORV237" s="38"/>
      <c r="ORW237" s="38"/>
      <c r="ORX237" s="38"/>
      <c r="ORY237" s="38"/>
      <c r="ORZ237" s="38"/>
      <c r="OSA237" s="38"/>
      <c r="OSB237" s="38"/>
      <c r="OSC237" s="38"/>
      <c r="OSD237" s="38"/>
      <c r="OSE237" s="38"/>
      <c r="OSF237" s="38"/>
      <c r="OSG237" s="38"/>
      <c r="OSH237" s="38"/>
      <c r="OSI237" s="38"/>
      <c r="OSJ237" s="38"/>
      <c r="OSK237" s="38"/>
      <c r="OSL237" s="38"/>
      <c r="OSM237" s="38"/>
      <c r="OSN237" s="38"/>
      <c r="OSO237" s="38"/>
      <c r="OSP237" s="38"/>
      <c r="OSQ237" s="38"/>
      <c r="OSR237" s="38"/>
      <c r="OSS237" s="38"/>
      <c r="OST237" s="38"/>
      <c r="OSU237" s="38"/>
      <c r="OSV237" s="38"/>
      <c r="OSW237" s="38"/>
      <c r="OSX237" s="38"/>
      <c r="OSY237" s="38"/>
      <c r="OSZ237" s="38"/>
      <c r="OTA237" s="38"/>
      <c r="OTB237" s="38"/>
      <c r="OTC237" s="38"/>
      <c r="OTD237" s="38"/>
      <c r="OTE237" s="38"/>
      <c r="OTF237" s="38"/>
      <c r="OTG237" s="38"/>
      <c r="OTH237" s="38"/>
      <c r="OTI237" s="38"/>
      <c r="OTJ237" s="38"/>
      <c r="OTK237" s="38"/>
      <c r="OTL237" s="38"/>
      <c r="OTM237" s="38"/>
      <c r="OTN237" s="38"/>
      <c r="OTO237" s="38"/>
      <c r="OTP237" s="38"/>
      <c r="OTQ237" s="38"/>
      <c r="OTR237" s="38"/>
      <c r="OTS237" s="38"/>
      <c r="OTT237" s="38"/>
      <c r="OTU237" s="38"/>
      <c r="OTV237" s="38"/>
      <c r="OTW237" s="38"/>
      <c r="OTX237" s="38"/>
      <c r="OTY237" s="38"/>
      <c r="OTZ237" s="38"/>
      <c r="OUA237" s="38"/>
      <c r="OUB237" s="38"/>
      <c r="OUC237" s="38"/>
      <c r="OUD237" s="38"/>
      <c r="OUE237" s="38"/>
      <c r="OUF237" s="38"/>
      <c r="OUG237" s="38"/>
      <c r="OUH237" s="38"/>
      <c r="OUI237" s="38"/>
      <c r="OUJ237" s="38"/>
      <c r="OUK237" s="38"/>
      <c r="OUL237" s="38"/>
      <c r="OUM237" s="38"/>
      <c r="OUN237" s="38"/>
      <c r="OUO237" s="38"/>
      <c r="OUP237" s="38"/>
      <c r="OUQ237" s="38"/>
      <c r="OUR237" s="38"/>
      <c r="OUS237" s="38"/>
      <c r="OUT237" s="38"/>
      <c r="OUU237" s="38"/>
      <c r="OUV237" s="38"/>
      <c r="OUW237" s="38"/>
      <c r="OUX237" s="38"/>
      <c r="OUY237" s="38"/>
      <c r="OUZ237" s="38"/>
      <c r="OVA237" s="38"/>
      <c r="OVB237" s="38"/>
      <c r="OVC237" s="38"/>
      <c r="OVD237" s="38"/>
      <c r="OVE237" s="38"/>
      <c r="OVF237" s="38"/>
      <c r="OVG237" s="38"/>
      <c r="OVH237" s="38"/>
      <c r="OVI237" s="38"/>
      <c r="OVJ237" s="38"/>
      <c r="OVK237" s="38"/>
      <c r="OVL237" s="38"/>
      <c r="OVM237" s="38"/>
      <c r="OVN237" s="38"/>
      <c r="OVO237" s="38"/>
      <c r="OVP237" s="38"/>
      <c r="OVQ237" s="38"/>
      <c r="OVR237" s="38"/>
      <c r="OVS237" s="38"/>
      <c r="OVT237" s="38"/>
      <c r="OVU237" s="38"/>
      <c r="OVV237" s="38"/>
      <c r="OVW237" s="38"/>
      <c r="OVX237" s="38"/>
      <c r="OVY237" s="38"/>
      <c r="OVZ237" s="38"/>
      <c r="OWA237" s="38"/>
      <c r="OWB237" s="38"/>
      <c r="OWC237" s="38"/>
      <c r="OWD237" s="38"/>
      <c r="OWE237" s="38"/>
      <c r="OWF237" s="38"/>
      <c r="OWG237" s="38"/>
      <c r="OWH237" s="38"/>
      <c r="OWI237" s="38"/>
      <c r="OWJ237" s="38"/>
      <c r="OWK237" s="38"/>
      <c r="OWL237" s="38"/>
      <c r="OWM237" s="38"/>
      <c r="OWN237" s="38"/>
      <c r="OWO237" s="38"/>
      <c r="OWP237" s="38"/>
      <c r="OWQ237" s="38"/>
      <c r="OWR237" s="38"/>
      <c r="OWS237" s="38"/>
      <c r="OWT237" s="38"/>
      <c r="OWU237" s="38"/>
      <c r="OWV237" s="38"/>
      <c r="OWW237" s="38"/>
      <c r="OWX237" s="38"/>
      <c r="OWY237" s="38"/>
      <c r="OWZ237" s="38"/>
      <c r="OXA237" s="38"/>
      <c r="OXB237" s="38"/>
      <c r="OXC237" s="38"/>
      <c r="OXD237" s="38"/>
      <c r="OXE237" s="38"/>
      <c r="OXF237" s="38"/>
      <c r="OXG237" s="38"/>
      <c r="OXH237" s="38"/>
      <c r="OXI237" s="38"/>
      <c r="OXJ237" s="38"/>
      <c r="OXK237" s="38"/>
      <c r="OXL237" s="38"/>
      <c r="OXM237" s="38"/>
      <c r="OXN237" s="38"/>
      <c r="OXO237" s="38"/>
      <c r="OXP237" s="38"/>
      <c r="OXQ237" s="38"/>
      <c r="OXR237" s="38"/>
      <c r="OXS237" s="38"/>
      <c r="OXT237" s="38"/>
      <c r="OXU237" s="38"/>
      <c r="OXV237" s="38"/>
      <c r="OXW237" s="38"/>
      <c r="OXX237" s="38"/>
      <c r="OXY237" s="38"/>
      <c r="OXZ237" s="38"/>
      <c r="OYA237" s="38"/>
      <c r="OYB237" s="38"/>
      <c r="OYC237" s="38"/>
      <c r="OYD237" s="38"/>
      <c r="OYE237" s="38"/>
      <c r="OYF237" s="38"/>
      <c r="OYG237" s="38"/>
      <c r="OYH237" s="38"/>
      <c r="OYI237" s="38"/>
      <c r="OYJ237" s="38"/>
      <c r="OYK237" s="38"/>
      <c r="OYL237" s="38"/>
      <c r="OYM237" s="38"/>
      <c r="OYN237" s="38"/>
      <c r="OYO237" s="38"/>
      <c r="OYP237" s="38"/>
      <c r="OYQ237" s="38"/>
      <c r="OYR237" s="38"/>
      <c r="OYS237" s="38"/>
      <c r="OYT237" s="38"/>
      <c r="OYU237" s="38"/>
      <c r="OYV237" s="38"/>
      <c r="OYW237" s="38"/>
      <c r="OYX237" s="38"/>
      <c r="OYY237" s="38"/>
      <c r="OYZ237" s="38"/>
      <c r="OZA237" s="38"/>
      <c r="OZB237" s="38"/>
      <c r="OZC237" s="38"/>
      <c r="OZD237" s="38"/>
      <c r="OZE237" s="38"/>
      <c r="OZF237" s="38"/>
      <c r="OZG237" s="38"/>
      <c r="OZH237" s="38"/>
      <c r="OZI237" s="38"/>
      <c r="OZJ237" s="38"/>
      <c r="OZK237" s="38"/>
      <c r="OZL237" s="38"/>
      <c r="OZM237" s="38"/>
      <c r="OZN237" s="38"/>
      <c r="OZO237" s="38"/>
      <c r="OZP237" s="38"/>
      <c r="OZQ237" s="38"/>
      <c r="OZR237" s="38"/>
      <c r="OZS237" s="38"/>
      <c r="OZT237" s="38"/>
      <c r="OZU237" s="38"/>
      <c r="OZV237" s="38"/>
      <c r="OZW237" s="38"/>
      <c r="OZX237" s="38"/>
      <c r="OZY237" s="38"/>
      <c r="OZZ237" s="38"/>
      <c r="PAA237" s="38"/>
      <c r="PAB237" s="38"/>
      <c r="PAC237" s="38"/>
      <c r="PAD237" s="38"/>
      <c r="PAE237" s="38"/>
      <c r="PAF237" s="38"/>
      <c r="PAG237" s="38"/>
      <c r="PAH237" s="38"/>
      <c r="PAI237" s="38"/>
      <c r="PAJ237" s="38"/>
      <c r="PAK237" s="38"/>
      <c r="PAL237" s="38"/>
      <c r="PAM237" s="38"/>
      <c r="PAN237" s="38"/>
      <c r="PAO237" s="38"/>
      <c r="PAP237" s="38"/>
      <c r="PAQ237" s="38"/>
      <c r="PAR237" s="38"/>
      <c r="PAS237" s="38"/>
      <c r="PAT237" s="38"/>
      <c r="PAU237" s="38"/>
      <c r="PAV237" s="38"/>
      <c r="PAW237" s="38"/>
      <c r="PAX237" s="38"/>
      <c r="PAY237" s="38"/>
      <c r="PAZ237" s="38"/>
      <c r="PBA237" s="38"/>
      <c r="PBB237" s="38"/>
      <c r="PBC237" s="38"/>
      <c r="PBD237" s="38"/>
      <c r="PBE237" s="38"/>
      <c r="PBF237" s="38"/>
      <c r="PBG237" s="38"/>
      <c r="PBH237" s="38"/>
      <c r="PBI237" s="38"/>
      <c r="PBJ237" s="38"/>
      <c r="PBK237" s="38"/>
      <c r="PBL237" s="38"/>
      <c r="PBM237" s="38"/>
      <c r="PBN237" s="38"/>
      <c r="PBO237" s="38"/>
      <c r="PBP237" s="38"/>
      <c r="PBQ237" s="38"/>
      <c r="PBR237" s="38"/>
      <c r="PBS237" s="38"/>
      <c r="PBT237" s="38"/>
      <c r="PBU237" s="38"/>
      <c r="PBV237" s="38"/>
      <c r="PBW237" s="38"/>
      <c r="PBX237" s="38"/>
      <c r="PBY237" s="38"/>
      <c r="PBZ237" s="38"/>
      <c r="PCA237" s="38"/>
      <c r="PCB237" s="38"/>
      <c r="PCC237" s="38"/>
      <c r="PCD237" s="38"/>
      <c r="PCE237" s="38"/>
      <c r="PCF237" s="38"/>
      <c r="PCG237" s="38"/>
      <c r="PCH237" s="38"/>
      <c r="PCI237" s="38"/>
      <c r="PCJ237" s="38"/>
      <c r="PCK237" s="38"/>
      <c r="PCL237" s="38"/>
      <c r="PCM237" s="38"/>
      <c r="PCN237" s="38"/>
      <c r="PCO237" s="38"/>
      <c r="PCP237" s="38"/>
      <c r="PCQ237" s="38"/>
      <c r="PCR237" s="38"/>
      <c r="PCS237" s="38"/>
      <c r="PCT237" s="38"/>
      <c r="PCU237" s="38"/>
      <c r="PCV237" s="38"/>
      <c r="PCW237" s="38"/>
      <c r="PCX237" s="38"/>
      <c r="PCY237" s="38"/>
      <c r="PCZ237" s="38"/>
      <c r="PDA237" s="38"/>
      <c r="PDB237" s="38"/>
      <c r="PDC237" s="38"/>
      <c r="PDD237" s="38"/>
      <c r="PDE237" s="38"/>
      <c r="PDF237" s="38"/>
      <c r="PDG237" s="38"/>
      <c r="PDH237" s="38"/>
      <c r="PDI237" s="38"/>
      <c r="PDJ237" s="38"/>
      <c r="PDK237" s="38"/>
      <c r="PDL237" s="38"/>
      <c r="PDM237" s="38"/>
      <c r="PDN237" s="38"/>
      <c r="PDO237" s="38"/>
      <c r="PDP237" s="38"/>
      <c r="PDQ237" s="38"/>
      <c r="PDR237" s="38"/>
      <c r="PDS237" s="38"/>
      <c r="PDT237" s="38"/>
      <c r="PDU237" s="38"/>
      <c r="PDV237" s="38"/>
      <c r="PDW237" s="38"/>
      <c r="PDX237" s="38"/>
      <c r="PDY237" s="38"/>
      <c r="PDZ237" s="38"/>
      <c r="PEA237" s="38"/>
      <c r="PEB237" s="38"/>
      <c r="PEC237" s="38"/>
      <c r="PED237" s="38"/>
      <c r="PEE237" s="38"/>
      <c r="PEF237" s="38"/>
      <c r="PEG237" s="38"/>
      <c r="PEH237" s="38"/>
      <c r="PEI237" s="38"/>
      <c r="PEJ237" s="38"/>
      <c r="PEK237" s="38"/>
      <c r="PEL237" s="38"/>
      <c r="PEM237" s="38"/>
      <c r="PEN237" s="38"/>
      <c r="PEO237" s="38"/>
      <c r="PEP237" s="38"/>
      <c r="PEQ237" s="38"/>
      <c r="PER237" s="38"/>
      <c r="PES237" s="38"/>
      <c r="PET237" s="38"/>
      <c r="PEU237" s="38"/>
      <c r="PEV237" s="38"/>
      <c r="PEW237" s="38"/>
      <c r="PEX237" s="38"/>
      <c r="PEY237" s="38"/>
      <c r="PEZ237" s="38"/>
      <c r="PFA237" s="38"/>
      <c r="PFB237" s="38"/>
      <c r="PFC237" s="38"/>
      <c r="PFD237" s="38"/>
      <c r="PFE237" s="38"/>
      <c r="PFF237" s="38"/>
      <c r="PFG237" s="38"/>
      <c r="PFH237" s="38"/>
      <c r="PFI237" s="38"/>
      <c r="PFJ237" s="38"/>
      <c r="PFK237" s="38"/>
      <c r="PFL237" s="38"/>
      <c r="PFM237" s="38"/>
      <c r="PFN237" s="38"/>
      <c r="PFO237" s="38"/>
      <c r="PFP237" s="38"/>
      <c r="PFQ237" s="38"/>
      <c r="PFR237" s="38"/>
      <c r="PFS237" s="38"/>
      <c r="PFT237" s="38"/>
      <c r="PFU237" s="38"/>
      <c r="PFV237" s="38"/>
      <c r="PFW237" s="38"/>
      <c r="PFX237" s="38"/>
      <c r="PFY237" s="38"/>
      <c r="PFZ237" s="38"/>
      <c r="PGA237" s="38"/>
      <c r="PGB237" s="38"/>
      <c r="PGC237" s="38"/>
      <c r="PGD237" s="38"/>
      <c r="PGE237" s="38"/>
      <c r="PGF237" s="38"/>
      <c r="PGG237" s="38"/>
      <c r="PGH237" s="38"/>
      <c r="PGI237" s="38"/>
      <c r="PGJ237" s="38"/>
      <c r="PGK237" s="38"/>
      <c r="PGL237" s="38"/>
      <c r="PGM237" s="38"/>
      <c r="PGN237" s="38"/>
      <c r="PGO237" s="38"/>
      <c r="PGP237" s="38"/>
      <c r="PGQ237" s="38"/>
      <c r="PGR237" s="38"/>
      <c r="PGS237" s="38"/>
      <c r="PGT237" s="38"/>
      <c r="PGU237" s="38"/>
      <c r="PGV237" s="38"/>
      <c r="PGW237" s="38"/>
      <c r="PGX237" s="38"/>
      <c r="PGY237" s="38"/>
      <c r="PGZ237" s="38"/>
      <c r="PHA237" s="38"/>
      <c r="PHB237" s="38"/>
      <c r="PHC237" s="38"/>
      <c r="PHD237" s="38"/>
      <c r="PHE237" s="38"/>
      <c r="PHF237" s="38"/>
      <c r="PHG237" s="38"/>
      <c r="PHH237" s="38"/>
      <c r="PHI237" s="38"/>
      <c r="PHJ237" s="38"/>
      <c r="PHK237" s="38"/>
      <c r="PHL237" s="38"/>
      <c r="PHM237" s="38"/>
      <c r="PHN237" s="38"/>
      <c r="PHO237" s="38"/>
      <c r="PHP237" s="38"/>
      <c r="PHQ237" s="38"/>
      <c r="PHR237" s="38"/>
      <c r="PHS237" s="38"/>
      <c r="PHT237" s="38"/>
      <c r="PHU237" s="38"/>
      <c r="PHV237" s="38"/>
      <c r="PHW237" s="38"/>
      <c r="PHX237" s="38"/>
      <c r="PHY237" s="38"/>
      <c r="PHZ237" s="38"/>
      <c r="PIA237" s="38"/>
      <c r="PIB237" s="38"/>
      <c r="PIC237" s="38"/>
      <c r="PID237" s="38"/>
      <c r="PIE237" s="38"/>
      <c r="PIF237" s="38"/>
      <c r="PIG237" s="38"/>
      <c r="PIH237" s="38"/>
      <c r="PII237" s="38"/>
      <c r="PIJ237" s="38"/>
      <c r="PIK237" s="38"/>
      <c r="PIL237" s="38"/>
      <c r="PIM237" s="38"/>
      <c r="PIN237" s="38"/>
      <c r="PIO237" s="38"/>
      <c r="PIP237" s="38"/>
      <c r="PIQ237" s="38"/>
      <c r="PIR237" s="38"/>
      <c r="PIS237" s="38"/>
      <c r="PIT237" s="38"/>
      <c r="PIU237" s="38"/>
      <c r="PIV237" s="38"/>
      <c r="PIW237" s="38"/>
      <c r="PIX237" s="38"/>
      <c r="PIY237" s="38"/>
      <c r="PIZ237" s="38"/>
      <c r="PJA237" s="38"/>
      <c r="PJB237" s="38"/>
      <c r="PJC237" s="38"/>
      <c r="PJD237" s="38"/>
      <c r="PJE237" s="38"/>
      <c r="PJF237" s="38"/>
      <c r="PJG237" s="38"/>
      <c r="PJH237" s="38"/>
      <c r="PJI237" s="38"/>
      <c r="PJJ237" s="38"/>
      <c r="PJK237" s="38"/>
      <c r="PJL237" s="38"/>
      <c r="PJM237" s="38"/>
      <c r="PJN237" s="38"/>
      <c r="PJO237" s="38"/>
      <c r="PJP237" s="38"/>
      <c r="PJQ237" s="38"/>
      <c r="PJR237" s="38"/>
      <c r="PJS237" s="38"/>
      <c r="PJT237" s="38"/>
      <c r="PJU237" s="38"/>
      <c r="PJV237" s="38"/>
      <c r="PJW237" s="38"/>
      <c r="PJX237" s="38"/>
      <c r="PJY237" s="38"/>
      <c r="PJZ237" s="38"/>
      <c r="PKA237" s="38"/>
      <c r="PKB237" s="38"/>
      <c r="PKC237" s="38"/>
      <c r="PKD237" s="38"/>
      <c r="PKE237" s="38"/>
      <c r="PKF237" s="38"/>
      <c r="PKG237" s="38"/>
      <c r="PKH237" s="38"/>
      <c r="PKI237" s="38"/>
      <c r="PKJ237" s="38"/>
      <c r="PKK237" s="38"/>
      <c r="PKL237" s="38"/>
      <c r="PKM237" s="38"/>
      <c r="PKN237" s="38"/>
      <c r="PKO237" s="38"/>
      <c r="PKP237" s="38"/>
      <c r="PKQ237" s="38"/>
      <c r="PKR237" s="38"/>
      <c r="PKS237" s="38"/>
      <c r="PKT237" s="38"/>
      <c r="PKU237" s="38"/>
      <c r="PKV237" s="38"/>
      <c r="PKW237" s="38"/>
      <c r="PKX237" s="38"/>
      <c r="PKY237" s="38"/>
      <c r="PKZ237" s="38"/>
      <c r="PLA237" s="38"/>
      <c r="PLB237" s="38"/>
      <c r="PLC237" s="38"/>
      <c r="PLD237" s="38"/>
      <c r="PLE237" s="38"/>
      <c r="PLF237" s="38"/>
      <c r="PLG237" s="38"/>
      <c r="PLH237" s="38"/>
      <c r="PLI237" s="38"/>
      <c r="PLJ237" s="38"/>
      <c r="PLK237" s="38"/>
      <c r="PLL237" s="38"/>
      <c r="PLM237" s="38"/>
      <c r="PLN237" s="38"/>
      <c r="PLO237" s="38"/>
      <c r="PLP237" s="38"/>
      <c r="PLQ237" s="38"/>
      <c r="PLR237" s="38"/>
      <c r="PLS237" s="38"/>
      <c r="PLT237" s="38"/>
      <c r="PLU237" s="38"/>
      <c r="PLV237" s="38"/>
      <c r="PLW237" s="38"/>
      <c r="PLX237" s="38"/>
      <c r="PLY237" s="38"/>
      <c r="PLZ237" s="38"/>
      <c r="PMA237" s="38"/>
      <c r="PMB237" s="38"/>
      <c r="PMC237" s="38"/>
      <c r="PMD237" s="38"/>
      <c r="PME237" s="38"/>
      <c r="PMF237" s="38"/>
      <c r="PMG237" s="38"/>
      <c r="PMH237" s="38"/>
      <c r="PMI237" s="38"/>
      <c r="PMJ237" s="38"/>
      <c r="PMK237" s="38"/>
      <c r="PML237" s="38"/>
      <c r="PMM237" s="38"/>
      <c r="PMN237" s="38"/>
      <c r="PMO237" s="38"/>
      <c r="PMP237" s="38"/>
      <c r="PMQ237" s="38"/>
      <c r="PMR237" s="38"/>
      <c r="PMS237" s="38"/>
      <c r="PMT237" s="38"/>
      <c r="PMU237" s="38"/>
      <c r="PMV237" s="38"/>
      <c r="PMW237" s="38"/>
      <c r="PMX237" s="38"/>
      <c r="PMY237" s="38"/>
      <c r="PMZ237" s="38"/>
      <c r="PNA237" s="38"/>
      <c r="PNB237" s="38"/>
      <c r="PNC237" s="38"/>
      <c r="PND237" s="38"/>
      <c r="PNE237" s="38"/>
      <c r="PNF237" s="38"/>
      <c r="PNG237" s="38"/>
      <c r="PNH237" s="38"/>
      <c r="PNI237" s="38"/>
      <c r="PNJ237" s="38"/>
      <c r="PNK237" s="38"/>
      <c r="PNL237" s="38"/>
      <c r="PNM237" s="38"/>
      <c r="PNN237" s="38"/>
      <c r="PNO237" s="38"/>
      <c r="PNP237" s="38"/>
      <c r="PNQ237" s="38"/>
      <c r="PNR237" s="38"/>
      <c r="PNS237" s="38"/>
      <c r="PNT237" s="38"/>
      <c r="PNU237" s="38"/>
      <c r="PNV237" s="38"/>
      <c r="PNW237" s="38"/>
      <c r="PNX237" s="38"/>
      <c r="PNY237" s="38"/>
      <c r="PNZ237" s="38"/>
      <c r="POA237" s="38"/>
      <c r="POB237" s="38"/>
      <c r="POC237" s="38"/>
      <c r="POD237" s="38"/>
      <c r="POE237" s="38"/>
      <c r="POF237" s="38"/>
      <c r="POG237" s="38"/>
      <c r="POH237" s="38"/>
      <c r="POI237" s="38"/>
      <c r="POJ237" s="38"/>
      <c r="POK237" s="38"/>
      <c r="POL237" s="38"/>
      <c r="POM237" s="38"/>
      <c r="PON237" s="38"/>
      <c r="POO237" s="38"/>
      <c r="POP237" s="38"/>
      <c r="POQ237" s="38"/>
      <c r="POR237" s="38"/>
      <c r="POS237" s="38"/>
      <c r="POT237" s="38"/>
      <c r="POU237" s="38"/>
      <c r="POV237" s="38"/>
      <c r="POW237" s="38"/>
      <c r="POX237" s="38"/>
      <c r="POY237" s="38"/>
      <c r="POZ237" s="38"/>
      <c r="PPA237" s="38"/>
      <c r="PPB237" s="38"/>
      <c r="PPC237" s="38"/>
      <c r="PPD237" s="38"/>
      <c r="PPE237" s="38"/>
      <c r="PPF237" s="38"/>
      <c r="PPG237" s="38"/>
      <c r="PPH237" s="38"/>
      <c r="PPI237" s="38"/>
      <c r="PPJ237" s="38"/>
      <c r="PPK237" s="38"/>
      <c r="PPL237" s="38"/>
      <c r="PPM237" s="38"/>
      <c r="PPN237" s="38"/>
      <c r="PPO237" s="38"/>
      <c r="PPP237" s="38"/>
      <c r="PPQ237" s="38"/>
      <c r="PPR237" s="38"/>
      <c r="PPS237" s="38"/>
      <c r="PPT237" s="38"/>
      <c r="PPU237" s="38"/>
      <c r="PPV237" s="38"/>
      <c r="PPW237" s="38"/>
      <c r="PPX237" s="38"/>
      <c r="PPY237" s="38"/>
      <c r="PPZ237" s="38"/>
      <c r="PQA237" s="38"/>
      <c r="PQB237" s="38"/>
      <c r="PQC237" s="38"/>
      <c r="PQD237" s="38"/>
      <c r="PQE237" s="38"/>
      <c r="PQF237" s="38"/>
      <c r="PQG237" s="38"/>
      <c r="PQH237" s="38"/>
      <c r="PQI237" s="38"/>
      <c r="PQJ237" s="38"/>
      <c r="PQK237" s="38"/>
      <c r="PQL237" s="38"/>
      <c r="PQM237" s="38"/>
      <c r="PQN237" s="38"/>
      <c r="PQO237" s="38"/>
      <c r="PQP237" s="38"/>
      <c r="PQQ237" s="38"/>
      <c r="PQR237" s="38"/>
      <c r="PQS237" s="38"/>
      <c r="PQT237" s="38"/>
      <c r="PQU237" s="38"/>
      <c r="PQV237" s="38"/>
      <c r="PQW237" s="38"/>
      <c r="PQX237" s="38"/>
      <c r="PQY237" s="38"/>
      <c r="PQZ237" s="38"/>
      <c r="PRA237" s="38"/>
      <c r="PRB237" s="38"/>
      <c r="PRC237" s="38"/>
      <c r="PRD237" s="38"/>
      <c r="PRE237" s="38"/>
      <c r="PRF237" s="38"/>
      <c r="PRG237" s="38"/>
      <c r="PRH237" s="38"/>
      <c r="PRI237" s="38"/>
      <c r="PRJ237" s="38"/>
      <c r="PRK237" s="38"/>
      <c r="PRL237" s="38"/>
      <c r="PRM237" s="38"/>
      <c r="PRN237" s="38"/>
      <c r="PRO237" s="38"/>
      <c r="PRP237" s="38"/>
      <c r="PRQ237" s="38"/>
      <c r="PRR237" s="38"/>
      <c r="PRS237" s="38"/>
      <c r="PRT237" s="38"/>
      <c r="PRU237" s="38"/>
      <c r="PRV237" s="38"/>
      <c r="PRW237" s="38"/>
      <c r="PRX237" s="38"/>
      <c r="PRY237" s="38"/>
      <c r="PRZ237" s="38"/>
      <c r="PSA237" s="38"/>
      <c r="PSB237" s="38"/>
      <c r="PSC237" s="38"/>
      <c r="PSD237" s="38"/>
      <c r="PSE237" s="38"/>
      <c r="PSF237" s="38"/>
      <c r="PSG237" s="38"/>
      <c r="PSH237" s="38"/>
      <c r="PSI237" s="38"/>
      <c r="PSJ237" s="38"/>
      <c r="PSK237" s="38"/>
      <c r="PSL237" s="38"/>
      <c r="PSM237" s="38"/>
      <c r="PSN237" s="38"/>
      <c r="PSO237" s="38"/>
      <c r="PSP237" s="38"/>
      <c r="PSQ237" s="38"/>
      <c r="PSR237" s="38"/>
      <c r="PSS237" s="38"/>
      <c r="PST237" s="38"/>
      <c r="PSU237" s="38"/>
      <c r="PSV237" s="38"/>
      <c r="PSW237" s="38"/>
      <c r="PSX237" s="38"/>
      <c r="PSY237" s="38"/>
      <c r="PSZ237" s="38"/>
      <c r="PTA237" s="38"/>
      <c r="PTB237" s="38"/>
      <c r="PTC237" s="38"/>
      <c r="PTD237" s="38"/>
      <c r="PTE237" s="38"/>
      <c r="PTF237" s="38"/>
      <c r="PTG237" s="38"/>
      <c r="PTH237" s="38"/>
      <c r="PTI237" s="38"/>
      <c r="PTJ237" s="38"/>
      <c r="PTK237" s="38"/>
      <c r="PTL237" s="38"/>
      <c r="PTM237" s="38"/>
      <c r="PTN237" s="38"/>
      <c r="PTO237" s="38"/>
      <c r="PTP237" s="38"/>
      <c r="PTQ237" s="38"/>
      <c r="PTR237" s="38"/>
      <c r="PTS237" s="38"/>
      <c r="PTT237" s="38"/>
      <c r="PTU237" s="38"/>
      <c r="PTV237" s="38"/>
      <c r="PTW237" s="38"/>
      <c r="PTX237" s="38"/>
      <c r="PTY237" s="38"/>
      <c r="PTZ237" s="38"/>
      <c r="PUA237" s="38"/>
      <c r="PUB237" s="38"/>
      <c r="PUC237" s="38"/>
      <c r="PUD237" s="38"/>
      <c r="PUE237" s="38"/>
      <c r="PUF237" s="38"/>
      <c r="PUG237" s="38"/>
      <c r="PUH237" s="38"/>
      <c r="PUI237" s="38"/>
      <c r="PUJ237" s="38"/>
      <c r="PUK237" s="38"/>
      <c r="PUL237" s="38"/>
      <c r="PUM237" s="38"/>
      <c r="PUN237" s="38"/>
      <c r="PUO237" s="38"/>
      <c r="PUP237" s="38"/>
      <c r="PUQ237" s="38"/>
      <c r="PUR237" s="38"/>
      <c r="PUS237" s="38"/>
      <c r="PUT237" s="38"/>
      <c r="PUU237" s="38"/>
      <c r="PUV237" s="38"/>
      <c r="PUW237" s="38"/>
      <c r="PUX237" s="38"/>
      <c r="PUY237" s="38"/>
      <c r="PUZ237" s="38"/>
      <c r="PVA237" s="38"/>
      <c r="PVB237" s="38"/>
      <c r="PVC237" s="38"/>
      <c r="PVD237" s="38"/>
      <c r="PVE237" s="38"/>
      <c r="PVF237" s="38"/>
      <c r="PVG237" s="38"/>
      <c r="PVH237" s="38"/>
      <c r="PVI237" s="38"/>
      <c r="PVJ237" s="38"/>
      <c r="PVK237" s="38"/>
      <c r="PVL237" s="38"/>
      <c r="PVM237" s="38"/>
      <c r="PVN237" s="38"/>
      <c r="PVO237" s="38"/>
      <c r="PVP237" s="38"/>
      <c r="PVQ237" s="38"/>
      <c r="PVR237" s="38"/>
      <c r="PVS237" s="38"/>
      <c r="PVT237" s="38"/>
      <c r="PVU237" s="38"/>
      <c r="PVV237" s="38"/>
      <c r="PVW237" s="38"/>
      <c r="PVX237" s="38"/>
      <c r="PVY237" s="38"/>
      <c r="PVZ237" s="38"/>
      <c r="PWA237" s="38"/>
      <c r="PWB237" s="38"/>
      <c r="PWC237" s="38"/>
      <c r="PWD237" s="38"/>
      <c r="PWE237" s="38"/>
      <c r="PWF237" s="38"/>
      <c r="PWG237" s="38"/>
      <c r="PWH237" s="38"/>
      <c r="PWI237" s="38"/>
      <c r="PWJ237" s="38"/>
      <c r="PWK237" s="38"/>
      <c r="PWL237" s="38"/>
      <c r="PWM237" s="38"/>
      <c r="PWN237" s="38"/>
      <c r="PWO237" s="38"/>
      <c r="PWP237" s="38"/>
      <c r="PWQ237" s="38"/>
      <c r="PWR237" s="38"/>
      <c r="PWS237" s="38"/>
      <c r="PWT237" s="38"/>
      <c r="PWU237" s="38"/>
      <c r="PWV237" s="38"/>
      <c r="PWW237" s="38"/>
      <c r="PWX237" s="38"/>
      <c r="PWY237" s="38"/>
      <c r="PWZ237" s="38"/>
      <c r="PXA237" s="38"/>
      <c r="PXB237" s="38"/>
      <c r="PXC237" s="38"/>
      <c r="PXD237" s="38"/>
      <c r="PXE237" s="38"/>
      <c r="PXF237" s="38"/>
      <c r="PXG237" s="38"/>
      <c r="PXH237" s="38"/>
      <c r="PXI237" s="38"/>
      <c r="PXJ237" s="38"/>
      <c r="PXK237" s="38"/>
      <c r="PXL237" s="38"/>
      <c r="PXM237" s="38"/>
      <c r="PXN237" s="38"/>
      <c r="PXO237" s="38"/>
      <c r="PXP237" s="38"/>
      <c r="PXQ237" s="38"/>
      <c r="PXR237" s="38"/>
      <c r="PXS237" s="38"/>
      <c r="PXT237" s="38"/>
      <c r="PXU237" s="38"/>
      <c r="PXV237" s="38"/>
      <c r="PXW237" s="38"/>
      <c r="PXX237" s="38"/>
      <c r="PXY237" s="38"/>
      <c r="PXZ237" s="38"/>
      <c r="PYA237" s="38"/>
      <c r="PYB237" s="38"/>
      <c r="PYC237" s="38"/>
      <c r="PYD237" s="38"/>
      <c r="PYE237" s="38"/>
      <c r="PYF237" s="38"/>
      <c r="PYG237" s="38"/>
      <c r="PYH237" s="38"/>
      <c r="PYI237" s="38"/>
      <c r="PYJ237" s="38"/>
      <c r="PYK237" s="38"/>
      <c r="PYL237" s="38"/>
      <c r="PYM237" s="38"/>
      <c r="PYN237" s="38"/>
      <c r="PYO237" s="38"/>
      <c r="PYP237" s="38"/>
      <c r="PYQ237" s="38"/>
      <c r="PYR237" s="38"/>
      <c r="PYS237" s="38"/>
      <c r="PYT237" s="38"/>
      <c r="PYU237" s="38"/>
      <c r="PYV237" s="38"/>
      <c r="PYW237" s="38"/>
      <c r="PYX237" s="38"/>
      <c r="PYY237" s="38"/>
      <c r="PYZ237" s="38"/>
      <c r="PZA237" s="38"/>
      <c r="PZB237" s="38"/>
      <c r="PZC237" s="38"/>
      <c r="PZD237" s="38"/>
      <c r="PZE237" s="38"/>
      <c r="PZF237" s="38"/>
      <c r="PZG237" s="38"/>
      <c r="PZH237" s="38"/>
      <c r="PZI237" s="38"/>
      <c r="PZJ237" s="38"/>
      <c r="PZK237" s="38"/>
      <c r="PZL237" s="38"/>
      <c r="PZM237" s="38"/>
      <c r="PZN237" s="38"/>
      <c r="PZO237" s="38"/>
      <c r="PZP237" s="38"/>
      <c r="PZQ237" s="38"/>
      <c r="PZR237" s="38"/>
      <c r="PZS237" s="38"/>
      <c r="PZT237" s="38"/>
      <c r="PZU237" s="38"/>
      <c r="PZV237" s="38"/>
      <c r="PZW237" s="38"/>
      <c r="PZX237" s="38"/>
      <c r="PZY237" s="38"/>
      <c r="PZZ237" s="38"/>
      <c r="QAA237" s="38"/>
      <c r="QAB237" s="38"/>
      <c r="QAC237" s="38"/>
      <c r="QAD237" s="38"/>
      <c r="QAE237" s="38"/>
      <c r="QAF237" s="38"/>
      <c r="QAG237" s="38"/>
      <c r="QAH237" s="38"/>
      <c r="QAI237" s="38"/>
      <c r="QAJ237" s="38"/>
      <c r="QAK237" s="38"/>
      <c r="QAL237" s="38"/>
      <c r="QAM237" s="38"/>
      <c r="QAN237" s="38"/>
      <c r="QAO237" s="38"/>
      <c r="QAP237" s="38"/>
      <c r="QAQ237" s="38"/>
      <c r="QAR237" s="38"/>
      <c r="QAS237" s="38"/>
      <c r="QAT237" s="38"/>
      <c r="QAU237" s="38"/>
      <c r="QAV237" s="38"/>
      <c r="QAW237" s="38"/>
      <c r="QAX237" s="38"/>
      <c r="QAY237" s="38"/>
      <c r="QAZ237" s="38"/>
      <c r="QBA237" s="38"/>
      <c r="QBB237" s="38"/>
      <c r="QBC237" s="38"/>
      <c r="QBD237" s="38"/>
      <c r="QBE237" s="38"/>
      <c r="QBF237" s="38"/>
      <c r="QBG237" s="38"/>
      <c r="QBH237" s="38"/>
      <c r="QBI237" s="38"/>
      <c r="QBJ237" s="38"/>
      <c r="QBK237" s="38"/>
      <c r="QBL237" s="38"/>
      <c r="QBM237" s="38"/>
      <c r="QBN237" s="38"/>
      <c r="QBO237" s="38"/>
      <c r="QBP237" s="38"/>
      <c r="QBQ237" s="38"/>
      <c r="QBR237" s="38"/>
      <c r="QBS237" s="38"/>
      <c r="QBT237" s="38"/>
      <c r="QBU237" s="38"/>
      <c r="QBV237" s="38"/>
      <c r="QBW237" s="38"/>
      <c r="QBX237" s="38"/>
      <c r="QBY237" s="38"/>
      <c r="QBZ237" s="38"/>
      <c r="QCA237" s="38"/>
      <c r="QCB237" s="38"/>
      <c r="QCC237" s="38"/>
      <c r="QCD237" s="38"/>
      <c r="QCE237" s="38"/>
      <c r="QCF237" s="38"/>
      <c r="QCG237" s="38"/>
      <c r="QCH237" s="38"/>
      <c r="QCI237" s="38"/>
      <c r="QCJ237" s="38"/>
      <c r="QCK237" s="38"/>
      <c r="QCL237" s="38"/>
      <c r="QCM237" s="38"/>
      <c r="QCN237" s="38"/>
      <c r="QCO237" s="38"/>
      <c r="QCP237" s="38"/>
      <c r="QCQ237" s="38"/>
      <c r="QCR237" s="38"/>
      <c r="QCS237" s="38"/>
      <c r="QCT237" s="38"/>
      <c r="QCU237" s="38"/>
      <c r="QCV237" s="38"/>
      <c r="QCW237" s="38"/>
      <c r="QCX237" s="38"/>
      <c r="QCY237" s="38"/>
      <c r="QCZ237" s="38"/>
      <c r="QDA237" s="38"/>
      <c r="QDB237" s="38"/>
      <c r="QDC237" s="38"/>
      <c r="QDD237" s="38"/>
      <c r="QDE237" s="38"/>
      <c r="QDF237" s="38"/>
      <c r="QDG237" s="38"/>
      <c r="QDH237" s="38"/>
      <c r="QDI237" s="38"/>
      <c r="QDJ237" s="38"/>
      <c r="QDK237" s="38"/>
      <c r="QDL237" s="38"/>
      <c r="QDM237" s="38"/>
      <c r="QDN237" s="38"/>
      <c r="QDO237" s="38"/>
      <c r="QDP237" s="38"/>
      <c r="QDQ237" s="38"/>
      <c r="QDR237" s="38"/>
      <c r="QDS237" s="38"/>
      <c r="QDT237" s="38"/>
      <c r="QDU237" s="38"/>
      <c r="QDV237" s="38"/>
      <c r="QDW237" s="38"/>
      <c r="QDX237" s="38"/>
      <c r="QDY237" s="38"/>
      <c r="QDZ237" s="38"/>
      <c r="QEA237" s="38"/>
      <c r="QEB237" s="38"/>
      <c r="QEC237" s="38"/>
      <c r="QED237" s="38"/>
      <c r="QEE237" s="38"/>
      <c r="QEF237" s="38"/>
      <c r="QEG237" s="38"/>
      <c r="QEH237" s="38"/>
      <c r="QEI237" s="38"/>
      <c r="QEJ237" s="38"/>
      <c r="QEK237" s="38"/>
      <c r="QEL237" s="38"/>
      <c r="QEM237" s="38"/>
      <c r="QEN237" s="38"/>
      <c r="QEO237" s="38"/>
      <c r="QEP237" s="38"/>
      <c r="QEQ237" s="38"/>
      <c r="QER237" s="38"/>
      <c r="QES237" s="38"/>
      <c r="QET237" s="38"/>
      <c r="QEU237" s="38"/>
      <c r="QEV237" s="38"/>
      <c r="QEW237" s="38"/>
      <c r="QEX237" s="38"/>
      <c r="QEY237" s="38"/>
      <c r="QEZ237" s="38"/>
      <c r="QFA237" s="38"/>
      <c r="QFB237" s="38"/>
      <c r="QFC237" s="38"/>
      <c r="QFD237" s="38"/>
      <c r="QFE237" s="38"/>
      <c r="QFF237" s="38"/>
      <c r="QFG237" s="38"/>
      <c r="QFH237" s="38"/>
      <c r="QFI237" s="38"/>
      <c r="QFJ237" s="38"/>
      <c r="QFK237" s="38"/>
      <c r="QFL237" s="38"/>
      <c r="QFM237" s="38"/>
      <c r="QFN237" s="38"/>
      <c r="QFO237" s="38"/>
      <c r="QFP237" s="38"/>
      <c r="QFQ237" s="38"/>
      <c r="QFR237" s="38"/>
      <c r="QFS237" s="38"/>
      <c r="QFT237" s="38"/>
      <c r="QFU237" s="38"/>
      <c r="QFV237" s="38"/>
      <c r="QFW237" s="38"/>
      <c r="QFX237" s="38"/>
      <c r="QFY237" s="38"/>
      <c r="QFZ237" s="38"/>
      <c r="QGA237" s="38"/>
      <c r="QGB237" s="38"/>
      <c r="QGC237" s="38"/>
      <c r="QGD237" s="38"/>
      <c r="QGE237" s="38"/>
      <c r="QGF237" s="38"/>
      <c r="QGG237" s="38"/>
      <c r="QGH237" s="38"/>
      <c r="QGI237" s="38"/>
      <c r="QGJ237" s="38"/>
      <c r="QGK237" s="38"/>
      <c r="QGL237" s="38"/>
      <c r="QGM237" s="38"/>
      <c r="QGN237" s="38"/>
      <c r="QGO237" s="38"/>
      <c r="QGP237" s="38"/>
      <c r="QGQ237" s="38"/>
      <c r="QGR237" s="38"/>
      <c r="QGS237" s="38"/>
      <c r="QGT237" s="38"/>
      <c r="QGU237" s="38"/>
      <c r="QGV237" s="38"/>
      <c r="QGW237" s="38"/>
      <c r="QGX237" s="38"/>
      <c r="QGY237" s="38"/>
      <c r="QGZ237" s="38"/>
      <c r="QHA237" s="38"/>
      <c r="QHB237" s="38"/>
      <c r="QHC237" s="38"/>
      <c r="QHD237" s="38"/>
      <c r="QHE237" s="38"/>
      <c r="QHF237" s="38"/>
      <c r="QHG237" s="38"/>
      <c r="QHH237" s="38"/>
      <c r="QHI237" s="38"/>
      <c r="QHJ237" s="38"/>
      <c r="QHK237" s="38"/>
      <c r="QHL237" s="38"/>
      <c r="QHM237" s="38"/>
      <c r="QHN237" s="38"/>
      <c r="QHO237" s="38"/>
      <c r="QHP237" s="38"/>
      <c r="QHQ237" s="38"/>
      <c r="QHR237" s="38"/>
      <c r="QHS237" s="38"/>
      <c r="QHT237" s="38"/>
      <c r="QHU237" s="38"/>
      <c r="QHV237" s="38"/>
      <c r="QHW237" s="38"/>
      <c r="QHX237" s="38"/>
      <c r="QHY237" s="38"/>
      <c r="QHZ237" s="38"/>
      <c r="QIA237" s="38"/>
      <c r="QIB237" s="38"/>
      <c r="QIC237" s="38"/>
      <c r="QID237" s="38"/>
      <c r="QIE237" s="38"/>
      <c r="QIF237" s="38"/>
      <c r="QIG237" s="38"/>
      <c r="QIH237" s="38"/>
      <c r="QII237" s="38"/>
      <c r="QIJ237" s="38"/>
      <c r="QIK237" s="38"/>
      <c r="QIL237" s="38"/>
      <c r="QIM237" s="38"/>
      <c r="QIN237" s="38"/>
      <c r="QIO237" s="38"/>
      <c r="QIP237" s="38"/>
      <c r="QIQ237" s="38"/>
      <c r="QIR237" s="38"/>
      <c r="QIS237" s="38"/>
      <c r="QIT237" s="38"/>
      <c r="QIU237" s="38"/>
      <c r="QIV237" s="38"/>
      <c r="QIW237" s="38"/>
      <c r="QIX237" s="38"/>
      <c r="QIY237" s="38"/>
      <c r="QIZ237" s="38"/>
      <c r="QJA237" s="38"/>
      <c r="QJB237" s="38"/>
      <c r="QJC237" s="38"/>
      <c r="QJD237" s="38"/>
      <c r="QJE237" s="38"/>
      <c r="QJF237" s="38"/>
      <c r="QJG237" s="38"/>
      <c r="QJH237" s="38"/>
      <c r="QJI237" s="38"/>
      <c r="QJJ237" s="38"/>
      <c r="QJK237" s="38"/>
      <c r="QJL237" s="38"/>
      <c r="QJM237" s="38"/>
      <c r="QJN237" s="38"/>
      <c r="QJO237" s="38"/>
      <c r="QJP237" s="38"/>
      <c r="QJQ237" s="38"/>
      <c r="QJR237" s="38"/>
      <c r="QJS237" s="38"/>
      <c r="QJT237" s="38"/>
      <c r="QJU237" s="38"/>
      <c r="QJV237" s="38"/>
      <c r="QJW237" s="38"/>
      <c r="QJX237" s="38"/>
      <c r="QJY237" s="38"/>
      <c r="QJZ237" s="38"/>
      <c r="QKA237" s="38"/>
      <c r="QKB237" s="38"/>
      <c r="QKC237" s="38"/>
      <c r="QKD237" s="38"/>
      <c r="QKE237" s="38"/>
      <c r="QKF237" s="38"/>
      <c r="QKG237" s="38"/>
      <c r="QKH237" s="38"/>
      <c r="QKI237" s="38"/>
      <c r="QKJ237" s="38"/>
      <c r="QKK237" s="38"/>
      <c r="QKL237" s="38"/>
      <c r="QKM237" s="38"/>
      <c r="QKN237" s="38"/>
      <c r="QKO237" s="38"/>
      <c r="QKP237" s="38"/>
      <c r="QKQ237" s="38"/>
      <c r="QKR237" s="38"/>
      <c r="QKS237" s="38"/>
      <c r="QKT237" s="38"/>
      <c r="QKU237" s="38"/>
      <c r="QKV237" s="38"/>
      <c r="QKW237" s="38"/>
      <c r="QKX237" s="38"/>
      <c r="QKY237" s="38"/>
      <c r="QKZ237" s="38"/>
      <c r="QLA237" s="38"/>
      <c r="QLB237" s="38"/>
      <c r="QLC237" s="38"/>
      <c r="QLD237" s="38"/>
      <c r="QLE237" s="38"/>
      <c r="QLF237" s="38"/>
      <c r="QLG237" s="38"/>
      <c r="QLH237" s="38"/>
      <c r="QLI237" s="38"/>
      <c r="QLJ237" s="38"/>
      <c r="QLK237" s="38"/>
      <c r="QLL237" s="38"/>
      <c r="QLM237" s="38"/>
      <c r="QLN237" s="38"/>
      <c r="QLO237" s="38"/>
      <c r="QLP237" s="38"/>
      <c r="QLQ237" s="38"/>
      <c r="QLR237" s="38"/>
      <c r="QLS237" s="38"/>
      <c r="QLT237" s="38"/>
      <c r="QLU237" s="38"/>
      <c r="QLV237" s="38"/>
      <c r="QLW237" s="38"/>
      <c r="QLX237" s="38"/>
      <c r="QLY237" s="38"/>
      <c r="QLZ237" s="38"/>
      <c r="QMA237" s="38"/>
      <c r="QMB237" s="38"/>
      <c r="QMC237" s="38"/>
      <c r="QMD237" s="38"/>
      <c r="QME237" s="38"/>
      <c r="QMF237" s="38"/>
      <c r="QMG237" s="38"/>
      <c r="QMH237" s="38"/>
      <c r="QMI237" s="38"/>
      <c r="QMJ237" s="38"/>
      <c r="QMK237" s="38"/>
      <c r="QML237" s="38"/>
      <c r="QMM237" s="38"/>
      <c r="QMN237" s="38"/>
      <c r="QMO237" s="38"/>
      <c r="QMP237" s="38"/>
      <c r="QMQ237" s="38"/>
      <c r="QMR237" s="38"/>
      <c r="QMS237" s="38"/>
      <c r="QMT237" s="38"/>
      <c r="QMU237" s="38"/>
      <c r="QMV237" s="38"/>
      <c r="QMW237" s="38"/>
      <c r="QMX237" s="38"/>
      <c r="QMY237" s="38"/>
      <c r="QMZ237" s="38"/>
      <c r="QNA237" s="38"/>
      <c r="QNB237" s="38"/>
      <c r="QNC237" s="38"/>
      <c r="QND237" s="38"/>
      <c r="QNE237" s="38"/>
      <c r="QNF237" s="38"/>
      <c r="QNG237" s="38"/>
      <c r="QNH237" s="38"/>
      <c r="QNI237" s="38"/>
      <c r="QNJ237" s="38"/>
      <c r="QNK237" s="38"/>
      <c r="QNL237" s="38"/>
      <c r="QNM237" s="38"/>
      <c r="QNN237" s="38"/>
      <c r="QNO237" s="38"/>
      <c r="QNP237" s="38"/>
      <c r="QNQ237" s="38"/>
      <c r="QNR237" s="38"/>
      <c r="QNS237" s="38"/>
      <c r="QNT237" s="38"/>
      <c r="QNU237" s="38"/>
      <c r="QNV237" s="38"/>
      <c r="QNW237" s="38"/>
      <c r="QNX237" s="38"/>
      <c r="QNY237" s="38"/>
      <c r="QNZ237" s="38"/>
      <c r="QOA237" s="38"/>
      <c r="QOB237" s="38"/>
      <c r="QOC237" s="38"/>
      <c r="QOD237" s="38"/>
      <c r="QOE237" s="38"/>
      <c r="QOF237" s="38"/>
      <c r="QOG237" s="38"/>
      <c r="QOH237" s="38"/>
      <c r="QOI237" s="38"/>
      <c r="QOJ237" s="38"/>
      <c r="QOK237" s="38"/>
      <c r="QOL237" s="38"/>
      <c r="QOM237" s="38"/>
      <c r="QON237" s="38"/>
      <c r="QOO237" s="38"/>
      <c r="QOP237" s="38"/>
      <c r="QOQ237" s="38"/>
      <c r="QOR237" s="38"/>
      <c r="QOS237" s="38"/>
      <c r="QOT237" s="38"/>
      <c r="QOU237" s="38"/>
      <c r="QOV237" s="38"/>
      <c r="QOW237" s="38"/>
      <c r="QOX237" s="38"/>
      <c r="QOY237" s="38"/>
      <c r="QOZ237" s="38"/>
      <c r="QPA237" s="38"/>
      <c r="QPB237" s="38"/>
      <c r="QPC237" s="38"/>
      <c r="QPD237" s="38"/>
      <c r="QPE237" s="38"/>
      <c r="QPF237" s="38"/>
      <c r="QPG237" s="38"/>
      <c r="QPH237" s="38"/>
      <c r="QPI237" s="38"/>
      <c r="QPJ237" s="38"/>
      <c r="QPK237" s="38"/>
      <c r="QPL237" s="38"/>
      <c r="QPM237" s="38"/>
      <c r="QPN237" s="38"/>
      <c r="QPO237" s="38"/>
      <c r="QPP237" s="38"/>
      <c r="QPQ237" s="38"/>
      <c r="QPR237" s="38"/>
      <c r="QPS237" s="38"/>
      <c r="QPT237" s="38"/>
      <c r="QPU237" s="38"/>
      <c r="QPV237" s="38"/>
      <c r="QPW237" s="38"/>
      <c r="QPX237" s="38"/>
      <c r="QPY237" s="38"/>
      <c r="QPZ237" s="38"/>
      <c r="QQA237" s="38"/>
      <c r="QQB237" s="38"/>
      <c r="QQC237" s="38"/>
      <c r="QQD237" s="38"/>
      <c r="QQE237" s="38"/>
      <c r="QQF237" s="38"/>
      <c r="QQG237" s="38"/>
      <c r="QQH237" s="38"/>
      <c r="QQI237" s="38"/>
      <c r="QQJ237" s="38"/>
      <c r="QQK237" s="38"/>
      <c r="QQL237" s="38"/>
      <c r="QQM237" s="38"/>
      <c r="QQN237" s="38"/>
      <c r="QQO237" s="38"/>
      <c r="QQP237" s="38"/>
      <c r="QQQ237" s="38"/>
      <c r="QQR237" s="38"/>
      <c r="QQS237" s="38"/>
      <c r="QQT237" s="38"/>
      <c r="QQU237" s="38"/>
      <c r="QQV237" s="38"/>
      <c r="QQW237" s="38"/>
      <c r="QQX237" s="38"/>
      <c r="QQY237" s="38"/>
      <c r="QQZ237" s="38"/>
      <c r="QRA237" s="38"/>
      <c r="QRB237" s="38"/>
      <c r="QRC237" s="38"/>
      <c r="QRD237" s="38"/>
      <c r="QRE237" s="38"/>
      <c r="QRF237" s="38"/>
      <c r="QRG237" s="38"/>
      <c r="QRH237" s="38"/>
      <c r="QRI237" s="38"/>
      <c r="QRJ237" s="38"/>
      <c r="QRK237" s="38"/>
      <c r="QRL237" s="38"/>
      <c r="QRM237" s="38"/>
      <c r="QRN237" s="38"/>
      <c r="QRO237" s="38"/>
      <c r="QRP237" s="38"/>
      <c r="QRQ237" s="38"/>
      <c r="QRR237" s="38"/>
      <c r="QRS237" s="38"/>
      <c r="QRT237" s="38"/>
      <c r="QRU237" s="38"/>
      <c r="QRV237" s="38"/>
      <c r="QRW237" s="38"/>
      <c r="QRX237" s="38"/>
      <c r="QRY237" s="38"/>
      <c r="QRZ237" s="38"/>
      <c r="QSA237" s="38"/>
      <c r="QSB237" s="38"/>
      <c r="QSC237" s="38"/>
      <c r="QSD237" s="38"/>
      <c r="QSE237" s="38"/>
      <c r="QSF237" s="38"/>
      <c r="QSG237" s="38"/>
      <c r="QSH237" s="38"/>
      <c r="QSI237" s="38"/>
      <c r="QSJ237" s="38"/>
      <c r="QSK237" s="38"/>
      <c r="QSL237" s="38"/>
      <c r="QSM237" s="38"/>
      <c r="QSN237" s="38"/>
      <c r="QSO237" s="38"/>
      <c r="QSP237" s="38"/>
      <c r="QSQ237" s="38"/>
      <c r="QSR237" s="38"/>
      <c r="QSS237" s="38"/>
      <c r="QST237" s="38"/>
      <c r="QSU237" s="38"/>
      <c r="QSV237" s="38"/>
      <c r="QSW237" s="38"/>
      <c r="QSX237" s="38"/>
      <c r="QSY237" s="38"/>
      <c r="QSZ237" s="38"/>
      <c r="QTA237" s="38"/>
      <c r="QTB237" s="38"/>
      <c r="QTC237" s="38"/>
      <c r="QTD237" s="38"/>
      <c r="QTE237" s="38"/>
      <c r="QTF237" s="38"/>
      <c r="QTG237" s="38"/>
      <c r="QTH237" s="38"/>
      <c r="QTI237" s="38"/>
      <c r="QTJ237" s="38"/>
      <c r="QTK237" s="38"/>
      <c r="QTL237" s="38"/>
      <c r="QTM237" s="38"/>
      <c r="QTN237" s="38"/>
      <c r="QTO237" s="38"/>
      <c r="QTP237" s="38"/>
      <c r="QTQ237" s="38"/>
      <c r="QTR237" s="38"/>
      <c r="QTS237" s="38"/>
      <c r="QTT237" s="38"/>
      <c r="QTU237" s="38"/>
      <c r="QTV237" s="38"/>
      <c r="QTW237" s="38"/>
      <c r="QTX237" s="38"/>
      <c r="QTY237" s="38"/>
      <c r="QTZ237" s="38"/>
      <c r="QUA237" s="38"/>
      <c r="QUB237" s="38"/>
      <c r="QUC237" s="38"/>
      <c r="QUD237" s="38"/>
      <c r="QUE237" s="38"/>
      <c r="QUF237" s="38"/>
      <c r="QUG237" s="38"/>
      <c r="QUH237" s="38"/>
      <c r="QUI237" s="38"/>
      <c r="QUJ237" s="38"/>
      <c r="QUK237" s="38"/>
      <c r="QUL237" s="38"/>
      <c r="QUM237" s="38"/>
      <c r="QUN237" s="38"/>
      <c r="QUO237" s="38"/>
      <c r="QUP237" s="38"/>
      <c r="QUQ237" s="38"/>
      <c r="QUR237" s="38"/>
      <c r="QUS237" s="38"/>
      <c r="QUT237" s="38"/>
      <c r="QUU237" s="38"/>
      <c r="QUV237" s="38"/>
      <c r="QUW237" s="38"/>
      <c r="QUX237" s="38"/>
      <c r="QUY237" s="38"/>
      <c r="QUZ237" s="38"/>
      <c r="QVA237" s="38"/>
      <c r="QVB237" s="38"/>
      <c r="QVC237" s="38"/>
      <c r="QVD237" s="38"/>
      <c r="QVE237" s="38"/>
      <c r="QVF237" s="38"/>
      <c r="QVG237" s="38"/>
      <c r="QVH237" s="38"/>
      <c r="QVI237" s="38"/>
      <c r="QVJ237" s="38"/>
      <c r="QVK237" s="38"/>
      <c r="QVL237" s="38"/>
      <c r="QVM237" s="38"/>
      <c r="QVN237" s="38"/>
      <c r="QVO237" s="38"/>
      <c r="QVP237" s="38"/>
      <c r="QVQ237" s="38"/>
      <c r="QVR237" s="38"/>
      <c r="QVS237" s="38"/>
      <c r="QVT237" s="38"/>
      <c r="QVU237" s="38"/>
      <c r="QVV237" s="38"/>
      <c r="QVW237" s="38"/>
      <c r="QVX237" s="38"/>
      <c r="QVY237" s="38"/>
      <c r="QVZ237" s="38"/>
      <c r="QWA237" s="38"/>
      <c r="QWB237" s="38"/>
      <c r="QWC237" s="38"/>
      <c r="QWD237" s="38"/>
      <c r="QWE237" s="38"/>
      <c r="QWF237" s="38"/>
      <c r="QWG237" s="38"/>
      <c r="QWH237" s="38"/>
      <c r="QWI237" s="38"/>
      <c r="QWJ237" s="38"/>
      <c r="QWK237" s="38"/>
      <c r="QWL237" s="38"/>
      <c r="QWM237" s="38"/>
      <c r="QWN237" s="38"/>
      <c r="QWO237" s="38"/>
      <c r="QWP237" s="38"/>
      <c r="QWQ237" s="38"/>
      <c r="QWR237" s="38"/>
      <c r="QWS237" s="38"/>
      <c r="QWT237" s="38"/>
      <c r="QWU237" s="38"/>
      <c r="QWV237" s="38"/>
      <c r="QWW237" s="38"/>
      <c r="QWX237" s="38"/>
      <c r="QWY237" s="38"/>
      <c r="QWZ237" s="38"/>
      <c r="QXA237" s="38"/>
      <c r="QXB237" s="38"/>
      <c r="QXC237" s="38"/>
      <c r="QXD237" s="38"/>
      <c r="QXE237" s="38"/>
      <c r="QXF237" s="38"/>
      <c r="QXG237" s="38"/>
      <c r="QXH237" s="38"/>
      <c r="QXI237" s="38"/>
      <c r="QXJ237" s="38"/>
      <c r="QXK237" s="38"/>
      <c r="QXL237" s="38"/>
      <c r="QXM237" s="38"/>
      <c r="QXN237" s="38"/>
      <c r="QXO237" s="38"/>
      <c r="QXP237" s="38"/>
      <c r="QXQ237" s="38"/>
      <c r="QXR237" s="38"/>
      <c r="QXS237" s="38"/>
      <c r="QXT237" s="38"/>
      <c r="QXU237" s="38"/>
      <c r="QXV237" s="38"/>
      <c r="QXW237" s="38"/>
      <c r="QXX237" s="38"/>
      <c r="QXY237" s="38"/>
      <c r="QXZ237" s="38"/>
      <c r="QYA237" s="38"/>
      <c r="QYB237" s="38"/>
      <c r="QYC237" s="38"/>
      <c r="QYD237" s="38"/>
      <c r="QYE237" s="38"/>
      <c r="QYF237" s="38"/>
      <c r="QYG237" s="38"/>
      <c r="QYH237" s="38"/>
      <c r="QYI237" s="38"/>
      <c r="QYJ237" s="38"/>
      <c r="QYK237" s="38"/>
      <c r="QYL237" s="38"/>
      <c r="QYM237" s="38"/>
      <c r="QYN237" s="38"/>
      <c r="QYO237" s="38"/>
      <c r="QYP237" s="38"/>
      <c r="QYQ237" s="38"/>
      <c r="QYR237" s="38"/>
      <c r="QYS237" s="38"/>
      <c r="QYT237" s="38"/>
      <c r="QYU237" s="38"/>
      <c r="QYV237" s="38"/>
      <c r="QYW237" s="38"/>
      <c r="QYX237" s="38"/>
      <c r="QYY237" s="38"/>
      <c r="QYZ237" s="38"/>
      <c r="QZA237" s="38"/>
      <c r="QZB237" s="38"/>
      <c r="QZC237" s="38"/>
      <c r="QZD237" s="38"/>
      <c r="QZE237" s="38"/>
      <c r="QZF237" s="38"/>
      <c r="QZG237" s="38"/>
      <c r="QZH237" s="38"/>
      <c r="QZI237" s="38"/>
      <c r="QZJ237" s="38"/>
      <c r="QZK237" s="38"/>
      <c r="QZL237" s="38"/>
      <c r="QZM237" s="38"/>
      <c r="QZN237" s="38"/>
      <c r="QZO237" s="38"/>
      <c r="QZP237" s="38"/>
      <c r="QZQ237" s="38"/>
      <c r="QZR237" s="38"/>
      <c r="QZS237" s="38"/>
      <c r="QZT237" s="38"/>
      <c r="QZU237" s="38"/>
      <c r="QZV237" s="38"/>
      <c r="QZW237" s="38"/>
      <c r="QZX237" s="38"/>
      <c r="QZY237" s="38"/>
      <c r="QZZ237" s="38"/>
      <c r="RAA237" s="38"/>
      <c r="RAB237" s="38"/>
      <c r="RAC237" s="38"/>
      <c r="RAD237" s="38"/>
      <c r="RAE237" s="38"/>
      <c r="RAF237" s="38"/>
      <c r="RAG237" s="38"/>
      <c r="RAH237" s="38"/>
      <c r="RAI237" s="38"/>
      <c r="RAJ237" s="38"/>
      <c r="RAK237" s="38"/>
      <c r="RAL237" s="38"/>
      <c r="RAM237" s="38"/>
      <c r="RAN237" s="38"/>
      <c r="RAO237" s="38"/>
      <c r="RAP237" s="38"/>
      <c r="RAQ237" s="38"/>
      <c r="RAR237" s="38"/>
      <c r="RAS237" s="38"/>
      <c r="RAT237" s="38"/>
      <c r="RAU237" s="38"/>
      <c r="RAV237" s="38"/>
      <c r="RAW237" s="38"/>
      <c r="RAX237" s="38"/>
      <c r="RAY237" s="38"/>
      <c r="RAZ237" s="38"/>
      <c r="RBA237" s="38"/>
      <c r="RBB237" s="38"/>
      <c r="RBC237" s="38"/>
      <c r="RBD237" s="38"/>
      <c r="RBE237" s="38"/>
      <c r="RBF237" s="38"/>
      <c r="RBG237" s="38"/>
      <c r="RBH237" s="38"/>
      <c r="RBI237" s="38"/>
      <c r="RBJ237" s="38"/>
      <c r="RBK237" s="38"/>
      <c r="RBL237" s="38"/>
      <c r="RBM237" s="38"/>
      <c r="RBN237" s="38"/>
      <c r="RBO237" s="38"/>
      <c r="RBP237" s="38"/>
      <c r="RBQ237" s="38"/>
      <c r="RBR237" s="38"/>
      <c r="RBS237" s="38"/>
      <c r="RBT237" s="38"/>
      <c r="RBU237" s="38"/>
      <c r="RBV237" s="38"/>
      <c r="RBW237" s="38"/>
      <c r="RBX237" s="38"/>
      <c r="RBY237" s="38"/>
      <c r="RBZ237" s="38"/>
      <c r="RCA237" s="38"/>
      <c r="RCB237" s="38"/>
      <c r="RCC237" s="38"/>
      <c r="RCD237" s="38"/>
      <c r="RCE237" s="38"/>
      <c r="RCF237" s="38"/>
      <c r="RCG237" s="38"/>
      <c r="RCH237" s="38"/>
      <c r="RCI237" s="38"/>
      <c r="RCJ237" s="38"/>
      <c r="RCK237" s="38"/>
      <c r="RCL237" s="38"/>
      <c r="RCM237" s="38"/>
      <c r="RCN237" s="38"/>
      <c r="RCO237" s="38"/>
      <c r="RCP237" s="38"/>
      <c r="RCQ237" s="38"/>
      <c r="RCR237" s="38"/>
      <c r="RCS237" s="38"/>
      <c r="RCT237" s="38"/>
      <c r="RCU237" s="38"/>
      <c r="RCV237" s="38"/>
      <c r="RCW237" s="38"/>
      <c r="RCX237" s="38"/>
      <c r="RCY237" s="38"/>
      <c r="RCZ237" s="38"/>
      <c r="RDA237" s="38"/>
      <c r="RDB237" s="38"/>
      <c r="RDC237" s="38"/>
      <c r="RDD237" s="38"/>
      <c r="RDE237" s="38"/>
      <c r="RDF237" s="38"/>
      <c r="RDG237" s="38"/>
      <c r="RDH237" s="38"/>
      <c r="RDI237" s="38"/>
      <c r="RDJ237" s="38"/>
      <c r="RDK237" s="38"/>
      <c r="RDL237" s="38"/>
      <c r="RDM237" s="38"/>
      <c r="RDN237" s="38"/>
      <c r="RDO237" s="38"/>
      <c r="RDP237" s="38"/>
      <c r="RDQ237" s="38"/>
      <c r="RDR237" s="38"/>
      <c r="RDS237" s="38"/>
      <c r="RDT237" s="38"/>
      <c r="RDU237" s="38"/>
      <c r="RDV237" s="38"/>
      <c r="RDW237" s="38"/>
      <c r="RDX237" s="38"/>
      <c r="RDY237" s="38"/>
      <c r="RDZ237" s="38"/>
      <c r="REA237" s="38"/>
      <c r="REB237" s="38"/>
      <c r="REC237" s="38"/>
      <c r="RED237" s="38"/>
      <c r="REE237" s="38"/>
      <c r="REF237" s="38"/>
      <c r="REG237" s="38"/>
      <c r="REH237" s="38"/>
      <c r="REI237" s="38"/>
      <c r="REJ237" s="38"/>
      <c r="REK237" s="38"/>
      <c r="REL237" s="38"/>
      <c r="REM237" s="38"/>
      <c r="REN237" s="38"/>
      <c r="REO237" s="38"/>
      <c r="REP237" s="38"/>
      <c r="REQ237" s="38"/>
      <c r="RER237" s="38"/>
      <c r="RES237" s="38"/>
      <c r="RET237" s="38"/>
      <c r="REU237" s="38"/>
      <c r="REV237" s="38"/>
      <c r="REW237" s="38"/>
      <c r="REX237" s="38"/>
      <c r="REY237" s="38"/>
      <c r="REZ237" s="38"/>
      <c r="RFA237" s="38"/>
      <c r="RFB237" s="38"/>
      <c r="RFC237" s="38"/>
      <c r="RFD237" s="38"/>
      <c r="RFE237" s="38"/>
      <c r="RFF237" s="38"/>
      <c r="RFG237" s="38"/>
      <c r="RFH237" s="38"/>
      <c r="RFI237" s="38"/>
      <c r="RFJ237" s="38"/>
      <c r="RFK237" s="38"/>
      <c r="RFL237" s="38"/>
      <c r="RFM237" s="38"/>
      <c r="RFN237" s="38"/>
      <c r="RFO237" s="38"/>
      <c r="RFP237" s="38"/>
      <c r="RFQ237" s="38"/>
      <c r="RFR237" s="38"/>
      <c r="RFS237" s="38"/>
      <c r="RFT237" s="38"/>
      <c r="RFU237" s="38"/>
      <c r="RFV237" s="38"/>
      <c r="RFW237" s="38"/>
      <c r="RFX237" s="38"/>
      <c r="RFY237" s="38"/>
      <c r="RFZ237" s="38"/>
      <c r="RGA237" s="38"/>
      <c r="RGB237" s="38"/>
      <c r="RGC237" s="38"/>
      <c r="RGD237" s="38"/>
      <c r="RGE237" s="38"/>
      <c r="RGF237" s="38"/>
      <c r="RGG237" s="38"/>
      <c r="RGH237" s="38"/>
      <c r="RGI237" s="38"/>
      <c r="RGJ237" s="38"/>
      <c r="RGK237" s="38"/>
      <c r="RGL237" s="38"/>
      <c r="RGM237" s="38"/>
      <c r="RGN237" s="38"/>
      <c r="RGO237" s="38"/>
      <c r="RGP237" s="38"/>
      <c r="RGQ237" s="38"/>
      <c r="RGR237" s="38"/>
      <c r="RGS237" s="38"/>
      <c r="RGT237" s="38"/>
      <c r="RGU237" s="38"/>
      <c r="RGV237" s="38"/>
      <c r="RGW237" s="38"/>
      <c r="RGX237" s="38"/>
      <c r="RGY237" s="38"/>
      <c r="RGZ237" s="38"/>
      <c r="RHA237" s="38"/>
      <c r="RHB237" s="38"/>
      <c r="RHC237" s="38"/>
      <c r="RHD237" s="38"/>
      <c r="RHE237" s="38"/>
      <c r="RHF237" s="38"/>
      <c r="RHG237" s="38"/>
      <c r="RHH237" s="38"/>
      <c r="RHI237" s="38"/>
      <c r="RHJ237" s="38"/>
      <c r="RHK237" s="38"/>
      <c r="RHL237" s="38"/>
      <c r="RHM237" s="38"/>
      <c r="RHN237" s="38"/>
      <c r="RHO237" s="38"/>
      <c r="RHP237" s="38"/>
      <c r="RHQ237" s="38"/>
      <c r="RHR237" s="38"/>
      <c r="RHS237" s="38"/>
      <c r="RHT237" s="38"/>
      <c r="RHU237" s="38"/>
      <c r="RHV237" s="38"/>
      <c r="RHW237" s="38"/>
      <c r="RHX237" s="38"/>
      <c r="RHY237" s="38"/>
      <c r="RHZ237" s="38"/>
      <c r="RIA237" s="38"/>
      <c r="RIB237" s="38"/>
      <c r="RIC237" s="38"/>
      <c r="RID237" s="38"/>
      <c r="RIE237" s="38"/>
      <c r="RIF237" s="38"/>
      <c r="RIG237" s="38"/>
      <c r="RIH237" s="38"/>
      <c r="RII237" s="38"/>
      <c r="RIJ237" s="38"/>
      <c r="RIK237" s="38"/>
      <c r="RIL237" s="38"/>
      <c r="RIM237" s="38"/>
      <c r="RIN237" s="38"/>
      <c r="RIO237" s="38"/>
      <c r="RIP237" s="38"/>
      <c r="RIQ237" s="38"/>
      <c r="RIR237" s="38"/>
      <c r="RIS237" s="38"/>
      <c r="RIT237" s="38"/>
      <c r="RIU237" s="38"/>
      <c r="RIV237" s="38"/>
      <c r="RIW237" s="38"/>
      <c r="RIX237" s="38"/>
      <c r="RIY237" s="38"/>
      <c r="RIZ237" s="38"/>
      <c r="RJA237" s="38"/>
      <c r="RJB237" s="38"/>
      <c r="RJC237" s="38"/>
      <c r="RJD237" s="38"/>
      <c r="RJE237" s="38"/>
      <c r="RJF237" s="38"/>
      <c r="RJG237" s="38"/>
      <c r="RJH237" s="38"/>
      <c r="RJI237" s="38"/>
      <c r="RJJ237" s="38"/>
      <c r="RJK237" s="38"/>
      <c r="RJL237" s="38"/>
      <c r="RJM237" s="38"/>
      <c r="RJN237" s="38"/>
      <c r="RJO237" s="38"/>
      <c r="RJP237" s="38"/>
      <c r="RJQ237" s="38"/>
      <c r="RJR237" s="38"/>
      <c r="RJS237" s="38"/>
      <c r="RJT237" s="38"/>
      <c r="RJU237" s="38"/>
      <c r="RJV237" s="38"/>
      <c r="RJW237" s="38"/>
      <c r="RJX237" s="38"/>
      <c r="RJY237" s="38"/>
      <c r="RJZ237" s="38"/>
      <c r="RKA237" s="38"/>
      <c r="RKB237" s="38"/>
      <c r="RKC237" s="38"/>
      <c r="RKD237" s="38"/>
      <c r="RKE237" s="38"/>
      <c r="RKF237" s="38"/>
      <c r="RKG237" s="38"/>
      <c r="RKH237" s="38"/>
      <c r="RKI237" s="38"/>
      <c r="RKJ237" s="38"/>
      <c r="RKK237" s="38"/>
      <c r="RKL237" s="38"/>
      <c r="RKM237" s="38"/>
      <c r="RKN237" s="38"/>
      <c r="RKO237" s="38"/>
      <c r="RKP237" s="38"/>
      <c r="RKQ237" s="38"/>
      <c r="RKR237" s="38"/>
      <c r="RKS237" s="38"/>
      <c r="RKT237" s="38"/>
      <c r="RKU237" s="38"/>
      <c r="RKV237" s="38"/>
      <c r="RKW237" s="38"/>
      <c r="RKX237" s="38"/>
      <c r="RKY237" s="38"/>
      <c r="RKZ237" s="38"/>
      <c r="RLA237" s="38"/>
      <c r="RLB237" s="38"/>
      <c r="RLC237" s="38"/>
      <c r="RLD237" s="38"/>
      <c r="RLE237" s="38"/>
      <c r="RLF237" s="38"/>
      <c r="RLG237" s="38"/>
      <c r="RLH237" s="38"/>
      <c r="RLI237" s="38"/>
      <c r="RLJ237" s="38"/>
      <c r="RLK237" s="38"/>
      <c r="RLL237" s="38"/>
      <c r="RLM237" s="38"/>
      <c r="RLN237" s="38"/>
      <c r="RLO237" s="38"/>
      <c r="RLP237" s="38"/>
      <c r="RLQ237" s="38"/>
      <c r="RLR237" s="38"/>
      <c r="RLS237" s="38"/>
      <c r="RLT237" s="38"/>
      <c r="RLU237" s="38"/>
      <c r="RLV237" s="38"/>
      <c r="RLW237" s="38"/>
      <c r="RLX237" s="38"/>
      <c r="RLY237" s="38"/>
      <c r="RLZ237" s="38"/>
      <c r="RMA237" s="38"/>
      <c r="RMB237" s="38"/>
      <c r="RMC237" s="38"/>
      <c r="RMD237" s="38"/>
      <c r="RME237" s="38"/>
      <c r="RMF237" s="38"/>
      <c r="RMG237" s="38"/>
      <c r="RMH237" s="38"/>
      <c r="RMI237" s="38"/>
      <c r="RMJ237" s="38"/>
      <c r="RMK237" s="38"/>
      <c r="RML237" s="38"/>
      <c r="RMM237" s="38"/>
      <c r="RMN237" s="38"/>
      <c r="RMO237" s="38"/>
      <c r="RMP237" s="38"/>
      <c r="RMQ237" s="38"/>
      <c r="RMR237" s="38"/>
      <c r="RMS237" s="38"/>
      <c r="RMT237" s="38"/>
      <c r="RMU237" s="38"/>
      <c r="RMV237" s="38"/>
      <c r="RMW237" s="38"/>
      <c r="RMX237" s="38"/>
      <c r="RMY237" s="38"/>
      <c r="RMZ237" s="38"/>
      <c r="RNA237" s="38"/>
      <c r="RNB237" s="38"/>
      <c r="RNC237" s="38"/>
      <c r="RND237" s="38"/>
      <c r="RNE237" s="38"/>
      <c r="RNF237" s="38"/>
      <c r="RNG237" s="38"/>
      <c r="RNH237" s="38"/>
      <c r="RNI237" s="38"/>
      <c r="RNJ237" s="38"/>
      <c r="RNK237" s="38"/>
      <c r="RNL237" s="38"/>
      <c r="RNM237" s="38"/>
      <c r="RNN237" s="38"/>
      <c r="RNO237" s="38"/>
      <c r="RNP237" s="38"/>
      <c r="RNQ237" s="38"/>
      <c r="RNR237" s="38"/>
      <c r="RNS237" s="38"/>
      <c r="RNT237" s="38"/>
      <c r="RNU237" s="38"/>
      <c r="RNV237" s="38"/>
      <c r="RNW237" s="38"/>
      <c r="RNX237" s="38"/>
      <c r="RNY237" s="38"/>
      <c r="RNZ237" s="38"/>
      <c r="ROA237" s="38"/>
      <c r="ROB237" s="38"/>
      <c r="ROC237" s="38"/>
      <c r="ROD237" s="38"/>
      <c r="ROE237" s="38"/>
      <c r="ROF237" s="38"/>
      <c r="ROG237" s="38"/>
      <c r="ROH237" s="38"/>
      <c r="ROI237" s="38"/>
      <c r="ROJ237" s="38"/>
      <c r="ROK237" s="38"/>
      <c r="ROL237" s="38"/>
      <c r="ROM237" s="38"/>
      <c r="RON237" s="38"/>
      <c r="ROO237" s="38"/>
      <c r="ROP237" s="38"/>
      <c r="ROQ237" s="38"/>
      <c r="ROR237" s="38"/>
      <c r="ROS237" s="38"/>
      <c r="ROT237" s="38"/>
      <c r="ROU237" s="38"/>
      <c r="ROV237" s="38"/>
      <c r="ROW237" s="38"/>
      <c r="ROX237" s="38"/>
      <c r="ROY237" s="38"/>
      <c r="ROZ237" s="38"/>
      <c r="RPA237" s="38"/>
      <c r="RPB237" s="38"/>
      <c r="RPC237" s="38"/>
      <c r="RPD237" s="38"/>
      <c r="RPE237" s="38"/>
      <c r="RPF237" s="38"/>
      <c r="RPG237" s="38"/>
      <c r="RPH237" s="38"/>
      <c r="RPI237" s="38"/>
      <c r="RPJ237" s="38"/>
      <c r="RPK237" s="38"/>
      <c r="RPL237" s="38"/>
      <c r="RPM237" s="38"/>
      <c r="RPN237" s="38"/>
      <c r="RPO237" s="38"/>
      <c r="RPP237" s="38"/>
      <c r="RPQ237" s="38"/>
      <c r="RPR237" s="38"/>
      <c r="RPS237" s="38"/>
      <c r="RPT237" s="38"/>
      <c r="RPU237" s="38"/>
      <c r="RPV237" s="38"/>
      <c r="RPW237" s="38"/>
      <c r="RPX237" s="38"/>
      <c r="RPY237" s="38"/>
      <c r="RPZ237" s="38"/>
      <c r="RQA237" s="38"/>
      <c r="RQB237" s="38"/>
      <c r="RQC237" s="38"/>
      <c r="RQD237" s="38"/>
      <c r="RQE237" s="38"/>
      <c r="RQF237" s="38"/>
      <c r="RQG237" s="38"/>
      <c r="RQH237" s="38"/>
      <c r="RQI237" s="38"/>
      <c r="RQJ237" s="38"/>
      <c r="RQK237" s="38"/>
      <c r="RQL237" s="38"/>
      <c r="RQM237" s="38"/>
      <c r="RQN237" s="38"/>
      <c r="RQO237" s="38"/>
      <c r="RQP237" s="38"/>
      <c r="RQQ237" s="38"/>
      <c r="RQR237" s="38"/>
      <c r="RQS237" s="38"/>
      <c r="RQT237" s="38"/>
      <c r="RQU237" s="38"/>
      <c r="RQV237" s="38"/>
      <c r="RQW237" s="38"/>
      <c r="RQX237" s="38"/>
      <c r="RQY237" s="38"/>
      <c r="RQZ237" s="38"/>
      <c r="RRA237" s="38"/>
      <c r="RRB237" s="38"/>
      <c r="RRC237" s="38"/>
      <c r="RRD237" s="38"/>
      <c r="RRE237" s="38"/>
      <c r="RRF237" s="38"/>
      <c r="RRG237" s="38"/>
      <c r="RRH237" s="38"/>
      <c r="RRI237" s="38"/>
      <c r="RRJ237" s="38"/>
      <c r="RRK237" s="38"/>
      <c r="RRL237" s="38"/>
      <c r="RRM237" s="38"/>
      <c r="RRN237" s="38"/>
      <c r="RRO237" s="38"/>
      <c r="RRP237" s="38"/>
      <c r="RRQ237" s="38"/>
      <c r="RRR237" s="38"/>
      <c r="RRS237" s="38"/>
      <c r="RRT237" s="38"/>
      <c r="RRU237" s="38"/>
      <c r="RRV237" s="38"/>
      <c r="RRW237" s="38"/>
      <c r="RRX237" s="38"/>
      <c r="RRY237" s="38"/>
      <c r="RRZ237" s="38"/>
      <c r="RSA237" s="38"/>
      <c r="RSB237" s="38"/>
      <c r="RSC237" s="38"/>
      <c r="RSD237" s="38"/>
      <c r="RSE237" s="38"/>
      <c r="RSF237" s="38"/>
      <c r="RSG237" s="38"/>
      <c r="RSH237" s="38"/>
      <c r="RSI237" s="38"/>
      <c r="RSJ237" s="38"/>
      <c r="RSK237" s="38"/>
      <c r="RSL237" s="38"/>
      <c r="RSM237" s="38"/>
      <c r="RSN237" s="38"/>
      <c r="RSO237" s="38"/>
      <c r="RSP237" s="38"/>
      <c r="RSQ237" s="38"/>
      <c r="RSR237" s="38"/>
      <c r="RSS237" s="38"/>
      <c r="RST237" s="38"/>
      <c r="RSU237" s="38"/>
      <c r="RSV237" s="38"/>
      <c r="RSW237" s="38"/>
      <c r="RSX237" s="38"/>
      <c r="RSY237" s="38"/>
      <c r="RSZ237" s="38"/>
      <c r="RTA237" s="38"/>
      <c r="RTB237" s="38"/>
      <c r="RTC237" s="38"/>
      <c r="RTD237" s="38"/>
      <c r="RTE237" s="38"/>
      <c r="RTF237" s="38"/>
      <c r="RTG237" s="38"/>
      <c r="RTH237" s="38"/>
      <c r="RTI237" s="38"/>
      <c r="RTJ237" s="38"/>
      <c r="RTK237" s="38"/>
      <c r="RTL237" s="38"/>
      <c r="RTM237" s="38"/>
      <c r="RTN237" s="38"/>
      <c r="RTO237" s="38"/>
      <c r="RTP237" s="38"/>
      <c r="RTQ237" s="38"/>
      <c r="RTR237" s="38"/>
      <c r="RTS237" s="38"/>
      <c r="RTT237" s="38"/>
      <c r="RTU237" s="38"/>
      <c r="RTV237" s="38"/>
      <c r="RTW237" s="38"/>
      <c r="RTX237" s="38"/>
      <c r="RTY237" s="38"/>
      <c r="RTZ237" s="38"/>
      <c r="RUA237" s="38"/>
      <c r="RUB237" s="38"/>
      <c r="RUC237" s="38"/>
      <c r="RUD237" s="38"/>
      <c r="RUE237" s="38"/>
      <c r="RUF237" s="38"/>
      <c r="RUG237" s="38"/>
      <c r="RUH237" s="38"/>
      <c r="RUI237" s="38"/>
      <c r="RUJ237" s="38"/>
      <c r="RUK237" s="38"/>
      <c r="RUL237" s="38"/>
      <c r="RUM237" s="38"/>
      <c r="RUN237" s="38"/>
      <c r="RUO237" s="38"/>
      <c r="RUP237" s="38"/>
      <c r="RUQ237" s="38"/>
      <c r="RUR237" s="38"/>
      <c r="RUS237" s="38"/>
      <c r="RUT237" s="38"/>
      <c r="RUU237" s="38"/>
      <c r="RUV237" s="38"/>
      <c r="RUW237" s="38"/>
      <c r="RUX237" s="38"/>
      <c r="RUY237" s="38"/>
      <c r="RUZ237" s="38"/>
      <c r="RVA237" s="38"/>
      <c r="RVB237" s="38"/>
      <c r="RVC237" s="38"/>
      <c r="RVD237" s="38"/>
      <c r="RVE237" s="38"/>
      <c r="RVF237" s="38"/>
      <c r="RVG237" s="38"/>
      <c r="RVH237" s="38"/>
      <c r="RVI237" s="38"/>
      <c r="RVJ237" s="38"/>
      <c r="RVK237" s="38"/>
      <c r="RVL237" s="38"/>
      <c r="RVM237" s="38"/>
      <c r="RVN237" s="38"/>
      <c r="RVO237" s="38"/>
      <c r="RVP237" s="38"/>
      <c r="RVQ237" s="38"/>
      <c r="RVR237" s="38"/>
      <c r="RVS237" s="38"/>
      <c r="RVT237" s="38"/>
      <c r="RVU237" s="38"/>
      <c r="RVV237" s="38"/>
      <c r="RVW237" s="38"/>
      <c r="RVX237" s="38"/>
      <c r="RVY237" s="38"/>
      <c r="RVZ237" s="38"/>
      <c r="RWA237" s="38"/>
      <c r="RWB237" s="38"/>
      <c r="RWC237" s="38"/>
      <c r="RWD237" s="38"/>
      <c r="RWE237" s="38"/>
      <c r="RWF237" s="38"/>
      <c r="RWG237" s="38"/>
      <c r="RWH237" s="38"/>
      <c r="RWI237" s="38"/>
      <c r="RWJ237" s="38"/>
      <c r="RWK237" s="38"/>
      <c r="RWL237" s="38"/>
      <c r="RWM237" s="38"/>
      <c r="RWN237" s="38"/>
      <c r="RWO237" s="38"/>
      <c r="RWP237" s="38"/>
      <c r="RWQ237" s="38"/>
      <c r="RWR237" s="38"/>
      <c r="RWS237" s="38"/>
      <c r="RWT237" s="38"/>
      <c r="RWU237" s="38"/>
      <c r="RWV237" s="38"/>
      <c r="RWW237" s="38"/>
      <c r="RWX237" s="38"/>
      <c r="RWY237" s="38"/>
      <c r="RWZ237" s="38"/>
      <c r="RXA237" s="38"/>
      <c r="RXB237" s="38"/>
      <c r="RXC237" s="38"/>
      <c r="RXD237" s="38"/>
      <c r="RXE237" s="38"/>
      <c r="RXF237" s="38"/>
      <c r="RXG237" s="38"/>
      <c r="RXH237" s="38"/>
      <c r="RXI237" s="38"/>
      <c r="RXJ237" s="38"/>
      <c r="RXK237" s="38"/>
      <c r="RXL237" s="38"/>
      <c r="RXM237" s="38"/>
      <c r="RXN237" s="38"/>
      <c r="RXO237" s="38"/>
      <c r="RXP237" s="38"/>
      <c r="RXQ237" s="38"/>
      <c r="RXR237" s="38"/>
      <c r="RXS237" s="38"/>
      <c r="RXT237" s="38"/>
      <c r="RXU237" s="38"/>
      <c r="RXV237" s="38"/>
      <c r="RXW237" s="38"/>
      <c r="RXX237" s="38"/>
      <c r="RXY237" s="38"/>
      <c r="RXZ237" s="38"/>
      <c r="RYA237" s="38"/>
      <c r="RYB237" s="38"/>
      <c r="RYC237" s="38"/>
      <c r="RYD237" s="38"/>
      <c r="RYE237" s="38"/>
      <c r="RYF237" s="38"/>
      <c r="RYG237" s="38"/>
      <c r="RYH237" s="38"/>
      <c r="RYI237" s="38"/>
      <c r="RYJ237" s="38"/>
      <c r="RYK237" s="38"/>
      <c r="RYL237" s="38"/>
      <c r="RYM237" s="38"/>
      <c r="RYN237" s="38"/>
      <c r="RYO237" s="38"/>
      <c r="RYP237" s="38"/>
      <c r="RYQ237" s="38"/>
      <c r="RYR237" s="38"/>
      <c r="RYS237" s="38"/>
      <c r="RYT237" s="38"/>
      <c r="RYU237" s="38"/>
      <c r="RYV237" s="38"/>
      <c r="RYW237" s="38"/>
      <c r="RYX237" s="38"/>
      <c r="RYY237" s="38"/>
      <c r="RYZ237" s="38"/>
      <c r="RZA237" s="38"/>
      <c r="RZB237" s="38"/>
      <c r="RZC237" s="38"/>
      <c r="RZD237" s="38"/>
      <c r="RZE237" s="38"/>
      <c r="RZF237" s="38"/>
      <c r="RZG237" s="38"/>
      <c r="RZH237" s="38"/>
      <c r="RZI237" s="38"/>
      <c r="RZJ237" s="38"/>
      <c r="RZK237" s="38"/>
      <c r="RZL237" s="38"/>
      <c r="RZM237" s="38"/>
      <c r="RZN237" s="38"/>
      <c r="RZO237" s="38"/>
      <c r="RZP237" s="38"/>
      <c r="RZQ237" s="38"/>
      <c r="RZR237" s="38"/>
      <c r="RZS237" s="38"/>
      <c r="RZT237" s="38"/>
      <c r="RZU237" s="38"/>
      <c r="RZV237" s="38"/>
      <c r="RZW237" s="38"/>
      <c r="RZX237" s="38"/>
      <c r="RZY237" s="38"/>
      <c r="RZZ237" s="38"/>
      <c r="SAA237" s="38"/>
      <c r="SAB237" s="38"/>
      <c r="SAC237" s="38"/>
      <c r="SAD237" s="38"/>
      <c r="SAE237" s="38"/>
      <c r="SAF237" s="38"/>
      <c r="SAG237" s="38"/>
      <c r="SAH237" s="38"/>
      <c r="SAI237" s="38"/>
      <c r="SAJ237" s="38"/>
      <c r="SAK237" s="38"/>
      <c r="SAL237" s="38"/>
      <c r="SAM237" s="38"/>
      <c r="SAN237" s="38"/>
      <c r="SAO237" s="38"/>
      <c r="SAP237" s="38"/>
      <c r="SAQ237" s="38"/>
      <c r="SAR237" s="38"/>
      <c r="SAS237" s="38"/>
      <c r="SAT237" s="38"/>
      <c r="SAU237" s="38"/>
      <c r="SAV237" s="38"/>
      <c r="SAW237" s="38"/>
      <c r="SAX237" s="38"/>
      <c r="SAY237" s="38"/>
      <c r="SAZ237" s="38"/>
      <c r="SBA237" s="38"/>
      <c r="SBB237" s="38"/>
      <c r="SBC237" s="38"/>
      <c r="SBD237" s="38"/>
      <c r="SBE237" s="38"/>
      <c r="SBF237" s="38"/>
      <c r="SBG237" s="38"/>
      <c r="SBH237" s="38"/>
      <c r="SBI237" s="38"/>
      <c r="SBJ237" s="38"/>
      <c r="SBK237" s="38"/>
      <c r="SBL237" s="38"/>
      <c r="SBM237" s="38"/>
      <c r="SBN237" s="38"/>
      <c r="SBO237" s="38"/>
      <c r="SBP237" s="38"/>
      <c r="SBQ237" s="38"/>
      <c r="SBR237" s="38"/>
      <c r="SBS237" s="38"/>
      <c r="SBT237" s="38"/>
      <c r="SBU237" s="38"/>
      <c r="SBV237" s="38"/>
      <c r="SBW237" s="38"/>
      <c r="SBX237" s="38"/>
      <c r="SBY237" s="38"/>
      <c r="SBZ237" s="38"/>
      <c r="SCA237" s="38"/>
      <c r="SCB237" s="38"/>
      <c r="SCC237" s="38"/>
      <c r="SCD237" s="38"/>
      <c r="SCE237" s="38"/>
      <c r="SCF237" s="38"/>
      <c r="SCG237" s="38"/>
      <c r="SCH237" s="38"/>
      <c r="SCI237" s="38"/>
      <c r="SCJ237" s="38"/>
      <c r="SCK237" s="38"/>
      <c r="SCL237" s="38"/>
      <c r="SCM237" s="38"/>
      <c r="SCN237" s="38"/>
      <c r="SCO237" s="38"/>
      <c r="SCP237" s="38"/>
      <c r="SCQ237" s="38"/>
      <c r="SCR237" s="38"/>
      <c r="SCS237" s="38"/>
      <c r="SCT237" s="38"/>
      <c r="SCU237" s="38"/>
      <c r="SCV237" s="38"/>
      <c r="SCW237" s="38"/>
      <c r="SCX237" s="38"/>
      <c r="SCY237" s="38"/>
      <c r="SCZ237" s="38"/>
      <c r="SDA237" s="38"/>
      <c r="SDB237" s="38"/>
      <c r="SDC237" s="38"/>
      <c r="SDD237" s="38"/>
      <c r="SDE237" s="38"/>
      <c r="SDF237" s="38"/>
      <c r="SDG237" s="38"/>
      <c r="SDH237" s="38"/>
      <c r="SDI237" s="38"/>
      <c r="SDJ237" s="38"/>
      <c r="SDK237" s="38"/>
      <c r="SDL237" s="38"/>
      <c r="SDM237" s="38"/>
      <c r="SDN237" s="38"/>
      <c r="SDO237" s="38"/>
      <c r="SDP237" s="38"/>
      <c r="SDQ237" s="38"/>
      <c r="SDR237" s="38"/>
      <c r="SDS237" s="38"/>
      <c r="SDT237" s="38"/>
      <c r="SDU237" s="38"/>
      <c r="SDV237" s="38"/>
      <c r="SDW237" s="38"/>
      <c r="SDX237" s="38"/>
      <c r="SDY237" s="38"/>
      <c r="SDZ237" s="38"/>
      <c r="SEA237" s="38"/>
      <c r="SEB237" s="38"/>
      <c r="SEC237" s="38"/>
      <c r="SED237" s="38"/>
      <c r="SEE237" s="38"/>
      <c r="SEF237" s="38"/>
      <c r="SEG237" s="38"/>
      <c r="SEH237" s="38"/>
      <c r="SEI237" s="38"/>
      <c r="SEJ237" s="38"/>
      <c r="SEK237" s="38"/>
      <c r="SEL237" s="38"/>
      <c r="SEM237" s="38"/>
      <c r="SEN237" s="38"/>
      <c r="SEO237" s="38"/>
      <c r="SEP237" s="38"/>
      <c r="SEQ237" s="38"/>
      <c r="SER237" s="38"/>
      <c r="SES237" s="38"/>
      <c r="SET237" s="38"/>
      <c r="SEU237" s="38"/>
      <c r="SEV237" s="38"/>
      <c r="SEW237" s="38"/>
      <c r="SEX237" s="38"/>
      <c r="SEY237" s="38"/>
      <c r="SEZ237" s="38"/>
      <c r="SFA237" s="38"/>
      <c r="SFB237" s="38"/>
      <c r="SFC237" s="38"/>
      <c r="SFD237" s="38"/>
      <c r="SFE237" s="38"/>
      <c r="SFF237" s="38"/>
      <c r="SFG237" s="38"/>
      <c r="SFH237" s="38"/>
      <c r="SFI237" s="38"/>
      <c r="SFJ237" s="38"/>
      <c r="SFK237" s="38"/>
      <c r="SFL237" s="38"/>
      <c r="SFM237" s="38"/>
      <c r="SFN237" s="38"/>
      <c r="SFO237" s="38"/>
      <c r="SFP237" s="38"/>
      <c r="SFQ237" s="38"/>
      <c r="SFR237" s="38"/>
      <c r="SFS237" s="38"/>
      <c r="SFT237" s="38"/>
      <c r="SFU237" s="38"/>
      <c r="SFV237" s="38"/>
      <c r="SFW237" s="38"/>
      <c r="SFX237" s="38"/>
      <c r="SFY237" s="38"/>
      <c r="SFZ237" s="38"/>
      <c r="SGA237" s="38"/>
      <c r="SGB237" s="38"/>
      <c r="SGC237" s="38"/>
      <c r="SGD237" s="38"/>
      <c r="SGE237" s="38"/>
      <c r="SGF237" s="38"/>
      <c r="SGG237" s="38"/>
      <c r="SGH237" s="38"/>
      <c r="SGI237" s="38"/>
      <c r="SGJ237" s="38"/>
      <c r="SGK237" s="38"/>
      <c r="SGL237" s="38"/>
      <c r="SGM237" s="38"/>
      <c r="SGN237" s="38"/>
      <c r="SGO237" s="38"/>
      <c r="SGP237" s="38"/>
      <c r="SGQ237" s="38"/>
      <c r="SGR237" s="38"/>
      <c r="SGS237" s="38"/>
      <c r="SGT237" s="38"/>
      <c r="SGU237" s="38"/>
      <c r="SGV237" s="38"/>
      <c r="SGW237" s="38"/>
      <c r="SGX237" s="38"/>
      <c r="SGY237" s="38"/>
      <c r="SGZ237" s="38"/>
      <c r="SHA237" s="38"/>
      <c r="SHB237" s="38"/>
      <c r="SHC237" s="38"/>
      <c r="SHD237" s="38"/>
      <c r="SHE237" s="38"/>
      <c r="SHF237" s="38"/>
      <c r="SHG237" s="38"/>
      <c r="SHH237" s="38"/>
      <c r="SHI237" s="38"/>
      <c r="SHJ237" s="38"/>
      <c r="SHK237" s="38"/>
      <c r="SHL237" s="38"/>
      <c r="SHM237" s="38"/>
      <c r="SHN237" s="38"/>
      <c r="SHO237" s="38"/>
      <c r="SHP237" s="38"/>
      <c r="SHQ237" s="38"/>
      <c r="SHR237" s="38"/>
      <c r="SHS237" s="38"/>
      <c r="SHT237" s="38"/>
      <c r="SHU237" s="38"/>
      <c r="SHV237" s="38"/>
      <c r="SHW237" s="38"/>
      <c r="SHX237" s="38"/>
      <c r="SHY237" s="38"/>
      <c r="SHZ237" s="38"/>
      <c r="SIA237" s="38"/>
      <c r="SIB237" s="38"/>
      <c r="SIC237" s="38"/>
      <c r="SID237" s="38"/>
      <c r="SIE237" s="38"/>
      <c r="SIF237" s="38"/>
      <c r="SIG237" s="38"/>
      <c r="SIH237" s="38"/>
      <c r="SII237" s="38"/>
      <c r="SIJ237" s="38"/>
      <c r="SIK237" s="38"/>
      <c r="SIL237" s="38"/>
      <c r="SIM237" s="38"/>
      <c r="SIN237" s="38"/>
      <c r="SIO237" s="38"/>
      <c r="SIP237" s="38"/>
      <c r="SIQ237" s="38"/>
      <c r="SIR237" s="38"/>
      <c r="SIS237" s="38"/>
      <c r="SIT237" s="38"/>
      <c r="SIU237" s="38"/>
      <c r="SIV237" s="38"/>
      <c r="SIW237" s="38"/>
      <c r="SIX237" s="38"/>
      <c r="SIY237" s="38"/>
      <c r="SIZ237" s="38"/>
      <c r="SJA237" s="38"/>
      <c r="SJB237" s="38"/>
      <c r="SJC237" s="38"/>
      <c r="SJD237" s="38"/>
      <c r="SJE237" s="38"/>
      <c r="SJF237" s="38"/>
      <c r="SJG237" s="38"/>
      <c r="SJH237" s="38"/>
      <c r="SJI237" s="38"/>
      <c r="SJJ237" s="38"/>
      <c r="SJK237" s="38"/>
      <c r="SJL237" s="38"/>
      <c r="SJM237" s="38"/>
      <c r="SJN237" s="38"/>
      <c r="SJO237" s="38"/>
      <c r="SJP237" s="38"/>
      <c r="SJQ237" s="38"/>
      <c r="SJR237" s="38"/>
      <c r="SJS237" s="38"/>
      <c r="SJT237" s="38"/>
      <c r="SJU237" s="38"/>
      <c r="SJV237" s="38"/>
      <c r="SJW237" s="38"/>
      <c r="SJX237" s="38"/>
      <c r="SJY237" s="38"/>
      <c r="SJZ237" s="38"/>
      <c r="SKA237" s="38"/>
      <c r="SKB237" s="38"/>
      <c r="SKC237" s="38"/>
      <c r="SKD237" s="38"/>
      <c r="SKE237" s="38"/>
      <c r="SKF237" s="38"/>
      <c r="SKG237" s="38"/>
      <c r="SKH237" s="38"/>
      <c r="SKI237" s="38"/>
      <c r="SKJ237" s="38"/>
      <c r="SKK237" s="38"/>
      <c r="SKL237" s="38"/>
      <c r="SKM237" s="38"/>
      <c r="SKN237" s="38"/>
      <c r="SKO237" s="38"/>
      <c r="SKP237" s="38"/>
      <c r="SKQ237" s="38"/>
      <c r="SKR237" s="38"/>
      <c r="SKS237" s="38"/>
      <c r="SKT237" s="38"/>
      <c r="SKU237" s="38"/>
      <c r="SKV237" s="38"/>
      <c r="SKW237" s="38"/>
      <c r="SKX237" s="38"/>
      <c r="SKY237" s="38"/>
      <c r="SKZ237" s="38"/>
      <c r="SLA237" s="38"/>
      <c r="SLB237" s="38"/>
      <c r="SLC237" s="38"/>
      <c r="SLD237" s="38"/>
      <c r="SLE237" s="38"/>
      <c r="SLF237" s="38"/>
      <c r="SLG237" s="38"/>
      <c r="SLH237" s="38"/>
      <c r="SLI237" s="38"/>
      <c r="SLJ237" s="38"/>
      <c r="SLK237" s="38"/>
      <c r="SLL237" s="38"/>
      <c r="SLM237" s="38"/>
      <c r="SLN237" s="38"/>
      <c r="SLO237" s="38"/>
      <c r="SLP237" s="38"/>
      <c r="SLQ237" s="38"/>
      <c r="SLR237" s="38"/>
      <c r="SLS237" s="38"/>
      <c r="SLT237" s="38"/>
      <c r="SLU237" s="38"/>
      <c r="SLV237" s="38"/>
      <c r="SLW237" s="38"/>
      <c r="SLX237" s="38"/>
      <c r="SLY237" s="38"/>
      <c r="SLZ237" s="38"/>
      <c r="SMA237" s="38"/>
      <c r="SMB237" s="38"/>
      <c r="SMC237" s="38"/>
      <c r="SMD237" s="38"/>
      <c r="SME237" s="38"/>
      <c r="SMF237" s="38"/>
      <c r="SMG237" s="38"/>
      <c r="SMH237" s="38"/>
      <c r="SMI237" s="38"/>
      <c r="SMJ237" s="38"/>
      <c r="SMK237" s="38"/>
      <c r="SML237" s="38"/>
      <c r="SMM237" s="38"/>
      <c r="SMN237" s="38"/>
      <c r="SMO237" s="38"/>
      <c r="SMP237" s="38"/>
      <c r="SMQ237" s="38"/>
      <c r="SMR237" s="38"/>
      <c r="SMS237" s="38"/>
      <c r="SMT237" s="38"/>
      <c r="SMU237" s="38"/>
      <c r="SMV237" s="38"/>
      <c r="SMW237" s="38"/>
      <c r="SMX237" s="38"/>
      <c r="SMY237" s="38"/>
      <c r="SMZ237" s="38"/>
      <c r="SNA237" s="38"/>
      <c r="SNB237" s="38"/>
      <c r="SNC237" s="38"/>
      <c r="SND237" s="38"/>
      <c r="SNE237" s="38"/>
      <c r="SNF237" s="38"/>
      <c r="SNG237" s="38"/>
      <c r="SNH237" s="38"/>
      <c r="SNI237" s="38"/>
      <c r="SNJ237" s="38"/>
      <c r="SNK237" s="38"/>
      <c r="SNL237" s="38"/>
      <c r="SNM237" s="38"/>
      <c r="SNN237" s="38"/>
      <c r="SNO237" s="38"/>
      <c r="SNP237" s="38"/>
      <c r="SNQ237" s="38"/>
      <c r="SNR237" s="38"/>
      <c r="SNS237" s="38"/>
      <c r="SNT237" s="38"/>
      <c r="SNU237" s="38"/>
      <c r="SNV237" s="38"/>
      <c r="SNW237" s="38"/>
      <c r="SNX237" s="38"/>
      <c r="SNY237" s="38"/>
      <c r="SNZ237" s="38"/>
      <c r="SOA237" s="38"/>
      <c r="SOB237" s="38"/>
      <c r="SOC237" s="38"/>
      <c r="SOD237" s="38"/>
      <c r="SOE237" s="38"/>
      <c r="SOF237" s="38"/>
      <c r="SOG237" s="38"/>
      <c r="SOH237" s="38"/>
      <c r="SOI237" s="38"/>
      <c r="SOJ237" s="38"/>
      <c r="SOK237" s="38"/>
      <c r="SOL237" s="38"/>
      <c r="SOM237" s="38"/>
      <c r="SON237" s="38"/>
      <c r="SOO237" s="38"/>
      <c r="SOP237" s="38"/>
      <c r="SOQ237" s="38"/>
      <c r="SOR237" s="38"/>
      <c r="SOS237" s="38"/>
      <c r="SOT237" s="38"/>
      <c r="SOU237" s="38"/>
      <c r="SOV237" s="38"/>
      <c r="SOW237" s="38"/>
      <c r="SOX237" s="38"/>
      <c r="SOY237" s="38"/>
      <c r="SOZ237" s="38"/>
      <c r="SPA237" s="38"/>
      <c r="SPB237" s="38"/>
      <c r="SPC237" s="38"/>
      <c r="SPD237" s="38"/>
      <c r="SPE237" s="38"/>
      <c r="SPF237" s="38"/>
      <c r="SPG237" s="38"/>
      <c r="SPH237" s="38"/>
      <c r="SPI237" s="38"/>
      <c r="SPJ237" s="38"/>
      <c r="SPK237" s="38"/>
      <c r="SPL237" s="38"/>
      <c r="SPM237" s="38"/>
      <c r="SPN237" s="38"/>
      <c r="SPO237" s="38"/>
      <c r="SPP237" s="38"/>
      <c r="SPQ237" s="38"/>
      <c r="SPR237" s="38"/>
      <c r="SPS237" s="38"/>
      <c r="SPT237" s="38"/>
      <c r="SPU237" s="38"/>
      <c r="SPV237" s="38"/>
      <c r="SPW237" s="38"/>
      <c r="SPX237" s="38"/>
      <c r="SPY237" s="38"/>
      <c r="SPZ237" s="38"/>
      <c r="SQA237" s="38"/>
      <c r="SQB237" s="38"/>
      <c r="SQC237" s="38"/>
      <c r="SQD237" s="38"/>
      <c r="SQE237" s="38"/>
      <c r="SQF237" s="38"/>
      <c r="SQG237" s="38"/>
      <c r="SQH237" s="38"/>
      <c r="SQI237" s="38"/>
      <c r="SQJ237" s="38"/>
      <c r="SQK237" s="38"/>
      <c r="SQL237" s="38"/>
      <c r="SQM237" s="38"/>
      <c r="SQN237" s="38"/>
      <c r="SQO237" s="38"/>
      <c r="SQP237" s="38"/>
      <c r="SQQ237" s="38"/>
      <c r="SQR237" s="38"/>
      <c r="SQS237" s="38"/>
      <c r="SQT237" s="38"/>
      <c r="SQU237" s="38"/>
      <c r="SQV237" s="38"/>
      <c r="SQW237" s="38"/>
      <c r="SQX237" s="38"/>
      <c r="SQY237" s="38"/>
      <c r="SQZ237" s="38"/>
      <c r="SRA237" s="38"/>
      <c r="SRB237" s="38"/>
      <c r="SRC237" s="38"/>
      <c r="SRD237" s="38"/>
      <c r="SRE237" s="38"/>
      <c r="SRF237" s="38"/>
      <c r="SRG237" s="38"/>
      <c r="SRH237" s="38"/>
      <c r="SRI237" s="38"/>
      <c r="SRJ237" s="38"/>
      <c r="SRK237" s="38"/>
      <c r="SRL237" s="38"/>
      <c r="SRM237" s="38"/>
      <c r="SRN237" s="38"/>
      <c r="SRO237" s="38"/>
      <c r="SRP237" s="38"/>
      <c r="SRQ237" s="38"/>
      <c r="SRR237" s="38"/>
      <c r="SRS237" s="38"/>
      <c r="SRT237" s="38"/>
      <c r="SRU237" s="38"/>
      <c r="SRV237" s="38"/>
      <c r="SRW237" s="38"/>
      <c r="SRX237" s="38"/>
      <c r="SRY237" s="38"/>
      <c r="SRZ237" s="38"/>
      <c r="SSA237" s="38"/>
      <c r="SSB237" s="38"/>
      <c r="SSC237" s="38"/>
      <c r="SSD237" s="38"/>
      <c r="SSE237" s="38"/>
      <c r="SSF237" s="38"/>
      <c r="SSG237" s="38"/>
      <c r="SSH237" s="38"/>
      <c r="SSI237" s="38"/>
      <c r="SSJ237" s="38"/>
      <c r="SSK237" s="38"/>
      <c r="SSL237" s="38"/>
      <c r="SSM237" s="38"/>
      <c r="SSN237" s="38"/>
      <c r="SSO237" s="38"/>
      <c r="SSP237" s="38"/>
      <c r="SSQ237" s="38"/>
      <c r="SSR237" s="38"/>
      <c r="SSS237" s="38"/>
      <c r="SST237" s="38"/>
      <c r="SSU237" s="38"/>
      <c r="SSV237" s="38"/>
      <c r="SSW237" s="38"/>
      <c r="SSX237" s="38"/>
      <c r="SSY237" s="38"/>
      <c r="SSZ237" s="38"/>
      <c r="STA237" s="38"/>
      <c r="STB237" s="38"/>
      <c r="STC237" s="38"/>
      <c r="STD237" s="38"/>
      <c r="STE237" s="38"/>
      <c r="STF237" s="38"/>
      <c r="STG237" s="38"/>
      <c r="STH237" s="38"/>
      <c r="STI237" s="38"/>
      <c r="STJ237" s="38"/>
      <c r="STK237" s="38"/>
      <c r="STL237" s="38"/>
      <c r="STM237" s="38"/>
      <c r="STN237" s="38"/>
      <c r="STO237" s="38"/>
      <c r="STP237" s="38"/>
      <c r="STQ237" s="38"/>
      <c r="STR237" s="38"/>
      <c r="STS237" s="38"/>
      <c r="STT237" s="38"/>
      <c r="STU237" s="38"/>
      <c r="STV237" s="38"/>
      <c r="STW237" s="38"/>
      <c r="STX237" s="38"/>
      <c r="STY237" s="38"/>
      <c r="STZ237" s="38"/>
      <c r="SUA237" s="38"/>
      <c r="SUB237" s="38"/>
      <c r="SUC237" s="38"/>
      <c r="SUD237" s="38"/>
      <c r="SUE237" s="38"/>
      <c r="SUF237" s="38"/>
      <c r="SUG237" s="38"/>
      <c r="SUH237" s="38"/>
      <c r="SUI237" s="38"/>
      <c r="SUJ237" s="38"/>
      <c r="SUK237" s="38"/>
      <c r="SUL237" s="38"/>
      <c r="SUM237" s="38"/>
      <c r="SUN237" s="38"/>
      <c r="SUO237" s="38"/>
      <c r="SUP237" s="38"/>
      <c r="SUQ237" s="38"/>
      <c r="SUR237" s="38"/>
      <c r="SUS237" s="38"/>
      <c r="SUT237" s="38"/>
      <c r="SUU237" s="38"/>
      <c r="SUV237" s="38"/>
      <c r="SUW237" s="38"/>
      <c r="SUX237" s="38"/>
      <c r="SUY237" s="38"/>
      <c r="SUZ237" s="38"/>
      <c r="SVA237" s="38"/>
      <c r="SVB237" s="38"/>
      <c r="SVC237" s="38"/>
      <c r="SVD237" s="38"/>
      <c r="SVE237" s="38"/>
      <c r="SVF237" s="38"/>
      <c r="SVG237" s="38"/>
      <c r="SVH237" s="38"/>
      <c r="SVI237" s="38"/>
      <c r="SVJ237" s="38"/>
      <c r="SVK237" s="38"/>
      <c r="SVL237" s="38"/>
      <c r="SVM237" s="38"/>
      <c r="SVN237" s="38"/>
      <c r="SVO237" s="38"/>
      <c r="SVP237" s="38"/>
      <c r="SVQ237" s="38"/>
      <c r="SVR237" s="38"/>
      <c r="SVS237" s="38"/>
      <c r="SVT237" s="38"/>
      <c r="SVU237" s="38"/>
      <c r="SVV237" s="38"/>
      <c r="SVW237" s="38"/>
      <c r="SVX237" s="38"/>
      <c r="SVY237" s="38"/>
      <c r="SVZ237" s="38"/>
      <c r="SWA237" s="38"/>
      <c r="SWB237" s="38"/>
      <c r="SWC237" s="38"/>
      <c r="SWD237" s="38"/>
      <c r="SWE237" s="38"/>
      <c r="SWF237" s="38"/>
      <c r="SWG237" s="38"/>
      <c r="SWH237" s="38"/>
      <c r="SWI237" s="38"/>
      <c r="SWJ237" s="38"/>
      <c r="SWK237" s="38"/>
      <c r="SWL237" s="38"/>
      <c r="SWM237" s="38"/>
      <c r="SWN237" s="38"/>
      <c r="SWO237" s="38"/>
      <c r="SWP237" s="38"/>
      <c r="SWQ237" s="38"/>
      <c r="SWR237" s="38"/>
      <c r="SWS237" s="38"/>
      <c r="SWT237" s="38"/>
      <c r="SWU237" s="38"/>
      <c r="SWV237" s="38"/>
      <c r="SWW237" s="38"/>
      <c r="SWX237" s="38"/>
      <c r="SWY237" s="38"/>
      <c r="SWZ237" s="38"/>
      <c r="SXA237" s="38"/>
      <c r="SXB237" s="38"/>
      <c r="SXC237" s="38"/>
      <c r="SXD237" s="38"/>
      <c r="SXE237" s="38"/>
      <c r="SXF237" s="38"/>
      <c r="SXG237" s="38"/>
      <c r="SXH237" s="38"/>
      <c r="SXI237" s="38"/>
      <c r="SXJ237" s="38"/>
      <c r="SXK237" s="38"/>
      <c r="SXL237" s="38"/>
      <c r="SXM237" s="38"/>
      <c r="SXN237" s="38"/>
      <c r="SXO237" s="38"/>
      <c r="SXP237" s="38"/>
      <c r="SXQ237" s="38"/>
      <c r="SXR237" s="38"/>
      <c r="SXS237" s="38"/>
      <c r="SXT237" s="38"/>
      <c r="SXU237" s="38"/>
      <c r="SXV237" s="38"/>
      <c r="SXW237" s="38"/>
      <c r="SXX237" s="38"/>
      <c r="SXY237" s="38"/>
      <c r="SXZ237" s="38"/>
      <c r="SYA237" s="38"/>
      <c r="SYB237" s="38"/>
      <c r="SYC237" s="38"/>
      <c r="SYD237" s="38"/>
      <c r="SYE237" s="38"/>
      <c r="SYF237" s="38"/>
      <c r="SYG237" s="38"/>
      <c r="SYH237" s="38"/>
      <c r="SYI237" s="38"/>
      <c r="SYJ237" s="38"/>
      <c r="SYK237" s="38"/>
      <c r="SYL237" s="38"/>
      <c r="SYM237" s="38"/>
      <c r="SYN237" s="38"/>
      <c r="SYO237" s="38"/>
      <c r="SYP237" s="38"/>
      <c r="SYQ237" s="38"/>
      <c r="SYR237" s="38"/>
      <c r="SYS237" s="38"/>
      <c r="SYT237" s="38"/>
      <c r="SYU237" s="38"/>
      <c r="SYV237" s="38"/>
      <c r="SYW237" s="38"/>
      <c r="SYX237" s="38"/>
      <c r="SYY237" s="38"/>
      <c r="SYZ237" s="38"/>
      <c r="SZA237" s="38"/>
      <c r="SZB237" s="38"/>
      <c r="SZC237" s="38"/>
      <c r="SZD237" s="38"/>
      <c r="SZE237" s="38"/>
      <c r="SZF237" s="38"/>
      <c r="SZG237" s="38"/>
      <c r="SZH237" s="38"/>
      <c r="SZI237" s="38"/>
      <c r="SZJ237" s="38"/>
      <c r="SZK237" s="38"/>
      <c r="SZL237" s="38"/>
      <c r="SZM237" s="38"/>
      <c r="SZN237" s="38"/>
      <c r="SZO237" s="38"/>
      <c r="SZP237" s="38"/>
      <c r="SZQ237" s="38"/>
      <c r="SZR237" s="38"/>
      <c r="SZS237" s="38"/>
      <c r="SZT237" s="38"/>
      <c r="SZU237" s="38"/>
      <c r="SZV237" s="38"/>
      <c r="SZW237" s="38"/>
      <c r="SZX237" s="38"/>
      <c r="SZY237" s="38"/>
      <c r="SZZ237" s="38"/>
      <c r="TAA237" s="38"/>
      <c r="TAB237" s="38"/>
      <c r="TAC237" s="38"/>
      <c r="TAD237" s="38"/>
      <c r="TAE237" s="38"/>
      <c r="TAF237" s="38"/>
      <c r="TAG237" s="38"/>
      <c r="TAH237" s="38"/>
      <c r="TAI237" s="38"/>
      <c r="TAJ237" s="38"/>
      <c r="TAK237" s="38"/>
      <c r="TAL237" s="38"/>
      <c r="TAM237" s="38"/>
      <c r="TAN237" s="38"/>
      <c r="TAO237" s="38"/>
      <c r="TAP237" s="38"/>
      <c r="TAQ237" s="38"/>
      <c r="TAR237" s="38"/>
      <c r="TAS237" s="38"/>
      <c r="TAT237" s="38"/>
      <c r="TAU237" s="38"/>
      <c r="TAV237" s="38"/>
      <c r="TAW237" s="38"/>
      <c r="TAX237" s="38"/>
      <c r="TAY237" s="38"/>
      <c r="TAZ237" s="38"/>
      <c r="TBA237" s="38"/>
      <c r="TBB237" s="38"/>
      <c r="TBC237" s="38"/>
      <c r="TBD237" s="38"/>
      <c r="TBE237" s="38"/>
      <c r="TBF237" s="38"/>
      <c r="TBG237" s="38"/>
      <c r="TBH237" s="38"/>
      <c r="TBI237" s="38"/>
      <c r="TBJ237" s="38"/>
      <c r="TBK237" s="38"/>
      <c r="TBL237" s="38"/>
      <c r="TBM237" s="38"/>
      <c r="TBN237" s="38"/>
      <c r="TBO237" s="38"/>
      <c r="TBP237" s="38"/>
      <c r="TBQ237" s="38"/>
      <c r="TBR237" s="38"/>
      <c r="TBS237" s="38"/>
      <c r="TBT237" s="38"/>
      <c r="TBU237" s="38"/>
      <c r="TBV237" s="38"/>
      <c r="TBW237" s="38"/>
      <c r="TBX237" s="38"/>
      <c r="TBY237" s="38"/>
      <c r="TBZ237" s="38"/>
      <c r="TCA237" s="38"/>
      <c r="TCB237" s="38"/>
      <c r="TCC237" s="38"/>
      <c r="TCD237" s="38"/>
      <c r="TCE237" s="38"/>
      <c r="TCF237" s="38"/>
      <c r="TCG237" s="38"/>
      <c r="TCH237" s="38"/>
      <c r="TCI237" s="38"/>
      <c r="TCJ237" s="38"/>
      <c r="TCK237" s="38"/>
      <c r="TCL237" s="38"/>
      <c r="TCM237" s="38"/>
      <c r="TCN237" s="38"/>
      <c r="TCO237" s="38"/>
      <c r="TCP237" s="38"/>
      <c r="TCQ237" s="38"/>
      <c r="TCR237" s="38"/>
      <c r="TCS237" s="38"/>
      <c r="TCT237" s="38"/>
      <c r="TCU237" s="38"/>
      <c r="TCV237" s="38"/>
      <c r="TCW237" s="38"/>
      <c r="TCX237" s="38"/>
      <c r="TCY237" s="38"/>
      <c r="TCZ237" s="38"/>
      <c r="TDA237" s="38"/>
      <c r="TDB237" s="38"/>
      <c r="TDC237" s="38"/>
      <c r="TDD237" s="38"/>
      <c r="TDE237" s="38"/>
      <c r="TDF237" s="38"/>
      <c r="TDG237" s="38"/>
      <c r="TDH237" s="38"/>
      <c r="TDI237" s="38"/>
      <c r="TDJ237" s="38"/>
      <c r="TDK237" s="38"/>
      <c r="TDL237" s="38"/>
      <c r="TDM237" s="38"/>
      <c r="TDN237" s="38"/>
      <c r="TDO237" s="38"/>
      <c r="TDP237" s="38"/>
      <c r="TDQ237" s="38"/>
      <c r="TDR237" s="38"/>
      <c r="TDS237" s="38"/>
      <c r="TDT237" s="38"/>
      <c r="TDU237" s="38"/>
      <c r="TDV237" s="38"/>
      <c r="TDW237" s="38"/>
      <c r="TDX237" s="38"/>
      <c r="TDY237" s="38"/>
      <c r="TDZ237" s="38"/>
      <c r="TEA237" s="38"/>
      <c r="TEB237" s="38"/>
      <c r="TEC237" s="38"/>
      <c r="TED237" s="38"/>
      <c r="TEE237" s="38"/>
      <c r="TEF237" s="38"/>
      <c r="TEG237" s="38"/>
      <c r="TEH237" s="38"/>
      <c r="TEI237" s="38"/>
      <c r="TEJ237" s="38"/>
      <c r="TEK237" s="38"/>
      <c r="TEL237" s="38"/>
      <c r="TEM237" s="38"/>
      <c r="TEN237" s="38"/>
      <c r="TEO237" s="38"/>
      <c r="TEP237" s="38"/>
      <c r="TEQ237" s="38"/>
      <c r="TER237" s="38"/>
      <c r="TES237" s="38"/>
      <c r="TET237" s="38"/>
      <c r="TEU237" s="38"/>
      <c r="TEV237" s="38"/>
      <c r="TEW237" s="38"/>
      <c r="TEX237" s="38"/>
      <c r="TEY237" s="38"/>
      <c r="TEZ237" s="38"/>
      <c r="TFA237" s="38"/>
      <c r="TFB237" s="38"/>
      <c r="TFC237" s="38"/>
      <c r="TFD237" s="38"/>
      <c r="TFE237" s="38"/>
      <c r="TFF237" s="38"/>
      <c r="TFG237" s="38"/>
      <c r="TFH237" s="38"/>
      <c r="TFI237" s="38"/>
      <c r="TFJ237" s="38"/>
      <c r="TFK237" s="38"/>
      <c r="TFL237" s="38"/>
      <c r="TFM237" s="38"/>
      <c r="TFN237" s="38"/>
      <c r="TFO237" s="38"/>
      <c r="TFP237" s="38"/>
      <c r="TFQ237" s="38"/>
      <c r="TFR237" s="38"/>
      <c r="TFS237" s="38"/>
      <c r="TFT237" s="38"/>
      <c r="TFU237" s="38"/>
      <c r="TFV237" s="38"/>
      <c r="TFW237" s="38"/>
      <c r="TFX237" s="38"/>
      <c r="TFY237" s="38"/>
      <c r="TFZ237" s="38"/>
      <c r="TGA237" s="38"/>
      <c r="TGB237" s="38"/>
      <c r="TGC237" s="38"/>
      <c r="TGD237" s="38"/>
      <c r="TGE237" s="38"/>
      <c r="TGF237" s="38"/>
      <c r="TGG237" s="38"/>
      <c r="TGH237" s="38"/>
      <c r="TGI237" s="38"/>
      <c r="TGJ237" s="38"/>
      <c r="TGK237" s="38"/>
      <c r="TGL237" s="38"/>
      <c r="TGM237" s="38"/>
      <c r="TGN237" s="38"/>
      <c r="TGO237" s="38"/>
      <c r="TGP237" s="38"/>
      <c r="TGQ237" s="38"/>
      <c r="TGR237" s="38"/>
      <c r="TGS237" s="38"/>
      <c r="TGT237" s="38"/>
      <c r="TGU237" s="38"/>
      <c r="TGV237" s="38"/>
      <c r="TGW237" s="38"/>
      <c r="TGX237" s="38"/>
      <c r="TGY237" s="38"/>
      <c r="TGZ237" s="38"/>
      <c r="THA237" s="38"/>
      <c r="THB237" s="38"/>
      <c r="THC237" s="38"/>
      <c r="THD237" s="38"/>
      <c r="THE237" s="38"/>
      <c r="THF237" s="38"/>
      <c r="THG237" s="38"/>
      <c r="THH237" s="38"/>
      <c r="THI237" s="38"/>
      <c r="THJ237" s="38"/>
      <c r="THK237" s="38"/>
      <c r="THL237" s="38"/>
      <c r="THM237" s="38"/>
      <c r="THN237" s="38"/>
      <c r="THO237" s="38"/>
      <c r="THP237" s="38"/>
      <c r="THQ237" s="38"/>
      <c r="THR237" s="38"/>
      <c r="THS237" s="38"/>
      <c r="THT237" s="38"/>
      <c r="THU237" s="38"/>
      <c r="THV237" s="38"/>
      <c r="THW237" s="38"/>
      <c r="THX237" s="38"/>
      <c r="THY237" s="38"/>
      <c r="THZ237" s="38"/>
      <c r="TIA237" s="38"/>
      <c r="TIB237" s="38"/>
      <c r="TIC237" s="38"/>
      <c r="TID237" s="38"/>
      <c r="TIE237" s="38"/>
      <c r="TIF237" s="38"/>
      <c r="TIG237" s="38"/>
      <c r="TIH237" s="38"/>
      <c r="TII237" s="38"/>
      <c r="TIJ237" s="38"/>
      <c r="TIK237" s="38"/>
      <c r="TIL237" s="38"/>
      <c r="TIM237" s="38"/>
      <c r="TIN237" s="38"/>
      <c r="TIO237" s="38"/>
      <c r="TIP237" s="38"/>
      <c r="TIQ237" s="38"/>
      <c r="TIR237" s="38"/>
      <c r="TIS237" s="38"/>
      <c r="TIT237" s="38"/>
      <c r="TIU237" s="38"/>
      <c r="TIV237" s="38"/>
      <c r="TIW237" s="38"/>
      <c r="TIX237" s="38"/>
      <c r="TIY237" s="38"/>
      <c r="TIZ237" s="38"/>
      <c r="TJA237" s="38"/>
      <c r="TJB237" s="38"/>
      <c r="TJC237" s="38"/>
      <c r="TJD237" s="38"/>
      <c r="TJE237" s="38"/>
      <c r="TJF237" s="38"/>
      <c r="TJG237" s="38"/>
      <c r="TJH237" s="38"/>
      <c r="TJI237" s="38"/>
      <c r="TJJ237" s="38"/>
      <c r="TJK237" s="38"/>
      <c r="TJL237" s="38"/>
      <c r="TJM237" s="38"/>
      <c r="TJN237" s="38"/>
      <c r="TJO237" s="38"/>
      <c r="TJP237" s="38"/>
      <c r="TJQ237" s="38"/>
      <c r="TJR237" s="38"/>
      <c r="TJS237" s="38"/>
      <c r="TJT237" s="38"/>
      <c r="TJU237" s="38"/>
      <c r="TJV237" s="38"/>
      <c r="TJW237" s="38"/>
      <c r="TJX237" s="38"/>
      <c r="TJY237" s="38"/>
      <c r="TJZ237" s="38"/>
      <c r="TKA237" s="38"/>
      <c r="TKB237" s="38"/>
      <c r="TKC237" s="38"/>
      <c r="TKD237" s="38"/>
      <c r="TKE237" s="38"/>
      <c r="TKF237" s="38"/>
      <c r="TKG237" s="38"/>
      <c r="TKH237" s="38"/>
      <c r="TKI237" s="38"/>
      <c r="TKJ237" s="38"/>
      <c r="TKK237" s="38"/>
      <c r="TKL237" s="38"/>
      <c r="TKM237" s="38"/>
      <c r="TKN237" s="38"/>
      <c r="TKO237" s="38"/>
      <c r="TKP237" s="38"/>
      <c r="TKQ237" s="38"/>
      <c r="TKR237" s="38"/>
      <c r="TKS237" s="38"/>
      <c r="TKT237" s="38"/>
      <c r="TKU237" s="38"/>
      <c r="TKV237" s="38"/>
      <c r="TKW237" s="38"/>
      <c r="TKX237" s="38"/>
      <c r="TKY237" s="38"/>
      <c r="TKZ237" s="38"/>
      <c r="TLA237" s="38"/>
      <c r="TLB237" s="38"/>
      <c r="TLC237" s="38"/>
      <c r="TLD237" s="38"/>
      <c r="TLE237" s="38"/>
      <c r="TLF237" s="38"/>
      <c r="TLG237" s="38"/>
      <c r="TLH237" s="38"/>
      <c r="TLI237" s="38"/>
      <c r="TLJ237" s="38"/>
      <c r="TLK237" s="38"/>
      <c r="TLL237" s="38"/>
      <c r="TLM237" s="38"/>
      <c r="TLN237" s="38"/>
      <c r="TLO237" s="38"/>
      <c r="TLP237" s="38"/>
      <c r="TLQ237" s="38"/>
      <c r="TLR237" s="38"/>
      <c r="TLS237" s="38"/>
      <c r="TLT237" s="38"/>
      <c r="TLU237" s="38"/>
      <c r="TLV237" s="38"/>
      <c r="TLW237" s="38"/>
      <c r="TLX237" s="38"/>
      <c r="TLY237" s="38"/>
      <c r="TLZ237" s="38"/>
      <c r="TMA237" s="38"/>
      <c r="TMB237" s="38"/>
      <c r="TMC237" s="38"/>
      <c r="TMD237" s="38"/>
      <c r="TME237" s="38"/>
      <c r="TMF237" s="38"/>
      <c r="TMG237" s="38"/>
      <c r="TMH237" s="38"/>
      <c r="TMI237" s="38"/>
      <c r="TMJ237" s="38"/>
      <c r="TMK237" s="38"/>
      <c r="TML237" s="38"/>
      <c r="TMM237" s="38"/>
      <c r="TMN237" s="38"/>
      <c r="TMO237" s="38"/>
      <c r="TMP237" s="38"/>
      <c r="TMQ237" s="38"/>
      <c r="TMR237" s="38"/>
      <c r="TMS237" s="38"/>
      <c r="TMT237" s="38"/>
      <c r="TMU237" s="38"/>
      <c r="TMV237" s="38"/>
      <c r="TMW237" s="38"/>
      <c r="TMX237" s="38"/>
      <c r="TMY237" s="38"/>
      <c r="TMZ237" s="38"/>
      <c r="TNA237" s="38"/>
      <c r="TNB237" s="38"/>
      <c r="TNC237" s="38"/>
      <c r="TND237" s="38"/>
      <c r="TNE237" s="38"/>
      <c r="TNF237" s="38"/>
      <c r="TNG237" s="38"/>
      <c r="TNH237" s="38"/>
      <c r="TNI237" s="38"/>
      <c r="TNJ237" s="38"/>
      <c r="TNK237" s="38"/>
      <c r="TNL237" s="38"/>
      <c r="TNM237" s="38"/>
      <c r="TNN237" s="38"/>
      <c r="TNO237" s="38"/>
      <c r="TNP237" s="38"/>
      <c r="TNQ237" s="38"/>
      <c r="TNR237" s="38"/>
      <c r="TNS237" s="38"/>
      <c r="TNT237" s="38"/>
      <c r="TNU237" s="38"/>
      <c r="TNV237" s="38"/>
      <c r="TNW237" s="38"/>
      <c r="TNX237" s="38"/>
      <c r="TNY237" s="38"/>
      <c r="TNZ237" s="38"/>
      <c r="TOA237" s="38"/>
      <c r="TOB237" s="38"/>
      <c r="TOC237" s="38"/>
      <c r="TOD237" s="38"/>
      <c r="TOE237" s="38"/>
      <c r="TOF237" s="38"/>
      <c r="TOG237" s="38"/>
      <c r="TOH237" s="38"/>
      <c r="TOI237" s="38"/>
      <c r="TOJ237" s="38"/>
      <c r="TOK237" s="38"/>
      <c r="TOL237" s="38"/>
      <c r="TOM237" s="38"/>
      <c r="TON237" s="38"/>
      <c r="TOO237" s="38"/>
      <c r="TOP237" s="38"/>
      <c r="TOQ237" s="38"/>
      <c r="TOR237" s="38"/>
      <c r="TOS237" s="38"/>
      <c r="TOT237" s="38"/>
      <c r="TOU237" s="38"/>
      <c r="TOV237" s="38"/>
      <c r="TOW237" s="38"/>
      <c r="TOX237" s="38"/>
      <c r="TOY237" s="38"/>
      <c r="TOZ237" s="38"/>
      <c r="TPA237" s="38"/>
      <c r="TPB237" s="38"/>
      <c r="TPC237" s="38"/>
      <c r="TPD237" s="38"/>
      <c r="TPE237" s="38"/>
      <c r="TPF237" s="38"/>
      <c r="TPG237" s="38"/>
      <c r="TPH237" s="38"/>
      <c r="TPI237" s="38"/>
      <c r="TPJ237" s="38"/>
      <c r="TPK237" s="38"/>
      <c r="TPL237" s="38"/>
      <c r="TPM237" s="38"/>
      <c r="TPN237" s="38"/>
      <c r="TPO237" s="38"/>
      <c r="TPP237" s="38"/>
      <c r="TPQ237" s="38"/>
      <c r="TPR237" s="38"/>
      <c r="TPS237" s="38"/>
      <c r="TPT237" s="38"/>
      <c r="TPU237" s="38"/>
      <c r="TPV237" s="38"/>
      <c r="TPW237" s="38"/>
      <c r="TPX237" s="38"/>
      <c r="TPY237" s="38"/>
      <c r="TPZ237" s="38"/>
      <c r="TQA237" s="38"/>
      <c r="TQB237" s="38"/>
      <c r="TQC237" s="38"/>
      <c r="TQD237" s="38"/>
      <c r="TQE237" s="38"/>
      <c r="TQF237" s="38"/>
      <c r="TQG237" s="38"/>
      <c r="TQH237" s="38"/>
      <c r="TQI237" s="38"/>
      <c r="TQJ237" s="38"/>
      <c r="TQK237" s="38"/>
      <c r="TQL237" s="38"/>
      <c r="TQM237" s="38"/>
      <c r="TQN237" s="38"/>
      <c r="TQO237" s="38"/>
      <c r="TQP237" s="38"/>
      <c r="TQQ237" s="38"/>
      <c r="TQR237" s="38"/>
      <c r="TQS237" s="38"/>
      <c r="TQT237" s="38"/>
      <c r="TQU237" s="38"/>
      <c r="TQV237" s="38"/>
      <c r="TQW237" s="38"/>
      <c r="TQX237" s="38"/>
      <c r="TQY237" s="38"/>
      <c r="TQZ237" s="38"/>
      <c r="TRA237" s="38"/>
      <c r="TRB237" s="38"/>
      <c r="TRC237" s="38"/>
      <c r="TRD237" s="38"/>
      <c r="TRE237" s="38"/>
      <c r="TRF237" s="38"/>
      <c r="TRG237" s="38"/>
      <c r="TRH237" s="38"/>
      <c r="TRI237" s="38"/>
      <c r="TRJ237" s="38"/>
      <c r="TRK237" s="38"/>
      <c r="TRL237" s="38"/>
      <c r="TRM237" s="38"/>
      <c r="TRN237" s="38"/>
      <c r="TRO237" s="38"/>
      <c r="TRP237" s="38"/>
      <c r="TRQ237" s="38"/>
      <c r="TRR237" s="38"/>
      <c r="TRS237" s="38"/>
      <c r="TRT237" s="38"/>
      <c r="TRU237" s="38"/>
      <c r="TRV237" s="38"/>
      <c r="TRW237" s="38"/>
      <c r="TRX237" s="38"/>
      <c r="TRY237" s="38"/>
      <c r="TRZ237" s="38"/>
      <c r="TSA237" s="38"/>
      <c r="TSB237" s="38"/>
      <c r="TSC237" s="38"/>
      <c r="TSD237" s="38"/>
      <c r="TSE237" s="38"/>
      <c r="TSF237" s="38"/>
      <c r="TSG237" s="38"/>
      <c r="TSH237" s="38"/>
      <c r="TSI237" s="38"/>
      <c r="TSJ237" s="38"/>
      <c r="TSK237" s="38"/>
      <c r="TSL237" s="38"/>
      <c r="TSM237" s="38"/>
      <c r="TSN237" s="38"/>
      <c r="TSO237" s="38"/>
      <c r="TSP237" s="38"/>
      <c r="TSQ237" s="38"/>
      <c r="TSR237" s="38"/>
      <c r="TSS237" s="38"/>
      <c r="TST237" s="38"/>
      <c r="TSU237" s="38"/>
      <c r="TSV237" s="38"/>
      <c r="TSW237" s="38"/>
      <c r="TSX237" s="38"/>
      <c r="TSY237" s="38"/>
      <c r="TSZ237" s="38"/>
      <c r="TTA237" s="38"/>
      <c r="TTB237" s="38"/>
      <c r="TTC237" s="38"/>
      <c r="TTD237" s="38"/>
      <c r="TTE237" s="38"/>
      <c r="TTF237" s="38"/>
      <c r="TTG237" s="38"/>
      <c r="TTH237" s="38"/>
      <c r="TTI237" s="38"/>
      <c r="TTJ237" s="38"/>
      <c r="TTK237" s="38"/>
      <c r="TTL237" s="38"/>
      <c r="TTM237" s="38"/>
      <c r="TTN237" s="38"/>
      <c r="TTO237" s="38"/>
      <c r="TTP237" s="38"/>
      <c r="TTQ237" s="38"/>
      <c r="TTR237" s="38"/>
      <c r="TTS237" s="38"/>
      <c r="TTT237" s="38"/>
      <c r="TTU237" s="38"/>
      <c r="TTV237" s="38"/>
      <c r="TTW237" s="38"/>
      <c r="TTX237" s="38"/>
      <c r="TTY237" s="38"/>
      <c r="TTZ237" s="38"/>
      <c r="TUA237" s="38"/>
      <c r="TUB237" s="38"/>
      <c r="TUC237" s="38"/>
      <c r="TUD237" s="38"/>
      <c r="TUE237" s="38"/>
      <c r="TUF237" s="38"/>
      <c r="TUG237" s="38"/>
      <c r="TUH237" s="38"/>
      <c r="TUI237" s="38"/>
      <c r="TUJ237" s="38"/>
      <c r="TUK237" s="38"/>
      <c r="TUL237" s="38"/>
      <c r="TUM237" s="38"/>
      <c r="TUN237" s="38"/>
      <c r="TUO237" s="38"/>
      <c r="TUP237" s="38"/>
      <c r="TUQ237" s="38"/>
      <c r="TUR237" s="38"/>
      <c r="TUS237" s="38"/>
      <c r="TUT237" s="38"/>
      <c r="TUU237" s="38"/>
      <c r="TUV237" s="38"/>
      <c r="TUW237" s="38"/>
      <c r="TUX237" s="38"/>
      <c r="TUY237" s="38"/>
      <c r="TUZ237" s="38"/>
      <c r="TVA237" s="38"/>
      <c r="TVB237" s="38"/>
      <c r="TVC237" s="38"/>
      <c r="TVD237" s="38"/>
      <c r="TVE237" s="38"/>
      <c r="TVF237" s="38"/>
      <c r="TVG237" s="38"/>
      <c r="TVH237" s="38"/>
      <c r="TVI237" s="38"/>
      <c r="TVJ237" s="38"/>
      <c r="TVK237" s="38"/>
      <c r="TVL237" s="38"/>
      <c r="TVM237" s="38"/>
      <c r="TVN237" s="38"/>
      <c r="TVO237" s="38"/>
      <c r="TVP237" s="38"/>
      <c r="TVQ237" s="38"/>
      <c r="TVR237" s="38"/>
      <c r="TVS237" s="38"/>
      <c r="TVT237" s="38"/>
      <c r="TVU237" s="38"/>
      <c r="TVV237" s="38"/>
      <c r="TVW237" s="38"/>
      <c r="TVX237" s="38"/>
      <c r="TVY237" s="38"/>
      <c r="TVZ237" s="38"/>
      <c r="TWA237" s="38"/>
      <c r="TWB237" s="38"/>
      <c r="TWC237" s="38"/>
      <c r="TWD237" s="38"/>
      <c r="TWE237" s="38"/>
      <c r="TWF237" s="38"/>
      <c r="TWG237" s="38"/>
      <c r="TWH237" s="38"/>
      <c r="TWI237" s="38"/>
      <c r="TWJ237" s="38"/>
      <c r="TWK237" s="38"/>
      <c r="TWL237" s="38"/>
      <c r="TWM237" s="38"/>
      <c r="TWN237" s="38"/>
      <c r="TWO237" s="38"/>
      <c r="TWP237" s="38"/>
      <c r="TWQ237" s="38"/>
      <c r="TWR237" s="38"/>
      <c r="TWS237" s="38"/>
      <c r="TWT237" s="38"/>
      <c r="TWU237" s="38"/>
      <c r="TWV237" s="38"/>
      <c r="TWW237" s="38"/>
      <c r="TWX237" s="38"/>
      <c r="TWY237" s="38"/>
      <c r="TWZ237" s="38"/>
      <c r="TXA237" s="38"/>
      <c r="TXB237" s="38"/>
      <c r="TXC237" s="38"/>
      <c r="TXD237" s="38"/>
      <c r="TXE237" s="38"/>
      <c r="TXF237" s="38"/>
      <c r="TXG237" s="38"/>
      <c r="TXH237" s="38"/>
      <c r="TXI237" s="38"/>
      <c r="TXJ237" s="38"/>
      <c r="TXK237" s="38"/>
      <c r="TXL237" s="38"/>
      <c r="TXM237" s="38"/>
      <c r="TXN237" s="38"/>
      <c r="TXO237" s="38"/>
      <c r="TXP237" s="38"/>
      <c r="TXQ237" s="38"/>
      <c r="TXR237" s="38"/>
      <c r="TXS237" s="38"/>
      <c r="TXT237" s="38"/>
      <c r="TXU237" s="38"/>
      <c r="TXV237" s="38"/>
      <c r="TXW237" s="38"/>
      <c r="TXX237" s="38"/>
      <c r="TXY237" s="38"/>
      <c r="TXZ237" s="38"/>
      <c r="TYA237" s="38"/>
      <c r="TYB237" s="38"/>
      <c r="TYC237" s="38"/>
      <c r="TYD237" s="38"/>
      <c r="TYE237" s="38"/>
      <c r="TYF237" s="38"/>
      <c r="TYG237" s="38"/>
      <c r="TYH237" s="38"/>
      <c r="TYI237" s="38"/>
      <c r="TYJ237" s="38"/>
      <c r="TYK237" s="38"/>
      <c r="TYL237" s="38"/>
      <c r="TYM237" s="38"/>
      <c r="TYN237" s="38"/>
      <c r="TYO237" s="38"/>
      <c r="TYP237" s="38"/>
      <c r="TYQ237" s="38"/>
      <c r="TYR237" s="38"/>
      <c r="TYS237" s="38"/>
      <c r="TYT237" s="38"/>
      <c r="TYU237" s="38"/>
      <c r="TYV237" s="38"/>
      <c r="TYW237" s="38"/>
      <c r="TYX237" s="38"/>
      <c r="TYY237" s="38"/>
      <c r="TYZ237" s="38"/>
      <c r="TZA237" s="38"/>
      <c r="TZB237" s="38"/>
      <c r="TZC237" s="38"/>
      <c r="TZD237" s="38"/>
      <c r="TZE237" s="38"/>
      <c r="TZF237" s="38"/>
      <c r="TZG237" s="38"/>
      <c r="TZH237" s="38"/>
      <c r="TZI237" s="38"/>
      <c r="TZJ237" s="38"/>
      <c r="TZK237" s="38"/>
      <c r="TZL237" s="38"/>
      <c r="TZM237" s="38"/>
      <c r="TZN237" s="38"/>
      <c r="TZO237" s="38"/>
      <c r="TZP237" s="38"/>
      <c r="TZQ237" s="38"/>
      <c r="TZR237" s="38"/>
      <c r="TZS237" s="38"/>
      <c r="TZT237" s="38"/>
      <c r="TZU237" s="38"/>
      <c r="TZV237" s="38"/>
      <c r="TZW237" s="38"/>
      <c r="TZX237" s="38"/>
      <c r="TZY237" s="38"/>
      <c r="TZZ237" s="38"/>
      <c r="UAA237" s="38"/>
      <c r="UAB237" s="38"/>
      <c r="UAC237" s="38"/>
      <c r="UAD237" s="38"/>
      <c r="UAE237" s="38"/>
      <c r="UAF237" s="38"/>
      <c r="UAG237" s="38"/>
      <c r="UAH237" s="38"/>
      <c r="UAI237" s="38"/>
      <c r="UAJ237" s="38"/>
      <c r="UAK237" s="38"/>
      <c r="UAL237" s="38"/>
      <c r="UAM237" s="38"/>
      <c r="UAN237" s="38"/>
      <c r="UAO237" s="38"/>
      <c r="UAP237" s="38"/>
      <c r="UAQ237" s="38"/>
      <c r="UAR237" s="38"/>
      <c r="UAS237" s="38"/>
      <c r="UAT237" s="38"/>
      <c r="UAU237" s="38"/>
      <c r="UAV237" s="38"/>
      <c r="UAW237" s="38"/>
      <c r="UAX237" s="38"/>
      <c r="UAY237" s="38"/>
      <c r="UAZ237" s="38"/>
      <c r="UBA237" s="38"/>
      <c r="UBB237" s="38"/>
      <c r="UBC237" s="38"/>
      <c r="UBD237" s="38"/>
      <c r="UBE237" s="38"/>
      <c r="UBF237" s="38"/>
      <c r="UBG237" s="38"/>
      <c r="UBH237" s="38"/>
      <c r="UBI237" s="38"/>
      <c r="UBJ237" s="38"/>
      <c r="UBK237" s="38"/>
      <c r="UBL237" s="38"/>
      <c r="UBM237" s="38"/>
      <c r="UBN237" s="38"/>
      <c r="UBO237" s="38"/>
      <c r="UBP237" s="38"/>
      <c r="UBQ237" s="38"/>
      <c r="UBR237" s="38"/>
      <c r="UBS237" s="38"/>
      <c r="UBT237" s="38"/>
      <c r="UBU237" s="38"/>
      <c r="UBV237" s="38"/>
      <c r="UBW237" s="38"/>
      <c r="UBX237" s="38"/>
      <c r="UBY237" s="38"/>
      <c r="UBZ237" s="38"/>
      <c r="UCA237" s="38"/>
      <c r="UCB237" s="38"/>
      <c r="UCC237" s="38"/>
      <c r="UCD237" s="38"/>
      <c r="UCE237" s="38"/>
      <c r="UCF237" s="38"/>
      <c r="UCG237" s="38"/>
      <c r="UCH237" s="38"/>
      <c r="UCI237" s="38"/>
      <c r="UCJ237" s="38"/>
      <c r="UCK237" s="38"/>
      <c r="UCL237" s="38"/>
      <c r="UCM237" s="38"/>
      <c r="UCN237" s="38"/>
      <c r="UCO237" s="38"/>
      <c r="UCP237" s="38"/>
      <c r="UCQ237" s="38"/>
      <c r="UCR237" s="38"/>
      <c r="UCS237" s="38"/>
      <c r="UCT237" s="38"/>
      <c r="UCU237" s="38"/>
      <c r="UCV237" s="38"/>
      <c r="UCW237" s="38"/>
      <c r="UCX237" s="38"/>
      <c r="UCY237" s="38"/>
      <c r="UCZ237" s="38"/>
      <c r="UDA237" s="38"/>
      <c r="UDB237" s="38"/>
      <c r="UDC237" s="38"/>
      <c r="UDD237" s="38"/>
      <c r="UDE237" s="38"/>
      <c r="UDF237" s="38"/>
      <c r="UDG237" s="38"/>
      <c r="UDH237" s="38"/>
      <c r="UDI237" s="38"/>
      <c r="UDJ237" s="38"/>
      <c r="UDK237" s="38"/>
      <c r="UDL237" s="38"/>
      <c r="UDM237" s="38"/>
      <c r="UDN237" s="38"/>
      <c r="UDO237" s="38"/>
      <c r="UDP237" s="38"/>
      <c r="UDQ237" s="38"/>
      <c r="UDR237" s="38"/>
      <c r="UDS237" s="38"/>
      <c r="UDT237" s="38"/>
      <c r="UDU237" s="38"/>
      <c r="UDV237" s="38"/>
      <c r="UDW237" s="38"/>
      <c r="UDX237" s="38"/>
      <c r="UDY237" s="38"/>
      <c r="UDZ237" s="38"/>
      <c r="UEA237" s="38"/>
      <c r="UEB237" s="38"/>
      <c r="UEC237" s="38"/>
      <c r="UED237" s="38"/>
      <c r="UEE237" s="38"/>
      <c r="UEF237" s="38"/>
      <c r="UEG237" s="38"/>
      <c r="UEH237" s="38"/>
      <c r="UEI237" s="38"/>
      <c r="UEJ237" s="38"/>
      <c r="UEK237" s="38"/>
      <c r="UEL237" s="38"/>
      <c r="UEM237" s="38"/>
      <c r="UEN237" s="38"/>
      <c r="UEO237" s="38"/>
      <c r="UEP237" s="38"/>
      <c r="UEQ237" s="38"/>
      <c r="UER237" s="38"/>
      <c r="UES237" s="38"/>
      <c r="UET237" s="38"/>
      <c r="UEU237" s="38"/>
      <c r="UEV237" s="38"/>
      <c r="UEW237" s="38"/>
      <c r="UEX237" s="38"/>
      <c r="UEY237" s="38"/>
      <c r="UEZ237" s="38"/>
      <c r="UFA237" s="38"/>
      <c r="UFB237" s="38"/>
      <c r="UFC237" s="38"/>
      <c r="UFD237" s="38"/>
      <c r="UFE237" s="38"/>
      <c r="UFF237" s="38"/>
      <c r="UFG237" s="38"/>
      <c r="UFH237" s="38"/>
      <c r="UFI237" s="38"/>
      <c r="UFJ237" s="38"/>
      <c r="UFK237" s="38"/>
      <c r="UFL237" s="38"/>
      <c r="UFM237" s="38"/>
      <c r="UFN237" s="38"/>
      <c r="UFO237" s="38"/>
      <c r="UFP237" s="38"/>
      <c r="UFQ237" s="38"/>
      <c r="UFR237" s="38"/>
      <c r="UFS237" s="38"/>
      <c r="UFT237" s="38"/>
      <c r="UFU237" s="38"/>
      <c r="UFV237" s="38"/>
      <c r="UFW237" s="38"/>
      <c r="UFX237" s="38"/>
      <c r="UFY237" s="38"/>
      <c r="UFZ237" s="38"/>
      <c r="UGA237" s="38"/>
      <c r="UGB237" s="38"/>
      <c r="UGC237" s="38"/>
      <c r="UGD237" s="38"/>
      <c r="UGE237" s="38"/>
      <c r="UGF237" s="38"/>
      <c r="UGG237" s="38"/>
      <c r="UGH237" s="38"/>
      <c r="UGI237" s="38"/>
      <c r="UGJ237" s="38"/>
      <c r="UGK237" s="38"/>
      <c r="UGL237" s="38"/>
      <c r="UGM237" s="38"/>
      <c r="UGN237" s="38"/>
      <c r="UGO237" s="38"/>
      <c r="UGP237" s="38"/>
      <c r="UGQ237" s="38"/>
      <c r="UGR237" s="38"/>
      <c r="UGS237" s="38"/>
      <c r="UGT237" s="38"/>
      <c r="UGU237" s="38"/>
      <c r="UGV237" s="38"/>
      <c r="UGW237" s="38"/>
      <c r="UGX237" s="38"/>
      <c r="UGY237" s="38"/>
      <c r="UGZ237" s="38"/>
      <c r="UHA237" s="38"/>
      <c r="UHB237" s="38"/>
      <c r="UHC237" s="38"/>
      <c r="UHD237" s="38"/>
      <c r="UHE237" s="38"/>
      <c r="UHF237" s="38"/>
      <c r="UHG237" s="38"/>
      <c r="UHH237" s="38"/>
      <c r="UHI237" s="38"/>
      <c r="UHJ237" s="38"/>
      <c r="UHK237" s="38"/>
      <c r="UHL237" s="38"/>
      <c r="UHM237" s="38"/>
      <c r="UHN237" s="38"/>
      <c r="UHO237" s="38"/>
      <c r="UHP237" s="38"/>
      <c r="UHQ237" s="38"/>
      <c r="UHR237" s="38"/>
      <c r="UHS237" s="38"/>
      <c r="UHT237" s="38"/>
      <c r="UHU237" s="38"/>
      <c r="UHV237" s="38"/>
      <c r="UHW237" s="38"/>
      <c r="UHX237" s="38"/>
      <c r="UHY237" s="38"/>
      <c r="UHZ237" s="38"/>
      <c r="UIA237" s="38"/>
      <c r="UIB237" s="38"/>
      <c r="UIC237" s="38"/>
      <c r="UID237" s="38"/>
      <c r="UIE237" s="38"/>
      <c r="UIF237" s="38"/>
      <c r="UIG237" s="38"/>
      <c r="UIH237" s="38"/>
      <c r="UII237" s="38"/>
      <c r="UIJ237" s="38"/>
      <c r="UIK237" s="38"/>
      <c r="UIL237" s="38"/>
      <c r="UIM237" s="38"/>
      <c r="UIN237" s="38"/>
      <c r="UIO237" s="38"/>
      <c r="UIP237" s="38"/>
      <c r="UIQ237" s="38"/>
      <c r="UIR237" s="38"/>
      <c r="UIS237" s="38"/>
      <c r="UIT237" s="38"/>
      <c r="UIU237" s="38"/>
      <c r="UIV237" s="38"/>
      <c r="UIW237" s="38"/>
      <c r="UIX237" s="38"/>
      <c r="UIY237" s="38"/>
      <c r="UIZ237" s="38"/>
      <c r="UJA237" s="38"/>
      <c r="UJB237" s="38"/>
      <c r="UJC237" s="38"/>
      <c r="UJD237" s="38"/>
      <c r="UJE237" s="38"/>
      <c r="UJF237" s="38"/>
      <c r="UJG237" s="38"/>
      <c r="UJH237" s="38"/>
      <c r="UJI237" s="38"/>
      <c r="UJJ237" s="38"/>
      <c r="UJK237" s="38"/>
      <c r="UJL237" s="38"/>
      <c r="UJM237" s="38"/>
      <c r="UJN237" s="38"/>
      <c r="UJO237" s="38"/>
      <c r="UJP237" s="38"/>
      <c r="UJQ237" s="38"/>
      <c r="UJR237" s="38"/>
      <c r="UJS237" s="38"/>
      <c r="UJT237" s="38"/>
      <c r="UJU237" s="38"/>
      <c r="UJV237" s="38"/>
      <c r="UJW237" s="38"/>
      <c r="UJX237" s="38"/>
      <c r="UJY237" s="38"/>
      <c r="UJZ237" s="38"/>
      <c r="UKA237" s="38"/>
      <c r="UKB237" s="38"/>
      <c r="UKC237" s="38"/>
      <c r="UKD237" s="38"/>
      <c r="UKE237" s="38"/>
      <c r="UKF237" s="38"/>
      <c r="UKG237" s="38"/>
      <c r="UKH237" s="38"/>
      <c r="UKI237" s="38"/>
      <c r="UKJ237" s="38"/>
      <c r="UKK237" s="38"/>
      <c r="UKL237" s="38"/>
      <c r="UKM237" s="38"/>
      <c r="UKN237" s="38"/>
      <c r="UKO237" s="38"/>
      <c r="UKP237" s="38"/>
      <c r="UKQ237" s="38"/>
      <c r="UKR237" s="38"/>
      <c r="UKS237" s="38"/>
      <c r="UKT237" s="38"/>
      <c r="UKU237" s="38"/>
      <c r="UKV237" s="38"/>
      <c r="UKW237" s="38"/>
      <c r="UKX237" s="38"/>
      <c r="UKY237" s="38"/>
      <c r="UKZ237" s="38"/>
      <c r="ULA237" s="38"/>
      <c r="ULB237" s="38"/>
      <c r="ULC237" s="38"/>
      <c r="ULD237" s="38"/>
      <c r="ULE237" s="38"/>
      <c r="ULF237" s="38"/>
      <c r="ULG237" s="38"/>
      <c r="ULH237" s="38"/>
      <c r="ULI237" s="38"/>
      <c r="ULJ237" s="38"/>
      <c r="ULK237" s="38"/>
      <c r="ULL237" s="38"/>
      <c r="ULM237" s="38"/>
      <c r="ULN237" s="38"/>
      <c r="ULO237" s="38"/>
      <c r="ULP237" s="38"/>
      <c r="ULQ237" s="38"/>
      <c r="ULR237" s="38"/>
      <c r="ULS237" s="38"/>
      <c r="ULT237" s="38"/>
      <c r="ULU237" s="38"/>
      <c r="ULV237" s="38"/>
      <c r="ULW237" s="38"/>
      <c r="ULX237" s="38"/>
      <c r="ULY237" s="38"/>
      <c r="ULZ237" s="38"/>
      <c r="UMA237" s="38"/>
      <c r="UMB237" s="38"/>
      <c r="UMC237" s="38"/>
      <c r="UMD237" s="38"/>
      <c r="UME237" s="38"/>
      <c r="UMF237" s="38"/>
      <c r="UMG237" s="38"/>
      <c r="UMH237" s="38"/>
      <c r="UMI237" s="38"/>
      <c r="UMJ237" s="38"/>
      <c r="UMK237" s="38"/>
      <c r="UML237" s="38"/>
      <c r="UMM237" s="38"/>
      <c r="UMN237" s="38"/>
      <c r="UMO237" s="38"/>
      <c r="UMP237" s="38"/>
      <c r="UMQ237" s="38"/>
      <c r="UMR237" s="38"/>
      <c r="UMS237" s="38"/>
      <c r="UMT237" s="38"/>
      <c r="UMU237" s="38"/>
      <c r="UMV237" s="38"/>
      <c r="UMW237" s="38"/>
      <c r="UMX237" s="38"/>
      <c r="UMY237" s="38"/>
      <c r="UMZ237" s="38"/>
      <c r="UNA237" s="38"/>
      <c r="UNB237" s="38"/>
      <c r="UNC237" s="38"/>
      <c r="UND237" s="38"/>
      <c r="UNE237" s="38"/>
      <c r="UNF237" s="38"/>
      <c r="UNG237" s="38"/>
      <c r="UNH237" s="38"/>
      <c r="UNI237" s="38"/>
      <c r="UNJ237" s="38"/>
      <c r="UNK237" s="38"/>
      <c r="UNL237" s="38"/>
      <c r="UNM237" s="38"/>
      <c r="UNN237" s="38"/>
      <c r="UNO237" s="38"/>
      <c r="UNP237" s="38"/>
      <c r="UNQ237" s="38"/>
      <c r="UNR237" s="38"/>
      <c r="UNS237" s="38"/>
      <c r="UNT237" s="38"/>
      <c r="UNU237" s="38"/>
      <c r="UNV237" s="38"/>
      <c r="UNW237" s="38"/>
      <c r="UNX237" s="38"/>
      <c r="UNY237" s="38"/>
      <c r="UNZ237" s="38"/>
      <c r="UOA237" s="38"/>
      <c r="UOB237" s="38"/>
      <c r="UOC237" s="38"/>
      <c r="UOD237" s="38"/>
      <c r="UOE237" s="38"/>
      <c r="UOF237" s="38"/>
      <c r="UOG237" s="38"/>
      <c r="UOH237" s="38"/>
      <c r="UOI237" s="38"/>
      <c r="UOJ237" s="38"/>
      <c r="UOK237" s="38"/>
      <c r="UOL237" s="38"/>
      <c r="UOM237" s="38"/>
      <c r="UON237" s="38"/>
      <c r="UOO237" s="38"/>
      <c r="UOP237" s="38"/>
      <c r="UOQ237" s="38"/>
      <c r="UOR237" s="38"/>
      <c r="UOS237" s="38"/>
      <c r="UOT237" s="38"/>
      <c r="UOU237" s="38"/>
      <c r="UOV237" s="38"/>
      <c r="UOW237" s="38"/>
      <c r="UOX237" s="38"/>
      <c r="UOY237" s="38"/>
      <c r="UOZ237" s="38"/>
      <c r="UPA237" s="38"/>
      <c r="UPB237" s="38"/>
      <c r="UPC237" s="38"/>
      <c r="UPD237" s="38"/>
      <c r="UPE237" s="38"/>
      <c r="UPF237" s="38"/>
      <c r="UPG237" s="38"/>
      <c r="UPH237" s="38"/>
      <c r="UPI237" s="38"/>
      <c r="UPJ237" s="38"/>
      <c r="UPK237" s="38"/>
      <c r="UPL237" s="38"/>
      <c r="UPM237" s="38"/>
      <c r="UPN237" s="38"/>
      <c r="UPO237" s="38"/>
      <c r="UPP237" s="38"/>
      <c r="UPQ237" s="38"/>
      <c r="UPR237" s="38"/>
      <c r="UPS237" s="38"/>
      <c r="UPT237" s="38"/>
      <c r="UPU237" s="38"/>
      <c r="UPV237" s="38"/>
      <c r="UPW237" s="38"/>
      <c r="UPX237" s="38"/>
      <c r="UPY237" s="38"/>
      <c r="UPZ237" s="38"/>
      <c r="UQA237" s="38"/>
      <c r="UQB237" s="38"/>
      <c r="UQC237" s="38"/>
      <c r="UQD237" s="38"/>
      <c r="UQE237" s="38"/>
      <c r="UQF237" s="38"/>
      <c r="UQG237" s="38"/>
      <c r="UQH237" s="38"/>
      <c r="UQI237" s="38"/>
      <c r="UQJ237" s="38"/>
      <c r="UQK237" s="38"/>
      <c r="UQL237" s="38"/>
      <c r="UQM237" s="38"/>
      <c r="UQN237" s="38"/>
      <c r="UQO237" s="38"/>
      <c r="UQP237" s="38"/>
      <c r="UQQ237" s="38"/>
      <c r="UQR237" s="38"/>
      <c r="UQS237" s="38"/>
      <c r="UQT237" s="38"/>
      <c r="UQU237" s="38"/>
      <c r="UQV237" s="38"/>
      <c r="UQW237" s="38"/>
      <c r="UQX237" s="38"/>
      <c r="UQY237" s="38"/>
      <c r="UQZ237" s="38"/>
      <c r="URA237" s="38"/>
      <c r="URB237" s="38"/>
      <c r="URC237" s="38"/>
      <c r="URD237" s="38"/>
      <c r="URE237" s="38"/>
      <c r="URF237" s="38"/>
      <c r="URG237" s="38"/>
      <c r="URH237" s="38"/>
      <c r="URI237" s="38"/>
      <c r="URJ237" s="38"/>
      <c r="URK237" s="38"/>
      <c r="URL237" s="38"/>
      <c r="URM237" s="38"/>
      <c r="URN237" s="38"/>
      <c r="URO237" s="38"/>
      <c r="URP237" s="38"/>
      <c r="URQ237" s="38"/>
      <c r="URR237" s="38"/>
      <c r="URS237" s="38"/>
      <c r="URT237" s="38"/>
      <c r="URU237" s="38"/>
      <c r="URV237" s="38"/>
      <c r="URW237" s="38"/>
      <c r="URX237" s="38"/>
      <c r="URY237" s="38"/>
      <c r="URZ237" s="38"/>
      <c r="USA237" s="38"/>
      <c r="USB237" s="38"/>
      <c r="USC237" s="38"/>
      <c r="USD237" s="38"/>
      <c r="USE237" s="38"/>
      <c r="USF237" s="38"/>
      <c r="USG237" s="38"/>
      <c r="USH237" s="38"/>
      <c r="USI237" s="38"/>
      <c r="USJ237" s="38"/>
      <c r="USK237" s="38"/>
      <c r="USL237" s="38"/>
      <c r="USM237" s="38"/>
      <c r="USN237" s="38"/>
      <c r="USO237" s="38"/>
      <c r="USP237" s="38"/>
      <c r="USQ237" s="38"/>
      <c r="USR237" s="38"/>
      <c r="USS237" s="38"/>
      <c r="UST237" s="38"/>
      <c r="USU237" s="38"/>
      <c r="USV237" s="38"/>
      <c r="USW237" s="38"/>
      <c r="USX237" s="38"/>
      <c r="USY237" s="38"/>
      <c r="USZ237" s="38"/>
      <c r="UTA237" s="38"/>
      <c r="UTB237" s="38"/>
      <c r="UTC237" s="38"/>
      <c r="UTD237" s="38"/>
      <c r="UTE237" s="38"/>
      <c r="UTF237" s="38"/>
      <c r="UTG237" s="38"/>
      <c r="UTH237" s="38"/>
      <c r="UTI237" s="38"/>
      <c r="UTJ237" s="38"/>
      <c r="UTK237" s="38"/>
      <c r="UTL237" s="38"/>
      <c r="UTM237" s="38"/>
      <c r="UTN237" s="38"/>
      <c r="UTO237" s="38"/>
      <c r="UTP237" s="38"/>
      <c r="UTQ237" s="38"/>
      <c r="UTR237" s="38"/>
      <c r="UTS237" s="38"/>
      <c r="UTT237" s="38"/>
      <c r="UTU237" s="38"/>
      <c r="UTV237" s="38"/>
      <c r="UTW237" s="38"/>
      <c r="UTX237" s="38"/>
      <c r="UTY237" s="38"/>
      <c r="UTZ237" s="38"/>
      <c r="UUA237" s="38"/>
      <c r="UUB237" s="38"/>
      <c r="UUC237" s="38"/>
      <c r="UUD237" s="38"/>
      <c r="UUE237" s="38"/>
      <c r="UUF237" s="38"/>
      <c r="UUG237" s="38"/>
      <c r="UUH237" s="38"/>
      <c r="UUI237" s="38"/>
      <c r="UUJ237" s="38"/>
      <c r="UUK237" s="38"/>
      <c r="UUL237" s="38"/>
      <c r="UUM237" s="38"/>
      <c r="UUN237" s="38"/>
      <c r="UUO237" s="38"/>
      <c r="UUP237" s="38"/>
      <c r="UUQ237" s="38"/>
      <c r="UUR237" s="38"/>
      <c r="UUS237" s="38"/>
      <c r="UUT237" s="38"/>
      <c r="UUU237" s="38"/>
      <c r="UUV237" s="38"/>
      <c r="UUW237" s="38"/>
      <c r="UUX237" s="38"/>
      <c r="UUY237" s="38"/>
      <c r="UUZ237" s="38"/>
      <c r="UVA237" s="38"/>
      <c r="UVB237" s="38"/>
      <c r="UVC237" s="38"/>
      <c r="UVD237" s="38"/>
      <c r="UVE237" s="38"/>
      <c r="UVF237" s="38"/>
      <c r="UVG237" s="38"/>
      <c r="UVH237" s="38"/>
      <c r="UVI237" s="38"/>
      <c r="UVJ237" s="38"/>
      <c r="UVK237" s="38"/>
      <c r="UVL237" s="38"/>
      <c r="UVM237" s="38"/>
      <c r="UVN237" s="38"/>
      <c r="UVO237" s="38"/>
      <c r="UVP237" s="38"/>
      <c r="UVQ237" s="38"/>
      <c r="UVR237" s="38"/>
      <c r="UVS237" s="38"/>
      <c r="UVT237" s="38"/>
      <c r="UVU237" s="38"/>
      <c r="UVV237" s="38"/>
      <c r="UVW237" s="38"/>
      <c r="UVX237" s="38"/>
      <c r="UVY237" s="38"/>
      <c r="UVZ237" s="38"/>
      <c r="UWA237" s="38"/>
      <c r="UWB237" s="38"/>
      <c r="UWC237" s="38"/>
      <c r="UWD237" s="38"/>
      <c r="UWE237" s="38"/>
      <c r="UWF237" s="38"/>
      <c r="UWG237" s="38"/>
      <c r="UWH237" s="38"/>
      <c r="UWI237" s="38"/>
      <c r="UWJ237" s="38"/>
      <c r="UWK237" s="38"/>
      <c r="UWL237" s="38"/>
      <c r="UWM237" s="38"/>
      <c r="UWN237" s="38"/>
      <c r="UWO237" s="38"/>
      <c r="UWP237" s="38"/>
      <c r="UWQ237" s="38"/>
      <c r="UWR237" s="38"/>
      <c r="UWS237" s="38"/>
      <c r="UWT237" s="38"/>
      <c r="UWU237" s="38"/>
      <c r="UWV237" s="38"/>
      <c r="UWW237" s="38"/>
      <c r="UWX237" s="38"/>
      <c r="UWY237" s="38"/>
      <c r="UWZ237" s="38"/>
      <c r="UXA237" s="38"/>
      <c r="UXB237" s="38"/>
      <c r="UXC237" s="38"/>
      <c r="UXD237" s="38"/>
      <c r="UXE237" s="38"/>
      <c r="UXF237" s="38"/>
      <c r="UXG237" s="38"/>
      <c r="UXH237" s="38"/>
      <c r="UXI237" s="38"/>
      <c r="UXJ237" s="38"/>
      <c r="UXK237" s="38"/>
      <c r="UXL237" s="38"/>
      <c r="UXM237" s="38"/>
      <c r="UXN237" s="38"/>
      <c r="UXO237" s="38"/>
      <c r="UXP237" s="38"/>
      <c r="UXQ237" s="38"/>
      <c r="UXR237" s="38"/>
      <c r="UXS237" s="38"/>
      <c r="UXT237" s="38"/>
      <c r="UXU237" s="38"/>
      <c r="UXV237" s="38"/>
      <c r="UXW237" s="38"/>
      <c r="UXX237" s="38"/>
      <c r="UXY237" s="38"/>
      <c r="UXZ237" s="38"/>
      <c r="UYA237" s="38"/>
      <c r="UYB237" s="38"/>
      <c r="UYC237" s="38"/>
      <c r="UYD237" s="38"/>
      <c r="UYE237" s="38"/>
      <c r="UYF237" s="38"/>
      <c r="UYG237" s="38"/>
      <c r="UYH237" s="38"/>
      <c r="UYI237" s="38"/>
      <c r="UYJ237" s="38"/>
      <c r="UYK237" s="38"/>
      <c r="UYL237" s="38"/>
      <c r="UYM237" s="38"/>
      <c r="UYN237" s="38"/>
      <c r="UYO237" s="38"/>
      <c r="UYP237" s="38"/>
      <c r="UYQ237" s="38"/>
      <c r="UYR237" s="38"/>
      <c r="UYS237" s="38"/>
      <c r="UYT237" s="38"/>
      <c r="UYU237" s="38"/>
      <c r="UYV237" s="38"/>
      <c r="UYW237" s="38"/>
      <c r="UYX237" s="38"/>
      <c r="UYY237" s="38"/>
      <c r="UYZ237" s="38"/>
      <c r="UZA237" s="38"/>
      <c r="UZB237" s="38"/>
      <c r="UZC237" s="38"/>
      <c r="UZD237" s="38"/>
      <c r="UZE237" s="38"/>
      <c r="UZF237" s="38"/>
      <c r="UZG237" s="38"/>
      <c r="UZH237" s="38"/>
      <c r="UZI237" s="38"/>
      <c r="UZJ237" s="38"/>
      <c r="UZK237" s="38"/>
      <c r="UZL237" s="38"/>
      <c r="UZM237" s="38"/>
      <c r="UZN237" s="38"/>
      <c r="UZO237" s="38"/>
      <c r="UZP237" s="38"/>
      <c r="UZQ237" s="38"/>
      <c r="UZR237" s="38"/>
      <c r="UZS237" s="38"/>
      <c r="UZT237" s="38"/>
      <c r="UZU237" s="38"/>
      <c r="UZV237" s="38"/>
      <c r="UZW237" s="38"/>
      <c r="UZX237" s="38"/>
      <c r="UZY237" s="38"/>
      <c r="UZZ237" s="38"/>
      <c r="VAA237" s="38"/>
      <c r="VAB237" s="38"/>
      <c r="VAC237" s="38"/>
      <c r="VAD237" s="38"/>
      <c r="VAE237" s="38"/>
      <c r="VAF237" s="38"/>
      <c r="VAG237" s="38"/>
      <c r="VAH237" s="38"/>
      <c r="VAI237" s="38"/>
      <c r="VAJ237" s="38"/>
      <c r="VAK237" s="38"/>
      <c r="VAL237" s="38"/>
      <c r="VAM237" s="38"/>
      <c r="VAN237" s="38"/>
      <c r="VAO237" s="38"/>
      <c r="VAP237" s="38"/>
      <c r="VAQ237" s="38"/>
      <c r="VAR237" s="38"/>
      <c r="VAS237" s="38"/>
      <c r="VAT237" s="38"/>
      <c r="VAU237" s="38"/>
      <c r="VAV237" s="38"/>
      <c r="VAW237" s="38"/>
      <c r="VAX237" s="38"/>
      <c r="VAY237" s="38"/>
      <c r="VAZ237" s="38"/>
      <c r="VBA237" s="38"/>
      <c r="VBB237" s="38"/>
      <c r="VBC237" s="38"/>
      <c r="VBD237" s="38"/>
      <c r="VBE237" s="38"/>
      <c r="VBF237" s="38"/>
      <c r="VBG237" s="38"/>
      <c r="VBH237" s="38"/>
      <c r="VBI237" s="38"/>
      <c r="VBJ237" s="38"/>
      <c r="VBK237" s="38"/>
      <c r="VBL237" s="38"/>
      <c r="VBM237" s="38"/>
      <c r="VBN237" s="38"/>
      <c r="VBO237" s="38"/>
      <c r="VBP237" s="38"/>
      <c r="VBQ237" s="38"/>
      <c r="VBR237" s="38"/>
      <c r="VBS237" s="38"/>
      <c r="VBT237" s="38"/>
      <c r="VBU237" s="38"/>
      <c r="VBV237" s="38"/>
      <c r="VBW237" s="38"/>
      <c r="VBX237" s="38"/>
      <c r="VBY237" s="38"/>
      <c r="VBZ237" s="38"/>
      <c r="VCA237" s="38"/>
      <c r="VCB237" s="38"/>
      <c r="VCC237" s="38"/>
      <c r="VCD237" s="38"/>
      <c r="VCE237" s="38"/>
      <c r="VCF237" s="38"/>
      <c r="VCG237" s="38"/>
      <c r="VCH237" s="38"/>
      <c r="VCI237" s="38"/>
      <c r="VCJ237" s="38"/>
      <c r="VCK237" s="38"/>
      <c r="VCL237" s="38"/>
      <c r="VCM237" s="38"/>
      <c r="VCN237" s="38"/>
      <c r="VCO237" s="38"/>
      <c r="VCP237" s="38"/>
      <c r="VCQ237" s="38"/>
      <c r="VCR237" s="38"/>
      <c r="VCS237" s="38"/>
      <c r="VCT237" s="38"/>
      <c r="VCU237" s="38"/>
      <c r="VCV237" s="38"/>
      <c r="VCW237" s="38"/>
      <c r="VCX237" s="38"/>
      <c r="VCY237" s="38"/>
      <c r="VCZ237" s="38"/>
      <c r="VDA237" s="38"/>
      <c r="VDB237" s="38"/>
      <c r="VDC237" s="38"/>
      <c r="VDD237" s="38"/>
      <c r="VDE237" s="38"/>
      <c r="VDF237" s="38"/>
      <c r="VDG237" s="38"/>
      <c r="VDH237" s="38"/>
      <c r="VDI237" s="38"/>
      <c r="VDJ237" s="38"/>
      <c r="VDK237" s="38"/>
      <c r="VDL237" s="38"/>
      <c r="VDM237" s="38"/>
      <c r="VDN237" s="38"/>
      <c r="VDO237" s="38"/>
      <c r="VDP237" s="38"/>
      <c r="VDQ237" s="38"/>
      <c r="VDR237" s="38"/>
      <c r="VDS237" s="38"/>
      <c r="VDT237" s="38"/>
      <c r="VDU237" s="38"/>
      <c r="VDV237" s="38"/>
      <c r="VDW237" s="38"/>
      <c r="VDX237" s="38"/>
      <c r="VDY237" s="38"/>
      <c r="VDZ237" s="38"/>
      <c r="VEA237" s="38"/>
      <c r="VEB237" s="38"/>
      <c r="VEC237" s="38"/>
      <c r="VED237" s="38"/>
      <c r="VEE237" s="38"/>
      <c r="VEF237" s="38"/>
      <c r="VEG237" s="38"/>
      <c r="VEH237" s="38"/>
      <c r="VEI237" s="38"/>
      <c r="VEJ237" s="38"/>
      <c r="VEK237" s="38"/>
      <c r="VEL237" s="38"/>
      <c r="VEM237" s="38"/>
      <c r="VEN237" s="38"/>
      <c r="VEO237" s="38"/>
      <c r="VEP237" s="38"/>
      <c r="VEQ237" s="38"/>
      <c r="VER237" s="38"/>
      <c r="VES237" s="38"/>
      <c r="VET237" s="38"/>
      <c r="VEU237" s="38"/>
      <c r="VEV237" s="38"/>
      <c r="VEW237" s="38"/>
      <c r="VEX237" s="38"/>
      <c r="VEY237" s="38"/>
      <c r="VEZ237" s="38"/>
      <c r="VFA237" s="38"/>
      <c r="VFB237" s="38"/>
      <c r="VFC237" s="38"/>
      <c r="VFD237" s="38"/>
      <c r="VFE237" s="38"/>
      <c r="VFF237" s="38"/>
      <c r="VFG237" s="38"/>
      <c r="VFH237" s="38"/>
      <c r="VFI237" s="38"/>
      <c r="VFJ237" s="38"/>
      <c r="VFK237" s="38"/>
      <c r="VFL237" s="38"/>
      <c r="VFM237" s="38"/>
      <c r="VFN237" s="38"/>
      <c r="VFO237" s="38"/>
      <c r="VFP237" s="38"/>
      <c r="VFQ237" s="38"/>
      <c r="VFR237" s="38"/>
      <c r="VFS237" s="38"/>
      <c r="VFT237" s="38"/>
      <c r="VFU237" s="38"/>
      <c r="VFV237" s="38"/>
      <c r="VFW237" s="38"/>
      <c r="VFX237" s="38"/>
      <c r="VFY237" s="38"/>
      <c r="VFZ237" s="38"/>
      <c r="VGA237" s="38"/>
      <c r="VGB237" s="38"/>
      <c r="VGC237" s="38"/>
      <c r="VGD237" s="38"/>
      <c r="VGE237" s="38"/>
      <c r="VGF237" s="38"/>
      <c r="VGG237" s="38"/>
      <c r="VGH237" s="38"/>
      <c r="VGI237" s="38"/>
      <c r="VGJ237" s="38"/>
      <c r="VGK237" s="38"/>
      <c r="VGL237" s="38"/>
      <c r="VGM237" s="38"/>
      <c r="VGN237" s="38"/>
      <c r="VGO237" s="38"/>
      <c r="VGP237" s="38"/>
      <c r="VGQ237" s="38"/>
      <c r="VGR237" s="38"/>
      <c r="VGS237" s="38"/>
      <c r="VGT237" s="38"/>
      <c r="VGU237" s="38"/>
      <c r="VGV237" s="38"/>
      <c r="VGW237" s="38"/>
      <c r="VGX237" s="38"/>
      <c r="VGY237" s="38"/>
      <c r="VGZ237" s="38"/>
      <c r="VHA237" s="38"/>
      <c r="VHB237" s="38"/>
      <c r="VHC237" s="38"/>
      <c r="VHD237" s="38"/>
      <c r="VHE237" s="38"/>
      <c r="VHF237" s="38"/>
      <c r="VHG237" s="38"/>
      <c r="VHH237" s="38"/>
      <c r="VHI237" s="38"/>
      <c r="VHJ237" s="38"/>
      <c r="VHK237" s="38"/>
      <c r="VHL237" s="38"/>
      <c r="VHM237" s="38"/>
      <c r="VHN237" s="38"/>
      <c r="VHO237" s="38"/>
      <c r="VHP237" s="38"/>
      <c r="VHQ237" s="38"/>
      <c r="VHR237" s="38"/>
      <c r="VHS237" s="38"/>
      <c r="VHT237" s="38"/>
      <c r="VHU237" s="38"/>
      <c r="VHV237" s="38"/>
      <c r="VHW237" s="38"/>
      <c r="VHX237" s="38"/>
      <c r="VHY237" s="38"/>
      <c r="VHZ237" s="38"/>
      <c r="VIA237" s="38"/>
      <c r="VIB237" s="38"/>
      <c r="VIC237" s="38"/>
      <c r="VID237" s="38"/>
      <c r="VIE237" s="38"/>
      <c r="VIF237" s="38"/>
      <c r="VIG237" s="38"/>
      <c r="VIH237" s="38"/>
      <c r="VII237" s="38"/>
      <c r="VIJ237" s="38"/>
      <c r="VIK237" s="38"/>
      <c r="VIL237" s="38"/>
      <c r="VIM237" s="38"/>
      <c r="VIN237" s="38"/>
      <c r="VIO237" s="38"/>
      <c r="VIP237" s="38"/>
      <c r="VIQ237" s="38"/>
      <c r="VIR237" s="38"/>
      <c r="VIS237" s="38"/>
      <c r="VIT237" s="38"/>
      <c r="VIU237" s="38"/>
      <c r="VIV237" s="38"/>
      <c r="VIW237" s="38"/>
      <c r="VIX237" s="38"/>
      <c r="VIY237" s="38"/>
      <c r="VIZ237" s="38"/>
      <c r="VJA237" s="38"/>
      <c r="VJB237" s="38"/>
      <c r="VJC237" s="38"/>
      <c r="VJD237" s="38"/>
      <c r="VJE237" s="38"/>
      <c r="VJF237" s="38"/>
      <c r="VJG237" s="38"/>
      <c r="VJH237" s="38"/>
      <c r="VJI237" s="38"/>
      <c r="VJJ237" s="38"/>
      <c r="VJK237" s="38"/>
      <c r="VJL237" s="38"/>
      <c r="VJM237" s="38"/>
      <c r="VJN237" s="38"/>
      <c r="VJO237" s="38"/>
      <c r="VJP237" s="38"/>
      <c r="VJQ237" s="38"/>
      <c r="VJR237" s="38"/>
      <c r="VJS237" s="38"/>
      <c r="VJT237" s="38"/>
      <c r="VJU237" s="38"/>
      <c r="VJV237" s="38"/>
      <c r="VJW237" s="38"/>
      <c r="VJX237" s="38"/>
      <c r="VJY237" s="38"/>
      <c r="VJZ237" s="38"/>
      <c r="VKA237" s="38"/>
      <c r="VKB237" s="38"/>
      <c r="VKC237" s="38"/>
      <c r="VKD237" s="38"/>
      <c r="VKE237" s="38"/>
      <c r="VKF237" s="38"/>
      <c r="VKG237" s="38"/>
      <c r="VKH237" s="38"/>
      <c r="VKI237" s="38"/>
      <c r="VKJ237" s="38"/>
      <c r="VKK237" s="38"/>
      <c r="VKL237" s="38"/>
      <c r="VKM237" s="38"/>
      <c r="VKN237" s="38"/>
      <c r="VKO237" s="38"/>
      <c r="VKP237" s="38"/>
      <c r="VKQ237" s="38"/>
      <c r="VKR237" s="38"/>
      <c r="VKS237" s="38"/>
      <c r="VKT237" s="38"/>
      <c r="VKU237" s="38"/>
      <c r="VKV237" s="38"/>
      <c r="VKW237" s="38"/>
      <c r="VKX237" s="38"/>
      <c r="VKY237" s="38"/>
      <c r="VKZ237" s="38"/>
      <c r="VLA237" s="38"/>
      <c r="VLB237" s="38"/>
      <c r="VLC237" s="38"/>
      <c r="VLD237" s="38"/>
      <c r="VLE237" s="38"/>
      <c r="VLF237" s="38"/>
      <c r="VLG237" s="38"/>
      <c r="VLH237" s="38"/>
      <c r="VLI237" s="38"/>
      <c r="VLJ237" s="38"/>
      <c r="VLK237" s="38"/>
      <c r="VLL237" s="38"/>
      <c r="VLM237" s="38"/>
      <c r="VLN237" s="38"/>
      <c r="VLO237" s="38"/>
      <c r="VLP237" s="38"/>
      <c r="VLQ237" s="38"/>
      <c r="VLR237" s="38"/>
      <c r="VLS237" s="38"/>
      <c r="VLT237" s="38"/>
      <c r="VLU237" s="38"/>
      <c r="VLV237" s="38"/>
      <c r="VLW237" s="38"/>
      <c r="VLX237" s="38"/>
      <c r="VLY237" s="38"/>
      <c r="VLZ237" s="38"/>
      <c r="VMA237" s="38"/>
      <c r="VMB237" s="38"/>
      <c r="VMC237" s="38"/>
      <c r="VMD237" s="38"/>
      <c r="VME237" s="38"/>
      <c r="VMF237" s="38"/>
      <c r="VMG237" s="38"/>
      <c r="VMH237" s="38"/>
      <c r="VMI237" s="38"/>
      <c r="VMJ237" s="38"/>
      <c r="VMK237" s="38"/>
      <c r="VML237" s="38"/>
      <c r="VMM237" s="38"/>
      <c r="VMN237" s="38"/>
      <c r="VMO237" s="38"/>
      <c r="VMP237" s="38"/>
      <c r="VMQ237" s="38"/>
      <c r="VMR237" s="38"/>
      <c r="VMS237" s="38"/>
      <c r="VMT237" s="38"/>
      <c r="VMU237" s="38"/>
      <c r="VMV237" s="38"/>
      <c r="VMW237" s="38"/>
      <c r="VMX237" s="38"/>
      <c r="VMY237" s="38"/>
      <c r="VMZ237" s="38"/>
      <c r="VNA237" s="38"/>
      <c r="VNB237" s="38"/>
      <c r="VNC237" s="38"/>
      <c r="VND237" s="38"/>
      <c r="VNE237" s="38"/>
      <c r="VNF237" s="38"/>
      <c r="VNG237" s="38"/>
      <c r="VNH237" s="38"/>
      <c r="VNI237" s="38"/>
      <c r="VNJ237" s="38"/>
      <c r="VNK237" s="38"/>
      <c r="VNL237" s="38"/>
      <c r="VNM237" s="38"/>
      <c r="VNN237" s="38"/>
      <c r="VNO237" s="38"/>
      <c r="VNP237" s="38"/>
      <c r="VNQ237" s="38"/>
      <c r="VNR237" s="38"/>
      <c r="VNS237" s="38"/>
      <c r="VNT237" s="38"/>
      <c r="VNU237" s="38"/>
      <c r="VNV237" s="38"/>
      <c r="VNW237" s="38"/>
      <c r="VNX237" s="38"/>
      <c r="VNY237" s="38"/>
      <c r="VNZ237" s="38"/>
      <c r="VOA237" s="38"/>
      <c r="VOB237" s="38"/>
      <c r="VOC237" s="38"/>
      <c r="VOD237" s="38"/>
      <c r="VOE237" s="38"/>
      <c r="VOF237" s="38"/>
      <c r="VOG237" s="38"/>
      <c r="VOH237" s="38"/>
      <c r="VOI237" s="38"/>
      <c r="VOJ237" s="38"/>
      <c r="VOK237" s="38"/>
      <c r="VOL237" s="38"/>
      <c r="VOM237" s="38"/>
      <c r="VON237" s="38"/>
      <c r="VOO237" s="38"/>
      <c r="VOP237" s="38"/>
      <c r="VOQ237" s="38"/>
      <c r="VOR237" s="38"/>
      <c r="VOS237" s="38"/>
      <c r="VOT237" s="38"/>
      <c r="VOU237" s="38"/>
      <c r="VOV237" s="38"/>
      <c r="VOW237" s="38"/>
      <c r="VOX237" s="38"/>
      <c r="VOY237" s="38"/>
      <c r="VOZ237" s="38"/>
      <c r="VPA237" s="38"/>
      <c r="VPB237" s="38"/>
      <c r="VPC237" s="38"/>
      <c r="VPD237" s="38"/>
      <c r="VPE237" s="38"/>
      <c r="VPF237" s="38"/>
      <c r="VPG237" s="38"/>
      <c r="VPH237" s="38"/>
      <c r="VPI237" s="38"/>
      <c r="VPJ237" s="38"/>
      <c r="VPK237" s="38"/>
      <c r="VPL237" s="38"/>
      <c r="VPM237" s="38"/>
      <c r="VPN237" s="38"/>
      <c r="VPO237" s="38"/>
      <c r="VPP237" s="38"/>
      <c r="VPQ237" s="38"/>
      <c r="VPR237" s="38"/>
      <c r="VPS237" s="38"/>
      <c r="VPT237" s="38"/>
      <c r="VPU237" s="38"/>
      <c r="VPV237" s="38"/>
      <c r="VPW237" s="38"/>
      <c r="VPX237" s="38"/>
      <c r="VPY237" s="38"/>
      <c r="VPZ237" s="38"/>
      <c r="VQA237" s="38"/>
      <c r="VQB237" s="38"/>
      <c r="VQC237" s="38"/>
      <c r="VQD237" s="38"/>
      <c r="VQE237" s="38"/>
      <c r="VQF237" s="38"/>
      <c r="VQG237" s="38"/>
      <c r="VQH237" s="38"/>
      <c r="VQI237" s="38"/>
      <c r="VQJ237" s="38"/>
      <c r="VQK237" s="38"/>
      <c r="VQL237" s="38"/>
      <c r="VQM237" s="38"/>
      <c r="VQN237" s="38"/>
      <c r="VQO237" s="38"/>
      <c r="VQP237" s="38"/>
      <c r="VQQ237" s="38"/>
      <c r="VQR237" s="38"/>
      <c r="VQS237" s="38"/>
      <c r="VQT237" s="38"/>
      <c r="VQU237" s="38"/>
      <c r="VQV237" s="38"/>
      <c r="VQW237" s="38"/>
      <c r="VQX237" s="38"/>
      <c r="VQY237" s="38"/>
      <c r="VQZ237" s="38"/>
      <c r="VRA237" s="38"/>
      <c r="VRB237" s="38"/>
      <c r="VRC237" s="38"/>
      <c r="VRD237" s="38"/>
      <c r="VRE237" s="38"/>
      <c r="VRF237" s="38"/>
      <c r="VRG237" s="38"/>
      <c r="VRH237" s="38"/>
      <c r="VRI237" s="38"/>
      <c r="VRJ237" s="38"/>
      <c r="VRK237" s="38"/>
      <c r="VRL237" s="38"/>
      <c r="VRM237" s="38"/>
      <c r="VRN237" s="38"/>
      <c r="VRO237" s="38"/>
      <c r="VRP237" s="38"/>
      <c r="VRQ237" s="38"/>
      <c r="VRR237" s="38"/>
      <c r="VRS237" s="38"/>
      <c r="VRT237" s="38"/>
      <c r="VRU237" s="38"/>
      <c r="VRV237" s="38"/>
      <c r="VRW237" s="38"/>
      <c r="VRX237" s="38"/>
      <c r="VRY237" s="38"/>
      <c r="VRZ237" s="38"/>
      <c r="VSA237" s="38"/>
      <c r="VSB237" s="38"/>
      <c r="VSC237" s="38"/>
      <c r="VSD237" s="38"/>
      <c r="VSE237" s="38"/>
      <c r="VSF237" s="38"/>
      <c r="VSG237" s="38"/>
      <c r="VSH237" s="38"/>
      <c r="VSI237" s="38"/>
      <c r="VSJ237" s="38"/>
      <c r="VSK237" s="38"/>
      <c r="VSL237" s="38"/>
      <c r="VSM237" s="38"/>
      <c r="VSN237" s="38"/>
      <c r="VSO237" s="38"/>
      <c r="VSP237" s="38"/>
      <c r="VSQ237" s="38"/>
      <c r="VSR237" s="38"/>
      <c r="VSS237" s="38"/>
      <c r="VST237" s="38"/>
      <c r="VSU237" s="38"/>
      <c r="VSV237" s="38"/>
      <c r="VSW237" s="38"/>
      <c r="VSX237" s="38"/>
      <c r="VSY237" s="38"/>
      <c r="VSZ237" s="38"/>
      <c r="VTA237" s="38"/>
      <c r="VTB237" s="38"/>
      <c r="VTC237" s="38"/>
      <c r="VTD237" s="38"/>
      <c r="VTE237" s="38"/>
      <c r="VTF237" s="38"/>
      <c r="VTG237" s="38"/>
      <c r="VTH237" s="38"/>
      <c r="VTI237" s="38"/>
      <c r="VTJ237" s="38"/>
      <c r="VTK237" s="38"/>
      <c r="VTL237" s="38"/>
      <c r="VTM237" s="38"/>
      <c r="VTN237" s="38"/>
      <c r="VTO237" s="38"/>
      <c r="VTP237" s="38"/>
      <c r="VTQ237" s="38"/>
      <c r="VTR237" s="38"/>
      <c r="VTS237" s="38"/>
      <c r="VTT237" s="38"/>
      <c r="VTU237" s="38"/>
      <c r="VTV237" s="38"/>
      <c r="VTW237" s="38"/>
      <c r="VTX237" s="38"/>
      <c r="VTY237" s="38"/>
      <c r="VTZ237" s="38"/>
      <c r="VUA237" s="38"/>
      <c r="VUB237" s="38"/>
      <c r="VUC237" s="38"/>
      <c r="VUD237" s="38"/>
      <c r="VUE237" s="38"/>
      <c r="VUF237" s="38"/>
      <c r="VUG237" s="38"/>
      <c r="VUH237" s="38"/>
      <c r="VUI237" s="38"/>
      <c r="VUJ237" s="38"/>
      <c r="VUK237" s="38"/>
      <c r="VUL237" s="38"/>
      <c r="VUM237" s="38"/>
      <c r="VUN237" s="38"/>
      <c r="VUO237" s="38"/>
      <c r="VUP237" s="38"/>
      <c r="VUQ237" s="38"/>
      <c r="VUR237" s="38"/>
      <c r="VUS237" s="38"/>
      <c r="VUT237" s="38"/>
      <c r="VUU237" s="38"/>
      <c r="VUV237" s="38"/>
      <c r="VUW237" s="38"/>
      <c r="VUX237" s="38"/>
      <c r="VUY237" s="38"/>
      <c r="VUZ237" s="38"/>
      <c r="VVA237" s="38"/>
      <c r="VVB237" s="38"/>
      <c r="VVC237" s="38"/>
      <c r="VVD237" s="38"/>
      <c r="VVE237" s="38"/>
      <c r="VVF237" s="38"/>
      <c r="VVG237" s="38"/>
      <c r="VVH237" s="38"/>
      <c r="VVI237" s="38"/>
      <c r="VVJ237" s="38"/>
      <c r="VVK237" s="38"/>
      <c r="VVL237" s="38"/>
      <c r="VVM237" s="38"/>
      <c r="VVN237" s="38"/>
      <c r="VVO237" s="38"/>
      <c r="VVP237" s="38"/>
      <c r="VVQ237" s="38"/>
      <c r="VVR237" s="38"/>
      <c r="VVS237" s="38"/>
      <c r="VVT237" s="38"/>
      <c r="VVU237" s="38"/>
      <c r="VVV237" s="38"/>
      <c r="VVW237" s="38"/>
      <c r="VVX237" s="38"/>
      <c r="VVY237" s="38"/>
      <c r="VVZ237" s="38"/>
      <c r="VWA237" s="38"/>
      <c r="VWB237" s="38"/>
      <c r="VWC237" s="38"/>
      <c r="VWD237" s="38"/>
      <c r="VWE237" s="38"/>
      <c r="VWF237" s="38"/>
      <c r="VWG237" s="38"/>
      <c r="VWH237" s="38"/>
      <c r="VWI237" s="38"/>
      <c r="VWJ237" s="38"/>
      <c r="VWK237" s="38"/>
      <c r="VWL237" s="38"/>
      <c r="VWM237" s="38"/>
      <c r="VWN237" s="38"/>
      <c r="VWO237" s="38"/>
      <c r="VWP237" s="38"/>
      <c r="VWQ237" s="38"/>
      <c r="VWR237" s="38"/>
      <c r="VWS237" s="38"/>
      <c r="VWT237" s="38"/>
      <c r="VWU237" s="38"/>
      <c r="VWV237" s="38"/>
      <c r="VWW237" s="38"/>
      <c r="VWX237" s="38"/>
      <c r="VWY237" s="38"/>
      <c r="VWZ237" s="38"/>
      <c r="VXA237" s="38"/>
      <c r="VXB237" s="38"/>
      <c r="VXC237" s="38"/>
      <c r="VXD237" s="38"/>
      <c r="VXE237" s="38"/>
      <c r="VXF237" s="38"/>
      <c r="VXG237" s="38"/>
      <c r="VXH237" s="38"/>
      <c r="VXI237" s="38"/>
      <c r="VXJ237" s="38"/>
      <c r="VXK237" s="38"/>
      <c r="VXL237" s="38"/>
      <c r="VXM237" s="38"/>
      <c r="VXN237" s="38"/>
      <c r="VXO237" s="38"/>
      <c r="VXP237" s="38"/>
      <c r="VXQ237" s="38"/>
      <c r="VXR237" s="38"/>
      <c r="VXS237" s="38"/>
      <c r="VXT237" s="38"/>
      <c r="VXU237" s="38"/>
      <c r="VXV237" s="38"/>
      <c r="VXW237" s="38"/>
      <c r="VXX237" s="38"/>
      <c r="VXY237" s="38"/>
      <c r="VXZ237" s="38"/>
      <c r="VYA237" s="38"/>
      <c r="VYB237" s="38"/>
      <c r="VYC237" s="38"/>
      <c r="VYD237" s="38"/>
      <c r="VYE237" s="38"/>
      <c r="VYF237" s="38"/>
      <c r="VYG237" s="38"/>
      <c r="VYH237" s="38"/>
      <c r="VYI237" s="38"/>
      <c r="VYJ237" s="38"/>
      <c r="VYK237" s="38"/>
      <c r="VYL237" s="38"/>
      <c r="VYM237" s="38"/>
      <c r="VYN237" s="38"/>
      <c r="VYO237" s="38"/>
      <c r="VYP237" s="38"/>
      <c r="VYQ237" s="38"/>
      <c r="VYR237" s="38"/>
      <c r="VYS237" s="38"/>
      <c r="VYT237" s="38"/>
      <c r="VYU237" s="38"/>
      <c r="VYV237" s="38"/>
      <c r="VYW237" s="38"/>
      <c r="VYX237" s="38"/>
      <c r="VYY237" s="38"/>
      <c r="VYZ237" s="38"/>
      <c r="VZA237" s="38"/>
      <c r="VZB237" s="38"/>
      <c r="VZC237" s="38"/>
      <c r="VZD237" s="38"/>
      <c r="VZE237" s="38"/>
      <c r="VZF237" s="38"/>
      <c r="VZG237" s="38"/>
      <c r="VZH237" s="38"/>
      <c r="VZI237" s="38"/>
      <c r="VZJ237" s="38"/>
      <c r="VZK237" s="38"/>
      <c r="VZL237" s="38"/>
      <c r="VZM237" s="38"/>
      <c r="VZN237" s="38"/>
      <c r="VZO237" s="38"/>
      <c r="VZP237" s="38"/>
      <c r="VZQ237" s="38"/>
      <c r="VZR237" s="38"/>
      <c r="VZS237" s="38"/>
      <c r="VZT237" s="38"/>
      <c r="VZU237" s="38"/>
      <c r="VZV237" s="38"/>
      <c r="VZW237" s="38"/>
      <c r="VZX237" s="38"/>
      <c r="VZY237" s="38"/>
      <c r="VZZ237" s="38"/>
      <c r="WAA237" s="38"/>
      <c r="WAB237" s="38"/>
      <c r="WAC237" s="38"/>
      <c r="WAD237" s="38"/>
      <c r="WAE237" s="38"/>
      <c r="WAF237" s="38"/>
      <c r="WAG237" s="38"/>
      <c r="WAH237" s="38"/>
      <c r="WAI237" s="38"/>
      <c r="WAJ237" s="38"/>
      <c r="WAK237" s="38"/>
      <c r="WAL237" s="38"/>
      <c r="WAM237" s="38"/>
      <c r="WAN237" s="38"/>
      <c r="WAO237" s="38"/>
      <c r="WAP237" s="38"/>
      <c r="WAQ237" s="38"/>
      <c r="WAR237" s="38"/>
      <c r="WAS237" s="38"/>
      <c r="WAT237" s="38"/>
      <c r="WAU237" s="38"/>
      <c r="WAV237" s="38"/>
      <c r="WAW237" s="38"/>
      <c r="WAX237" s="38"/>
      <c r="WAY237" s="38"/>
      <c r="WAZ237" s="38"/>
      <c r="WBA237" s="38"/>
      <c r="WBB237" s="38"/>
      <c r="WBC237" s="38"/>
      <c r="WBD237" s="38"/>
      <c r="WBE237" s="38"/>
      <c r="WBF237" s="38"/>
      <c r="WBG237" s="38"/>
      <c r="WBH237" s="38"/>
      <c r="WBI237" s="38"/>
      <c r="WBJ237" s="38"/>
      <c r="WBK237" s="38"/>
      <c r="WBL237" s="38"/>
      <c r="WBM237" s="38"/>
      <c r="WBN237" s="38"/>
      <c r="WBO237" s="38"/>
      <c r="WBP237" s="38"/>
      <c r="WBQ237" s="38"/>
      <c r="WBR237" s="38"/>
      <c r="WBS237" s="38"/>
      <c r="WBT237" s="38"/>
      <c r="WBU237" s="38"/>
      <c r="WBV237" s="38"/>
      <c r="WBW237" s="38"/>
      <c r="WBX237" s="38"/>
      <c r="WBY237" s="38"/>
      <c r="WBZ237" s="38"/>
      <c r="WCA237" s="38"/>
      <c r="WCB237" s="38"/>
      <c r="WCC237" s="38"/>
      <c r="WCD237" s="38"/>
      <c r="WCE237" s="38"/>
      <c r="WCF237" s="38"/>
      <c r="WCG237" s="38"/>
      <c r="WCH237" s="38"/>
      <c r="WCI237" s="38"/>
      <c r="WCJ237" s="38"/>
      <c r="WCK237" s="38"/>
      <c r="WCL237" s="38"/>
      <c r="WCM237" s="38"/>
      <c r="WCN237" s="38"/>
      <c r="WCO237" s="38"/>
      <c r="WCP237" s="38"/>
      <c r="WCQ237" s="38"/>
      <c r="WCR237" s="38"/>
      <c r="WCS237" s="38"/>
      <c r="WCT237" s="38"/>
      <c r="WCU237" s="38"/>
      <c r="WCV237" s="38"/>
      <c r="WCW237" s="38"/>
      <c r="WCX237" s="38"/>
      <c r="WCY237" s="38"/>
      <c r="WCZ237" s="38"/>
      <c r="WDA237" s="38"/>
      <c r="WDB237" s="38"/>
      <c r="WDC237" s="38"/>
      <c r="WDD237" s="38"/>
      <c r="WDE237" s="38"/>
      <c r="WDF237" s="38"/>
      <c r="WDG237" s="38"/>
      <c r="WDH237" s="38"/>
      <c r="WDI237" s="38"/>
      <c r="WDJ237" s="38"/>
      <c r="WDK237" s="38"/>
      <c r="WDL237" s="38"/>
      <c r="WDM237" s="38"/>
      <c r="WDN237" s="38"/>
      <c r="WDO237" s="38"/>
      <c r="WDP237" s="38"/>
      <c r="WDQ237" s="38"/>
      <c r="WDR237" s="38"/>
      <c r="WDS237" s="38"/>
      <c r="WDT237" s="38"/>
      <c r="WDU237" s="38"/>
      <c r="WDV237" s="38"/>
      <c r="WDW237" s="38"/>
      <c r="WDX237" s="38"/>
      <c r="WDY237" s="38"/>
      <c r="WDZ237" s="38"/>
      <c r="WEA237" s="38"/>
      <c r="WEB237" s="38"/>
      <c r="WEC237" s="38"/>
      <c r="WED237" s="38"/>
      <c r="WEE237" s="38"/>
      <c r="WEF237" s="38"/>
      <c r="WEG237" s="38"/>
      <c r="WEH237" s="38"/>
      <c r="WEI237" s="38"/>
      <c r="WEJ237" s="38"/>
      <c r="WEK237" s="38"/>
      <c r="WEL237" s="38"/>
      <c r="WEM237" s="38"/>
      <c r="WEN237" s="38"/>
      <c r="WEO237" s="38"/>
      <c r="WEP237" s="38"/>
      <c r="WEQ237" s="38"/>
      <c r="WER237" s="38"/>
      <c r="WES237" s="38"/>
      <c r="WET237" s="38"/>
      <c r="WEU237" s="38"/>
      <c r="WEV237" s="38"/>
      <c r="WEW237" s="38"/>
      <c r="WEX237" s="38"/>
      <c r="WEY237" s="38"/>
      <c r="WEZ237" s="38"/>
      <c r="WFA237" s="38"/>
      <c r="WFB237" s="38"/>
      <c r="WFC237" s="38"/>
      <c r="WFD237" s="38"/>
      <c r="WFE237" s="38"/>
      <c r="WFF237" s="38"/>
      <c r="WFG237" s="38"/>
      <c r="WFH237" s="38"/>
      <c r="WFI237" s="38"/>
      <c r="WFJ237" s="38"/>
      <c r="WFK237" s="38"/>
      <c r="WFL237" s="38"/>
      <c r="WFM237" s="38"/>
      <c r="WFN237" s="38"/>
      <c r="WFO237" s="38"/>
      <c r="WFP237" s="38"/>
      <c r="WFQ237" s="38"/>
      <c r="WFR237" s="38"/>
      <c r="WFS237" s="38"/>
      <c r="WFT237" s="38"/>
      <c r="WFU237" s="38"/>
      <c r="WFV237" s="38"/>
      <c r="WFW237" s="38"/>
      <c r="WFX237" s="38"/>
      <c r="WFY237" s="38"/>
      <c r="WFZ237" s="38"/>
      <c r="WGA237" s="38"/>
      <c r="WGB237" s="38"/>
      <c r="WGC237" s="38"/>
      <c r="WGD237" s="38"/>
      <c r="WGE237" s="38"/>
      <c r="WGF237" s="38"/>
      <c r="WGG237" s="38"/>
      <c r="WGH237" s="38"/>
      <c r="WGI237" s="38"/>
      <c r="WGJ237" s="38"/>
      <c r="WGK237" s="38"/>
      <c r="WGL237" s="38"/>
      <c r="WGM237" s="38"/>
      <c r="WGN237" s="38"/>
      <c r="WGO237" s="38"/>
      <c r="WGP237" s="38"/>
      <c r="WGQ237" s="38"/>
      <c r="WGR237" s="38"/>
      <c r="WGS237" s="38"/>
      <c r="WGT237" s="38"/>
      <c r="WGU237" s="38"/>
      <c r="WGV237" s="38"/>
      <c r="WGW237" s="38"/>
      <c r="WGX237" s="38"/>
      <c r="WGY237" s="38"/>
      <c r="WGZ237" s="38"/>
      <c r="WHA237" s="38"/>
      <c r="WHB237" s="38"/>
      <c r="WHC237" s="38"/>
      <c r="WHD237" s="38"/>
      <c r="WHE237" s="38"/>
      <c r="WHF237" s="38"/>
      <c r="WHG237" s="38"/>
      <c r="WHH237" s="38"/>
      <c r="WHI237" s="38"/>
      <c r="WHJ237" s="38"/>
      <c r="WHK237" s="38"/>
      <c r="WHL237" s="38"/>
      <c r="WHM237" s="38"/>
      <c r="WHN237" s="38"/>
      <c r="WHO237" s="38"/>
      <c r="WHP237" s="38"/>
      <c r="WHQ237" s="38"/>
      <c r="WHR237" s="38"/>
      <c r="WHS237" s="38"/>
      <c r="WHT237" s="38"/>
      <c r="WHU237" s="38"/>
      <c r="WHV237" s="38"/>
      <c r="WHW237" s="38"/>
      <c r="WHX237" s="38"/>
      <c r="WHY237" s="38"/>
      <c r="WHZ237" s="38"/>
      <c r="WIA237" s="38"/>
      <c r="WIB237" s="38"/>
      <c r="WIC237" s="38"/>
      <c r="WID237" s="38"/>
      <c r="WIE237" s="38"/>
      <c r="WIF237" s="38"/>
      <c r="WIG237" s="38"/>
      <c r="WIH237" s="38"/>
      <c r="WII237" s="38"/>
      <c r="WIJ237" s="38"/>
      <c r="WIK237" s="38"/>
      <c r="WIL237" s="38"/>
      <c r="WIM237" s="38"/>
      <c r="WIN237" s="38"/>
      <c r="WIO237" s="38"/>
      <c r="WIP237" s="38"/>
      <c r="WIQ237" s="38"/>
      <c r="WIR237" s="38"/>
      <c r="WIS237" s="38"/>
      <c r="WIT237" s="38"/>
      <c r="WIU237" s="38"/>
      <c r="WIV237" s="38"/>
      <c r="WIW237" s="38"/>
      <c r="WIX237" s="38"/>
      <c r="WIY237" s="38"/>
      <c r="WIZ237" s="38"/>
      <c r="WJA237" s="38"/>
      <c r="WJB237" s="38"/>
      <c r="WJC237" s="38"/>
      <c r="WJD237" s="38"/>
      <c r="WJE237" s="38"/>
      <c r="WJF237" s="38"/>
      <c r="WJG237" s="38"/>
      <c r="WJH237" s="38"/>
      <c r="WJI237" s="38"/>
      <c r="WJJ237" s="38"/>
      <c r="WJK237" s="38"/>
      <c r="WJL237" s="38"/>
      <c r="WJM237" s="38"/>
      <c r="WJN237" s="38"/>
      <c r="WJO237" s="38"/>
      <c r="WJP237" s="38"/>
      <c r="WJQ237" s="38"/>
      <c r="WJR237" s="38"/>
      <c r="WJS237" s="38"/>
      <c r="WJT237" s="38"/>
      <c r="WJU237" s="38"/>
      <c r="WJV237" s="38"/>
      <c r="WJW237" s="38"/>
      <c r="WJX237" s="38"/>
      <c r="WJY237" s="38"/>
      <c r="WJZ237" s="38"/>
      <c r="WKA237" s="38"/>
      <c r="WKB237" s="38"/>
      <c r="WKC237" s="38"/>
      <c r="WKD237" s="38"/>
      <c r="WKE237" s="38"/>
      <c r="WKF237" s="38"/>
      <c r="WKG237" s="38"/>
      <c r="WKH237" s="38"/>
      <c r="WKI237" s="38"/>
      <c r="WKJ237" s="38"/>
      <c r="WKK237" s="38"/>
      <c r="WKL237" s="38"/>
      <c r="WKM237" s="38"/>
      <c r="WKN237" s="38"/>
      <c r="WKO237" s="38"/>
      <c r="WKP237" s="38"/>
      <c r="WKQ237" s="38"/>
      <c r="WKR237" s="38"/>
      <c r="WKS237" s="38"/>
      <c r="WKT237" s="38"/>
      <c r="WKU237" s="38"/>
      <c r="WKV237" s="38"/>
      <c r="WKW237" s="38"/>
      <c r="WKX237" s="38"/>
      <c r="WKY237" s="38"/>
      <c r="WKZ237" s="38"/>
      <c r="WLA237" s="38"/>
      <c r="WLB237" s="38"/>
      <c r="WLC237" s="38"/>
      <c r="WLD237" s="38"/>
      <c r="WLE237" s="38"/>
      <c r="WLF237" s="38"/>
      <c r="WLG237" s="38"/>
      <c r="WLH237" s="38"/>
      <c r="WLI237" s="38"/>
      <c r="WLJ237" s="38"/>
      <c r="WLK237" s="38"/>
      <c r="WLL237" s="38"/>
      <c r="WLM237" s="38"/>
      <c r="WLN237" s="38"/>
      <c r="WLO237" s="38"/>
      <c r="WLP237" s="38"/>
      <c r="WLQ237" s="38"/>
      <c r="WLR237" s="38"/>
      <c r="WLS237" s="38"/>
      <c r="WLT237" s="38"/>
      <c r="WLU237" s="38"/>
      <c r="WLV237" s="38"/>
      <c r="WLW237" s="38"/>
      <c r="WLX237" s="38"/>
      <c r="WLY237" s="38"/>
      <c r="WLZ237" s="38"/>
      <c r="WMA237" s="38"/>
      <c r="WMB237" s="38"/>
      <c r="WMC237" s="38"/>
      <c r="WMD237" s="38"/>
      <c r="WME237" s="38"/>
      <c r="WMF237" s="38"/>
      <c r="WMG237" s="38"/>
      <c r="WMH237" s="38"/>
      <c r="WMI237" s="38"/>
      <c r="WMJ237" s="38"/>
      <c r="WMK237" s="38"/>
      <c r="WML237" s="38"/>
      <c r="WMM237" s="38"/>
      <c r="WMN237" s="38"/>
      <c r="WMO237" s="38"/>
      <c r="WMP237" s="38"/>
      <c r="WMQ237" s="38"/>
      <c r="WMR237" s="38"/>
      <c r="WMS237" s="38"/>
      <c r="WMT237" s="38"/>
      <c r="WMU237" s="38"/>
      <c r="WMV237" s="38"/>
      <c r="WMW237" s="38"/>
      <c r="WMX237" s="38"/>
      <c r="WMY237" s="38"/>
      <c r="WMZ237" s="38"/>
      <c r="WNA237" s="38"/>
      <c r="WNB237" s="38"/>
      <c r="WNC237" s="38"/>
      <c r="WND237" s="38"/>
      <c r="WNE237" s="38"/>
      <c r="WNF237" s="38"/>
      <c r="WNG237" s="38"/>
      <c r="WNH237" s="38"/>
      <c r="WNI237" s="38"/>
      <c r="WNJ237" s="38"/>
      <c r="WNK237" s="38"/>
      <c r="WNL237" s="38"/>
      <c r="WNM237" s="38"/>
      <c r="WNN237" s="38"/>
      <c r="WNO237" s="38"/>
      <c r="WNP237" s="38"/>
      <c r="WNQ237" s="38"/>
      <c r="WNR237" s="38"/>
      <c r="WNS237" s="38"/>
      <c r="WNT237" s="38"/>
      <c r="WNU237" s="38"/>
      <c r="WNV237" s="38"/>
      <c r="WNW237" s="38"/>
      <c r="WNX237" s="38"/>
      <c r="WNY237" s="38"/>
      <c r="WNZ237" s="38"/>
      <c r="WOA237" s="38"/>
      <c r="WOB237" s="38"/>
      <c r="WOC237" s="38"/>
      <c r="WOD237" s="38"/>
      <c r="WOE237" s="38"/>
      <c r="WOF237" s="38"/>
      <c r="WOG237" s="38"/>
      <c r="WOH237" s="38"/>
      <c r="WOI237" s="38"/>
      <c r="WOJ237" s="38"/>
      <c r="WOK237" s="38"/>
      <c r="WOL237" s="38"/>
      <c r="WOM237" s="38"/>
      <c r="WON237" s="38"/>
      <c r="WOO237" s="38"/>
      <c r="WOP237" s="38"/>
      <c r="WOQ237" s="38"/>
      <c r="WOR237" s="38"/>
      <c r="WOS237" s="38"/>
      <c r="WOT237" s="38"/>
      <c r="WOU237" s="38"/>
      <c r="WOV237" s="38"/>
      <c r="WOW237" s="38"/>
      <c r="WOX237" s="38"/>
      <c r="WOY237" s="38"/>
      <c r="WOZ237" s="38"/>
      <c r="WPA237" s="38"/>
      <c r="WPB237" s="38"/>
      <c r="WPC237" s="38"/>
      <c r="WPD237" s="38"/>
      <c r="WPE237" s="38"/>
      <c r="WPF237" s="38"/>
      <c r="WPG237" s="38"/>
      <c r="WPH237" s="38"/>
      <c r="WPI237" s="38"/>
      <c r="WPJ237" s="38"/>
      <c r="WPK237" s="38"/>
      <c r="WPL237" s="38"/>
      <c r="WPM237" s="38"/>
      <c r="WPN237" s="38"/>
      <c r="WPO237" s="38"/>
      <c r="WPP237" s="38"/>
      <c r="WPQ237" s="38"/>
      <c r="WPR237" s="38"/>
      <c r="WPS237" s="38"/>
      <c r="WPT237" s="38"/>
      <c r="WPU237" s="38"/>
      <c r="WPV237" s="38"/>
      <c r="WPW237" s="38"/>
      <c r="WPX237" s="38"/>
      <c r="WPY237" s="38"/>
      <c r="WPZ237" s="38"/>
      <c r="WQA237" s="38"/>
      <c r="WQB237" s="38"/>
      <c r="WQC237" s="38"/>
      <c r="WQD237" s="38"/>
      <c r="WQE237" s="38"/>
      <c r="WQF237" s="38"/>
      <c r="WQG237" s="38"/>
      <c r="WQH237" s="38"/>
      <c r="WQI237" s="38"/>
      <c r="WQJ237" s="38"/>
      <c r="WQK237" s="38"/>
      <c r="WQL237" s="38"/>
      <c r="WQM237" s="38"/>
      <c r="WQN237" s="38"/>
      <c r="WQO237" s="38"/>
      <c r="WQP237" s="38"/>
      <c r="WQQ237" s="38"/>
      <c r="WQR237" s="38"/>
      <c r="WQS237" s="38"/>
      <c r="WQT237" s="38"/>
      <c r="WQU237" s="38"/>
      <c r="WQV237" s="38"/>
      <c r="WQW237" s="38"/>
      <c r="WQX237" s="38"/>
      <c r="WQY237" s="38"/>
      <c r="WQZ237" s="38"/>
      <c r="WRA237" s="38"/>
      <c r="WRB237" s="38"/>
      <c r="WRC237" s="38"/>
      <c r="WRD237" s="38"/>
      <c r="WRE237" s="38"/>
      <c r="WRF237" s="38"/>
      <c r="WRG237" s="38"/>
      <c r="WRH237" s="38"/>
      <c r="WRI237" s="38"/>
      <c r="WRJ237" s="38"/>
      <c r="WRK237" s="38"/>
      <c r="WRL237" s="38"/>
      <c r="WRM237" s="38"/>
      <c r="WRN237" s="38"/>
      <c r="WRO237" s="38"/>
      <c r="WRP237" s="38"/>
      <c r="WRQ237" s="38"/>
      <c r="WRR237" s="38"/>
      <c r="WRS237" s="38"/>
      <c r="WRT237" s="38"/>
      <c r="WRU237" s="38"/>
      <c r="WRV237" s="38"/>
      <c r="WRW237" s="38"/>
      <c r="WRX237" s="38"/>
      <c r="WRY237" s="38"/>
      <c r="WRZ237" s="38"/>
      <c r="WSA237" s="38"/>
      <c r="WSB237" s="38"/>
      <c r="WSC237" s="38"/>
      <c r="WSD237" s="38"/>
      <c r="WSE237" s="38"/>
      <c r="WSF237" s="38"/>
      <c r="WSG237" s="38"/>
      <c r="WSH237" s="38"/>
      <c r="WSI237" s="38"/>
      <c r="WSJ237" s="38"/>
      <c r="WSK237" s="38"/>
      <c r="WSL237" s="38"/>
      <c r="WSM237" s="38"/>
      <c r="WSN237" s="38"/>
      <c r="WSO237" s="38"/>
      <c r="WSP237" s="38"/>
      <c r="WSQ237" s="38"/>
      <c r="WSR237" s="38"/>
      <c r="WSS237" s="38"/>
      <c r="WST237" s="38"/>
      <c r="WSU237" s="38"/>
      <c r="WSV237" s="38"/>
      <c r="WSW237" s="38"/>
      <c r="WSX237" s="38"/>
      <c r="WSY237" s="38"/>
      <c r="WSZ237" s="38"/>
      <c r="WTA237" s="38"/>
      <c r="WTB237" s="38"/>
      <c r="WTC237" s="38"/>
      <c r="WTD237" s="38"/>
      <c r="WTE237" s="38"/>
      <c r="WTF237" s="38"/>
      <c r="WTG237" s="38"/>
      <c r="WTH237" s="38"/>
      <c r="WTI237" s="38"/>
      <c r="WTJ237" s="38"/>
      <c r="WTK237" s="38"/>
      <c r="WTL237" s="38"/>
      <c r="WTM237" s="38"/>
      <c r="WTN237" s="38"/>
      <c r="WTO237" s="38"/>
      <c r="WTP237" s="38"/>
      <c r="WTQ237" s="38"/>
      <c r="WTR237" s="38"/>
      <c r="WTS237" s="38"/>
      <c r="WTT237" s="38"/>
      <c r="WTU237" s="38"/>
      <c r="WTV237" s="38"/>
      <c r="WTW237" s="38"/>
      <c r="WTX237" s="38"/>
      <c r="WTY237" s="38"/>
      <c r="WTZ237" s="38"/>
      <c r="WUA237" s="38"/>
      <c r="WUB237" s="38"/>
      <c r="WUC237" s="38"/>
      <c r="WUD237" s="38"/>
      <c r="WUE237" s="38"/>
      <c r="WUF237" s="38"/>
      <c r="WUG237" s="38"/>
      <c r="WUH237" s="38"/>
      <c r="WUI237" s="38"/>
      <c r="WUJ237" s="38"/>
      <c r="WUK237" s="38"/>
      <c r="WUL237" s="38"/>
      <c r="WUM237" s="38"/>
      <c r="WUN237" s="38"/>
      <c r="WUO237" s="38"/>
      <c r="WUP237" s="38"/>
      <c r="WUQ237" s="38"/>
      <c r="WUR237" s="38"/>
      <c r="WUS237" s="38"/>
      <c r="WUT237" s="38"/>
      <c r="WUU237" s="38"/>
      <c r="WUV237" s="38"/>
      <c r="WUW237" s="38"/>
      <c r="WUX237" s="38"/>
      <c r="WUY237" s="38"/>
      <c r="WUZ237" s="38"/>
      <c r="WVA237" s="38"/>
      <c r="WVB237" s="38"/>
      <c r="WVC237" s="38"/>
      <c r="WVD237" s="38"/>
      <c r="WVE237" s="38"/>
      <c r="WVF237" s="38"/>
      <c r="WVG237" s="38"/>
      <c r="WVH237" s="38"/>
      <c r="WVI237" s="38"/>
      <c r="WVJ237" s="38"/>
      <c r="WVK237" s="38"/>
      <c r="WVL237" s="38"/>
      <c r="WVM237" s="38"/>
      <c r="WVN237" s="38"/>
      <c r="WVO237" s="38"/>
      <c r="WVP237" s="38"/>
      <c r="WVQ237" s="38"/>
      <c r="WVR237" s="38"/>
      <c r="WVS237" s="38"/>
      <c r="WVT237" s="38"/>
      <c r="WVU237" s="38"/>
      <c r="WVV237" s="38"/>
      <c r="WVW237" s="38"/>
      <c r="WVX237" s="38"/>
      <c r="WVY237" s="38"/>
      <c r="WVZ237" s="38"/>
      <c r="WWA237" s="38"/>
      <c r="WWB237" s="38"/>
      <c r="WWC237" s="38"/>
      <c r="WWD237" s="38"/>
      <c r="WWE237" s="38"/>
      <c r="WWF237" s="38"/>
      <c r="WWG237" s="38"/>
      <c r="WWH237" s="38"/>
      <c r="WWI237" s="38"/>
      <c r="WWJ237" s="38"/>
      <c r="WWK237" s="38"/>
      <c r="WWL237" s="38"/>
      <c r="WWM237" s="38"/>
      <c r="WWN237" s="38"/>
      <c r="WWO237" s="38"/>
      <c r="WWP237" s="38"/>
      <c r="WWQ237" s="38"/>
      <c r="WWR237" s="38"/>
      <c r="WWS237" s="38"/>
      <c r="WWT237" s="38"/>
      <c r="WWU237" s="38"/>
      <c r="WWV237" s="38"/>
      <c r="WWW237" s="38"/>
      <c r="WWX237" s="38"/>
      <c r="WWY237" s="38"/>
      <c r="WWZ237" s="38"/>
      <c r="WXA237" s="38"/>
      <c r="WXB237" s="38"/>
      <c r="WXC237" s="38"/>
      <c r="WXD237" s="38"/>
      <c r="WXE237" s="38"/>
      <c r="WXF237" s="38"/>
      <c r="WXG237" s="38"/>
      <c r="WXH237" s="38"/>
      <c r="WXI237" s="38"/>
      <c r="WXJ237" s="38"/>
      <c r="WXK237" s="38"/>
      <c r="WXL237" s="38"/>
      <c r="WXM237" s="38"/>
      <c r="WXN237" s="38"/>
      <c r="WXO237" s="38"/>
      <c r="WXP237" s="38"/>
      <c r="WXQ237" s="38"/>
      <c r="WXR237" s="38"/>
      <c r="WXS237" s="38"/>
      <c r="WXT237" s="38"/>
      <c r="WXU237" s="38"/>
      <c r="WXV237" s="38"/>
      <c r="WXW237" s="38"/>
      <c r="WXX237" s="38"/>
      <c r="WXY237" s="38"/>
      <c r="WXZ237" s="38"/>
      <c r="WYA237" s="38"/>
      <c r="WYB237" s="38"/>
      <c r="WYC237" s="38"/>
      <c r="WYD237" s="38"/>
      <c r="WYE237" s="38"/>
      <c r="WYF237" s="38"/>
      <c r="WYG237" s="38"/>
      <c r="WYH237" s="38"/>
      <c r="WYI237" s="38"/>
      <c r="WYJ237" s="38"/>
      <c r="WYK237" s="38"/>
      <c r="WYL237" s="38"/>
      <c r="WYM237" s="38"/>
      <c r="WYN237" s="38"/>
      <c r="WYO237" s="38"/>
      <c r="WYP237" s="38"/>
      <c r="WYQ237" s="38"/>
      <c r="WYR237" s="38"/>
      <c r="WYS237" s="38"/>
      <c r="WYT237" s="38"/>
      <c r="WYU237" s="38"/>
      <c r="WYV237" s="38"/>
      <c r="WYW237" s="38"/>
      <c r="WYX237" s="38"/>
      <c r="WYY237" s="38"/>
      <c r="WYZ237" s="38"/>
      <c r="WZA237" s="38"/>
      <c r="WZB237" s="38"/>
      <c r="WZC237" s="38"/>
      <c r="WZD237" s="38"/>
      <c r="WZE237" s="38"/>
      <c r="WZF237" s="38"/>
      <c r="WZG237" s="38"/>
      <c r="WZH237" s="38"/>
      <c r="WZI237" s="38"/>
      <c r="WZJ237" s="38"/>
      <c r="WZK237" s="38"/>
      <c r="WZL237" s="38"/>
      <c r="WZM237" s="38"/>
      <c r="WZN237" s="38"/>
      <c r="WZO237" s="38"/>
      <c r="WZP237" s="38"/>
      <c r="WZQ237" s="38"/>
      <c r="WZR237" s="38"/>
      <c r="WZS237" s="38"/>
      <c r="WZT237" s="38"/>
      <c r="WZU237" s="38"/>
      <c r="WZV237" s="38"/>
      <c r="WZW237" s="38"/>
      <c r="WZX237" s="38"/>
      <c r="WZY237" s="38"/>
      <c r="WZZ237" s="38"/>
      <c r="XAA237" s="38"/>
      <c r="XAB237" s="38"/>
      <c r="XAC237" s="38"/>
      <c r="XAD237" s="38"/>
      <c r="XAE237" s="38"/>
      <c r="XAF237" s="38"/>
      <c r="XAG237" s="38"/>
      <c r="XAH237" s="38"/>
      <c r="XAI237" s="38"/>
      <c r="XAJ237" s="38"/>
      <c r="XAK237" s="38"/>
      <c r="XAL237" s="38"/>
      <c r="XAM237" s="38"/>
      <c r="XAN237" s="38"/>
      <c r="XAO237" s="38"/>
      <c r="XAP237" s="38"/>
      <c r="XAQ237" s="38"/>
      <c r="XAR237" s="38"/>
      <c r="XAS237" s="38"/>
      <c r="XAT237" s="38"/>
      <c r="XAU237" s="38"/>
      <c r="XAV237" s="38"/>
      <c r="XAW237" s="38"/>
      <c r="XAX237" s="38"/>
      <c r="XAY237" s="38"/>
      <c r="XAZ237" s="38"/>
      <c r="XBA237" s="38"/>
      <c r="XBB237" s="38"/>
      <c r="XBC237" s="38"/>
      <c r="XBD237" s="38"/>
      <c r="XBE237" s="38"/>
      <c r="XBF237" s="38"/>
      <c r="XBG237" s="38"/>
      <c r="XBH237" s="38"/>
      <c r="XBI237" s="38"/>
      <c r="XBJ237" s="38"/>
      <c r="XBK237" s="38"/>
      <c r="XBL237" s="38"/>
      <c r="XBM237" s="38"/>
      <c r="XBN237" s="38"/>
      <c r="XBO237" s="38"/>
      <c r="XBP237" s="38"/>
      <c r="XBQ237" s="38"/>
      <c r="XBR237" s="38"/>
      <c r="XBS237" s="38"/>
      <c r="XBT237" s="38"/>
      <c r="XBU237" s="38"/>
      <c r="XBV237" s="38"/>
      <c r="XBW237" s="38"/>
      <c r="XBX237" s="38"/>
      <c r="XBY237" s="38"/>
      <c r="XBZ237" s="38"/>
      <c r="XCA237" s="38"/>
      <c r="XCB237" s="38"/>
      <c r="XCC237" s="38"/>
      <c r="XCD237" s="38"/>
      <c r="XCE237" s="38"/>
      <c r="XCF237" s="38"/>
      <c r="XCG237" s="38"/>
      <c r="XCH237" s="38"/>
      <c r="XCI237" s="38"/>
      <c r="XCJ237" s="38"/>
      <c r="XCK237" s="38"/>
      <c r="XCL237" s="38"/>
      <c r="XCM237" s="38"/>
      <c r="XCN237" s="38"/>
      <c r="XCO237" s="38"/>
      <c r="XCP237" s="38"/>
      <c r="XCQ237" s="38"/>
      <c r="XCR237" s="38"/>
      <c r="XCS237" s="38"/>
      <c r="XCT237" s="38"/>
      <c r="XCU237" s="38"/>
      <c r="XCV237" s="38"/>
      <c r="XCW237" s="38"/>
      <c r="XCX237" s="38"/>
      <c r="XCY237" s="38"/>
      <c r="XCZ237" s="38"/>
      <c r="XDA237" s="38"/>
      <c r="XDB237" s="38"/>
      <c r="XDC237" s="38"/>
      <c r="XDD237" s="38"/>
      <c r="XDE237" s="38"/>
      <c r="XDF237" s="38"/>
      <c r="XDG237" s="38"/>
      <c r="XDH237" s="38"/>
      <c r="XDI237" s="38"/>
      <c r="XDJ237" s="38"/>
      <c r="XDK237" s="38"/>
      <c r="XDL237" s="38"/>
      <c r="XDM237" s="38"/>
      <c r="XDN237" s="38"/>
      <c r="XDO237" s="38"/>
      <c r="XDP237" s="38"/>
      <c r="XDQ237" s="38"/>
      <c r="XDR237" s="38"/>
      <c r="XDS237" s="38"/>
      <c r="XDT237" s="38"/>
      <c r="XDU237" s="38"/>
      <c r="XDV237" s="38"/>
      <c r="XDW237" s="38"/>
      <c r="XDX237" s="38"/>
      <c r="XDY237" s="38"/>
      <c r="XDZ237" s="38"/>
      <c r="XEA237" s="38"/>
      <c r="XEB237" s="38"/>
      <c r="XEC237" s="38"/>
      <c r="XED237" s="38"/>
      <c r="XEE237" s="38"/>
      <c r="XEF237" s="38"/>
      <c r="XEG237" s="38"/>
      <c r="XEH237" s="38"/>
      <c r="XEI237" s="38"/>
      <c r="XEJ237" s="38"/>
      <c r="XEK237" s="38"/>
      <c r="XEL237" s="38"/>
      <c r="XEM237" s="38"/>
      <c r="XEN237" s="38"/>
      <c r="XEO237" s="38"/>
      <c r="XEP237" s="38"/>
      <c r="XEQ237" s="38"/>
      <c r="XER237" s="38"/>
    </row>
    <row r="238" s="29" customFormat="1" ht="39.5" customHeight="1" spans="1:1024 1025:16372">
      <c r="A238" s="38">
        <v>237</v>
      </c>
      <c r="B238" s="38" t="s">
        <v>22740</v>
      </c>
      <c r="C238" s="38" t="s">
        <v>21745</v>
      </c>
      <c r="D238" s="38" t="s">
        <v>22741</v>
      </c>
      <c r="E238" s="39" t="s">
        <v>22742</v>
      </c>
      <c r="F238" s="40" t="s">
        <v>19697</v>
      </c>
      <c r="G238" s="41" t="s">
        <v>22743</v>
      </c>
      <c r="H238" s="42">
        <v>45536</v>
      </c>
      <c r="I238" s="43">
        <v>79</v>
      </c>
      <c r="J238" s="44" t="str">
        <f>_xlfn.DISPIMG("ID_E0E116E109004359873B8DA5224EC1B8",1)</f>
        <v>=DISPIMG("ID_E0E116E109004359873B8DA5224EC1B8",1)</v>
      </c>
      <c r="K238" s="45" t="s">
        <v>22744</v>
      </c>
    </row>
    <row r="239" s="29" customFormat="1" ht="39.5" customHeight="1" spans="1:1024 1025:16372">
      <c r="A239" s="38">
        <v>238</v>
      </c>
      <c r="B239" s="38" t="s">
        <v>22745</v>
      </c>
      <c r="C239" s="38" t="s">
        <v>21745</v>
      </c>
      <c r="D239" s="38" t="s">
        <v>22746</v>
      </c>
      <c r="E239" s="39" t="s">
        <v>22747</v>
      </c>
      <c r="F239" s="40" t="s">
        <v>22748</v>
      </c>
      <c r="G239" s="41" t="s">
        <v>22749</v>
      </c>
      <c r="H239" s="42">
        <v>45383</v>
      </c>
      <c r="I239" s="43">
        <v>56</v>
      </c>
      <c r="J239" s="44" t="str">
        <f>_xlfn.DISPIMG("ID_9A6DD633423148F2AF4B5BB51182B421",1)</f>
        <v>=DISPIMG("ID_9A6DD633423148F2AF4B5BB51182B421",1)</v>
      </c>
      <c r="K239" s="45" t="s">
        <v>22750</v>
      </c>
    </row>
    <row r="240" s="29" customFormat="1" ht="39.5" customHeight="1" spans="1:1024 1025:16372">
      <c r="A240" s="38">
        <v>239</v>
      </c>
      <c r="B240" s="38" t="s">
        <v>22751</v>
      </c>
      <c r="C240" s="38" t="s">
        <v>21745</v>
      </c>
      <c r="D240" s="38" t="s">
        <v>22746</v>
      </c>
      <c r="E240" s="39" t="s">
        <v>22752</v>
      </c>
      <c r="F240" s="40" t="s">
        <v>1043</v>
      </c>
      <c r="G240" s="41" t="s">
        <v>22753</v>
      </c>
      <c r="H240" s="42">
        <v>45383</v>
      </c>
      <c r="I240" s="43">
        <v>48</v>
      </c>
      <c r="J240" s="44" t="str">
        <f>_xlfn.DISPIMG("ID_71B066452F3A491E81A913CB4F48F2BB",1)</f>
        <v>=DISPIMG("ID_71B066452F3A491E81A913CB4F48F2BB",1)</v>
      </c>
      <c r="K240" s="45" t="s">
        <v>22754</v>
      </c>
    </row>
    <row r="241" s="29" customFormat="1" ht="39.5" customHeight="1" spans="1:11">
      <c r="A241" s="38">
        <v>240</v>
      </c>
      <c r="B241" s="38" t="s">
        <v>22755</v>
      </c>
      <c r="C241" s="38" t="s">
        <v>21745</v>
      </c>
      <c r="D241" s="38" t="s">
        <v>22756</v>
      </c>
      <c r="E241" s="39" t="s">
        <v>22757</v>
      </c>
      <c r="F241" s="40" t="s">
        <v>22758</v>
      </c>
      <c r="G241" s="41" t="s">
        <v>22759</v>
      </c>
      <c r="H241" s="42">
        <v>45597</v>
      </c>
      <c r="I241" s="43">
        <v>36</v>
      </c>
      <c r="J241" s="44" t="str">
        <f>_xlfn.DISPIMG("ID_CCADF23E47EB4AEB8E1D6AF27BB0FC33",1)</f>
        <v>=DISPIMG("ID_CCADF23E47EB4AEB8E1D6AF27BB0FC33",1)</v>
      </c>
      <c r="K241" s="45" t="s">
        <v>22760</v>
      </c>
    </row>
    <row r="242" s="29" customFormat="1" ht="39.5" customHeight="1" spans="1:11">
      <c r="A242" s="38">
        <v>241</v>
      </c>
      <c r="B242" s="38" t="s">
        <v>22761</v>
      </c>
      <c r="C242" s="38" t="s">
        <v>21745</v>
      </c>
      <c r="D242" s="38" t="s">
        <v>22756</v>
      </c>
      <c r="E242" s="39" t="s">
        <v>22762</v>
      </c>
      <c r="F242" s="40" t="s">
        <v>59</v>
      </c>
      <c r="G242" s="41" t="s">
        <v>22763</v>
      </c>
      <c r="H242" s="42">
        <v>45383</v>
      </c>
      <c r="I242" s="43">
        <v>49</v>
      </c>
      <c r="J242" s="44" t="str">
        <f>_xlfn.DISPIMG("ID_6E47D0785BAC46A9881E866E3F17AD26",1)</f>
        <v>=DISPIMG("ID_6E47D0785BAC46A9881E866E3F17AD26",1)</v>
      </c>
      <c r="K242" s="45" t="s">
        <v>22764</v>
      </c>
    </row>
    <row r="243" s="29" customFormat="1" ht="39.5" customHeight="1" spans="1:11">
      <c r="A243" s="38">
        <v>242</v>
      </c>
      <c r="B243" s="38" t="s">
        <v>22765</v>
      </c>
      <c r="C243" s="38" t="s">
        <v>21745</v>
      </c>
      <c r="D243" s="38" t="s">
        <v>22756</v>
      </c>
      <c r="E243" s="39" t="s">
        <v>22766</v>
      </c>
      <c r="F243" s="40" t="s">
        <v>22767</v>
      </c>
      <c r="G243" s="41" t="s">
        <v>21670</v>
      </c>
      <c r="H243" s="42">
        <v>45383</v>
      </c>
      <c r="I243" s="43">
        <v>68</v>
      </c>
      <c r="J243" s="44" t="str">
        <f>_xlfn.DISPIMG("ID_89C36E8653E243FAB213E34A9C05D0C3",1)</f>
        <v>=DISPIMG("ID_89C36E8653E243FAB213E34A9C05D0C3",1)</v>
      </c>
      <c r="K243" s="45" t="s">
        <v>22768</v>
      </c>
    </row>
    <row r="244" s="29" customFormat="1" ht="39.5" customHeight="1" spans="1:11">
      <c r="A244" s="38">
        <v>243</v>
      </c>
      <c r="B244" s="38" t="s">
        <v>22769</v>
      </c>
      <c r="C244" s="38" t="s">
        <v>21745</v>
      </c>
      <c r="D244" s="38" t="s">
        <v>22756</v>
      </c>
      <c r="E244" s="39" t="s">
        <v>22770</v>
      </c>
      <c r="F244" s="40" t="s">
        <v>22771</v>
      </c>
      <c r="G244" s="41" t="s">
        <v>22772</v>
      </c>
      <c r="H244" s="42">
        <v>45383</v>
      </c>
      <c r="I244" s="43">
        <v>34</v>
      </c>
      <c r="J244" s="44" t="str">
        <f>_xlfn.DISPIMG("ID_FA0AF39AAC2B4B50AB26D2C06B88FCA5",1)</f>
        <v>=DISPIMG("ID_FA0AF39AAC2B4B50AB26D2C06B88FCA5",1)</v>
      </c>
      <c r="K244" s="45" t="s">
        <v>22773</v>
      </c>
    </row>
    <row r="245" s="29" customFormat="1" ht="39.5" customHeight="1" spans="1:11">
      <c r="A245" s="38">
        <v>244</v>
      </c>
      <c r="B245" s="38" t="s">
        <v>22774</v>
      </c>
      <c r="C245" s="38" t="s">
        <v>21745</v>
      </c>
      <c r="D245" s="38" t="s">
        <v>21674</v>
      </c>
      <c r="E245" s="39" t="s">
        <v>22775</v>
      </c>
      <c r="F245" s="40" t="s">
        <v>22776</v>
      </c>
      <c r="G245" s="41" t="s">
        <v>22777</v>
      </c>
      <c r="H245" s="42">
        <v>45505</v>
      </c>
      <c r="I245" s="43">
        <v>50</v>
      </c>
      <c r="J245" s="44" t="str">
        <f>_xlfn.DISPIMG("ID_FF989C301F2448AEB7A7384F22BDCD94",1)</f>
        <v>=DISPIMG("ID_FF989C301F2448AEB7A7384F22BDCD94",1)</v>
      </c>
      <c r="K245" s="45" t="s">
        <v>22778</v>
      </c>
    </row>
    <row r="246" s="29" customFormat="1" ht="39.5" customHeight="1" spans="1:11">
      <c r="A246" s="38">
        <v>245</v>
      </c>
      <c r="B246" s="38" t="s">
        <v>22779</v>
      </c>
      <c r="C246" s="38" t="s">
        <v>21745</v>
      </c>
      <c r="D246" s="38" t="s">
        <v>22780</v>
      </c>
      <c r="E246" s="39" t="s">
        <v>22781</v>
      </c>
      <c r="F246" s="40" t="s">
        <v>22782</v>
      </c>
      <c r="G246" s="41" t="s">
        <v>22783</v>
      </c>
      <c r="H246" s="42">
        <v>44927</v>
      </c>
      <c r="I246" s="43">
        <v>50</v>
      </c>
      <c r="J246" s="44" t="str">
        <f>_xlfn.DISPIMG("ID_0F83919BCE6E45FB97F4CF96736F2433",1)</f>
        <v>=DISPIMG("ID_0F83919BCE6E45FB97F4CF96736F2433",1)</v>
      </c>
      <c r="K246" s="45" t="s">
        <v>22784</v>
      </c>
    </row>
    <row r="247" s="29" customFormat="1" ht="39.5" customHeight="1" spans="1:11">
      <c r="A247" s="38">
        <v>246</v>
      </c>
      <c r="B247" s="38" t="s">
        <v>22785</v>
      </c>
      <c r="C247" s="38" t="s">
        <v>21745</v>
      </c>
      <c r="D247" s="38" t="s">
        <v>22780</v>
      </c>
      <c r="E247" s="39" t="s">
        <v>22786</v>
      </c>
      <c r="F247" s="40" t="s">
        <v>22787</v>
      </c>
      <c r="G247" s="41" t="s">
        <v>22788</v>
      </c>
      <c r="H247" s="42">
        <v>44927</v>
      </c>
      <c r="I247" s="43">
        <v>50</v>
      </c>
      <c r="J247" s="44" t="str">
        <f>_xlfn.DISPIMG("ID_98EE412D061442D58EFC284DAF88D4AC",1)</f>
        <v>=DISPIMG("ID_98EE412D061442D58EFC284DAF88D4AC",1)</v>
      </c>
      <c r="K247" s="45" t="s">
        <v>22789</v>
      </c>
    </row>
    <row r="248" s="28" customFormat="1" ht="39.5" customHeight="1" spans="1:11">
      <c r="A248" s="38">
        <v>247</v>
      </c>
      <c r="B248" s="38" t="s">
        <v>22790</v>
      </c>
      <c r="C248" s="38" t="s">
        <v>21745</v>
      </c>
      <c r="D248" s="38" t="s">
        <v>22780</v>
      </c>
      <c r="E248" s="39" t="s">
        <v>22791</v>
      </c>
      <c r="F248" s="38" t="s">
        <v>22792</v>
      </c>
      <c r="G248" s="38" t="s">
        <v>22793</v>
      </c>
      <c r="H248" s="42">
        <v>45973</v>
      </c>
      <c r="I248" s="43">
        <v>49</v>
      </c>
      <c r="J248" s="38" t="str">
        <f>_xlfn.DISPIMG("ID_278FD4BE51ED4A299BDDBA075E7471C0",1)</f>
        <v>=DISPIMG("ID_278FD4BE51ED4A299BDDBA075E7471C0",1)</v>
      </c>
      <c r="K248" s="49" t="s">
        <v>22794</v>
      </c>
    </row>
    <row r="249" s="28" customFormat="1" ht="39.5" customHeight="1" spans="1:11">
      <c r="A249" s="38">
        <v>248</v>
      </c>
      <c r="B249" s="38" t="s">
        <v>22795</v>
      </c>
      <c r="C249" s="38" t="s">
        <v>21745</v>
      </c>
      <c r="D249" s="38" t="s">
        <v>22780</v>
      </c>
      <c r="E249" s="39" t="s">
        <v>22796</v>
      </c>
      <c r="F249" s="38" t="s">
        <v>22797</v>
      </c>
      <c r="G249" s="38" t="s">
        <v>22798</v>
      </c>
      <c r="H249" s="42">
        <v>45992</v>
      </c>
      <c r="I249" s="43">
        <v>58</v>
      </c>
      <c r="J249" s="38" t="str">
        <f>_xlfn.DISPIMG("ID_E5B6FE0D8F344A958C656D94E7FC6C48",1)</f>
        <v>=DISPIMG("ID_E5B6FE0D8F344A958C656D94E7FC6C48",1)</v>
      </c>
      <c r="K249" s="49" t="s">
        <v>22799</v>
      </c>
    </row>
  </sheetData>
  <hyperlinks>
    <hyperlink ref="K110" r:id="rId1" display="https://www.cmpjjj.com/details?courseId=&amp;productId=23950&amp;productType=20" tooltip="https://www.cmpjjj.com/details?courseId=&amp;productId=23950&amp;productType=20"/>
    <hyperlink ref="K178" r:id="rId2" display="https://www.cmpjjj.com/details?courseId=&amp;productId=26950&amp;productType=20"/>
    <hyperlink ref="K216" r:id="rId3" display="https://www.cmpjjj.com/details?courseId=&amp;productId=26650&amp;productType=20"/>
    <hyperlink ref="K186" r:id="rId4" display="https://www.cmpjjj.com/details?courseId=&amp;productId=26949&amp;productType=20"/>
    <hyperlink ref="K137" r:id="rId5" display="https://www.cmpjjj.com/details?courseId=&amp;productId=23984&amp;productType=20"/>
    <hyperlink ref="K106" r:id="rId6" display="https://www.cmpjjj.com/details?courseId=&amp;productId=23988&amp;productType=20"/>
    <hyperlink ref="K129" r:id="rId7" display="https://www.cmpjjj.com/details?courseId=&amp;productId=24049&amp;productType=20"/>
    <hyperlink ref="K159" r:id="rId8" display="https://www.cmpjjj.com/details?courseId=&amp;productId=24057&amp;productType=20"/>
    <hyperlink ref="K148" r:id="rId9" display="https://www.cmpjjj.com/details?courseId=&amp;productId=24059&amp;productType=20"/>
    <hyperlink ref="K60" r:id="rId10" display="https://www.cmpjjj.com/details?courseId=&amp;productId=24082&amp;productType=20"/>
    <hyperlink ref="K68" r:id="rId11" display="https://www.cmpjjj.com/details?courseId=&amp;productId=24122&amp;productType=20"/>
    <hyperlink ref="K125" r:id="rId12" display="https://www.cmpjjj.com/details?courseId=&amp;productId=24123&amp;productType=20"/>
    <hyperlink ref="K84" r:id="rId13" display="https://www.cmpjjj.com/details?courseId=&amp;productId=24195&amp;productType=20"/>
    <hyperlink ref="K71" r:id="rId14" display="https://www.cmpjjj.com/details?courseId=&amp;productId=24196&amp;productType=20"/>
    <hyperlink ref="K247" r:id="rId15" display="https://www.cmpjjj.com/details?courseId=&amp;productId=24264&amp;productType=20"/>
    <hyperlink ref="K19" r:id="rId16" display="https://www.cmpjjj.com/details?courseId=&amp;productId=24270&amp;productType=20"/>
    <hyperlink ref="K246" r:id="rId17" display="https://www.cmpjjj.com/details?courseId=&amp;productId=24279&amp;productType=20"/>
    <hyperlink ref="K169" r:id="rId18" display="https://www.cmpjjj.com/details?courseId=&amp;productId=24488&amp;productType=20"/>
    <hyperlink ref="K14" r:id="rId19" display="https://www.cmpjjj.com/details?courseId=&amp;productId=24606&amp;productType=20"/>
    <hyperlink ref="K74" r:id="rId20" display="https://www.cmpjjj.com/details?courseId=&amp;productId=24625&amp;productType=20"/>
    <hyperlink ref="K191" r:id="rId21" display="https://www.cmpjjj.com/details?courseId=&amp;productId=24719&amp;productType=20"/>
    <hyperlink ref="K209" r:id="rId22" display="https://www.cmpjjj.com/details?courseId=&amp;productId=24760&amp;productType=20"/>
    <hyperlink ref="K173" r:id="rId23" display="https://www.cmpjjj.com/details?courseId=&amp;productId=26648&amp;productType=20"/>
    <hyperlink ref="K163" r:id="rId24" display="https://www.cmpjjj.com/details?courseId=&amp;productId=27203&amp;productType=20"/>
    <hyperlink ref="K185" r:id="rId25" display="https://www.cmpjjj.com/details?courseId=&amp;productId=27140&amp;productType=20"/>
    <hyperlink ref="K183" r:id="rId26" display="https://www.cmpjjj.com/details?courseId=&amp;productId=27139&amp;productType=20"/>
    <hyperlink ref="K179" r:id="rId27" display="https://www.cmpjjj.com/details?courseId=&amp;productId=27138&amp;productType=20"/>
    <hyperlink ref="K158" r:id="rId28" display="https://www.cmpjjj.com/details?courseId=&amp;productId=27137&amp;productType=20"/>
    <hyperlink ref="K30" r:id="rId29" display="https://www.cmpjjj.com/details?courseId=&amp;productId=27120&amp;productType=20"/>
    <hyperlink ref="K85" r:id="rId30" display="https://www.cmpjjj.com/details?courseId=&amp;productId=27118&amp;productType=20"/>
    <hyperlink ref="K80" r:id="rId31" display="https://www.cmpjjj.com/details?courseId=&amp;productId=27104&amp;productType=20"/>
    <hyperlink ref="K96" r:id="rId32" display="https://www.cmpjjj.com/details?courseId=&amp;productId=27907&amp;productType=20"/>
    <hyperlink ref="K126" r:id="rId33" display="https://www.cmpjjj.com/details?courseId=&amp;productId=25299&amp;productType=20"/>
    <hyperlink ref="K237" r:id="rId34" display="https://www.cmpjjj.com/details?courseId=&amp;productId=26121&amp;productType=20"/>
    <hyperlink ref="K83" r:id="rId35" display="https://www.cmpjjj.com/details?courseId=&amp;productId=26124&amp;productType=20"/>
    <hyperlink ref="K228" r:id="rId36" display="https://www.cmpjjj.com/details?courseId=&amp;productId=26608&amp;productType=20"/>
    <hyperlink ref="K76" r:id="rId37" display="https://www.cmpjjj.com/details?courseId=&amp;productId=27724&amp;productType=20"/>
    <hyperlink ref="K127" r:id="rId38" display="https://www.cmpjjj.com/details?courseId=&amp;productId=27837&amp;productType=20"/>
  </hyperlinks>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KB97"/>
  <sheetViews>
    <sheetView workbookViewId="0">
      <pane ySplit="1" topLeftCell="A2" activePane="bottomLeft" state="frozen"/>
      <selection/>
      <selection pane="bottomLeft" activeCell="A1" sqref="$A1:$XFD1"/>
    </sheetView>
  </sheetViews>
  <sheetFormatPr defaultColWidth="9" defaultRowHeight="14.25"/>
  <cols>
    <col min="1" max="1" width="5.125" style="6" customWidth="1"/>
    <col min="2" max="2" width="8.75" style="6" customWidth="1"/>
    <col min="3" max="3" width="41.375" style="7" customWidth="1"/>
    <col min="4" max="4" width="9" style="8"/>
    <col min="5" max="7" width="9" style="6"/>
    <col min="8" max="8" width="9" style="9"/>
    <col min="9" max="9" width="18.375" style="6" customWidth="1"/>
    <col min="10" max="16384" width="9" style="6"/>
  </cols>
  <sheetData>
    <row r="1" s="1" customFormat="1" ht="27.95" customHeight="1" spans="1:10">
      <c r="A1" s="1" t="s">
        <v>0</v>
      </c>
      <c r="B1" s="10" t="s">
        <v>1</v>
      </c>
      <c r="C1" s="11" t="s">
        <v>2</v>
      </c>
      <c r="D1" s="10" t="s">
        <v>3</v>
      </c>
      <c r="E1" s="12" t="s">
        <v>4</v>
      </c>
      <c r="F1" s="13" t="s">
        <v>5</v>
      </c>
      <c r="G1" s="12" t="s">
        <v>6</v>
      </c>
      <c r="H1" s="14" t="s">
        <v>10</v>
      </c>
      <c r="I1" s="15" t="s">
        <v>13</v>
      </c>
      <c r="J1" s="1" t="s">
        <v>14</v>
      </c>
    </row>
    <row r="2" s="2" customFormat="1" spans="1:10">
      <c r="A2" s="16">
        <v>1</v>
      </c>
      <c r="B2" s="17"/>
      <c r="C2" s="18" t="s">
        <v>22800</v>
      </c>
      <c r="D2" s="17"/>
      <c r="H2" s="19"/>
    </row>
    <row r="3" s="2" customFormat="1" spans="1:10">
      <c r="A3" s="16">
        <v>2</v>
      </c>
      <c r="B3" s="17"/>
      <c r="C3" s="18" t="s">
        <v>22801</v>
      </c>
      <c r="D3" s="17"/>
      <c r="H3" s="19"/>
    </row>
    <row r="4" s="2" customFormat="1" spans="1:10">
      <c r="A4" s="16">
        <v>3</v>
      </c>
      <c r="B4" s="17"/>
      <c r="C4" s="18" t="s">
        <v>22802</v>
      </c>
      <c r="D4" s="17"/>
      <c r="H4" s="19"/>
    </row>
    <row r="5" s="2" customFormat="1" ht="13.5" spans="1:10">
      <c r="A5" s="16">
        <v>4</v>
      </c>
      <c r="B5" s="17"/>
      <c r="C5" s="20" t="s">
        <v>22803</v>
      </c>
      <c r="D5" s="17" t="s">
        <v>22804</v>
      </c>
      <c r="E5" s="5" t="s">
        <v>22805</v>
      </c>
      <c r="F5" s="2">
        <v>49.8</v>
      </c>
      <c r="G5" s="5" t="s">
        <v>22806</v>
      </c>
      <c r="H5" s="19">
        <v>45127</v>
      </c>
      <c r="I5" s="5" t="s">
        <v>22807</v>
      </c>
      <c r="J5" s="2" t="s">
        <v>22808</v>
      </c>
    </row>
    <row r="6" s="3" customFormat="1" ht="13.5" spans="1:10">
      <c r="A6" s="16">
        <v>5</v>
      </c>
      <c r="B6" s="3" t="s">
        <v>22809</v>
      </c>
      <c r="C6" s="3" t="s">
        <v>22810</v>
      </c>
      <c r="D6" s="21" t="s">
        <v>22809</v>
      </c>
      <c r="E6" s="3" t="s">
        <v>22811</v>
      </c>
      <c r="F6" s="2">
        <v>69</v>
      </c>
      <c r="H6" s="19">
        <v>45922</v>
      </c>
      <c r="I6" s="3" t="s">
        <v>22812</v>
      </c>
      <c r="J6" s="2" t="s">
        <v>22813</v>
      </c>
    </row>
    <row r="7" s="4" customFormat="1" ht="13.5" spans="1:10">
      <c r="A7" s="16">
        <v>6</v>
      </c>
      <c r="C7" s="4" t="s">
        <v>1461</v>
      </c>
      <c r="D7" s="22" t="s">
        <v>22814</v>
      </c>
      <c r="E7" s="4" t="s">
        <v>22811</v>
      </c>
      <c r="F7" s="2">
        <v>69.8</v>
      </c>
      <c r="H7" s="19">
        <v>45468</v>
      </c>
      <c r="I7" s="4" t="s">
        <v>22815</v>
      </c>
      <c r="J7" s="2" t="s">
        <v>22816</v>
      </c>
    </row>
    <row r="8" s="5" customFormat="1" ht="13.5" spans="1:10">
      <c r="A8" s="16">
        <v>7</v>
      </c>
      <c r="B8" s="17"/>
      <c r="C8" s="20" t="s">
        <v>7551</v>
      </c>
      <c r="D8" s="17" t="s">
        <v>22817</v>
      </c>
      <c r="E8" s="5" t="s">
        <v>22818</v>
      </c>
      <c r="F8" s="2">
        <v>49</v>
      </c>
      <c r="G8" s="5" t="s">
        <v>22806</v>
      </c>
      <c r="H8" s="19">
        <v>46016</v>
      </c>
      <c r="I8" s="5" t="s">
        <v>22819</v>
      </c>
      <c r="J8" s="2" t="s">
        <v>22820</v>
      </c>
    </row>
    <row r="9" s="4" customFormat="1" ht="13.5" spans="1:10">
      <c r="A9" s="16">
        <v>8</v>
      </c>
      <c r="B9" s="4" t="s">
        <v>22821</v>
      </c>
      <c r="C9" s="4" t="s">
        <v>22822</v>
      </c>
      <c r="D9" s="22" t="s">
        <v>22821</v>
      </c>
      <c r="E9" s="4" t="s">
        <v>22823</v>
      </c>
      <c r="F9" s="2">
        <v>63.8</v>
      </c>
      <c r="G9" s="4" t="s">
        <v>649</v>
      </c>
      <c r="H9" s="19">
        <v>45976</v>
      </c>
      <c r="I9" s="4" t="s">
        <v>22824</v>
      </c>
      <c r="J9" s="2" t="s">
        <v>22825</v>
      </c>
    </row>
    <row r="10" s="4" customFormat="1" ht="13.5" spans="1:10">
      <c r="A10" s="16">
        <v>9</v>
      </c>
      <c r="B10" s="4" t="s">
        <v>22826</v>
      </c>
      <c r="C10" s="4" t="s">
        <v>1290</v>
      </c>
      <c r="D10" s="22" t="s">
        <v>22826</v>
      </c>
      <c r="E10" s="4" t="s">
        <v>22811</v>
      </c>
      <c r="F10" s="2">
        <v>59</v>
      </c>
      <c r="H10" s="19">
        <v>46045</v>
      </c>
      <c r="I10" s="4" t="s">
        <v>22827</v>
      </c>
      <c r="J10" s="2" t="s">
        <v>22828</v>
      </c>
    </row>
    <row r="11" s="4" customFormat="1" ht="13.5" spans="1:10">
      <c r="A11" s="16">
        <v>10</v>
      </c>
      <c r="B11" s="4" t="s">
        <v>22829</v>
      </c>
      <c r="C11" s="4" t="s">
        <v>1892</v>
      </c>
      <c r="D11" s="4" t="s">
        <v>22829</v>
      </c>
      <c r="E11" s="4" t="s">
        <v>22830</v>
      </c>
      <c r="F11" s="2">
        <v>55</v>
      </c>
      <c r="H11" s="19">
        <v>46043</v>
      </c>
      <c r="I11" s="4" t="s">
        <v>22831</v>
      </c>
      <c r="J11" s="4" t="s">
        <v>22832</v>
      </c>
    </row>
    <row r="12" s="4" customFormat="1" ht="13.5" spans="1:10">
      <c r="A12" s="16">
        <v>11</v>
      </c>
      <c r="C12" s="4" t="s">
        <v>1897</v>
      </c>
      <c r="D12" s="4" t="s">
        <v>22833</v>
      </c>
      <c r="E12" s="4" t="s">
        <v>22830</v>
      </c>
      <c r="F12" s="2">
        <v>28</v>
      </c>
      <c r="H12" s="19">
        <v>45593</v>
      </c>
      <c r="I12" s="4" t="s">
        <v>22834</v>
      </c>
      <c r="J12" s="4" t="s">
        <v>22835</v>
      </c>
    </row>
    <row r="13" s="5" customFormat="1" ht="13.5" spans="1:10">
      <c r="A13" s="16">
        <v>12</v>
      </c>
      <c r="B13" s="17"/>
      <c r="C13" s="20" t="s">
        <v>22836</v>
      </c>
      <c r="D13" s="17" t="s">
        <v>22837</v>
      </c>
      <c r="E13" s="5" t="s">
        <v>22838</v>
      </c>
      <c r="F13" s="2">
        <v>30</v>
      </c>
      <c r="H13" s="19">
        <v>45547</v>
      </c>
      <c r="I13" s="5" t="s">
        <v>22839</v>
      </c>
      <c r="J13" s="2" t="s">
        <v>22840</v>
      </c>
    </row>
    <row r="14" s="5" customFormat="1" ht="13.5" spans="1:10">
      <c r="A14" s="16">
        <v>13</v>
      </c>
      <c r="B14" s="17"/>
      <c r="C14" s="20" t="s">
        <v>22841</v>
      </c>
      <c r="D14" s="17" t="s">
        <v>22842</v>
      </c>
      <c r="E14" s="5" t="s">
        <v>22838</v>
      </c>
      <c r="F14" s="2">
        <v>17</v>
      </c>
      <c r="H14" s="19">
        <v>45548</v>
      </c>
      <c r="I14" s="5" t="s">
        <v>22843</v>
      </c>
      <c r="J14" s="2" t="s">
        <v>22844</v>
      </c>
    </row>
    <row r="15" s="5" customFormat="1" ht="13.5" spans="1:10">
      <c r="A15" s="16">
        <v>14</v>
      </c>
      <c r="B15" s="17"/>
      <c r="C15" s="5" t="s">
        <v>22845</v>
      </c>
      <c r="D15" s="17" t="s">
        <v>22846</v>
      </c>
      <c r="E15" s="5" t="s">
        <v>22847</v>
      </c>
      <c r="F15" s="2">
        <v>39</v>
      </c>
      <c r="H15" s="19">
        <v>46057</v>
      </c>
      <c r="I15" s="5" t="s">
        <v>22848</v>
      </c>
      <c r="J15" s="2" t="s">
        <v>22849</v>
      </c>
    </row>
    <row r="16" s="5" customFormat="1" ht="13.5" spans="1:10">
      <c r="A16" s="16">
        <v>15</v>
      </c>
      <c r="B16" s="17"/>
      <c r="C16" s="20" t="s">
        <v>22850</v>
      </c>
      <c r="D16" s="17" t="s">
        <v>22851</v>
      </c>
      <c r="E16" s="5" t="s">
        <v>22852</v>
      </c>
      <c r="F16" s="2">
        <v>24</v>
      </c>
      <c r="G16" s="5" t="s">
        <v>22806</v>
      </c>
      <c r="H16" s="19">
        <v>45993</v>
      </c>
      <c r="I16" s="5" t="s">
        <v>22853</v>
      </c>
      <c r="J16" s="2" t="s">
        <v>22854</v>
      </c>
    </row>
    <row r="17" s="5" customFormat="1" spans="1:1024 1025:15836">
      <c r="A17" s="16">
        <v>16</v>
      </c>
      <c r="B17" s="17"/>
      <c r="C17" s="18" t="s">
        <v>22855</v>
      </c>
      <c r="D17" s="17"/>
      <c r="E17" s="2"/>
      <c r="F17" s="2"/>
      <c r="G17" s="2"/>
      <c r="H17" s="19"/>
      <c r="I17" s="2"/>
      <c r="J17" s="2"/>
    </row>
    <row r="18" s="3" customFormat="1" ht="13.5" spans="1:1024 1025:15836">
      <c r="A18" s="16">
        <v>17</v>
      </c>
      <c r="C18" s="3" t="s">
        <v>5558</v>
      </c>
      <c r="D18" s="21" t="s">
        <v>22856</v>
      </c>
      <c r="E18" s="3" t="s">
        <v>22811</v>
      </c>
      <c r="F18" s="2">
        <v>59</v>
      </c>
      <c r="H18" s="19">
        <v>45306</v>
      </c>
      <c r="I18" s="3" t="s">
        <v>22857</v>
      </c>
      <c r="J18" s="2" t="s">
        <v>22858</v>
      </c>
    </row>
    <row r="19" s="5" customFormat="1" ht="13.5" spans="1:1024 1025:15836">
      <c r="A19" s="16">
        <v>18</v>
      </c>
      <c r="B19" s="20" t="s">
        <v>22859</v>
      </c>
      <c r="C19" s="20" t="s">
        <v>5293</v>
      </c>
      <c r="D19" s="23" t="s">
        <v>22859</v>
      </c>
      <c r="E19" s="20" t="s">
        <v>22811</v>
      </c>
      <c r="F19" s="2">
        <v>75</v>
      </c>
      <c r="G19" s="20" t="s">
        <v>649</v>
      </c>
      <c r="H19" s="19">
        <v>46013</v>
      </c>
      <c r="I19" s="20" t="s">
        <v>22860</v>
      </c>
      <c r="J19" s="2" t="s">
        <v>22861</v>
      </c>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0"/>
      <c r="BR19" s="20"/>
      <c r="BS19" s="20"/>
      <c r="BT19" s="20"/>
      <c r="BU19" s="20"/>
      <c r="BV19" s="20"/>
      <c r="BW19" s="20"/>
      <c r="BX19" s="20"/>
      <c r="BY19" s="20"/>
      <c r="BZ19" s="20"/>
      <c r="CA19" s="20"/>
      <c r="CB19" s="20"/>
      <c r="CC19" s="20"/>
      <c r="CD19" s="20"/>
      <c r="CE19" s="20"/>
      <c r="CF19" s="20"/>
      <c r="CG19" s="20"/>
      <c r="CH19" s="20"/>
      <c r="CI19" s="20"/>
      <c r="CJ19" s="20"/>
      <c r="CK19" s="20"/>
      <c r="CL19" s="20"/>
      <c r="CM19" s="20"/>
      <c r="CN19" s="20"/>
      <c r="CO19" s="20"/>
      <c r="CP19" s="20"/>
      <c r="CQ19" s="20"/>
      <c r="CR19" s="20"/>
      <c r="CS19" s="20"/>
      <c r="CT19" s="20"/>
      <c r="CU19" s="20"/>
      <c r="CV19" s="20"/>
      <c r="CW19" s="20"/>
      <c r="CX19" s="20"/>
      <c r="CY19" s="20"/>
      <c r="CZ19" s="20"/>
      <c r="DA19" s="20"/>
      <c r="DB19" s="20"/>
      <c r="DC19" s="20"/>
      <c r="DD19" s="20"/>
      <c r="DE19" s="20"/>
      <c r="DF19" s="20"/>
      <c r="DG19" s="20"/>
      <c r="DH19" s="20"/>
      <c r="DI19" s="20"/>
      <c r="DJ19" s="20"/>
      <c r="DK19" s="20"/>
      <c r="DL19" s="20"/>
      <c r="DM19" s="20"/>
      <c r="DN19" s="20"/>
      <c r="DO19" s="20"/>
      <c r="DP19" s="20"/>
      <c r="DQ19" s="20"/>
      <c r="DR19" s="20"/>
      <c r="DS19" s="20"/>
      <c r="DT19" s="20"/>
      <c r="DU19" s="20"/>
      <c r="DV19" s="20"/>
      <c r="DW19" s="20"/>
      <c r="DX19" s="20"/>
      <c r="DY19" s="20"/>
      <c r="DZ19" s="20"/>
      <c r="EA19" s="20"/>
      <c r="EB19" s="20"/>
      <c r="EC19" s="20"/>
      <c r="ED19" s="20"/>
      <c r="EE19" s="20"/>
      <c r="EF19" s="20"/>
      <c r="EG19" s="20"/>
      <c r="EH19" s="20"/>
      <c r="EI19" s="20"/>
      <c r="EJ19" s="20"/>
      <c r="EK19" s="20"/>
      <c r="EL19" s="20"/>
      <c r="EM19" s="20"/>
      <c r="EN19" s="20"/>
      <c r="EO19" s="20"/>
      <c r="EP19" s="20"/>
      <c r="EQ19" s="20"/>
      <c r="ER19" s="20"/>
      <c r="ES19" s="20"/>
      <c r="ET19" s="20"/>
      <c r="EU19" s="20"/>
      <c r="EV19" s="20"/>
      <c r="EW19" s="20"/>
      <c r="EX19" s="20"/>
      <c r="EY19" s="20"/>
      <c r="EZ19" s="20"/>
      <c r="FA19" s="20"/>
      <c r="FB19" s="20"/>
      <c r="FC19" s="20"/>
      <c r="FD19" s="20"/>
      <c r="FE19" s="20"/>
      <c r="FF19" s="20"/>
      <c r="FG19" s="20"/>
      <c r="FH19" s="20"/>
      <c r="FI19" s="20"/>
      <c r="FJ19" s="20"/>
      <c r="FK19" s="20"/>
      <c r="FL19" s="20"/>
      <c r="FM19" s="20"/>
      <c r="FN19" s="20"/>
      <c r="FO19" s="20"/>
      <c r="FP19" s="20"/>
      <c r="FQ19" s="20"/>
      <c r="FR19" s="20"/>
      <c r="FS19" s="20"/>
      <c r="FT19" s="20"/>
      <c r="FU19" s="20"/>
      <c r="FV19" s="20"/>
      <c r="FW19" s="20"/>
      <c r="FX19" s="20"/>
      <c r="FY19" s="20"/>
      <c r="FZ19" s="20"/>
      <c r="GA19" s="20"/>
      <c r="GB19" s="20"/>
      <c r="GC19" s="20"/>
      <c r="GD19" s="20"/>
      <c r="GE19" s="20"/>
      <c r="GF19" s="20"/>
      <c r="GG19" s="20"/>
      <c r="GH19" s="20"/>
      <c r="GI19" s="20"/>
      <c r="GJ19" s="20"/>
      <c r="GK19" s="20"/>
      <c r="GL19" s="20"/>
      <c r="GM19" s="20"/>
      <c r="GN19" s="20"/>
      <c r="GO19" s="20"/>
      <c r="GP19" s="20"/>
      <c r="GQ19" s="20"/>
      <c r="GR19" s="20"/>
      <c r="GS19" s="20"/>
      <c r="GT19" s="20"/>
      <c r="GU19" s="20"/>
      <c r="GV19" s="20"/>
      <c r="GW19" s="20"/>
      <c r="GX19" s="20"/>
      <c r="GY19" s="20"/>
      <c r="GZ19" s="20"/>
      <c r="HA19" s="20"/>
      <c r="HB19" s="20"/>
      <c r="HC19" s="20"/>
      <c r="HD19" s="20"/>
      <c r="HE19" s="20"/>
      <c r="HF19" s="20"/>
      <c r="HG19" s="20"/>
      <c r="HH19" s="20"/>
      <c r="HI19" s="20"/>
      <c r="HJ19" s="20"/>
      <c r="HK19" s="20"/>
      <c r="HL19" s="20"/>
      <c r="HM19" s="20"/>
      <c r="HN19" s="20"/>
      <c r="HO19" s="20"/>
      <c r="HP19" s="20"/>
      <c r="HQ19" s="20"/>
      <c r="HR19" s="20"/>
      <c r="HS19" s="20"/>
      <c r="HT19" s="20"/>
      <c r="HU19" s="20"/>
      <c r="HV19" s="20"/>
      <c r="HW19" s="20"/>
      <c r="HX19" s="20"/>
      <c r="HY19" s="20"/>
      <c r="HZ19" s="20"/>
      <c r="IA19" s="20"/>
      <c r="IB19" s="20"/>
      <c r="IC19" s="20"/>
      <c r="ID19" s="20"/>
      <c r="IE19" s="20"/>
      <c r="IF19" s="20"/>
      <c r="IG19" s="20"/>
      <c r="IH19" s="20"/>
      <c r="II19" s="20"/>
      <c r="IJ19" s="20"/>
      <c r="IK19" s="20"/>
      <c r="IL19" s="20"/>
      <c r="IM19" s="20"/>
      <c r="IN19" s="20"/>
      <c r="IO19" s="20"/>
      <c r="IP19" s="20"/>
      <c r="IQ19" s="20"/>
      <c r="IR19" s="20"/>
      <c r="IS19" s="20"/>
      <c r="IT19" s="20"/>
      <c r="IU19" s="20"/>
      <c r="IV19" s="20"/>
      <c r="IW19" s="20"/>
      <c r="IX19" s="20"/>
      <c r="IY19" s="20"/>
      <c r="IZ19" s="20"/>
      <c r="JA19" s="20"/>
      <c r="JB19" s="20"/>
      <c r="JC19" s="20"/>
      <c r="JD19" s="20"/>
      <c r="JE19" s="20"/>
      <c r="JF19" s="20"/>
      <c r="JG19" s="20"/>
      <c r="JH19" s="20"/>
      <c r="JI19" s="20"/>
      <c r="JJ19" s="20"/>
      <c r="JK19" s="20"/>
      <c r="JL19" s="20"/>
      <c r="JM19" s="20"/>
      <c r="JN19" s="20"/>
      <c r="JO19" s="20"/>
      <c r="JP19" s="20"/>
      <c r="JQ19" s="20"/>
      <c r="JR19" s="20"/>
      <c r="JS19" s="20"/>
      <c r="JT19" s="20"/>
      <c r="JU19" s="20"/>
      <c r="JV19" s="20"/>
      <c r="JW19" s="20"/>
      <c r="JX19" s="20"/>
      <c r="JY19" s="20"/>
      <c r="JZ19" s="20"/>
      <c r="KA19" s="20"/>
      <c r="KB19" s="20"/>
      <c r="KC19" s="20"/>
      <c r="KD19" s="20"/>
      <c r="KE19" s="20"/>
      <c r="KF19" s="20"/>
      <c r="KG19" s="20"/>
      <c r="KH19" s="20"/>
      <c r="KI19" s="20"/>
      <c r="KJ19" s="20"/>
      <c r="KK19" s="20"/>
      <c r="KL19" s="20"/>
      <c r="KM19" s="20"/>
      <c r="KN19" s="20"/>
      <c r="KO19" s="20"/>
      <c r="KP19" s="20"/>
      <c r="KQ19" s="20"/>
      <c r="KR19" s="20"/>
      <c r="KS19" s="20"/>
      <c r="KT19" s="20"/>
      <c r="KU19" s="20"/>
      <c r="KV19" s="20"/>
      <c r="KW19" s="20"/>
      <c r="KX19" s="20"/>
      <c r="KY19" s="20"/>
      <c r="KZ19" s="20"/>
      <c r="LA19" s="20"/>
      <c r="LB19" s="20"/>
      <c r="LC19" s="20"/>
      <c r="LD19" s="20"/>
      <c r="LE19" s="20"/>
      <c r="LF19" s="20"/>
      <c r="LG19" s="20"/>
      <c r="LH19" s="20"/>
      <c r="LI19" s="20"/>
      <c r="LJ19" s="20"/>
      <c r="LK19" s="20"/>
      <c r="LL19" s="20"/>
      <c r="LM19" s="20"/>
      <c r="LN19" s="20"/>
      <c r="LO19" s="20"/>
      <c r="LP19" s="20"/>
      <c r="LQ19" s="20"/>
      <c r="LR19" s="20"/>
      <c r="LS19" s="20"/>
      <c r="LT19" s="20"/>
      <c r="LU19" s="20"/>
      <c r="LV19" s="20"/>
      <c r="LW19" s="20"/>
      <c r="LX19" s="20"/>
      <c r="LY19" s="20"/>
      <c r="LZ19" s="20"/>
      <c r="MA19" s="20"/>
      <c r="MB19" s="20"/>
      <c r="MC19" s="20"/>
      <c r="MD19" s="20"/>
      <c r="ME19" s="20"/>
      <c r="MF19" s="20"/>
      <c r="MG19" s="20"/>
      <c r="MH19" s="20"/>
      <c r="MI19" s="20"/>
      <c r="MJ19" s="20"/>
      <c r="MK19" s="20"/>
      <c r="ML19" s="20"/>
      <c r="MM19" s="20"/>
      <c r="MN19" s="20"/>
      <c r="MO19" s="20"/>
      <c r="MP19" s="20"/>
      <c r="MQ19" s="20"/>
      <c r="MR19" s="20"/>
      <c r="MS19" s="20"/>
      <c r="MT19" s="20"/>
      <c r="MU19" s="20"/>
      <c r="MV19" s="20"/>
      <c r="MW19" s="20"/>
      <c r="MX19" s="20"/>
      <c r="MY19" s="20"/>
      <c r="MZ19" s="20"/>
      <c r="NA19" s="20"/>
      <c r="NB19" s="20"/>
      <c r="NC19" s="20"/>
      <c r="ND19" s="20"/>
      <c r="NE19" s="20"/>
      <c r="NF19" s="20"/>
      <c r="NG19" s="20"/>
      <c r="NH19" s="20"/>
      <c r="NI19" s="20"/>
      <c r="NJ19" s="20"/>
      <c r="NK19" s="20"/>
      <c r="NL19" s="20"/>
      <c r="NM19" s="20"/>
      <c r="NN19" s="20"/>
      <c r="NO19" s="20"/>
      <c r="NP19" s="20"/>
      <c r="NQ19" s="20"/>
      <c r="NR19" s="20"/>
      <c r="NS19" s="20"/>
      <c r="NT19" s="20"/>
      <c r="NU19" s="20"/>
      <c r="NV19" s="20"/>
      <c r="NW19" s="20"/>
      <c r="NX19" s="20"/>
      <c r="NY19" s="20"/>
      <c r="NZ19" s="20"/>
      <c r="OA19" s="20"/>
      <c r="OB19" s="20"/>
      <c r="OC19" s="20"/>
      <c r="OD19" s="20"/>
      <c r="OE19" s="20"/>
      <c r="OF19" s="20"/>
      <c r="OG19" s="20"/>
      <c r="OH19" s="20"/>
      <c r="OI19" s="20"/>
      <c r="OJ19" s="20"/>
      <c r="OK19" s="20"/>
      <c r="OL19" s="20"/>
      <c r="OM19" s="20"/>
      <c r="ON19" s="20"/>
      <c r="OO19" s="20"/>
      <c r="OP19" s="20"/>
      <c r="OQ19" s="20"/>
      <c r="OR19" s="20"/>
      <c r="OS19" s="20"/>
      <c r="OT19" s="20"/>
      <c r="OU19" s="20"/>
      <c r="OV19" s="20"/>
      <c r="OW19" s="20"/>
      <c r="OX19" s="20"/>
      <c r="OY19" s="20"/>
      <c r="OZ19" s="20"/>
      <c r="PA19" s="20"/>
      <c r="PB19" s="20"/>
      <c r="PC19" s="20"/>
      <c r="PD19" s="20"/>
      <c r="PE19" s="20"/>
      <c r="PF19" s="20"/>
      <c r="PG19" s="20"/>
      <c r="PH19" s="20"/>
      <c r="PI19" s="20"/>
      <c r="PJ19" s="20"/>
      <c r="PK19" s="20"/>
      <c r="PL19" s="20"/>
      <c r="PM19" s="20"/>
      <c r="PN19" s="20"/>
      <c r="PO19" s="20"/>
      <c r="PP19" s="20"/>
      <c r="PQ19" s="20"/>
      <c r="PR19" s="20"/>
      <c r="PS19" s="20"/>
      <c r="PT19" s="20"/>
      <c r="PU19" s="20"/>
      <c r="PV19" s="20"/>
      <c r="PW19" s="20"/>
      <c r="PX19" s="20"/>
      <c r="PY19" s="20"/>
      <c r="PZ19" s="20"/>
      <c r="QA19" s="20"/>
      <c r="QB19" s="20"/>
      <c r="QC19" s="20"/>
      <c r="QD19" s="20"/>
      <c r="QE19" s="20"/>
      <c r="QF19" s="20"/>
      <c r="QG19" s="20"/>
      <c r="QH19" s="20"/>
      <c r="QI19" s="20"/>
      <c r="QJ19" s="20"/>
      <c r="QK19" s="20"/>
      <c r="QL19" s="20"/>
      <c r="QM19" s="20"/>
      <c r="QN19" s="20"/>
      <c r="QO19" s="20"/>
      <c r="QP19" s="20"/>
      <c r="QQ19" s="20"/>
      <c r="QR19" s="20"/>
      <c r="QS19" s="20"/>
      <c r="QT19" s="20"/>
      <c r="QU19" s="20"/>
      <c r="QV19" s="20"/>
      <c r="QW19" s="20"/>
      <c r="QX19" s="20"/>
      <c r="QY19" s="20"/>
      <c r="QZ19" s="20"/>
      <c r="RA19" s="20"/>
      <c r="RB19" s="20"/>
      <c r="RC19" s="20"/>
      <c r="RD19" s="20"/>
      <c r="RE19" s="20"/>
      <c r="RF19" s="20"/>
      <c r="RG19" s="20"/>
      <c r="RH19" s="20"/>
      <c r="RI19" s="20"/>
      <c r="RJ19" s="20"/>
      <c r="RK19" s="20"/>
      <c r="RL19" s="20"/>
      <c r="RM19" s="20"/>
      <c r="RN19" s="20"/>
      <c r="RO19" s="20"/>
      <c r="RP19" s="20"/>
      <c r="RQ19" s="20"/>
      <c r="RR19" s="20"/>
      <c r="RS19" s="20"/>
      <c r="RT19" s="20"/>
      <c r="RU19" s="20"/>
      <c r="RV19" s="20"/>
      <c r="RW19" s="20"/>
      <c r="RX19" s="20"/>
      <c r="RY19" s="20"/>
      <c r="RZ19" s="20"/>
      <c r="SA19" s="20"/>
      <c r="SB19" s="20"/>
      <c r="SC19" s="20"/>
      <c r="SD19" s="20"/>
      <c r="SE19" s="20"/>
      <c r="SF19" s="20"/>
      <c r="SG19" s="20"/>
      <c r="SH19" s="20"/>
      <c r="SI19" s="20"/>
      <c r="SJ19" s="20"/>
      <c r="SK19" s="20"/>
      <c r="SL19" s="20"/>
      <c r="SM19" s="20"/>
      <c r="SN19" s="20"/>
      <c r="SO19" s="20"/>
      <c r="SP19" s="20"/>
      <c r="SQ19" s="20"/>
      <c r="SR19" s="20"/>
      <c r="SS19" s="20"/>
      <c r="ST19" s="20"/>
      <c r="SU19" s="20"/>
      <c r="SV19" s="20"/>
      <c r="SW19" s="20"/>
      <c r="SX19" s="20"/>
      <c r="SY19" s="20"/>
      <c r="SZ19" s="20"/>
      <c r="TA19" s="20"/>
      <c r="TB19" s="20"/>
      <c r="TC19" s="20"/>
      <c r="TD19" s="20"/>
      <c r="TE19" s="20"/>
      <c r="TF19" s="20"/>
      <c r="TG19" s="20"/>
      <c r="TH19" s="20"/>
      <c r="TI19" s="20"/>
      <c r="TJ19" s="20"/>
      <c r="TK19" s="20"/>
      <c r="TL19" s="20"/>
      <c r="TM19" s="20"/>
      <c r="TN19" s="20"/>
      <c r="TO19" s="20"/>
      <c r="TP19" s="20"/>
      <c r="TQ19" s="20"/>
      <c r="TR19" s="20"/>
      <c r="TS19" s="20"/>
      <c r="TT19" s="20"/>
      <c r="TU19" s="20"/>
      <c r="TV19" s="20"/>
      <c r="TW19" s="20"/>
      <c r="TX19" s="20"/>
      <c r="TY19" s="20"/>
      <c r="TZ19" s="20"/>
      <c r="UA19" s="20"/>
      <c r="UB19" s="20"/>
      <c r="UC19" s="20"/>
      <c r="UD19" s="20"/>
      <c r="UE19" s="20"/>
      <c r="UF19" s="20"/>
      <c r="UG19" s="20"/>
      <c r="UH19" s="20"/>
      <c r="UI19" s="20"/>
      <c r="UJ19" s="20"/>
      <c r="UK19" s="20"/>
      <c r="UL19" s="20"/>
      <c r="UM19" s="20"/>
      <c r="UN19" s="20"/>
      <c r="UO19" s="20"/>
      <c r="UP19" s="20"/>
      <c r="UQ19" s="20"/>
      <c r="UR19" s="20"/>
      <c r="US19" s="20"/>
      <c r="UT19" s="20"/>
      <c r="UU19" s="20"/>
      <c r="UV19" s="20"/>
      <c r="UW19" s="20"/>
      <c r="UX19" s="20"/>
      <c r="UY19" s="20"/>
      <c r="UZ19" s="20"/>
      <c r="VA19" s="20"/>
      <c r="VB19" s="20"/>
      <c r="VC19" s="20"/>
      <c r="VD19" s="20"/>
      <c r="VE19" s="20"/>
      <c r="VF19" s="20"/>
      <c r="VG19" s="20"/>
      <c r="VH19" s="20"/>
      <c r="VI19" s="20"/>
      <c r="VJ19" s="20"/>
      <c r="VK19" s="20"/>
      <c r="VL19" s="20"/>
      <c r="VM19" s="20"/>
      <c r="VN19" s="20"/>
      <c r="VO19" s="20"/>
      <c r="VP19" s="20"/>
      <c r="VQ19" s="20"/>
      <c r="VR19" s="20"/>
      <c r="VS19" s="20"/>
      <c r="VT19" s="20"/>
      <c r="VU19" s="20"/>
      <c r="VV19" s="20"/>
      <c r="VW19" s="20"/>
      <c r="VX19" s="20"/>
      <c r="VY19" s="20"/>
      <c r="VZ19" s="20"/>
      <c r="WA19" s="20"/>
      <c r="WB19" s="20"/>
      <c r="WC19" s="20"/>
      <c r="WD19" s="20"/>
      <c r="WE19" s="20"/>
      <c r="WF19" s="20"/>
      <c r="WG19" s="20"/>
      <c r="WH19" s="20"/>
      <c r="WI19" s="20"/>
      <c r="WJ19" s="20"/>
      <c r="WK19" s="20"/>
      <c r="WL19" s="20"/>
      <c r="WM19" s="20"/>
      <c r="WN19" s="20"/>
      <c r="WO19" s="20"/>
      <c r="WP19" s="20"/>
      <c r="WQ19" s="20"/>
      <c r="WR19" s="20"/>
      <c r="WS19" s="20"/>
      <c r="WT19" s="20"/>
      <c r="WU19" s="20"/>
      <c r="WV19" s="20"/>
      <c r="WW19" s="20"/>
      <c r="WX19" s="20"/>
      <c r="WY19" s="20"/>
      <c r="WZ19" s="20"/>
      <c r="XA19" s="20"/>
      <c r="XB19" s="20"/>
      <c r="XC19" s="20"/>
      <c r="XD19" s="20"/>
      <c r="XE19" s="20"/>
      <c r="XF19" s="20"/>
      <c r="XG19" s="20"/>
      <c r="XH19" s="20"/>
      <c r="XI19" s="20"/>
      <c r="XJ19" s="20"/>
      <c r="XK19" s="20"/>
      <c r="XL19" s="20"/>
      <c r="XM19" s="20"/>
      <c r="XN19" s="20"/>
      <c r="XO19" s="20"/>
      <c r="XP19" s="20"/>
      <c r="XQ19" s="20"/>
      <c r="XR19" s="20"/>
      <c r="XS19" s="20"/>
      <c r="XT19" s="20"/>
      <c r="XU19" s="20"/>
      <c r="XV19" s="20"/>
      <c r="XW19" s="20"/>
      <c r="XX19" s="20"/>
      <c r="XY19" s="20"/>
      <c r="XZ19" s="20"/>
      <c r="YA19" s="20"/>
      <c r="YB19" s="20"/>
      <c r="YC19" s="20"/>
      <c r="YD19" s="20"/>
      <c r="YE19" s="20"/>
      <c r="YF19" s="20"/>
      <c r="YG19" s="20"/>
      <c r="YH19" s="20"/>
      <c r="YI19" s="20"/>
      <c r="YJ19" s="20"/>
      <c r="YK19" s="20"/>
      <c r="YL19" s="20"/>
      <c r="YM19" s="20"/>
      <c r="YN19" s="20"/>
      <c r="YO19" s="20"/>
      <c r="YP19" s="20"/>
      <c r="YQ19" s="20"/>
      <c r="YR19" s="20"/>
      <c r="YS19" s="20"/>
      <c r="YT19" s="20"/>
      <c r="YU19" s="20"/>
      <c r="YV19" s="20"/>
      <c r="YW19" s="20"/>
      <c r="YX19" s="20"/>
      <c r="YY19" s="20"/>
      <c r="YZ19" s="20"/>
      <c r="ZA19" s="20"/>
      <c r="ZB19" s="20"/>
      <c r="ZC19" s="20"/>
      <c r="ZD19" s="20"/>
      <c r="ZE19" s="20"/>
      <c r="ZF19" s="20"/>
      <c r="ZG19" s="20"/>
      <c r="ZH19" s="20"/>
      <c r="ZI19" s="20"/>
      <c r="ZJ19" s="20"/>
      <c r="ZK19" s="20"/>
      <c r="ZL19" s="20"/>
      <c r="ZM19" s="20"/>
      <c r="ZN19" s="20"/>
      <c r="ZO19" s="20"/>
      <c r="ZP19" s="20"/>
      <c r="ZQ19" s="20"/>
      <c r="ZR19" s="20"/>
      <c r="ZS19" s="20"/>
      <c r="ZT19" s="20"/>
      <c r="ZU19" s="20"/>
      <c r="ZV19" s="20"/>
      <c r="ZW19" s="20"/>
      <c r="ZX19" s="20"/>
      <c r="ZY19" s="20"/>
      <c r="ZZ19" s="20"/>
      <c r="AAA19" s="20"/>
      <c r="AAB19" s="20"/>
      <c r="AAC19" s="20"/>
      <c r="AAD19" s="20"/>
      <c r="AAE19" s="20"/>
      <c r="AAF19" s="20"/>
      <c r="AAG19" s="20"/>
      <c r="AAH19" s="20"/>
      <c r="AAI19" s="20"/>
      <c r="AAJ19" s="20"/>
      <c r="AAK19" s="20"/>
      <c r="AAL19" s="20"/>
      <c r="AAM19" s="20"/>
      <c r="AAN19" s="20"/>
      <c r="AAO19" s="20"/>
      <c r="AAP19" s="20"/>
      <c r="AAQ19" s="20"/>
      <c r="AAR19" s="20"/>
      <c r="AAS19" s="20"/>
      <c r="AAT19" s="20"/>
      <c r="AAU19" s="20"/>
      <c r="AAV19" s="20"/>
      <c r="AAW19" s="20"/>
      <c r="AAX19" s="20"/>
      <c r="AAY19" s="20"/>
      <c r="AAZ19" s="20"/>
      <c r="ABA19" s="20"/>
      <c r="ABB19" s="20"/>
      <c r="ABC19" s="20"/>
      <c r="ABD19" s="20"/>
      <c r="ABE19" s="20"/>
      <c r="ABF19" s="20"/>
      <c r="ABG19" s="20"/>
      <c r="ABH19" s="20"/>
      <c r="ABI19" s="20"/>
      <c r="ABJ19" s="20"/>
      <c r="ABK19" s="20"/>
      <c r="ABL19" s="20"/>
      <c r="ABM19" s="20"/>
      <c r="ABN19" s="20"/>
      <c r="ABO19" s="20"/>
      <c r="ABP19" s="20"/>
      <c r="ABQ19" s="20"/>
      <c r="ABR19" s="20"/>
      <c r="ABS19" s="20"/>
      <c r="ABT19" s="20"/>
      <c r="ABU19" s="20"/>
      <c r="ABV19" s="20"/>
      <c r="ABW19" s="20"/>
      <c r="ABX19" s="20"/>
      <c r="ABY19" s="20"/>
      <c r="ABZ19" s="20"/>
      <c r="ACA19" s="20"/>
      <c r="ACB19" s="20"/>
      <c r="ACC19" s="20"/>
      <c r="ACD19" s="20"/>
      <c r="ACE19" s="20"/>
      <c r="ACF19" s="20"/>
      <c r="ACG19" s="20"/>
      <c r="ACH19" s="20"/>
      <c r="ACI19" s="20"/>
      <c r="ACJ19" s="20"/>
      <c r="ACK19" s="20"/>
      <c r="ACL19" s="20"/>
      <c r="ACM19" s="20"/>
      <c r="ACN19" s="20"/>
      <c r="ACO19" s="20"/>
      <c r="ACP19" s="20"/>
      <c r="ACQ19" s="20"/>
      <c r="ACR19" s="20"/>
      <c r="ACS19" s="20"/>
      <c r="ACT19" s="20"/>
      <c r="ACU19" s="20"/>
      <c r="ACV19" s="20"/>
      <c r="ACW19" s="20"/>
      <c r="ACX19" s="20"/>
      <c r="ACY19" s="20"/>
      <c r="ACZ19" s="20"/>
      <c r="ADA19" s="20"/>
      <c r="ADB19" s="20"/>
      <c r="ADC19" s="20"/>
      <c r="ADD19" s="20"/>
      <c r="ADE19" s="20"/>
      <c r="ADF19" s="20"/>
      <c r="ADG19" s="20"/>
      <c r="ADH19" s="20"/>
      <c r="ADI19" s="20"/>
      <c r="ADJ19" s="20"/>
      <c r="ADK19" s="20"/>
      <c r="ADL19" s="20"/>
      <c r="ADM19" s="20"/>
      <c r="ADN19" s="20"/>
      <c r="ADO19" s="20"/>
      <c r="ADP19" s="20"/>
      <c r="ADQ19" s="20"/>
      <c r="ADR19" s="20"/>
      <c r="ADS19" s="20"/>
      <c r="ADT19" s="20"/>
      <c r="ADU19" s="20"/>
      <c r="ADV19" s="20"/>
      <c r="ADW19" s="20"/>
      <c r="ADX19" s="20"/>
      <c r="ADY19" s="20"/>
      <c r="ADZ19" s="20"/>
      <c r="AEA19" s="20"/>
      <c r="AEB19" s="20"/>
      <c r="AEC19" s="20"/>
      <c r="AED19" s="20"/>
      <c r="AEE19" s="20"/>
      <c r="AEF19" s="20"/>
      <c r="AEG19" s="20"/>
      <c r="AEH19" s="20"/>
      <c r="AEI19" s="20"/>
      <c r="AEJ19" s="20"/>
      <c r="AEK19" s="20"/>
      <c r="AEL19" s="20"/>
      <c r="AEM19" s="20"/>
      <c r="AEN19" s="20"/>
      <c r="AEO19" s="20"/>
      <c r="AEP19" s="20"/>
      <c r="AEQ19" s="20"/>
      <c r="AER19" s="20"/>
      <c r="AES19" s="20"/>
      <c r="AET19" s="20"/>
      <c r="AEU19" s="20"/>
      <c r="AEV19" s="20"/>
      <c r="AEW19" s="20"/>
      <c r="AEX19" s="20"/>
      <c r="AEY19" s="20"/>
      <c r="AEZ19" s="20"/>
      <c r="AFA19" s="20"/>
      <c r="AFB19" s="20"/>
      <c r="AFC19" s="20"/>
      <c r="AFD19" s="20"/>
      <c r="AFE19" s="20"/>
      <c r="AFF19" s="20"/>
      <c r="AFG19" s="20"/>
      <c r="AFH19" s="20"/>
      <c r="AFI19" s="20"/>
      <c r="AFJ19" s="20"/>
      <c r="AFK19" s="20"/>
      <c r="AFL19" s="20"/>
      <c r="AFM19" s="20"/>
      <c r="AFN19" s="20"/>
      <c r="AFO19" s="20"/>
      <c r="AFP19" s="20"/>
      <c r="AFQ19" s="20"/>
      <c r="AFR19" s="20"/>
      <c r="AFS19" s="20"/>
      <c r="AFT19" s="20"/>
      <c r="AFU19" s="20"/>
      <c r="AFV19" s="20"/>
      <c r="AFW19" s="20"/>
      <c r="AFX19" s="20"/>
      <c r="AFY19" s="20"/>
      <c r="AFZ19" s="20"/>
      <c r="AGA19" s="20"/>
      <c r="AGB19" s="20"/>
      <c r="AGC19" s="20"/>
      <c r="AGD19" s="20"/>
      <c r="AGE19" s="20"/>
      <c r="AGF19" s="20"/>
      <c r="AGG19" s="20"/>
      <c r="AGH19" s="20"/>
      <c r="AGI19" s="20"/>
      <c r="AGJ19" s="20"/>
      <c r="AGK19" s="20"/>
      <c r="AGL19" s="20"/>
      <c r="AGM19" s="20"/>
      <c r="AGN19" s="20"/>
      <c r="AGO19" s="20"/>
      <c r="AGP19" s="20"/>
      <c r="AGQ19" s="20"/>
      <c r="AGR19" s="20"/>
      <c r="AGS19" s="20"/>
      <c r="AGT19" s="20"/>
      <c r="AGU19" s="20"/>
      <c r="AGV19" s="20"/>
      <c r="AGW19" s="20"/>
      <c r="AGX19" s="20"/>
      <c r="AGY19" s="20"/>
      <c r="AGZ19" s="20"/>
      <c r="AHA19" s="20"/>
      <c r="AHB19" s="20"/>
      <c r="AHC19" s="20"/>
      <c r="AHD19" s="20"/>
      <c r="AHE19" s="20"/>
      <c r="AHF19" s="20"/>
      <c r="AHG19" s="20"/>
      <c r="AHH19" s="20"/>
      <c r="AHI19" s="20"/>
      <c r="AHJ19" s="20"/>
      <c r="AHK19" s="20"/>
      <c r="AHL19" s="20"/>
      <c r="AHM19" s="20"/>
      <c r="AHN19" s="20"/>
      <c r="AHO19" s="20"/>
      <c r="AHP19" s="20"/>
      <c r="AHQ19" s="20"/>
      <c r="AHR19" s="20"/>
      <c r="AHS19" s="20"/>
      <c r="AHT19" s="20"/>
      <c r="AHU19" s="20"/>
      <c r="AHV19" s="20"/>
      <c r="AHW19" s="20"/>
      <c r="AHX19" s="20"/>
      <c r="AHY19" s="20"/>
      <c r="AHZ19" s="20"/>
      <c r="AIA19" s="20"/>
      <c r="AIB19" s="20"/>
      <c r="AIC19" s="20"/>
      <c r="AID19" s="20"/>
      <c r="AIE19" s="20"/>
      <c r="AIF19" s="20"/>
      <c r="AIG19" s="20"/>
      <c r="AIH19" s="20"/>
      <c r="AII19" s="20"/>
      <c r="AIJ19" s="20"/>
      <c r="AIK19" s="20"/>
      <c r="AIL19" s="20"/>
      <c r="AIM19" s="20"/>
      <c r="AIN19" s="20"/>
      <c r="AIO19" s="20"/>
      <c r="AIP19" s="20"/>
      <c r="AIQ19" s="20"/>
      <c r="AIR19" s="20"/>
      <c r="AIS19" s="20"/>
      <c r="AIT19" s="20"/>
      <c r="AIU19" s="20"/>
      <c r="AIV19" s="20"/>
      <c r="AIW19" s="20"/>
      <c r="AIX19" s="20"/>
      <c r="AIY19" s="20"/>
      <c r="AIZ19" s="20"/>
      <c r="AJA19" s="20"/>
      <c r="AJB19" s="20"/>
      <c r="AJC19" s="20"/>
      <c r="AJD19" s="20"/>
      <c r="AJE19" s="20"/>
      <c r="AJF19" s="20"/>
      <c r="AJG19" s="20"/>
      <c r="AJH19" s="20"/>
      <c r="AJI19" s="20"/>
      <c r="AJJ19" s="20"/>
      <c r="AJK19" s="20"/>
      <c r="AJL19" s="20"/>
      <c r="AJM19" s="20"/>
      <c r="AJN19" s="20"/>
      <c r="AJO19" s="20"/>
      <c r="AJP19" s="20"/>
      <c r="AJQ19" s="20"/>
      <c r="AJR19" s="20"/>
      <c r="AJS19" s="20"/>
      <c r="AJT19" s="20"/>
      <c r="AJU19" s="20"/>
      <c r="AJV19" s="20"/>
      <c r="AJW19" s="20"/>
      <c r="AJX19" s="20"/>
      <c r="AJY19" s="20"/>
      <c r="AJZ19" s="20"/>
      <c r="AKA19" s="20"/>
      <c r="AKB19" s="20"/>
      <c r="AKC19" s="20"/>
      <c r="AKD19" s="20"/>
      <c r="AKE19" s="20"/>
      <c r="AKF19" s="20"/>
      <c r="AKG19" s="20"/>
      <c r="AKH19" s="20"/>
      <c r="AKI19" s="20"/>
      <c r="AKJ19" s="20"/>
      <c r="AKK19" s="20"/>
      <c r="AKL19" s="20"/>
      <c r="AKM19" s="20"/>
      <c r="AKN19" s="20"/>
      <c r="AKO19" s="20"/>
      <c r="AKP19" s="20"/>
      <c r="AKQ19" s="20"/>
      <c r="AKR19" s="20"/>
      <c r="AKS19" s="20"/>
      <c r="AKT19" s="20"/>
      <c r="AKU19" s="20"/>
      <c r="AKV19" s="20"/>
      <c r="AKW19" s="20"/>
      <c r="AKX19" s="20"/>
      <c r="AKY19" s="20"/>
      <c r="AKZ19" s="20"/>
      <c r="ALA19" s="20"/>
      <c r="ALB19" s="20"/>
      <c r="ALC19" s="20"/>
      <c r="ALD19" s="20"/>
      <c r="ALE19" s="20"/>
      <c r="ALF19" s="20"/>
      <c r="ALG19" s="20"/>
      <c r="ALH19" s="20"/>
      <c r="ALI19" s="20"/>
      <c r="ALJ19" s="20"/>
      <c r="ALK19" s="20"/>
      <c r="ALL19" s="20"/>
      <c r="ALM19" s="20"/>
      <c r="ALN19" s="20"/>
      <c r="ALO19" s="20"/>
      <c r="ALP19" s="20"/>
      <c r="ALQ19" s="20"/>
      <c r="ALR19" s="20"/>
      <c r="ALS19" s="20"/>
      <c r="ALT19" s="20"/>
      <c r="ALU19" s="20"/>
      <c r="ALV19" s="20"/>
      <c r="ALW19" s="20"/>
      <c r="ALX19" s="20"/>
      <c r="ALY19" s="20"/>
      <c r="ALZ19" s="20"/>
      <c r="AMA19" s="20"/>
      <c r="AMB19" s="20"/>
      <c r="AMC19" s="20"/>
      <c r="AMD19" s="20"/>
      <c r="AME19" s="20"/>
      <c r="AMF19" s="20"/>
      <c r="AMG19" s="20"/>
      <c r="AMH19" s="20"/>
      <c r="AMI19" s="20"/>
      <c r="AMJ19" s="20"/>
      <c r="AMK19" s="20"/>
      <c r="AML19" s="20"/>
      <c r="AMM19" s="20"/>
      <c r="AMN19" s="20"/>
      <c r="AMO19" s="20"/>
      <c r="AMP19" s="20"/>
      <c r="AMQ19" s="20"/>
      <c r="AMR19" s="20"/>
      <c r="AMS19" s="20"/>
      <c r="AMT19" s="20"/>
      <c r="AMU19" s="20"/>
      <c r="AMV19" s="20"/>
      <c r="AMW19" s="20"/>
      <c r="AMX19" s="20"/>
      <c r="AMY19" s="20"/>
      <c r="AMZ19" s="20"/>
      <c r="ANA19" s="20"/>
      <c r="ANB19" s="20"/>
      <c r="ANC19" s="20"/>
      <c r="AND19" s="20"/>
      <c r="ANE19" s="20"/>
      <c r="ANF19" s="20"/>
      <c r="ANG19" s="20"/>
      <c r="ANH19" s="20"/>
      <c r="ANI19" s="20"/>
      <c r="ANJ19" s="20"/>
      <c r="ANK19" s="20"/>
      <c r="ANL19" s="20"/>
      <c r="ANM19" s="20"/>
      <c r="ANN19" s="20"/>
      <c r="ANO19" s="20"/>
      <c r="ANP19" s="20"/>
      <c r="ANQ19" s="20"/>
      <c r="ANR19" s="20"/>
      <c r="ANS19" s="20"/>
      <c r="ANT19" s="20"/>
      <c r="ANU19" s="20"/>
      <c r="ANV19" s="20"/>
      <c r="ANW19" s="20"/>
      <c r="ANX19" s="20"/>
      <c r="ANY19" s="20"/>
      <c r="ANZ19" s="20"/>
      <c r="AOA19" s="20"/>
      <c r="AOB19" s="20"/>
      <c r="AOC19" s="20"/>
      <c r="AOD19" s="20"/>
      <c r="AOE19" s="20"/>
      <c r="AOF19" s="20"/>
      <c r="AOG19" s="20"/>
      <c r="AOH19" s="20"/>
      <c r="AOI19" s="20"/>
      <c r="AOJ19" s="20"/>
      <c r="AOK19" s="20"/>
      <c r="AOL19" s="20"/>
      <c r="AOM19" s="20"/>
      <c r="AON19" s="20"/>
      <c r="AOO19" s="20"/>
      <c r="AOP19" s="20"/>
      <c r="AOQ19" s="20"/>
      <c r="AOR19" s="20"/>
      <c r="AOS19" s="20"/>
      <c r="AOT19" s="20"/>
      <c r="AOU19" s="20"/>
      <c r="AOV19" s="20"/>
      <c r="AOW19" s="20"/>
      <c r="AOX19" s="20"/>
      <c r="AOY19" s="20"/>
      <c r="AOZ19" s="20"/>
      <c r="APA19" s="20"/>
      <c r="APB19" s="20"/>
      <c r="APC19" s="20"/>
      <c r="APD19" s="20"/>
      <c r="APE19" s="20"/>
      <c r="APF19" s="20"/>
      <c r="APG19" s="20"/>
      <c r="APH19" s="20"/>
      <c r="API19" s="20"/>
      <c r="APJ19" s="20"/>
      <c r="APK19" s="20"/>
      <c r="APL19" s="20"/>
      <c r="APM19" s="20"/>
      <c r="APN19" s="20"/>
      <c r="APO19" s="20"/>
      <c r="APP19" s="20"/>
      <c r="APQ19" s="20"/>
      <c r="APR19" s="20"/>
      <c r="APS19" s="20"/>
      <c r="APT19" s="20"/>
      <c r="APU19" s="20"/>
      <c r="APV19" s="20"/>
      <c r="APW19" s="20"/>
      <c r="APX19" s="20"/>
      <c r="APY19" s="20"/>
      <c r="APZ19" s="20"/>
      <c r="AQA19" s="20"/>
      <c r="AQB19" s="20"/>
      <c r="AQC19" s="20"/>
      <c r="AQD19" s="20"/>
      <c r="AQE19" s="20"/>
      <c r="AQF19" s="20"/>
      <c r="AQG19" s="20"/>
      <c r="AQH19" s="20"/>
      <c r="AQI19" s="20"/>
      <c r="AQJ19" s="20"/>
      <c r="AQK19" s="20"/>
      <c r="AQL19" s="20"/>
      <c r="AQM19" s="20"/>
      <c r="AQN19" s="20"/>
      <c r="AQO19" s="20"/>
      <c r="AQP19" s="20"/>
      <c r="AQQ19" s="20"/>
      <c r="AQR19" s="20"/>
      <c r="AQS19" s="20"/>
      <c r="AQT19" s="20"/>
      <c r="AQU19" s="20"/>
      <c r="AQV19" s="20"/>
      <c r="AQW19" s="20"/>
      <c r="AQX19" s="20"/>
      <c r="AQY19" s="20"/>
      <c r="AQZ19" s="20"/>
      <c r="ARA19" s="20"/>
      <c r="ARB19" s="20"/>
      <c r="ARC19" s="20"/>
      <c r="ARD19" s="20"/>
      <c r="ARE19" s="20"/>
      <c r="ARF19" s="20"/>
      <c r="ARG19" s="20"/>
      <c r="ARH19" s="20"/>
      <c r="ARI19" s="20"/>
      <c r="ARJ19" s="20"/>
      <c r="ARK19" s="20"/>
      <c r="ARL19" s="20"/>
      <c r="ARM19" s="20"/>
      <c r="ARN19" s="20"/>
      <c r="ARO19" s="20"/>
      <c r="ARP19" s="20"/>
      <c r="ARQ19" s="20"/>
      <c r="ARR19" s="20"/>
      <c r="ARS19" s="20"/>
      <c r="ART19" s="20"/>
      <c r="ARU19" s="20"/>
      <c r="ARV19" s="20"/>
      <c r="ARW19" s="20"/>
      <c r="ARX19" s="20"/>
      <c r="ARY19" s="20"/>
      <c r="ARZ19" s="20"/>
      <c r="ASA19" s="20"/>
      <c r="ASB19" s="20"/>
      <c r="ASC19" s="20"/>
      <c r="ASD19" s="20"/>
      <c r="ASE19" s="20"/>
      <c r="ASF19" s="20"/>
      <c r="ASG19" s="20"/>
      <c r="ASH19" s="20"/>
      <c r="ASI19" s="20"/>
      <c r="ASJ19" s="20"/>
      <c r="ASK19" s="20"/>
      <c r="ASL19" s="20"/>
      <c r="ASM19" s="20"/>
      <c r="ASN19" s="20"/>
      <c r="ASO19" s="20"/>
      <c r="ASP19" s="20"/>
      <c r="ASQ19" s="20"/>
      <c r="ASR19" s="20"/>
      <c r="ASS19" s="20"/>
      <c r="AST19" s="20"/>
      <c r="ASU19" s="20"/>
      <c r="ASV19" s="20"/>
      <c r="ASW19" s="20"/>
      <c r="ASX19" s="20"/>
      <c r="ASY19" s="20"/>
      <c r="ASZ19" s="20"/>
      <c r="ATA19" s="20"/>
      <c r="ATB19" s="20"/>
      <c r="ATC19" s="20"/>
      <c r="ATD19" s="20"/>
      <c r="ATE19" s="20"/>
      <c r="ATF19" s="20"/>
      <c r="ATG19" s="20"/>
      <c r="ATH19" s="20"/>
      <c r="ATI19" s="20"/>
      <c r="ATJ19" s="20"/>
      <c r="ATK19" s="20"/>
      <c r="ATL19" s="20"/>
      <c r="ATM19" s="20"/>
      <c r="ATN19" s="20"/>
      <c r="ATO19" s="20"/>
      <c r="ATP19" s="20"/>
      <c r="ATQ19" s="20"/>
      <c r="ATR19" s="20"/>
      <c r="ATS19" s="20"/>
      <c r="ATT19" s="20"/>
      <c r="ATU19" s="20"/>
      <c r="ATV19" s="20"/>
      <c r="ATW19" s="20"/>
      <c r="ATX19" s="20"/>
      <c r="ATY19" s="20"/>
      <c r="ATZ19" s="20"/>
      <c r="AUA19" s="20"/>
      <c r="AUB19" s="20"/>
      <c r="AUC19" s="20"/>
      <c r="AUD19" s="20"/>
      <c r="AUE19" s="20"/>
      <c r="AUF19" s="20"/>
      <c r="AUG19" s="20"/>
      <c r="AUH19" s="20"/>
      <c r="AUI19" s="20"/>
      <c r="AUJ19" s="20"/>
      <c r="AUK19" s="20"/>
      <c r="AUL19" s="20"/>
      <c r="AUM19" s="20"/>
      <c r="AUN19" s="20"/>
      <c r="AUO19" s="20"/>
      <c r="AUP19" s="20"/>
      <c r="AUQ19" s="20"/>
      <c r="AUR19" s="20"/>
      <c r="AUS19" s="20"/>
      <c r="AUT19" s="20"/>
      <c r="AUU19" s="20"/>
      <c r="AUV19" s="20"/>
      <c r="AUW19" s="20"/>
      <c r="AUX19" s="20"/>
      <c r="AUY19" s="20"/>
      <c r="AUZ19" s="20"/>
      <c r="AVA19" s="20"/>
      <c r="AVB19" s="20"/>
      <c r="AVC19" s="20"/>
      <c r="AVD19" s="20"/>
      <c r="AVE19" s="20"/>
      <c r="AVF19" s="20"/>
      <c r="AVG19" s="20"/>
      <c r="AVH19" s="20"/>
      <c r="AVI19" s="20"/>
      <c r="AVJ19" s="20"/>
      <c r="AVK19" s="20"/>
      <c r="AVL19" s="20"/>
      <c r="AVM19" s="20"/>
      <c r="AVN19" s="20"/>
      <c r="AVO19" s="20"/>
      <c r="AVP19" s="20"/>
      <c r="AVQ19" s="20"/>
      <c r="AVR19" s="20"/>
      <c r="AVS19" s="20"/>
      <c r="AVT19" s="20"/>
      <c r="AVU19" s="20"/>
      <c r="AVV19" s="20"/>
      <c r="AVW19" s="20"/>
      <c r="AVX19" s="20"/>
      <c r="AVY19" s="20"/>
      <c r="AVZ19" s="20"/>
      <c r="AWA19" s="20"/>
      <c r="AWB19" s="20"/>
      <c r="AWC19" s="20"/>
      <c r="AWD19" s="20"/>
      <c r="AWE19" s="20"/>
      <c r="AWF19" s="20"/>
      <c r="AWG19" s="20"/>
      <c r="AWH19" s="20"/>
      <c r="AWI19" s="20"/>
      <c r="AWJ19" s="20"/>
      <c r="AWK19" s="20"/>
      <c r="AWL19" s="20"/>
      <c r="AWM19" s="20"/>
      <c r="AWN19" s="20"/>
      <c r="AWO19" s="20"/>
      <c r="AWP19" s="20"/>
      <c r="AWQ19" s="20"/>
      <c r="AWR19" s="20"/>
      <c r="AWS19" s="20"/>
      <c r="AWT19" s="20"/>
      <c r="AWU19" s="20"/>
      <c r="AWV19" s="20"/>
      <c r="AWW19" s="20"/>
      <c r="AWX19" s="20"/>
      <c r="AWY19" s="20"/>
      <c r="AWZ19" s="20"/>
      <c r="AXA19" s="20"/>
      <c r="AXB19" s="20"/>
      <c r="AXC19" s="20"/>
      <c r="AXD19" s="20"/>
      <c r="AXE19" s="20"/>
      <c r="AXF19" s="20"/>
      <c r="AXG19" s="20"/>
      <c r="AXH19" s="20"/>
      <c r="AXI19" s="20"/>
      <c r="AXJ19" s="20"/>
      <c r="AXK19" s="20"/>
      <c r="AXL19" s="20"/>
      <c r="AXM19" s="20"/>
      <c r="AXN19" s="20"/>
      <c r="AXO19" s="20"/>
      <c r="AXP19" s="20"/>
      <c r="AXQ19" s="20"/>
      <c r="AXR19" s="20"/>
      <c r="AXS19" s="20"/>
      <c r="AXT19" s="20"/>
      <c r="AXU19" s="20"/>
      <c r="AXV19" s="20"/>
      <c r="AXW19" s="20"/>
      <c r="AXX19" s="20"/>
      <c r="AXY19" s="20"/>
      <c r="AXZ19" s="20"/>
      <c r="AYA19" s="20"/>
      <c r="AYB19" s="20"/>
      <c r="AYC19" s="20"/>
      <c r="AYD19" s="20"/>
      <c r="AYE19" s="20"/>
      <c r="AYF19" s="20"/>
      <c r="AYG19" s="20"/>
      <c r="AYH19" s="20"/>
      <c r="AYI19" s="20"/>
      <c r="AYJ19" s="20"/>
      <c r="AYK19" s="20"/>
      <c r="AYL19" s="20"/>
      <c r="AYM19" s="20"/>
      <c r="AYN19" s="20"/>
      <c r="AYO19" s="20"/>
      <c r="AYP19" s="20"/>
      <c r="AYQ19" s="20"/>
      <c r="AYR19" s="20"/>
      <c r="AYS19" s="20"/>
      <c r="AYT19" s="20"/>
      <c r="AYU19" s="20"/>
      <c r="AYV19" s="20"/>
      <c r="AYW19" s="20"/>
      <c r="AYX19" s="20"/>
      <c r="AYY19" s="20"/>
      <c r="AYZ19" s="20"/>
      <c r="AZA19" s="20"/>
      <c r="AZB19" s="20"/>
      <c r="AZC19" s="20"/>
      <c r="AZD19" s="20"/>
      <c r="AZE19" s="20"/>
      <c r="AZF19" s="20"/>
      <c r="AZG19" s="20"/>
      <c r="AZH19" s="20"/>
      <c r="AZI19" s="20"/>
      <c r="AZJ19" s="20"/>
      <c r="AZK19" s="20"/>
      <c r="AZL19" s="20"/>
      <c r="AZM19" s="20"/>
      <c r="AZN19" s="20"/>
      <c r="AZO19" s="20"/>
      <c r="AZP19" s="20"/>
      <c r="AZQ19" s="20"/>
      <c r="AZR19" s="20"/>
      <c r="AZS19" s="20"/>
      <c r="AZT19" s="20"/>
      <c r="AZU19" s="20"/>
      <c r="AZV19" s="20"/>
      <c r="AZW19" s="20"/>
      <c r="AZX19" s="20"/>
      <c r="AZY19" s="20"/>
      <c r="AZZ19" s="20"/>
      <c r="BAA19" s="20"/>
      <c r="BAB19" s="20"/>
      <c r="BAC19" s="20"/>
      <c r="BAD19" s="20"/>
      <c r="BAE19" s="20"/>
      <c r="BAF19" s="20"/>
      <c r="BAG19" s="20"/>
      <c r="BAH19" s="20"/>
      <c r="BAI19" s="20"/>
      <c r="BAJ19" s="20"/>
      <c r="BAK19" s="20"/>
      <c r="BAL19" s="20"/>
      <c r="BAM19" s="20"/>
      <c r="BAN19" s="20"/>
      <c r="BAO19" s="20"/>
      <c r="BAP19" s="20"/>
      <c r="BAQ19" s="20"/>
      <c r="BAR19" s="20"/>
      <c r="BAS19" s="20"/>
      <c r="BAT19" s="20"/>
      <c r="BAU19" s="20"/>
      <c r="BAV19" s="20"/>
      <c r="BAW19" s="20"/>
      <c r="BAX19" s="20"/>
      <c r="BAY19" s="20"/>
      <c r="BAZ19" s="20"/>
      <c r="BBA19" s="20"/>
      <c r="BBB19" s="20"/>
      <c r="BBC19" s="20"/>
      <c r="BBD19" s="20"/>
      <c r="BBE19" s="20"/>
      <c r="BBF19" s="20"/>
      <c r="BBG19" s="20"/>
      <c r="BBH19" s="20"/>
      <c r="BBI19" s="20"/>
      <c r="BBJ19" s="20"/>
      <c r="BBK19" s="20"/>
      <c r="BBL19" s="20"/>
      <c r="BBM19" s="20"/>
      <c r="BBN19" s="20"/>
      <c r="BBO19" s="20"/>
      <c r="BBP19" s="20"/>
      <c r="BBQ19" s="20"/>
      <c r="BBR19" s="20"/>
      <c r="BBS19" s="20"/>
      <c r="BBT19" s="20"/>
      <c r="BBU19" s="20"/>
      <c r="BBV19" s="20"/>
      <c r="BBW19" s="20"/>
      <c r="BBX19" s="20"/>
      <c r="BBY19" s="20"/>
      <c r="BBZ19" s="20"/>
      <c r="BCA19" s="20"/>
      <c r="BCB19" s="20"/>
      <c r="BCC19" s="20"/>
      <c r="BCD19" s="20"/>
      <c r="BCE19" s="20"/>
      <c r="BCF19" s="20"/>
      <c r="BCG19" s="20"/>
      <c r="BCH19" s="20"/>
      <c r="BCI19" s="20"/>
      <c r="BCJ19" s="20"/>
      <c r="BCK19" s="20"/>
      <c r="BCL19" s="20"/>
      <c r="BCM19" s="20"/>
      <c r="BCN19" s="20"/>
      <c r="BCO19" s="20"/>
      <c r="BCP19" s="20"/>
      <c r="BCQ19" s="20"/>
      <c r="BCR19" s="20"/>
      <c r="BCS19" s="20"/>
      <c r="BCT19" s="20"/>
      <c r="BCU19" s="20"/>
      <c r="BCV19" s="20"/>
      <c r="BCW19" s="20"/>
      <c r="BCX19" s="20"/>
      <c r="BCY19" s="20"/>
      <c r="BCZ19" s="20"/>
      <c r="BDA19" s="20"/>
      <c r="BDB19" s="20"/>
      <c r="BDC19" s="20"/>
      <c r="BDD19" s="20"/>
      <c r="BDE19" s="20"/>
      <c r="BDF19" s="20"/>
      <c r="BDG19" s="20"/>
      <c r="BDH19" s="20"/>
      <c r="BDI19" s="20"/>
      <c r="BDJ19" s="20"/>
      <c r="BDK19" s="20"/>
      <c r="BDL19" s="20"/>
      <c r="BDM19" s="20"/>
      <c r="BDN19" s="20"/>
      <c r="BDO19" s="20"/>
      <c r="BDP19" s="20"/>
      <c r="BDQ19" s="20"/>
      <c r="BDR19" s="20"/>
      <c r="BDS19" s="20"/>
      <c r="BDT19" s="20"/>
      <c r="BDU19" s="20"/>
      <c r="BDV19" s="20"/>
      <c r="BDW19" s="20"/>
      <c r="BDX19" s="20"/>
      <c r="BDY19" s="20"/>
      <c r="BDZ19" s="20"/>
      <c r="BEA19" s="20"/>
      <c r="BEB19" s="20"/>
      <c r="BEC19" s="20"/>
      <c r="BED19" s="20"/>
      <c r="BEE19" s="20"/>
      <c r="BEF19" s="20"/>
      <c r="BEG19" s="20"/>
      <c r="BEH19" s="20"/>
      <c r="BEI19" s="20"/>
      <c r="BEJ19" s="20"/>
      <c r="BEK19" s="20"/>
      <c r="BEL19" s="20"/>
      <c r="BEM19" s="20"/>
      <c r="BEN19" s="20"/>
      <c r="BEO19" s="20"/>
      <c r="BEP19" s="20"/>
      <c r="BEQ19" s="20"/>
      <c r="BER19" s="20"/>
      <c r="BES19" s="20"/>
      <c r="BET19" s="20"/>
      <c r="BEU19" s="20"/>
      <c r="BEV19" s="20"/>
      <c r="BEW19" s="20"/>
      <c r="BEX19" s="20"/>
      <c r="BEY19" s="20"/>
      <c r="BEZ19" s="20"/>
      <c r="BFA19" s="20"/>
      <c r="BFB19" s="20"/>
      <c r="BFC19" s="20"/>
      <c r="BFD19" s="20"/>
      <c r="BFE19" s="20"/>
      <c r="BFF19" s="20"/>
      <c r="BFG19" s="20"/>
      <c r="BFH19" s="20"/>
      <c r="BFI19" s="20"/>
      <c r="BFJ19" s="20"/>
      <c r="BFK19" s="20"/>
      <c r="BFL19" s="20"/>
      <c r="BFM19" s="20"/>
      <c r="BFN19" s="20"/>
      <c r="BFO19" s="20"/>
      <c r="BFP19" s="20"/>
      <c r="BFQ19" s="20"/>
      <c r="BFR19" s="20"/>
      <c r="BFS19" s="20"/>
      <c r="BFT19" s="20"/>
      <c r="BFU19" s="20"/>
      <c r="BFV19" s="20"/>
      <c r="BFW19" s="20"/>
      <c r="BFX19" s="20"/>
      <c r="BFY19" s="20"/>
      <c r="BFZ19" s="20"/>
      <c r="BGA19" s="20"/>
      <c r="BGB19" s="20"/>
      <c r="BGC19" s="20"/>
      <c r="BGD19" s="20"/>
      <c r="BGE19" s="20"/>
      <c r="BGF19" s="20"/>
      <c r="BGG19" s="20"/>
      <c r="BGH19" s="20"/>
      <c r="BGI19" s="20"/>
      <c r="BGJ19" s="20"/>
      <c r="BGK19" s="20"/>
      <c r="BGL19" s="20"/>
      <c r="BGM19" s="20"/>
      <c r="BGN19" s="20"/>
      <c r="BGO19" s="20"/>
      <c r="BGP19" s="20"/>
      <c r="BGQ19" s="20"/>
      <c r="BGR19" s="20"/>
      <c r="BGS19" s="20"/>
      <c r="BGT19" s="20"/>
      <c r="BGU19" s="20"/>
      <c r="BGV19" s="20"/>
      <c r="BGW19" s="20"/>
      <c r="BGX19" s="20"/>
      <c r="BGY19" s="20"/>
      <c r="BGZ19" s="20"/>
      <c r="BHA19" s="20"/>
      <c r="BHB19" s="20"/>
      <c r="BHC19" s="20"/>
      <c r="BHD19" s="20"/>
      <c r="BHE19" s="20"/>
      <c r="BHF19" s="20"/>
      <c r="BHG19" s="20"/>
      <c r="BHH19" s="20"/>
      <c r="BHI19" s="20"/>
      <c r="BHJ19" s="20"/>
      <c r="BHK19" s="20"/>
      <c r="BHL19" s="20"/>
      <c r="BHM19" s="20"/>
      <c r="BHN19" s="20"/>
      <c r="BHO19" s="20"/>
      <c r="BHP19" s="20"/>
      <c r="BHQ19" s="20"/>
      <c r="BHR19" s="20"/>
      <c r="BHS19" s="20"/>
      <c r="BHT19" s="20"/>
      <c r="BHU19" s="20"/>
      <c r="BHV19" s="20"/>
      <c r="BHW19" s="20"/>
      <c r="BHX19" s="20"/>
      <c r="BHY19" s="20"/>
      <c r="BHZ19" s="20"/>
      <c r="BIA19" s="20"/>
      <c r="BIB19" s="20"/>
      <c r="BIC19" s="20"/>
      <c r="BID19" s="20"/>
      <c r="BIE19" s="20"/>
      <c r="BIF19" s="20"/>
      <c r="BIG19" s="20"/>
      <c r="BIH19" s="20"/>
      <c r="BII19" s="20"/>
      <c r="BIJ19" s="20"/>
      <c r="BIK19" s="20"/>
      <c r="BIL19" s="20"/>
      <c r="BIM19" s="20"/>
      <c r="BIN19" s="20"/>
      <c r="BIO19" s="20"/>
      <c r="BIP19" s="20"/>
      <c r="BIQ19" s="20"/>
      <c r="BIR19" s="20"/>
      <c r="BIS19" s="20"/>
      <c r="BIT19" s="20"/>
      <c r="BIU19" s="20"/>
      <c r="BIV19" s="20"/>
      <c r="BIW19" s="20"/>
      <c r="BIX19" s="20"/>
      <c r="BIY19" s="20"/>
      <c r="BIZ19" s="20"/>
      <c r="BJA19" s="20"/>
      <c r="BJB19" s="20"/>
      <c r="BJC19" s="20"/>
      <c r="BJD19" s="20"/>
      <c r="BJE19" s="20"/>
      <c r="BJF19" s="20"/>
      <c r="BJG19" s="20"/>
      <c r="BJH19" s="20"/>
      <c r="BJI19" s="20"/>
      <c r="BJJ19" s="20"/>
      <c r="BJK19" s="20"/>
      <c r="BJL19" s="20"/>
      <c r="BJM19" s="20"/>
      <c r="BJN19" s="20"/>
      <c r="BJO19" s="20"/>
      <c r="BJP19" s="20"/>
      <c r="BJQ19" s="20"/>
      <c r="BJR19" s="20"/>
      <c r="BJS19" s="20"/>
      <c r="BJT19" s="20"/>
      <c r="BJU19" s="20"/>
      <c r="BJV19" s="20"/>
      <c r="BJW19" s="20"/>
      <c r="BJX19" s="20"/>
      <c r="BJY19" s="20"/>
      <c r="BJZ19" s="20"/>
      <c r="BKA19" s="20"/>
      <c r="BKB19" s="20"/>
      <c r="BKC19" s="20"/>
      <c r="BKD19" s="20"/>
      <c r="BKE19" s="20"/>
      <c r="BKF19" s="20"/>
      <c r="BKG19" s="20"/>
      <c r="BKH19" s="20"/>
      <c r="BKI19" s="20"/>
      <c r="BKJ19" s="20"/>
      <c r="BKK19" s="20"/>
      <c r="BKL19" s="20"/>
      <c r="BKM19" s="20"/>
      <c r="BKN19" s="20"/>
      <c r="BKO19" s="20"/>
      <c r="BKP19" s="20"/>
      <c r="BKQ19" s="20"/>
      <c r="BKR19" s="20"/>
      <c r="BKS19" s="20"/>
      <c r="BKT19" s="20"/>
      <c r="BKU19" s="20"/>
      <c r="BKV19" s="20"/>
      <c r="BKW19" s="20"/>
      <c r="BKX19" s="20"/>
      <c r="BKY19" s="20"/>
      <c r="BKZ19" s="20"/>
      <c r="BLA19" s="20"/>
      <c r="BLB19" s="20"/>
      <c r="BLC19" s="20"/>
      <c r="BLD19" s="20"/>
      <c r="BLE19" s="20"/>
      <c r="BLF19" s="20"/>
      <c r="BLG19" s="20"/>
      <c r="BLH19" s="20"/>
      <c r="BLI19" s="20"/>
      <c r="BLJ19" s="20"/>
      <c r="BLK19" s="20"/>
      <c r="BLL19" s="20"/>
      <c r="BLM19" s="20"/>
      <c r="BLN19" s="20"/>
      <c r="BLO19" s="20"/>
      <c r="BLP19" s="20"/>
      <c r="BLQ19" s="20"/>
      <c r="BLR19" s="20"/>
      <c r="BLS19" s="20"/>
      <c r="BLT19" s="20"/>
      <c r="BLU19" s="20"/>
      <c r="BLV19" s="20"/>
      <c r="BLW19" s="20"/>
      <c r="BLX19" s="20"/>
      <c r="BLY19" s="20"/>
      <c r="BLZ19" s="20"/>
      <c r="BMA19" s="20"/>
      <c r="BMB19" s="20"/>
      <c r="BMC19" s="20"/>
      <c r="BMD19" s="20"/>
      <c r="BME19" s="20"/>
      <c r="BMF19" s="20"/>
      <c r="BMG19" s="20"/>
      <c r="BMH19" s="20"/>
      <c r="BMI19" s="20"/>
      <c r="BMJ19" s="20"/>
      <c r="BMK19" s="20"/>
      <c r="BML19" s="20"/>
      <c r="BMM19" s="20"/>
      <c r="BMN19" s="20"/>
      <c r="BMO19" s="20"/>
      <c r="BMP19" s="20"/>
      <c r="BMQ19" s="20"/>
      <c r="BMR19" s="20"/>
      <c r="BMS19" s="20"/>
      <c r="BMT19" s="20"/>
      <c r="BMU19" s="20"/>
      <c r="BMV19" s="20"/>
      <c r="BMW19" s="20"/>
      <c r="BMX19" s="20"/>
      <c r="BMY19" s="20"/>
      <c r="BMZ19" s="20"/>
      <c r="BNA19" s="20"/>
      <c r="BNB19" s="20"/>
      <c r="BNC19" s="20"/>
      <c r="BND19" s="20"/>
      <c r="BNE19" s="20"/>
      <c r="BNF19" s="20"/>
      <c r="BNG19" s="20"/>
      <c r="BNH19" s="20"/>
      <c r="BNI19" s="20"/>
      <c r="BNJ19" s="20"/>
      <c r="BNK19" s="20"/>
      <c r="BNL19" s="20"/>
      <c r="BNM19" s="20"/>
      <c r="BNN19" s="20"/>
      <c r="BNO19" s="20"/>
      <c r="BNP19" s="20"/>
      <c r="BNQ19" s="20"/>
      <c r="BNR19" s="20"/>
      <c r="BNS19" s="20"/>
      <c r="BNT19" s="20"/>
      <c r="BNU19" s="20"/>
      <c r="BNV19" s="20"/>
      <c r="BNW19" s="20"/>
      <c r="BNX19" s="20"/>
      <c r="BNY19" s="20"/>
      <c r="BNZ19" s="20"/>
      <c r="BOA19" s="20"/>
      <c r="BOB19" s="20"/>
      <c r="BOC19" s="20"/>
      <c r="BOD19" s="20"/>
      <c r="BOE19" s="20"/>
      <c r="BOF19" s="20"/>
      <c r="BOG19" s="20"/>
      <c r="BOH19" s="20"/>
      <c r="BOI19" s="20"/>
      <c r="BOJ19" s="20"/>
      <c r="BOK19" s="20"/>
      <c r="BOL19" s="20"/>
      <c r="BOM19" s="20"/>
      <c r="BON19" s="20"/>
      <c r="BOO19" s="20"/>
      <c r="BOP19" s="20"/>
      <c r="BOQ19" s="20"/>
      <c r="BOR19" s="20"/>
      <c r="BOS19" s="20"/>
      <c r="BOT19" s="20"/>
      <c r="BOU19" s="20"/>
      <c r="BOV19" s="20"/>
      <c r="BOW19" s="20"/>
      <c r="BOX19" s="20"/>
      <c r="BOY19" s="20"/>
      <c r="BOZ19" s="20"/>
      <c r="BPA19" s="20"/>
      <c r="BPB19" s="20"/>
      <c r="BPC19" s="20"/>
      <c r="BPD19" s="20"/>
      <c r="BPE19" s="20"/>
      <c r="BPF19" s="20"/>
      <c r="BPG19" s="20"/>
      <c r="BPH19" s="20"/>
      <c r="BPI19" s="20"/>
      <c r="BPJ19" s="20"/>
      <c r="BPK19" s="20"/>
      <c r="BPL19" s="20"/>
      <c r="BPM19" s="20"/>
      <c r="BPN19" s="20"/>
      <c r="BPO19" s="20"/>
      <c r="BPP19" s="20"/>
      <c r="BPQ19" s="20"/>
      <c r="BPR19" s="20"/>
      <c r="BPS19" s="20"/>
      <c r="BPT19" s="20"/>
      <c r="BPU19" s="20"/>
      <c r="BPV19" s="20"/>
      <c r="BPW19" s="20"/>
      <c r="BPX19" s="20"/>
      <c r="BPY19" s="20"/>
      <c r="BPZ19" s="20"/>
      <c r="BQA19" s="20"/>
      <c r="BQB19" s="20"/>
      <c r="BQC19" s="20"/>
      <c r="BQD19" s="20"/>
      <c r="BQE19" s="20"/>
      <c r="BQF19" s="20"/>
      <c r="BQG19" s="20"/>
      <c r="BQH19" s="20"/>
      <c r="BQI19" s="20"/>
      <c r="BQJ19" s="20"/>
      <c r="BQK19" s="20"/>
      <c r="BQL19" s="20"/>
      <c r="BQM19" s="20"/>
      <c r="BQN19" s="20"/>
      <c r="BQO19" s="20"/>
      <c r="BQP19" s="20"/>
      <c r="BQQ19" s="20"/>
      <c r="BQR19" s="20"/>
      <c r="BQS19" s="20"/>
      <c r="BQT19" s="20"/>
      <c r="BQU19" s="20"/>
      <c r="BQV19" s="20"/>
      <c r="BQW19" s="20"/>
      <c r="BQX19" s="20"/>
      <c r="BQY19" s="20"/>
      <c r="BQZ19" s="20"/>
      <c r="BRA19" s="20"/>
      <c r="BRB19" s="20"/>
      <c r="BRC19" s="20"/>
      <c r="BRD19" s="20"/>
      <c r="BRE19" s="20"/>
      <c r="BRF19" s="20"/>
      <c r="BRG19" s="20"/>
      <c r="BRH19" s="20"/>
      <c r="BRI19" s="20"/>
      <c r="BRJ19" s="20"/>
      <c r="BRK19" s="20"/>
      <c r="BRL19" s="20"/>
      <c r="BRM19" s="20"/>
      <c r="BRN19" s="20"/>
      <c r="BRO19" s="20"/>
      <c r="BRP19" s="20"/>
      <c r="BRQ19" s="20"/>
      <c r="BRR19" s="20"/>
      <c r="BRS19" s="20"/>
      <c r="BRT19" s="20"/>
      <c r="BRU19" s="20"/>
      <c r="BRV19" s="20"/>
      <c r="BRW19" s="20"/>
      <c r="BRX19" s="20"/>
      <c r="BRY19" s="20"/>
      <c r="BRZ19" s="20"/>
      <c r="BSA19" s="20"/>
      <c r="BSB19" s="20"/>
      <c r="BSC19" s="20"/>
      <c r="BSD19" s="20"/>
      <c r="BSE19" s="20"/>
      <c r="BSF19" s="20"/>
      <c r="BSG19" s="20"/>
      <c r="BSH19" s="20"/>
      <c r="BSI19" s="20"/>
      <c r="BSJ19" s="20"/>
      <c r="BSK19" s="20"/>
      <c r="BSL19" s="20"/>
      <c r="BSM19" s="20"/>
      <c r="BSN19" s="20"/>
      <c r="BSO19" s="20"/>
      <c r="BSP19" s="20"/>
      <c r="BSQ19" s="20"/>
      <c r="BSR19" s="20"/>
      <c r="BSS19" s="20"/>
      <c r="BST19" s="20"/>
      <c r="BSU19" s="20"/>
      <c r="BSV19" s="20"/>
      <c r="BSW19" s="20"/>
      <c r="BSX19" s="20"/>
      <c r="BSY19" s="20"/>
      <c r="BSZ19" s="20"/>
      <c r="BTA19" s="20"/>
      <c r="BTB19" s="20"/>
      <c r="BTC19" s="20"/>
      <c r="BTD19" s="20"/>
      <c r="BTE19" s="20"/>
      <c r="BTF19" s="20"/>
      <c r="BTG19" s="20"/>
      <c r="BTH19" s="20"/>
      <c r="BTI19" s="20"/>
      <c r="BTJ19" s="20"/>
      <c r="BTK19" s="20"/>
      <c r="BTL19" s="20"/>
      <c r="BTM19" s="20"/>
      <c r="BTN19" s="20"/>
      <c r="BTO19" s="20"/>
      <c r="BTP19" s="20"/>
      <c r="BTQ19" s="20"/>
      <c r="BTR19" s="20"/>
      <c r="BTS19" s="20"/>
      <c r="BTT19" s="20"/>
      <c r="BTU19" s="20"/>
      <c r="BTV19" s="20"/>
      <c r="BTW19" s="20"/>
      <c r="BTX19" s="20"/>
      <c r="BTY19" s="20"/>
      <c r="BTZ19" s="20"/>
      <c r="BUA19" s="20"/>
      <c r="BUB19" s="20"/>
      <c r="BUC19" s="20"/>
      <c r="BUD19" s="20"/>
      <c r="BUE19" s="20"/>
      <c r="BUF19" s="20"/>
      <c r="BUG19" s="20"/>
      <c r="BUH19" s="20"/>
      <c r="BUI19" s="20"/>
      <c r="BUJ19" s="20"/>
      <c r="BUK19" s="20"/>
      <c r="BUL19" s="20"/>
      <c r="BUM19" s="20"/>
      <c r="BUN19" s="20"/>
      <c r="BUO19" s="20"/>
      <c r="BUP19" s="20"/>
      <c r="BUQ19" s="20"/>
      <c r="BUR19" s="20"/>
      <c r="BUS19" s="20"/>
      <c r="BUT19" s="20"/>
      <c r="BUU19" s="20"/>
      <c r="BUV19" s="20"/>
      <c r="BUW19" s="20"/>
      <c r="BUX19" s="20"/>
      <c r="BUY19" s="20"/>
      <c r="BUZ19" s="20"/>
      <c r="BVA19" s="20"/>
      <c r="BVB19" s="20"/>
      <c r="BVC19" s="20"/>
      <c r="BVD19" s="20"/>
      <c r="BVE19" s="20"/>
      <c r="BVF19" s="20"/>
      <c r="BVG19" s="20"/>
      <c r="BVH19" s="20"/>
      <c r="BVI19" s="20"/>
      <c r="BVJ19" s="20"/>
      <c r="BVK19" s="20"/>
      <c r="BVL19" s="20"/>
      <c r="BVM19" s="20"/>
      <c r="BVN19" s="20"/>
      <c r="BVO19" s="20"/>
      <c r="BVP19" s="20"/>
      <c r="BVQ19" s="20"/>
      <c r="BVR19" s="20"/>
      <c r="BVS19" s="20"/>
      <c r="BVT19" s="20"/>
      <c r="BVU19" s="20"/>
      <c r="BVV19" s="20"/>
      <c r="BVW19" s="20"/>
      <c r="BVX19" s="20"/>
      <c r="BVY19" s="20"/>
      <c r="BVZ19" s="20"/>
      <c r="BWA19" s="20"/>
      <c r="BWB19" s="20"/>
      <c r="BWC19" s="20"/>
      <c r="BWD19" s="20"/>
      <c r="BWE19" s="20"/>
      <c r="BWF19" s="20"/>
      <c r="BWG19" s="20"/>
      <c r="BWH19" s="20"/>
      <c r="BWI19" s="20"/>
      <c r="BWJ19" s="20"/>
      <c r="BWK19" s="20"/>
      <c r="BWL19" s="20"/>
      <c r="BWM19" s="20"/>
      <c r="BWN19" s="20"/>
      <c r="BWO19" s="20"/>
      <c r="BWP19" s="20"/>
      <c r="BWQ19" s="20"/>
      <c r="BWR19" s="20"/>
      <c r="BWS19" s="20"/>
      <c r="BWT19" s="20"/>
      <c r="BWU19" s="20"/>
      <c r="BWV19" s="20"/>
      <c r="BWW19" s="20"/>
      <c r="BWX19" s="20"/>
      <c r="BWY19" s="20"/>
      <c r="BWZ19" s="20"/>
      <c r="BXA19" s="20"/>
      <c r="BXB19" s="20"/>
      <c r="BXC19" s="20"/>
      <c r="BXD19" s="20"/>
      <c r="BXE19" s="20"/>
      <c r="BXF19" s="20"/>
      <c r="BXG19" s="20"/>
      <c r="BXH19" s="20"/>
      <c r="BXI19" s="20"/>
      <c r="BXJ19" s="20"/>
      <c r="BXK19" s="20"/>
      <c r="BXL19" s="20"/>
      <c r="BXM19" s="20"/>
      <c r="BXN19" s="20"/>
      <c r="BXO19" s="20"/>
      <c r="BXP19" s="20"/>
      <c r="BXQ19" s="20"/>
      <c r="BXR19" s="20"/>
      <c r="BXS19" s="20"/>
      <c r="BXT19" s="20"/>
      <c r="BXU19" s="20"/>
      <c r="BXV19" s="20"/>
      <c r="BXW19" s="20"/>
      <c r="BXX19" s="20"/>
      <c r="BXY19" s="20"/>
      <c r="BXZ19" s="20"/>
      <c r="BYA19" s="20"/>
      <c r="BYB19" s="20"/>
      <c r="BYC19" s="20"/>
      <c r="BYD19" s="20"/>
      <c r="BYE19" s="20"/>
      <c r="BYF19" s="20"/>
      <c r="BYG19" s="20"/>
      <c r="BYH19" s="20"/>
      <c r="BYI19" s="20"/>
      <c r="BYJ19" s="20"/>
      <c r="BYK19" s="20"/>
      <c r="BYL19" s="20"/>
      <c r="BYM19" s="20"/>
      <c r="BYN19" s="20"/>
      <c r="BYO19" s="20"/>
      <c r="BYP19" s="20"/>
      <c r="BYQ19" s="20"/>
      <c r="BYR19" s="20"/>
      <c r="BYS19" s="20"/>
      <c r="BYT19" s="20"/>
      <c r="BYU19" s="20"/>
      <c r="BYV19" s="20"/>
      <c r="BYW19" s="20"/>
      <c r="BYX19" s="20"/>
      <c r="BYY19" s="20"/>
      <c r="BYZ19" s="20"/>
      <c r="BZA19" s="20"/>
      <c r="BZB19" s="20"/>
      <c r="BZC19" s="20"/>
      <c r="BZD19" s="20"/>
      <c r="BZE19" s="20"/>
      <c r="BZF19" s="20"/>
      <c r="BZG19" s="20"/>
      <c r="BZH19" s="20"/>
      <c r="BZI19" s="20"/>
      <c r="BZJ19" s="20"/>
      <c r="BZK19" s="20"/>
      <c r="BZL19" s="20"/>
      <c r="BZM19" s="20"/>
      <c r="BZN19" s="20"/>
      <c r="BZO19" s="20"/>
      <c r="BZP19" s="20"/>
      <c r="BZQ19" s="20"/>
      <c r="BZR19" s="20"/>
      <c r="BZS19" s="20"/>
      <c r="BZT19" s="20"/>
      <c r="BZU19" s="20"/>
      <c r="BZV19" s="20"/>
      <c r="BZW19" s="20"/>
      <c r="BZX19" s="20"/>
      <c r="BZY19" s="20"/>
      <c r="BZZ19" s="20"/>
      <c r="CAA19" s="20"/>
      <c r="CAB19" s="20"/>
      <c r="CAC19" s="20"/>
      <c r="CAD19" s="20"/>
      <c r="CAE19" s="20"/>
      <c r="CAF19" s="20"/>
      <c r="CAG19" s="20"/>
      <c r="CAH19" s="20"/>
      <c r="CAI19" s="20"/>
      <c r="CAJ19" s="20"/>
      <c r="CAK19" s="20"/>
      <c r="CAL19" s="20"/>
      <c r="CAM19" s="20"/>
      <c r="CAN19" s="20"/>
      <c r="CAO19" s="20"/>
      <c r="CAP19" s="20"/>
      <c r="CAQ19" s="20"/>
      <c r="CAR19" s="20"/>
      <c r="CAS19" s="20"/>
      <c r="CAT19" s="20"/>
      <c r="CAU19" s="20"/>
      <c r="CAV19" s="20"/>
      <c r="CAW19" s="20"/>
      <c r="CAX19" s="20"/>
      <c r="CAY19" s="20"/>
      <c r="CAZ19" s="20"/>
      <c r="CBA19" s="20"/>
      <c r="CBB19" s="20"/>
      <c r="CBC19" s="20"/>
      <c r="CBD19" s="20"/>
      <c r="CBE19" s="20"/>
      <c r="CBF19" s="20"/>
      <c r="CBG19" s="20"/>
      <c r="CBH19" s="20"/>
      <c r="CBI19" s="20"/>
      <c r="CBJ19" s="20"/>
      <c r="CBK19" s="20"/>
      <c r="CBL19" s="20"/>
      <c r="CBM19" s="20"/>
      <c r="CBN19" s="20"/>
      <c r="CBO19" s="20"/>
      <c r="CBP19" s="20"/>
      <c r="CBQ19" s="20"/>
      <c r="CBR19" s="20"/>
      <c r="CBS19" s="20"/>
      <c r="CBT19" s="20"/>
      <c r="CBU19" s="20"/>
      <c r="CBV19" s="20"/>
      <c r="CBW19" s="20"/>
      <c r="CBX19" s="20"/>
      <c r="CBY19" s="20"/>
      <c r="CBZ19" s="20"/>
      <c r="CCA19" s="20"/>
      <c r="CCB19" s="20"/>
      <c r="CCC19" s="20"/>
      <c r="CCD19" s="20"/>
      <c r="CCE19" s="20"/>
      <c r="CCF19" s="20"/>
      <c r="CCG19" s="20"/>
      <c r="CCH19" s="20"/>
      <c r="CCI19" s="20"/>
      <c r="CCJ19" s="20"/>
      <c r="CCK19" s="20"/>
      <c r="CCL19" s="20"/>
      <c r="CCM19" s="20"/>
      <c r="CCN19" s="20"/>
      <c r="CCO19" s="20"/>
      <c r="CCP19" s="20"/>
      <c r="CCQ19" s="20"/>
      <c r="CCR19" s="20"/>
      <c r="CCS19" s="20"/>
      <c r="CCT19" s="20"/>
      <c r="CCU19" s="20"/>
      <c r="CCV19" s="20"/>
      <c r="CCW19" s="20"/>
      <c r="CCX19" s="20"/>
      <c r="CCY19" s="20"/>
      <c r="CCZ19" s="20"/>
      <c r="CDA19" s="20"/>
      <c r="CDB19" s="20"/>
      <c r="CDC19" s="20"/>
      <c r="CDD19" s="20"/>
      <c r="CDE19" s="20"/>
      <c r="CDF19" s="20"/>
      <c r="CDG19" s="20"/>
      <c r="CDH19" s="20"/>
      <c r="CDI19" s="20"/>
      <c r="CDJ19" s="20"/>
      <c r="CDK19" s="20"/>
      <c r="CDL19" s="20"/>
      <c r="CDM19" s="20"/>
      <c r="CDN19" s="20"/>
      <c r="CDO19" s="20"/>
      <c r="CDP19" s="20"/>
      <c r="CDQ19" s="20"/>
      <c r="CDR19" s="20"/>
      <c r="CDS19" s="20"/>
      <c r="CDT19" s="20"/>
      <c r="CDU19" s="20"/>
      <c r="CDV19" s="20"/>
      <c r="CDW19" s="20"/>
      <c r="CDX19" s="20"/>
      <c r="CDY19" s="20"/>
      <c r="CDZ19" s="20"/>
      <c r="CEA19" s="20"/>
      <c r="CEB19" s="20"/>
      <c r="CEC19" s="20"/>
      <c r="CED19" s="20"/>
      <c r="CEE19" s="20"/>
      <c r="CEF19" s="20"/>
      <c r="CEG19" s="20"/>
      <c r="CEH19" s="20"/>
      <c r="CEI19" s="20"/>
      <c r="CEJ19" s="20"/>
      <c r="CEK19" s="20"/>
      <c r="CEL19" s="20"/>
      <c r="CEM19" s="20"/>
      <c r="CEN19" s="20"/>
      <c r="CEO19" s="20"/>
      <c r="CEP19" s="20"/>
      <c r="CEQ19" s="20"/>
      <c r="CER19" s="20"/>
      <c r="CES19" s="20"/>
      <c r="CET19" s="20"/>
      <c r="CEU19" s="20"/>
      <c r="CEV19" s="20"/>
      <c r="CEW19" s="20"/>
      <c r="CEX19" s="20"/>
      <c r="CEY19" s="20"/>
      <c r="CEZ19" s="20"/>
      <c r="CFA19" s="20"/>
      <c r="CFB19" s="20"/>
      <c r="CFC19" s="20"/>
      <c r="CFD19" s="20"/>
      <c r="CFE19" s="20"/>
      <c r="CFF19" s="20"/>
      <c r="CFG19" s="20"/>
      <c r="CFH19" s="20"/>
      <c r="CFI19" s="20"/>
      <c r="CFJ19" s="20"/>
      <c r="CFK19" s="20"/>
      <c r="CFL19" s="20"/>
      <c r="CFM19" s="20"/>
      <c r="CFN19" s="20"/>
      <c r="CFO19" s="20"/>
      <c r="CFP19" s="20"/>
      <c r="CFQ19" s="20"/>
      <c r="CFR19" s="20"/>
      <c r="CFS19" s="20"/>
      <c r="CFT19" s="20"/>
      <c r="CFU19" s="20"/>
      <c r="CFV19" s="20"/>
      <c r="CFW19" s="20"/>
      <c r="CFX19" s="20"/>
      <c r="CFY19" s="20"/>
      <c r="CFZ19" s="20"/>
      <c r="CGA19" s="20"/>
      <c r="CGB19" s="20"/>
      <c r="CGC19" s="20"/>
      <c r="CGD19" s="20"/>
      <c r="CGE19" s="20"/>
      <c r="CGF19" s="20"/>
      <c r="CGG19" s="20"/>
      <c r="CGH19" s="20"/>
      <c r="CGI19" s="20"/>
      <c r="CGJ19" s="20"/>
      <c r="CGK19" s="20"/>
      <c r="CGL19" s="20"/>
      <c r="CGM19" s="20"/>
      <c r="CGN19" s="20"/>
      <c r="CGO19" s="20"/>
      <c r="CGP19" s="20"/>
      <c r="CGQ19" s="20"/>
      <c r="CGR19" s="20"/>
      <c r="CGS19" s="20"/>
      <c r="CGT19" s="20"/>
      <c r="CGU19" s="20"/>
      <c r="CGV19" s="20"/>
      <c r="CGW19" s="20"/>
      <c r="CGX19" s="20"/>
      <c r="CGY19" s="20"/>
      <c r="CGZ19" s="20"/>
      <c r="CHA19" s="20"/>
      <c r="CHB19" s="20"/>
      <c r="CHC19" s="20"/>
      <c r="CHD19" s="20"/>
      <c r="CHE19" s="20"/>
      <c r="CHF19" s="20"/>
      <c r="CHG19" s="20"/>
      <c r="CHH19" s="20"/>
      <c r="CHI19" s="20"/>
      <c r="CHJ19" s="20"/>
      <c r="CHK19" s="20"/>
      <c r="CHL19" s="20"/>
      <c r="CHM19" s="20"/>
      <c r="CHN19" s="20"/>
      <c r="CHO19" s="20"/>
      <c r="CHP19" s="20"/>
      <c r="CHQ19" s="20"/>
      <c r="CHR19" s="20"/>
      <c r="CHS19" s="20"/>
      <c r="CHT19" s="20"/>
      <c r="CHU19" s="20"/>
      <c r="CHV19" s="20"/>
      <c r="CHW19" s="20"/>
      <c r="CHX19" s="20"/>
      <c r="CHY19" s="20"/>
      <c r="CHZ19" s="20"/>
      <c r="CIA19" s="20"/>
      <c r="CIB19" s="20"/>
      <c r="CIC19" s="20"/>
      <c r="CID19" s="20"/>
      <c r="CIE19" s="20"/>
      <c r="CIF19" s="20"/>
      <c r="CIG19" s="20"/>
      <c r="CIH19" s="20"/>
      <c r="CII19" s="20"/>
      <c r="CIJ19" s="20"/>
      <c r="CIK19" s="20"/>
      <c r="CIL19" s="20"/>
      <c r="CIM19" s="20"/>
      <c r="CIN19" s="20"/>
      <c r="CIO19" s="20"/>
      <c r="CIP19" s="20"/>
      <c r="CIQ19" s="20"/>
      <c r="CIR19" s="20"/>
      <c r="CIS19" s="20"/>
      <c r="CIT19" s="20"/>
      <c r="CIU19" s="20"/>
      <c r="CIV19" s="20"/>
      <c r="CIW19" s="20"/>
      <c r="CIX19" s="20"/>
      <c r="CIY19" s="20"/>
      <c r="CIZ19" s="20"/>
      <c r="CJA19" s="20"/>
      <c r="CJB19" s="20"/>
      <c r="CJC19" s="20"/>
      <c r="CJD19" s="20"/>
      <c r="CJE19" s="20"/>
      <c r="CJF19" s="20"/>
      <c r="CJG19" s="20"/>
      <c r="CJH19" s="20"/>
      <c r="CJI19" s="20"/>
      <c r="CJJ19" s="20"/>
      <c r="CJK19" s="20"/>
      <c r="CJL19" s="20"/>
      <c r="CJM19" s="20"/>
      <c r="CJN19" s="20"/>
      <c r="CJO19" s="20"/>
      <c r="CJP19" s="20"/>
      <c r="CJQ19" s="20"/>
      <c r="CJR19" s="20"/>
      <c r="CJS19" s="20"/>
      <c r="CJT19" s="20"/>
      <c r="CJU19" s="20"/>
      <c r="CJV19" s="20"/>
      <c r="CJW19" s="20"/>
      <c r="CJX19" s="20"/>
      <c r="CJY19" s="20"/>
      <c r="CJZ19" s="20"/>
      <c r="CKA19" s="20"/>
      <c r="CKB19" s="20"/>
      <c r="CKC19" s="20"/>
      <c r="CKD19" s="20"/>
      <c r="CKE19" s="20"/>
      <c r="CKF19" s="20"/>
      <c r="CKG19" s="20"/>
      <c r="CKH19" s="20"/>
      <c r="CKI19" s="20"/>
      <c r="CKJ19" s="20"/>
      <c r="CKK19" s="20"/>
      <c r="CKL19" s="20"/>
      <c r="CKM19" s="20"/>
      <c r="CKN19" s="20"/>
      <c r="CKO19" s="20"/>
      <c r="CKP19" s="20"/>
      <c r="CKQ19" s="20"/>
      <c r="CKR19" s="20"/>
      <c r="CKS19" s="20"/>
      <c r="CKT19" s="20"/>
      <c r="CKU19" s="20"/>
      <c r="CKV19" s="20"/>
      <c r="CKW19" s="20"/>
      <c r="CKX19" s="20"/>
      <c r="CKY19" s="20"/>
      <c r="CKZ19" s="20"/>
      <c r="CLA19" s="20"/>
      <c r="CLB19" s="20"/>
      <c r="CLC19" s="20"/>
      <c r="CLD19" s="20"/>
      <c r="CLE19" s="20"/>
      <c r="CLF19" s="20"/>
      <c r="CLG19" s="20"/>
      <c r="CLH19" s="20"/>
      <c r="CLI19" s="20"/>
      <c r="CLJ19" s="20"/>
      <c r="CLK19" s="20"/>
      <c r="CLL19" s="20"/>
      <c r="CLM19" s="20"/>
      <c r="CLN19" s="20"/>
      <c r="CLO19" s="20"/>
      <c r="CLP19" s="20"/>
      <c r="CLQ19" s="20"/>
      <c r="CLR19" s="20"/>
      <c r="CLS19" s="20"/>
      <c r="CLT19" s="20"/>
      <c r="CLU19" s="20"/>
      <c r="CLV19" s="20"/>
      <c r="CLW19" s="20"/>
      <c r="CLX19" s="20"/>
      <c r="CLY19" s="20"/>
      <c r="CLZ19" s="20"/>
      <c r="CMA19" s="20"/>
      <c r="CMB19" s="20"/>
      <c r="CMC19" s="20"/>
      <c r="CMD19" s="20"/>
      <c r="CME19" s="20"/>
      <c r="CMF19" s="20"/>
      <c r="CMG19" s="20"/>
      <c r="CMH19" s="20"/>
      <c r="CMI19" s="20"/>
      <c r="CMJ19" s="20"/>
      <c r="CMK19" s="20"/>
      <c r="CML19" s="20"/>
      <c r="CMM19" s="20"/>
      <c r="CMN19" s="20"/>
      <c r="CMO19" s="20"/>
      <c r="CMP19" s="20"/>
      <c r="CMQ19" s="20"/>
      <c r="CMR19" s="20"/>
      <c r="CMS19" s="20"/>
      <c r="CMT19" s="20"/>
      <c r="CMU19" s="20"/>
      <c r="CMV19" s="20"/>
      <c r="CMW19" s="20"/>
      <c r="CMX19" s="20"/>
      <c r="CMY19" s="20"/>
      <c r="CMZ19" s="20"/>
      <c r="CNA19" s="20"/>
      <c r="CNB19" s="20"/>
      <c r="CNC19" s="20"/>
      <c r="CND19" s="20"/>
      <c r="CNE19" s="20"/>
      <c r="CNF19" s="20"/>
      <c r="CNG19" s="20"/>
      <c r="CNH19" s="20"/>
      <c r="CNI19" s="20"/>
      <c r="CNJ19" s="20"/>
      <c r="CNK19" s="20"/>
      <c r="CNL19" s="20"/>
      <c r="CNM19" s="20"/>
      <c r="CNN19" s="20"/>
      <c r="CNO19" s="20"/>
      <c r="CNP19" s="20"/>
      <c r="CNQ19" s="20"/>
      <c r="CNR19" s="20"/>
      <c r="CNS19" s="20"/>
      <c r="CNT19" s="20"/>
      <c r="CNU19" s="20"/>
      <c r="CNV19" s="20"/>
      <c r="CNW19" s="20"/>
      <c r="CNX19" s="20"/>
      <c r="CNY19" s="20"/>
      <c r="CNZ19" s="20"/>
      <c r="COA19" s="20"/>
      <c r="COB19" s="20"/>
      <c r="COC19" s="20"/>
      <c r="COD19" s="20"/>
      <c r="COE19" s="20"/>
      <c r="COF19" s="20"/>
      <c r="COG19" s="20"/>
      <c r="COH19" s="20"/>
      <c r="COI19" s="20"/>
      <c r="COJ19" s="20"/>
      <c r="COK19" s="20"/>
      <c r="COL19" s="20"/>
      <c r="COM19" s="20"/>
      <c r="CON19" s="20"/>
      <c r="COO19" s="20"/>
      <c r="COP19" s="20"/>
      <c r="COQ19" s="20"/>
      <c r="COR19" s="20"/>
      <c r="COS19" s="20"/>
      <c r="COT19" s="20"/>
      <c r="COU19" s="20"/>
      <c r="COV19" s="20"/>
      <c r="COW19" s="20"/>
      <c r="COX19" s="20"/>
      <c r="COY19" s="20"/>
      <c r="COZ19" s="20"/>
      <c r="CPA19" s="20"/>
      <c r="CPB19" s="20"/>
      <c r="CPC19" s="20"/>
      <c r="CPD19" s="20"/>
      <c r="CPE19" s="20"/>
      <c r="CPF19" s="20"/>
      <c r="CPG19" s="20"/>
      <c r="CPH19" s="20"/>
      <c r="CPI19" s="20"/>
      <c r="CPJ19" s="20"/>
      <c r="CPK19" s="20"/>
      <c r="CPL19" s="20"/>
      <c r="CPM19" s="20"/>
      <c r="CPN19" s="20"/>
      <c r="CPO19" s="20"/>
      <c r="CPP19" s="20"/>
      <c r="CPQ19" s="20"/>
      <c r="CPR19" s="20"/>
      <c r="CPS19" s="20"/>
      <c r="CPT19" s="20"/>
      <c r="CPU19" s="20"/>
      <c r="CPV19" s="20"/>
      <c r="CPW19" s="20"/>
      <c r="CPX19" s="20"/>
      <c r="CPY19" s="20"/>
      <c r="CPZ19" s="20"/>
      <c r="CQA19" s="20"/>
      <c r="CQB19" s="20"/>
      <c r="CQC19" s="20"/>
      <c r="CQD19" s="20"/>
      <c r="CQE19" s="20"/>
      <c r="CQF19" s="20"/>
      <c r="CQG19" s="20"/>
      <c r="CQH19" s="20"/>
      <c r="CQI19" s="20"/>
      <c r="CQJ19" s="20"/>
      <c r="CQK19" s="20"/>
      <c r="CQL19" s="20"/>
      <c r="CQM19" s="20"/>
      <c r="CQN19" s="20"/>
      <c r="CQO19" s="20"/>
      <c r="CQP19" s="20"/>
      <c r="CQQ19" s="20"/>
      <c r="CQR19" s="20"/>
      <c r="CQS19" s="20"/>
      <c r="CQT19" s="20"/>
      <c r="CQU19" s="20"/>
      <c r="CQV19" s="20"/>
      <c r="CQW19" s="20"/>
      <c r="CQX19" s="20"/>
      <c r="CQY19" s="20"/>
      <c r="CQZ19" s="20"/>
      <c r="CRA19" s="20"/>
      <c r="CRB19" s="20"/>
      <c r="CRC19" s="20"/>
      <c r="CRD19" s="20"/>
      <c r="CRE19" s="20"/>
      <c r="CRF19" s="20"/>
      <c r="CRG19" s="20"/>
      <c r="CRH19" s="20"/>
      <c r="CRI19" s="20"/>
      <c r="CRJ19" s="20"/>
      <c r="CRK19" s="20"/>
      <c r="CRL19" s="20"/>
      <c r="CRM19" s="20"/>
      <c r="CRN19" s="20"/>
      <c r="CRO19" s="20"/>
      <c r="CRP19" s="20"/>
      <c r="CRQ19" s="20"/>
      <c r="CRR19" s="20"/>
      <c r="CRS19" s="20"/>
      <c r="CRT19" s="20"/>
      <c r="CRU19" s="20"/>
      <c r="CRV19" s="20"/>
      <c r="CRW19" s="20"/>
      <c r="CRX19" s="20"/>
      <c r="CRY19" s="20"/>
      <c r="CRZ19" s="20"/>
      <c r="CSA19" s="20"/>
      <c r="CSB19" s="20"/>
      <c r="CSC19" s="20"/>
      <c r="CSD19" s="20"/>
      <c r="CSE19" s="20"/>
      <c r="CSF19" s="20"/>
      <c r="CSG19" s="20"/>
      <c r="CSH19" s="20"/>
      <c r="CSI19" s="20"/>
      <c r="CSJ19" s="20"/>
      <c r="CSK19" s="20"/>
      <c r="CSL19" s="20"/>
      <c r="CSM19" s="20"/>
      <c r="CSN19" s="20"/>
      <c r="CSO19" s="20"/>
      <c r="CSP19" s="20"/>
      <c r="CSQ19" s="20"/>
      <c r="CSR19" s="20"/>
      <c r="CSS19" s="20"/>
      <c r="CST19" s="20"/>
      <c r="CSU19" s="20"/>
      <c r="CSV19" s="20"/>
      <c r="CSW19" s="20"/>
      <c r="CSX19" s="20"/>
      <c r="CSY19" s="20"/>
      <c r="CSZ19" s="20"/>
      <c r="CTA19" s="20"/>
      <c r="CTB19" s="20"/>
      <c r="CTC19" s="20"/>
      <c r="CTD19" s="20"/>
      <c r="CTE19" s="20"/>
      <c r="CTF19" s="20"/>
      <c r="CTG19" s="20"/>
      <c r="CTH19" s="20"/>
      <c r="CTI19" s="20"/>
      <c r="CTJ19" s="20"/>
      <c r="CTK19" s="20"/>
      <c r="CTL19" s="20"/>
      <c r="CTM19" s="20"/>
      <c r="CTN19" s="20"/>
      <c r="CTO19" s="20"/>
      <c r="CTP19" s="20"/>
      <c r="CTQ19" s="20"/>
      <c r="CTR19" s="20"/>
      <c r="CTS19" s="20"/>
      <c r="CTT19" s="20"/>
      <c r="CTU19" s="20"/>
      <c r="CTV19" s="20"/>
      <c r="CTW19" s="20"/>
      <c r="CTX19" s="20"/>
      <c r="CTY19" s="20"/>
      <c r="CTZ19" s="20"/>
      <c r="CUA19" s="20"/>
      <c r="CUB19" s="20"/>
      <c r="CUC19" s="20"/>
      <c r="CUD19" s="20"/>
      <c r="CUE19" s="20"/>
      <c r="CUF19" s="20"/>
      <c r="CUG19" s="20"/>
      <c r="CUH19" s="20"/>
      <c r="CUI19" s="20"/>
      <c r="CUJ19" s="20"/>
      <c r="CUK19" s="20"/>
      <c r="CUL19" s="20"/>
      <c r="CUM19" s="20"/>
      <c r="CUN19" s="20"/>
      <c r="CUO19" s="20"/>
      <c r="CUP19" s="20"/>
      <c r="CUQ19" s="20"/>
      <c r="CUR19" s="20"/>
      <c r="CUS19" s="20"/>
      <c r="CUT19" s="20"/>
      <c r="CUU19" s="20"/>
      <c r="CUV19" s="20"/>
      <c r="CUW19" s="20"/>
      <c r="CUX19" s="20"/>
      <c r="CUY19" s="20"/>
      <c r="CUZ19" s="20"/>
      <c r="CVA19" s="20"/>
      <c r="CVB19" s="20"/>
      <c r="CVC19" s="20"/>
      <c r="CVD19" s="20"/>
      <c r="CVE19" s="20"/>
      <c r="CVF19" s="20"/>
      <c r="CVG19" s="20"/>
      <c r="CVH19" s="20"/>
      <c r="CVI19" s="20"/>
      <c r="CVJ19" s="20"/>
      <c r="CVK19" s="20"/>
      <c r="CVL19" s="20"/>
      <c r="CVM19" s="20"/>
      <c r="CVN19" s="20"/>
      <c r="CVO19" s="20"/>
      <c r="CVP19" s="20"/>
      <c r="CVQ19" s="20"/>
      <c r="CVR19" s="20"/>
      <c r="CVS19" s="20"/>
      <c r="CVT19" s="20"/>
      <c r="CVU19" s="20"/>
      <c r="CVV19" s="20"/>
      <c r="CVW19" s="20"/>
      <c r="CVX19" s="20"/>
      <c r="CVY19" s="20"/>
      <c r="CVZ19" s="20"/>
      <c r="CWA19" s="20"/>
      <c r="CWB19" s="20"/>
      <c r="CWC19" s="20"/>
      <c r="CWD19" s="20"/>
      <c r="CWE19" s="20"/>
      <c r="CWF19" s="20"/>
      <c r="CWG19" s="20"/>
      <c r="CWH19" s="20"/>
      <c r="CWI19" s="20"/>
      <c r="CWJ19" s="20"/>
      <c r="CWK19" s="20"/>
      <c r="CWL19" s="20"/>
      <c r="CWM19" s="20"/>
      <c r="CWN19" s="20"/>
      <c r="CWO19" s="20"/>
      <c r="CWP19" s="20"/>
      <c r="CWQ19" s="20"/>
      <c r="CWR19" s="20"/>
      <c r="CWS19" s="20"/>
      <c r="CWT19" s="20"/>
      <c r="CWU19" s="20"/>
      <c r="CWV19" s="20"/>
      <c r="CWW19" s="20"/>
      <c r="CWX19" s="20"/>
      <c r="CWY19" s="20"/>
      <c r="CWZ19" s="20"/>
      <c r="CXA19" s="20"/>
      <c r="CXB19" s="20"/>
      <c r="CXC19" s="20"/>
      <c r="CXD19" s="20"/>
      <c r="CXE19" s="20"/>
      <c r="CXF19" s="20"/>
      <c r="CXG19" s="20"/>
      <c r="CXH19" s="20"/>
      <c r="CXI19" s="20"/>
      <c r="CXJ19" s="20"/>
      <c r="CXK19" s="20"/>
      <c r="CXL19" s="20"/>
      <c r="CXM19" s="20"/>
      <c r="CXN19" s="20"/>
      <c r="CXO19" s="20"/>
      <c r="CXP19" s="20"/>
      <c r="CXQ19" s="20"/>
      <c r="CXR19" s="20"/>
      <c r="CXS19" s="20"/>
      <c r="CXT19" s="20"/>
      <c r="CXU19" s="20"/>
      <c r="CXV19" s="20"/>
      <c r="CXW19" s="20"/>
      <c r="CXX19" s="20"/>
      <c r="CXY19" s="20"/>
      <c r="CXZ19" s="20"/>
      <c r="CYA19" s="20"/>
      <c r="CYB19" s="20"/>
      <c r="CYC19" s="20"/>
      <c r="CYD19" s="20"/>
      <c r="CYE19" s="20"/>
      <c r="CYF19" s="20"/>
      <c r="CYG19" s="20"/>
      <c r="CYH19" s="20"/>
      <c r="CYI19" s="20"/>
      <c r="CYJ19" s="20"/>
      <c r="CYK19" s="20"/>
      <c r="CYL19" s="20"/>
      <c r="CYM19" s="20"/>
      <c r="CYN19" s="20"/>
      <c r="CYO19" s="20"/>
      <c r="CYP19" s="20"/>
      <c r="CYQ19" s="20"/>
      <c r="CYR19" s="20"/>
      <c r="CYS19" s="20"/>
      <c r="CYT19" s="20"/>
      <c r="CYU19" s="20"/>
      <c r="CYV19" s="20"/>
      <c r="CYW19" s="20"/>
      <c r="CYX19" s="20"/>
      <c r="CYY19" s="20"/>
      <c r="CYZ19" s="20"/>
      <c r="CZA19" s="20"/>
      <c r="CZB19" s="20"/>
      <c r="CZC19" s="20"/>
      <c r="CZD19" s="20"/>
      <c r="CZE19" s="20"/>
      <c r="CZF19" s="20"/>
      <c r="CZG19" s="20"/>
      <c r="CZH19" s="20"/>
      <c r="CZI19" s="20"/>
      <c r="CZJ19" s="20"/>
      <c r="CZK19" s="20"/>
      <c r="CZL19" s="20"/>
      <c r="CZM19" s="20"/>
      <c r="CZN19" s="20"/>
      <c r="CZO19" s="20"/>
      <c r="CZP19" s="20"/>
      <c r="CZQ19" s="20"/>
      <c r="CZR19" s="20"/>
      <c r="CZS19" s="20"/>
      <c r="CZT19" s="20"/>
      <c r="CZU19" s="20"/>
      <c r="CZV19" s="20"/>
      <c r="CZW19" s="20"/>
      <c r="CZX19" s="20"/>
      <c r="CZY19" s="20"/>
      <c r="CZZ19" s="20"/>
      <c r="DAA19" s="20"/>
      <c r="DAB19" s="20"/>
      <c r="DAC19" s="20"/>
      <c r="DAD19" s="20"/>
      <c r="DAE19" s="20"/>
      <c r="DAF19" s="20"/>
      <c r="DAG19" s="20"/>
      <c r="DAH19" s="20"/>
      <c r="DAI19" s="20"/>
      <c r="DAJ19" s="20"/>
      <c r="DAK19" s="20"/>
      <c r="DAL19" s="20"/>
      <c r="DAM19" s="20"/>
      <c r="DAN19" s="20"/>
      <c r="DAO19" s="20"/>
      <c r="DAP19" s="20"/>
      <c r="DAQ19" s="20"/>
      <c r="DAR19" s="20"/>
      <c r="DAS19" s="20"/>
      <c r="DAT19" s="20"/>
      <c r="DAU19" s="20"/>
      <c r="DAV19" s="20"/>
      <c r="DAW19" s="20"/>
      <c r="DAX19" s="20"/>
      <c r="DAY19" s="20"/>
      <c r="DAZ19" s="20"/>
      <c r="DBA19" s="20"/>
      <c r="DBB19" s="20"/>
      <c r="DBC19" s="20"/>
      <c r="DBD19" s="20"/>
      <c r="DBE19" s="20"/>
      <c r="DBF19" s="20"/>
      <c r="DBG19" s="20"/>
      <c r="DBH19" s="20"/>
      <c r="DBI19" s="20"/>
      <c r="DBJ19" s="20"/>
      <c r="DBK19" s="20"/>
      <c r="DBL19" s="20"/>
      <c r="DBM19" s="20"/>
      <c r="DBN19" s="20"/>
      <c r="DBO19" s="20"/>
      <c r="DBP19" s="20"/>
      <c r="DBQ19" s="20"/>
      <c r="DBR19" s="20"/>
      <c r="DBS19" s="20"/>
      <c r="DBT19" s="20"/>
      <c r="DBU19" s="20"/>
      <c r="DBV19" s="20"/>
      <c r="DBW19" s="20"/>
      <c r="DBX19" s="20"/>
      <c r="DBY19" s="20"/>
      <c r="DBZ19" s="20"/>
      <c r="DCA19" s="20"/>
      <c r="DCB19" s="20"/>
      <c r="DCC19" s="20"/>
      <c r="DCD19" s="20"/>
      <c r="DCE19" s="20"/>
      <c r="DCF19" s="20"/>
      <c r="DCG19" s="20"/>
      <c r="DCH19" s="20"/>
      <c r="DCI19" s="20"/>
      <c r="DCJ19" s="20"/>
      <c r="DCK19" s="20"/>
      <c r="DCL19" s="20"/>
      <c r="DCM19" s="20"/>
      <c r="DCN19" s="20"/>
      <c r="DCO19" s="20"/>
      <c r="DCP19" s="20"/>
      <c r="DCQ19" s="20"/>
      <c r="DCR19" s="20"/>
      <c r="DCS19" s="20"/>
      <c r="DCT19" s="20"/>
      <c r="DCU19" s="20"/>
      <c r="DCV19" s="20"/>
      <c r="DCW19" s="20"/>
      <c r="DCX19" s="20"/>
      <c r="DCY19" s="20"/>
      <c r="DCZ19" s="20"/>
      <c r="DDA19" s="20"/>
      <c r="DDB19" s="20"/>
      <c r="DDC19" s="20"/>
      <c r="DDD19" s="20"/>
      <c r="DDE19" s="20"/>
      <c r="DDF19" s="20"/>
      <c r="DDG19" s="20"/>
      <c r="DDH19" s="20"/>
      <c r="DDI19" s="20"/>
      <c r="DDJ19" s="20"/>
      <c r="DDK19" s="20"/>
      <c r="DDL19" s="20"/>
      <c r="DDM19" s="20"/>
      <c r="DDN19" s="20"/>
      <c r="DDO19" s="20"/>
      <c r="DDP19" s="20"/>
      <c r="DDQ19" s="20"/>
      <c r="DDR19" s="20"/>
      <c r="DDS19" s="20"/>
      <c r="DDT19" s="20"/>
      <c r="DDU19" s="20"/>
      <c r="DDV19" s="20"/>
      <c r="DDW19" s="20"/>
      <c r="DDX19" s="20"/>
      <c r="DDY19" s="20"/>
      <c r="DDZ19" s="20"/>
      <c r="DEA19" s="20"/>
      <c r="DEB19" s="20"/>
      <c r="DEC19" s="20"/>
      <c r="DED19" s="20"/>
      <c r="DEE19" s="20"/>
      <c r="DEF19" s="20"/>
      <c r="DEG19" s="20"/>
      <c r="DEH19" s="20"/>
      <c r="DEI19" s="20"/>
      <c r="DEJ19" s="20"/>
      <c r="DEK19" s="20"/>
      <c r="DEL19" s="20"/>
      <c r="DEM19" s="20"/>
      <c r="DEN19" s="20"/>
      <c r="DEO19" s="20"/>
      <c r="DEP19" s="20"/>
      <c r="DEQ19" s="20"/>
      <c r="DER19" s="20"/>
      <c r="DES19" s="20"/>
      <c r="DET19" s="20"/>
      <c r="DEU19" s="20"/>
      <c r="DEV19" s="20"/>
      <c r="DEW19" s="20"/>
      <c r="DEX19" s="20"/>
      <c r="DEY19" s="20"/>
      <c r="DEZ19" s="20"/>
      <c r="DFA19" s="20"/>
      <c r="DFB19" s="20"/>
      <c r="DFC19" s="20"/>
      <c r="DFD19" s="20"/>
      <c r="DFE19" s="20"/>
      <c r="DFF19" s="20"/>
      <c r="DFG19" s="20"/>
      <c r="DFH19" s="20"/>
      <c r="DFI19" s="20"/>
      <c r="DFJ19" s="20"/>
      <c r="DFK19" s="20"/>
      <c r="DFL19" s="20"/>
      <c r="DFM19" s="20"/>
      <c r="DFN19" s="20"/>
      <c r="DFO19" s="20"/>
      <c r="DFP19" s="20"/>
      <c r="DFQ19" s="20"/>
      <c r="DFR19" s="20"/>
      <c r="DFS19" s="20"/>
      <c r="DFT19" s="20"/>
      <c r="DFU19" s="20"/>
      <c r="DFV19" s="20"/>
      <c r="DFW19" s="20"/>
      <c r="DFX19" s="20"/>
      <c r="DFY19" s="20"/>
      <c r="DFZ19" s="20"/>
      <c r="DGA19" s="20"/>
      <c r="DGB19" s="20"/>
      <c r="DGC19" s="20"/>
      <c r="DGD19" s="20"/>
      <c r="DGE19" s="20"/>
      <c r="DGF19" s="20"/>
      <c r="DGG19" s="20"/>
      <c r="DGH19" s="20"/>
      <c r="DGI19" s="20"/>
      <c r="DGJ19" s="20"/>
      <c r="DGK19" s="20"/>
      <c r="DGL19" s="20"/>
      <c r="DGM19" s="20"/>
      <c r="DGN19" s="20"/>
      <c r="DGO19" s="20"/>
      <c r="DGP19" s="20"/>
      <c r="DGQ19" s="20"/>
      <c r="DGR19" s="20"/>
      <c r="DGS19" s="20"/>
      <c r="DGT19" s="20"/>
      <c r="DGU19" s="20"/>
      <c r="DGV19" s="20"/>
      <c r="DGW19" s="20"/>
      <c r="DGX19" s="20"/>
      <c r="DGY19" s="20"/>
      <c r="DGZ19" s="20"/>
      <c r="DHA19" s="20"/>
      <c r="DHB19" s="20"/>
      <c r="DHC19" s="20"/>
      <c r="DHD19" s="20"/>
      <c r="DHE19" s="20"/>
      <c r="DHF19" s="20"/>
      <c r="DHG19" s="20"/>
      <c r="DHH19" s="20"/>
      <c r="DHI19" s="20"/>
      <c r="DHJ19" s="20"/>
      <c r="DHK19" s="20"/>
      <c r="DHL19" s="20"/>
      <c r="DHM19" s="20"/>
      <c r="DHN19" s="20"/>
      <c r="DHO19" s="20"/>
      <c r="DHP19" s="20"/>
      <c r="DHQ19" s="20"/>
      <c r="DHR19" s="20"/>
      <c r="DHS19" s="20"/>
      <c r="DHT19" s="20"/>
      <c r="DHU19" s="20"/>
      <c r="DHV19" s="20"/>
      <c r="DHW19" s="20"/>
      <c r="DHX19" s="20"/>
      <c r="DHY19" s="20"/>
      <c r="DHZ19" s="20"/>
      <c r="DIA19" s="20"/>
      <c r="DIB19" s="20"/>
      <c r="DIC19" s="20"/>
      <c r="DID19" s="20"/>
      <c r="DIE19" s="20"/>
      <c r="DIF19" s="20"/>
      <c r="DIG19" s="20"/>
      <c r="DIH19" s="20"/>
      <c r="DII19" s="20"/>
      <c r="DIJ19" s="20"/>
      <c r="DIK19" s="20"/>
      <c r="DIL19" s="20"/>
      <c r="DIM19" s="20"/>
      <c r="DIN19" s="20"/>
      <c r="DIO19" s="20"/>
      <c r="DIP19" s="20"/>
      <c r="DIQ19" s="20"/>
      <c r="DIR19" s="20"/>
      <c r="DIS19" s="20"/>
      <c r="DIT19" s="20"/>
      <c r="DIU19" s="20"/>
      <c r="DIV19" s="20"/>
      <c r="DIW19" s="20"/>
      <c r="DIX19" s="20"/>
      <c r="DIY19" s="20"/>
      <c r="DIZ19" s="20"/>
      <c r="DJA19" s="20"/>
      <c r="DJB19" s="20"/>
      <c r="DJC19" s="20"/>
      <c r="DJD19" s="20"/>
      <c r="DJE19" s="20"/>
      <c r="DJF19" s="20"/>
      <c r="DJG19" s="20"/>
      <c r="DJH19" s="20"/>
      <c r="DJI19" s="20"/>
      <c r="DJJ19" s="20"/>
      <c r="DJK19" s="20"/>
      <c r="DJL19" s="20"/>
      <c r="DJM19" s="20"/>
      <c r="DJN19" s="20"/>
      <c r="DJO19" s="20"/>
      <c r="DJP19" s="20"/>
      <c r="DJQ19" s="20"/>
      <c r="DJR19" s="20"/>
      <c r="DJS19" s="20"/>
      <c r="DJT19" s="20"/>
      <c r="DJU19" s="20"/>
      <c r="DJV19" s="20"/>
      <c r="DJW19" s="20"/>
      <c r="DJX19" s="20"/>
      <c r="DJY19" s="20"/>
      <c r="DJZ19" s="20"/>
      <c r="DKA19" s="20"/>
      <c r="DKB19" s="20"/>
      <c r="DKC19" s="20"/>
      <c r="DKD19" s="20"/>
      <c r="DKE19" s="20"/>
      <c r="DKF19" s="20"/>
      <c r="DKG19" s="20"/>
      <c r="DKH19" s="20"/>
      <c r="DKI19" s="20"/>
      <c r="DKJ19" s="20"/>
      <c r="DKK19" s="20"/>
      <c r="DKL19" s="20"/>
      <c r="DKM19" s="20"/>
      <c r="DKN19" s="20"/>
      <c r="DKO19" s="20"/>
      <c r="DKP19" s="20"/>
      <c r="DKQ19" s="20"/>
      <c r="DKR19" s="20"/>
      <c r="DKS19" s="20"/>
      <c r="DKT19" s="20"/>
      <c r="DKU19" s="20"/>
      <c r="DKV19" s="20"/>
      <c r="DKW19" s="20"/>
      <c r="DKX19" s="20"/>
      <c r="DKY19" s="20"/>
      <c r="DKZ19" s="20"/>
      <c r="DLA19" s="20"/>
      <c r="DLB19" s="20"/>
      <c r="DLC19" s="20"/>
      <c r="DLD19" s="20"/>
      <c r="DLE19" s="20"/>
      <c r="DLF19" s="20"/>
      <c r="DLG19" s="20"/>
      <c r="DLH19" s="20"/>
      <c r="DLI19" s="20"/>
      <c r="DLJ19" s="20"/>
      <c r="DLK19" s="20"/>
      <c r="DLL19" s="20"/>
      <c r="DLM19" s="20"/>
      <c r="DLN19" s="20"/>
      <c r="DLO19" s="20"/>
      <c r="DLP19" s="20"/>
      <c r="DLQ19" s="20"/>
      <c r="DLR19" s="20"/>
      <c r="DLS19" s="20"/>
      <c r="DLT19" s="20"/>
      <c r="DLU19" s="20"/>
      <c r="DLV19" s="20"/>
      <c r="DLW19" s="20"/>
      <c r="DLX19" s="20"/>
      <c r="DLY19" s="20"/>
      <c r="DLZ19" s="20"/>
      <c r="DMA19" s="20"/>
      <c r="DMB19" s="20"/>
      <c r="DMC19" s="20"/>
      <c r="DMD19" s="20"/>
      <c r="DME19" s="20"/>
      <c r="DMF19" s="20"/>
      <c r="DMG19" s="20"/>
      <c r="DMH19" s="20"/>
      <c r="DMI19" s="20"/>
      <c r="DMJ19" s="20"/>
      <c r="DMK19" s="20"/>
      <c r="DML19" s="20"/>
      <c r="DMM19" s="20"/>
      <c r="DMN19" s="20"/>
      <c r="DMO19" s="20"/>
      <c r="DMP19" s="20"/>
      <c r="DMQ19" s="20"/>
      <c r="DMR19" s="20"/>
      <c r="DMS19" s="20"/>
      <c r="DMT19" s="20"/>
      <c r="DMU19" s="20"/>
      <c r="DMV19" s="20"/>
      <c r="DMW19" s="20"/>
      <c r="DMX19" s="20"/>
      <c r="DMY19" s="20"/>
      <c r="DMZ19" s="20"/>
      <c r="DNA19" s="20"/>
      <c r="DNB19" s="20"/>
      <c r="DNC19" s="20"/>
      <c r="DND19" s="20"/>
      <c r="DNE19" s="20"/>
      <c r="DNF19" s="20"/>
      <c r="DNG19" s="20"/>
      <c r="DNH19" s="20"/>
      <c r="DNI19" s="20"/>
      <c r="DNJ19" s="20"/>
      <c r="DNK19" s="20"/>
      <c r="DNL19" s="20"/>
      <c r="DNM19" s="20"/>
      <c r="DNN19" s="20"/>
      <c r="DNO19" s="20"/>
      <c r="DNP19" s="20"/>
      <c r="DNQ19" s="20"/>
      <c r="DNR19" s="20"/>
      <c r="DNS19" s="20"/>
      <c r="DNT19" s="20"/>
      <c r="DNU19" s="20"/>
      <c r="DNV19" s="20"/>
      <c r="DNW19" s="20"/>
      <c r="DNX19" s="20"/>
      <c r="DNY19" s="20"/>
      <c r="DNZ19" s="20"/>
      <c r="DOA19" s="20"/>
      <c r="DOB19" s="20"/>
      <c r="DOC19" s="20"/>
      <c r="DOD19" s="20"/>
      <c r="DOE19" s="20"/>
      <c r="DOF19" s="20"/>
      <c r="DOG19" s="20"/>
      <c r="DOH19" s="20"/>
      <c r="DOI19" s="20"/>
      <c r="DOJ19" s="20"/>
      <c r="DOK19" s="20"/>
      <c r="DOL19" s="20"/>
      <c r="DOM19" s="20"/>
      <c r="DON19" s="20"/>
      <c r="DOO19" s="20"/>
      <c r="DOP19" s="20"/>
      <c r="DOQ19" s="20"/>
      <c r="DOR19" s="20"/>
      <c r="DOS19" s="20"/>
      <c r="DOT19" s="20"/>
      <c r="DOU19" s="20"/>
      <c r="DOV19" s="20"/>
      <c r="DOW19" s="20"/>
      <c r="DOX19" s="20"/>
      <c r="DOY19" s="20"/>
      <c r="DOZ19" s="20"/>
      <c r="DPA19" s="20"/>
      <c r="DPB19" s="20"/>
      <c r="DPC19" s="20"/>
      <c r="DPD19" s="20"/>
      <c r="DPE19" s="20"/>
      <c r="DPF19" s="20"/>
      <c r="DPG19" s="20"/>
      <c r="DPH19" s="20"/>
      <c r="DPI19" s="20"/>
      <c r="DPJ19" s="20"/>
      <c r="DPK19" s="20"/>
      <c r="DPL19" s="20"/>
      <c r="DPM19" s="20"/>
      <c r="DPN19" s="20"/>
      <c r="DPO19" s="20"/>
      <c r="DPP19" s="20"/>
      <c r="DPQ19" s="20"/>
      <c r="DPR19" s="20"/>
      <c r="DPS19" s="20"/>
      <c r="DPT19" s="20"/>
      <c r="DPU19" s="20"/>
      <c r="DPV19" s="20"/>
      <c r="DPW19" s="20"/>
      <c r="DPX19" s="20"/>
      <c r="DPY19" s="20"/>
      <c r="DPZ19" s="20"/>
      <c r="DQA19" s="20"/>
      <c r="DQB19" s="20"/>
      <c r="DQC19" s="20"/>
      <c r="DQD19" s="20"/>
      <c r="DQE19" s="20"/>
      <c r="DQF19" s="20"/>
      <c r="DQG19" s="20"/>
      <c r="DQH19" s="20"/>
      <c r="DQI19" s="20"/>
      <c r="DQJ19" s="20"/>
      <c r="DQK19" s="20"/>
      <c r="DQL19" s="20"/>
      <c r="DQM19" s="20"/>
      <c r="DQN19" s="20"/>
      <c r="DQO19" s="20"/>
      <c r="DQP19" s="20"/>
      <c r="DQQ19" s="20"/>
      <c r="DQR19" s="20"/>
      <c r="DQS19" s="20"/>
      <c r="DQT19" s="20"/>
      <c r="DQU19" s="20"/>
      <c r="DQV19" s="20"/>
      <c r="DQW19" s="20"/>
      <c r="DQX19" s="20"/>
      <c r="DQY19" s="20"/>
      <c r="DQZ19" s="20"/>
      <c r="DRA19" s="20"/>
      <c r="DRB19" s="20"/>
      <c r="DRC19" s="20"/>
      <c r="DRD19" s="20"/>
      <c r="DRE19" s="20"/>
      <c r="DRF19" s="20"/>
      <c r="DRG19" s="20"/>
      <c r="DRH19" s="20"/>
      <c r="DRI19" s="20"/>
      <c r="DRJ19" s="20"/>
      <c r="DRK19" s="20"/>
      <c r="DRL19" s="20"/>
      <c r="DRM19" s="20"/>
      <c r="DRN19" s="20"/>
      <c r="DRO19" s="20"/>
      <c r="DRP19" s="20"/>
      <c r="DRQ19" s="20"/>
      <c r="DRR19" s="20"/>
      <c r="DRS19" s="20"/>
      <c r="DRT19" s="20"/>
      <c r="DRU19" s="20"/>
      <c r="DRV19" s="20"/>
      <c r="DRW19" s="20"/>
      <c r="DRX19" s="20"/>
      <c r="DRY19" s="20"/>
      <c r="DRZ19" s="20"/>
      <c r="DSA19" s="20"/>
      <c r="DSB19" s="20"/>
      <c r="DSC19" s="20"/>
      <c r="DSD19" s="20"/>
      <c r="DSE19" s="20"/>
      <c r="DSF19" s="20"/>
      <c r="DSG19" s="20"/>
      <c r="DSH19" s="20"/>
      <c r="DSI19" s="20"/>
      <c r="DSJ19" s="20"/>
      <c r="DSK19" s="20"/>
      <c r="DSL19" s="20"/>
      <c r="DSM19" s="20"/>
      <c r="DSN19" s="20"/>
      <c r="DSO19" s="20"/>
      <c r="DSP19" s="20"/>
      <c r="DSQ19" s="20"/>
      <c r="DSR19" s="20"/>
      <c r="DSS19" s="20"/>
      <c r="DST19" s="20"/>
      <c r="DSU19" s="20"/>
      <c r="DSV19" s="20"/>
      <c r="DSW19" s="20"/>
      <c r="DSX19" s="20"/>
      <c r="DSY19" s="20"/>
      <c r="DSZ19" s="20"/>
      <c r="DTA19" s="20"/>
      <c r="DTB19" s="20"/>
      <c r="DTC19" s="20"/>
      <c r="DTD19" s="20"/>
      <c r="DTE19" s="20"/>
      <c r="DTF19" s="20"/>
      <c r="DTG19" s="20"/>
      <c r="DTH19" s="20"/>
      <c r="DTI19" s="20"/>
      <c r="DTJ19" s="20"/>
      <c r="DTK19" s="20"/>
      <c r="DTL19" s="20"/>
      <c r="DTM19" s="20"/>
      <c r="DTN19" s="20"/>
      <c r="DTO19" s="20"/>
      <c r="DTP19" s="20"/>
      <c r="DTQ19" s="20"/>
      <c r="DTR19" s="20"/>
      <c r="DTS19" s="20"/>
      <c r="DTT19" s="20"/>
      <c r="DTU19" s="20"/>
      <c r="DTV19" s="20"/>
      <c r="DTW19" s="20"/>
      <c r="DTX19" s="20"/>
      <c r="DTY19" s="20"/>
      <c r="DTZ19" s="20"/>
      <c r="DUA19" s="20"/>
      <c r="DUB19" s="20"/>
      <c r="DUC19" s="20"/>
      <c r="DUD19" s="20"/>
      <c r="DUE19" s="20"/>
      <c r="DUF19" s="20"/>
      <c r="DUG19" s="20"/>
      <c r="DUH19" s="20"/>
      <c r="DUI19" s="20"/>
      <c r="DUJ19" s="20"/>
      <c r="DUK19" s="20"/>
      <c r="DUL19" s="20"/>
      <c r="DUM19" s="20"/>
      <c r="DUN19" s="20"/>
      <c r="DUO19" s="20"/>
      <c r="DUP19" s="20"/>
      <c r="DUQ19" s="20"/>
      <c r="DUR19" s="20"/>
      <c r="DUS19" s="20"/>
      <c r="DUT19" s="20"/>
      <c r="DUU19" s="20"/>
      <c r="DUV19" s="20"/>
      <c r="DUW19" s="20"/>
      <c r="DUX19" s="20"/>
      <c r="DUY19" s="20"/>
      <c r="DUZ19" s="20"/>
      <c r="DVA19" s="20"/>
      <c r="DVB19" s="20"/>
      <c r="DVC19" s="20"/>
      <c r="DVD19" s="20"/>
      <c r="DVE19" s="20"/>
      <c r="DVF19" s="20"/>
      <c r="DVG19" s="20"/>
      <c r="DVH19" s="20"/>
      <c r="DVI19" s="20"/>
      <c r="DVJ19" s="20"/>
      <c r="DVK19" s="20"/>
      <c r="DVL19" s="20"/>
      <c r="DVM19" s="20"/>
      <c r="DVN19" s="20"/>
      <c r="DVO19" s="20"/>
      <c r="DVP19" s="20"/>
      <c r="DVQ19" s="20"/>
      <c r="DVR19" s="20"/>
      <c r="DVS19" s="20"/>
      <c r="DVT19" s="20"/>
      <c r="DVU19" s="20"/>
      <c r="DVV19" s="20"/>
      <c r="DVW19" s="20"/>
      <c r="DVX19" s="20"/>
      <c r="DVY19" s="20"/>
      <c r="DVZ19" s="20"/>
      <c r="DWA19" s="20"/>
      <c r="DWB19" s="20"/>
      <c r="DWC19" s="20"/>
      <c r="DWD19" s="20"/>
      <c r="DWE19" s="20"/>
      <c r="DWF19" s="20"/>
      <c r="DWG19" s="20"/>
      <c r="DWH19" s="20"/>
      <c r="DWI19" s="20"/>
      <c r="DWJ19" s="20"/>
      <c r="DWK19" s="20"/>
      <c r="DWL19" s="20"/>
      <c r="DWM19" s="20"/>
      <c r="DWN19" s="20"/>
      <c r="DWO19" s="20"/>
      <c r="DWP19" s="20"/>
      <c r="DWQ19" s="20"/>
      <c r="DWR19" s="20"/>
      <c r="DWS19" s="20"/>
      <c r="DWT19" s="20"/>
      <c r="DWU19" s="20"/>
      <c r="DWV19" s="20"/>
      <c r="DWW19" s="20"/>
      <c r="DWX19" s="20"/>
      <c r="DWY19" s="20"/>
      <c r="DWZ19" s="20"/>
      <c r="DXA19" s="20"/>
      <c r="DXB19" s="20"/>
      <c r="DXC19" s="20"/>
      <c r="DXD19" s="20"/>
      <c r="DXE19" s="20"/>
      <c r="DXF19" s="20"/>
      <c r="DXG19" s="20"/>
      <c r="DXH19" s="20"/>
      <c r="DXI19" s="20"/>
      <c r="DXJ19" s="20"/>
      <c r="DXK19" s="20"/>
      <c r="DXL19" s="20"/>
      <c r="DXM19" s="20"/>
      <c r="DXN19" s="20"/>
      <c r="DXO19" s="20"/>
      <c r="DXP19" s="20"/>
      <c r="DXQ19" s="20"/>
      <c r="DXR19" s="20"/>
      <c r="DXS19" s="20"/>
      <c r="DXT19" s="20"/>
      <c r="DXU19" s="20"/>
      <c r="DXV19" s="20"/>
      <c r="DXW19" s="20"/>
      <c r="DXX19" s="20"/>
      <c r="DXY19" s="20"/>
      <c r="DXZ19" s="20"/>
      <c r="DYA19" s="20"/>
      <c r="DYB19" s="20"/>
      <c r="DYC19" s="20"/>
      <c r="DYD19" s="20"/>
      <c r="DYE19" s="20"/>
      <c r="DYF19" s="20"/>
      <c r="DYG19" s="20"/>
      <c r="DYH19" s="20"/>
      <c r="DYI19" s="20"/>
      <c r="DYJ19" s="20"/>
      <c r="DYK19" s="20"/>
      <c r="DYL19" s="20"/>
      <c r="DYM19" s="20"/>
      <c r="DYN19" s="20"/>
      <c r="DYO19" s="20"/>
      <c r="DYP19" s="20"/>
      <c r="DYQ19" s="20"/>
      <c r="DYR19" s="20"/>
      <c r="DYS19" s="20"/>
      <c r="DYT19" s="20"/>
      <c r="DYU19" s="20"/>
      <c r="DYV19" s="20"/>
      <c r="DYW19" s="20"/>
      <c r="DYX19" s="20"/>
      <c r="DYY19" s="20"/>
      <c r="DYZ19" s="20"/>
      <c r="DZA19" s="20"/>
      <c r="DZB19" s="20"/>
      <c r="DZC19" s="20"/>
      <c r="DZD19" s="20"/>
      <c r="DZE19" s="20"/>
      <c r="DZF19" s="20"/>
      <c r="DZG19" s="20"/>
      <c r="DZH19" s="20"/>
      <c r="DZI19" s="20"/>
      <c r="DZJ19" s="20"/>
      <c r="DZK19" s="20"/>
      <c r="DZL19" s="20"/>
      <c r="DZM19" s="20"/>
      <c r="DZN19" s="20"/>
      <c r="DZO19" s="20"/>
      <c r="DZP19" s="20"/>
      <c r="DZQ19" s="20"/>
      <c r="DZR19" s="20"/>
      <c r="DZS19" s="20"/>
      <c r="DZT19" s="20"/>
      <c r="DZU19" s="20"/>
      <c r="DZV19" s="20"/>
      <c r="DZW19" s="20"/>
      <c r="DZX19" s="20"/>
      <c r="DZY19" s="20"/>
      <c r="DZZ19" s="20"/>
      <c r="EAA19" s="20"/>
      <c r="EAB19" s="20"/>
      <c r="EAC19" s="20"/>
      <c r="EAD19" s="20"/>
      <c r="EAE19" s="20"/>
      <c r="EAF19" s="20"/>
      <c r="EAG19" s="20"/>
      <c r="EAH19" s="20"/>
      <c r="EAI19" s="20"/>
      <c r="EAJ19" s="20"/>
      <c r="EAK19" s="20"/>
      <c r="EAL19" s="20"/>
      <c r="EAM19" s="20"/>
      <c r="EAN19" s="20"/>
      <c r="EAO19" s="20"/>
      <c r="EAP19" s="20"/>
      <c r="EAQ19" s="20"/>
      <c r="EAR19" s="20"/>
      <c r="EAS19" s="20"/>
      <c r="EAT19" s="20"/>
      <c r="EAU19" s="20"/>
      <c r="EAV19" s="20"/>
      <c r="EAW19" s="20"/>
      <c r="EAX19" s="20"/>
      <c r="EAY19" s="20"/>
      <c r="EAZ19" s="20"/>
      <c r="EBA19" s="20"/>
      <c r="EBB19" s="20"/>
      <c r="EBC19" s="20"/>
      <c r="EBD19" s="20"/>
      <c r="EBE19" s="20"/>
      <c r="EBF19" s="20"/>
      <c r="EBG19" s="20"/>
      <c r="EBH19" s="20"/>
      <c r="EBI19" s="20"/>
      <c r="EBJ19" s="20"/>
      <c r="EBK19" s="20"/>
      <c r="EBL19" s="20"/>
      <c r="EBM19" s="20"/>
      <c r="EBN19" s="20"/>
      <c r="EBO19" s="20"/>
      <c r="EBP19" s="20"/>
      <c r="EBQ19" s="20"/>
      <c r="EBR19" s="20"/>
      <c r="EBS19" s="20"/>
      <c r="EBT19" s="20"/>
      <c r="EBU19" s="20"/>
      <c r="EBV19" s="20"/>
      <c r="EBW19" s="20"/>
      <c r="EBX19" s="20"/>
      <c r="EBY19" s="20"/>
      <c r="EBZ19" s="20"/>
      <c r="ECA19" s="20"/>
      <c r="ECB19" s="20"/>
      <c r="ECC19" s="20"/>
      <c r="ECD19" s="20"/>
      <c r="ECE19" s="20"/>
      <c r="ECF19" s="20"/>
      <c r="ECG19" s="20"/>
      <c r="ECH19" s="20"/>
      <c r="ECI19" s="20"/>
      <c r="ECJ19" s="20"/>
      <c r="ECK19" s="20"/>
      <c r="ECL19" s="20"/>
      <c r="ECM19" s="20"/>
      <c r="ECN19" s="20"/>
      <c r="ECO19" s="20"/>
      <c r="ECP19" s="20"/>
      <c r="ECQ19" s="20"/>
      <c r="ECR19" s="20"/>
      <c r="ECS19" s="20"/>
      <c r="ECT19" s="20"/>
      <c r="ECU19" s="20"/>
      <c r="ECV19" s="20"/>
      <c r="ECW19" s="20"/>
      <c r="ECX19" s="20"/>
      <c r="ECY19" s="20"/>
      <c r="ECZ19" s="20"/>
      <c r="EDA19" s="20"/>
      <c r="EDB19" s="20"/>
      <c r="EDC19" s="20"/>
      <c r="EDD19" s="20"/>
      <c r="EDE19" s="20"/>
      <c r="EDF19" s="20"/>
      <c r="EDG19" s="20"/>
      <c r="EDH19" s="20"/>
      <c r="EDI19" s="20"/>
      <c r="EDJ19" s="20"/>
      <c r="EDK19" s="20"/>
      <c r="EDL19" s="20"/>
      <c r="EDM19" s="20"/>
      <c r="EDN19" s="20"/>
      <c r="EDO19" s="20"/>
      <c r="EDP19" s="20"/>
      <c r="EDQ19" s="20"/>
      <c r="EDR19" s="20"/>
      <c r="EDS19" s="20"/>
      <c r="EDT19" s="20"/>
      <c r="EDU19" s="20"/>
      <c r="EDV19" s="20"/>
      <c r="EDW19" s="20"/>
      <c r="EDX19" s="20"/>
      <c r="EDY19" s="20"/>
      <c r="EDZ19" s="20"/>
      <c r="EEA19" s="20"/>
      <c r="EEB19" s="20"/>
      <c r="EEC19" s="20"/>
      <c r="EED19" s="20"/>
      <c r="EEE19" s="20"/>
      <c r="EEF19" s="20"/>
      <c r="EEG19" s="20"/>
      <c r="EEH19" s="20"/>
      <c r="EEI19" s="20"/>
      <c r="EEJ19" s="20"/>
      <c r="EEK19" s="20"/>
      <c r="EEL19" s="20"/>
      <c r="EEM19" s="20"/>
      <c r="EEN19" s="20"/>
      <c r="EEO19" s="20"/>
      <c r="EEP19" s="20"/>
      <c r="EEQ19" s="20"/>
      <c r="EER19" s="20"/>
      <c r="EES19" s="20"/>
      <c r="EET19" s="20"/>
      <c r="EEU19" s="20"/>
      <c r="EEV19" s="20"/>
      <c r="EEW19" s="20"/>
      <c r="EEX19" s="20"/>
      <c r="EEY19" s="20"/>
      <c r="EEZ19" s="20"/>
      <c r="EFA19" s="20"/>
      <c r="EFB19" s="20"/>
      <c r="EFC19" s="20"/>
      <c r="EFD19" s="20"/>
      <c r="EFE19" s="20"/>
      <c r="EFF19" s="20"/>
      <c r="EFG19" s="20"/>
      <c r="EFH19" s="20"/>
      <c r="EFI19" s="20"/>
      <c r="EFJ19" s="20"/>
      <c r="EFK19" s="20"/>
      <c r="EFL19" s="20"/>
      <c r="EFM19" s="20"/>
      <c r="EFN19" s="20"/>
      <c r="EFO19" s="20"/>
      <c r="EFP19" s="20"/>
      <c r="EFQ19" s="20"/>
      <c r="EFR19" s="20"/>
      <c r="EFS19" s="20"/>
      <c r="EFT19" s="20"/>
      <c r="EFU19" s="20"/>
      <c r="EFV19" s="20"/>
      <c r="EFW19" s="20"/>
      <c r="EFX19" s="20"/>
      <c r="EFY19" s="20"/>
      <c r="EFZ19" s="20"/>
      <c r="EGA19" s="20"/>
      <c r="EGB19" s="20"/>
      <c r="EGC19" s="20"/>
      <c r="EGD19" s="20"/>
      <c r="EGE19" s="20"/>
      <c r="EGF19" s="20"/>
      <c r="EGG19" s="20"/>
      <c r="EGH19" s="20"/>
      <c r="EGI19" s="20"/>
      <c r="EGJ19" s="20"/>
      <c r="EGK19" s="20"/>
      <c r="EGL19" s="20"/>
      <c r="EGM19" s="20"/>
      <c r="EGN19" s="20"/>
      <c r="EGO19" s="20"/>
      <c r="EGP19" s="20"/>
      <c r="EGQ19" s="20"/>
      <c r="EGR19" s="20"/>
      <c r="EGS19" s="20"/>
      <c r="EGT19" s="20"/>
      <c r="EGU19" s="20"/>
      <c r="EGV19" s="20"/>
      <c r="EGW19" s="20"/>
      <c r="EGX19" s="20"/>
      <c r="EGY19" s="20"/>
      <c r="EGZ19" s="20"/>
      <c r="EHA19" s="20"/>
      <c r="EHB19" s="20"/>
      <c r="EHC19" s="20"/>
      <c r="EHD19" s="20"/>
      <c r="EHE19" s="20"/>
      <c r="EHF19" s="20"/>
      <c r="EHG19" s="20"/>
      <c r="EHH19" s="20"/>
      <c r="EHI19" s="20"/>
      <c r="EHJ19" s="20"/>
      <c r="EHK19" s="20"/>
      <c r="EHL19" s="20"/>
      <c r="EHM19" s="20"/>
      <c r="EHN19" s="20"/>
      <c r="EHO19" s="20"/>
      <c r="EHP19" s="20"/>
      <c r="EHQ19" s="20"/>
      <c r="EHR19" s="20"/>
      <c r="EHS19" s="20"/>
      <c r="EHT19" s="20"/>
      <c r="EHU19" s="20"/>
      <c r="EHV19" s="20"/>
      <c r="EHW19" s="20"/>
      <c r="EHX19" s="20"/>
      <c r="EHY19" s="20"/>
      <c r="EHZ19" s="20"/>
      <c r="EIA19" s="20"/>
      <c r="EIB19" s="20"/>
      <c r="EIC19" s="20"/>
      <c r="EID19" s="20"/>
      <c r="EIE19" s="20"/>
      <c r="EIF19" s="20"/>
      <c r="EIG19" s="20"/>
      <c r="EIH19" s="20"/>
      <c r="EII19" s="20"/>
      <c r="EIJ19" s="20"/>
      <c r="EIK19" s="20"/>
      <c r="EIL19" s="20"/>
      <c r="EIM19" s="20"/>
      <c r="EIN19" s="20"/>
      <c r="EIO19" s="20"/>
      <c r="EIP19" s="20"/>
      <c r="EIQ19" s="20"/>
      <c r="EIR19" s="20"/>
      <c r="EIS19" s="20"/>
      <c r="EIT19" s="20"/>
      <c r="EIU19" s="20"/>
      <c r="EIV19" s="20"/>
      <c r="EIW19" s="20"/>
      <c r="EIX19" s="20"/>
      <c r="EIY19" s="20"/>
      <c r="EIZ19" s="20"/>
      <c r="EJA19" s="20"/>
      <c r="EJB19" s="20"/>
      <c r="EJC19" s="20"/>
      <c r="EJD19" s="20"/>
      <c r="EJE19" s="20"/>
      <c r="EJF19" s="20"/>
      <c r="EJG19" s="20"/>
      <c r="EJH19" s="20"/>
      <c r="EJI19" s="20"/>
      <c r="EJJ19" s="20"/>
      <c r="EJK19" s="20"/>
      <c r="EJL19" s="20"/>
      <c r="EJM19" s="20"/>
      <c r="EJN19" s="20"/>
      <c r="EJO19" s="20"/>
      <c r="EJP19" s="20"/>
      <c r="EJQ19" s="20"/>
      <c r="EJR19" s="20"/>
      <c r="EJS19" s="20"/>
      <c r="EJT19" s="20"/>
      <c r="EJU19" s="20"/>
      <c r="EJV19" s="20"/>
      <c r="EJW19" s="20"/>
      <c r="EJX19" s="20"/>
      <c r="EJY19" s="20"/>
      <c r="EJZ19" s="20"/>
      <c r="EKA19" s="20"/>
      <c r="EKB19" s="20"/>
      <c r="EKC19" s="20"/>
      <c r="EKD19" s="20"/>
      <c r="EKE19" s="20"/>
      <c r="EKF19" s="20"/>
      <c r="EKG19" s="20"/>
      <c r="EKH19" s="20"/>
      <c r="EKI19" s="20"/>
      <c r="EKJ19" s="20"/>
      <c r="EKK19" s="20"/>
      <c r="EKL19" s="20"/>
      <c r="EKM19" s="20"/>
      <c r="EKN19" s="20"/>
      <c r="EKO19" s="20"/>
      <c r="EKP19" s="20"/>
      <c r="EKQ19" s="20"/>
      <c r="EKR19" s="20"/>
      <c r="EKS19" s="20"/>
      <c r="EKT19" s="20"/>
      <c r="EKU19" s="20"/>
      <c r="EKV19" s="20"/>
      <c r="EKW19" s="20"/>
      <c r="EKX19" s="20"/>
      <c r="EKY19" s="20"/>
      <c r="EKZ19" s="20"/>
      <c r="ELA19" s="20"/>
      <c r="ELB19" s="20"/>
      <c r="ELC19" s="20"/>
      <c r="ELD19" s="20"/>
      <c r="ELE19" s="20"/>
      <c r="ELF19" s="20"/>
      <c r="ELG19" s="20"/>
      <c r="ELH19" s="20"/>
      <c r="ELI19" s="20"/>
      <c r="ELJ19" s="20"/>
      <c r="ELK19" s="20"/>
      <c r="ELL19" s="20"/>
      <c r="ELM19" s="20"/>
      <c r="ELN19" s="20"/>
      <c r="ELO19" s="20"/>
      <c r="ELP19" s="20"/>
      <c r="ELQ19" s="20"/>
      <c r="ELR19" s="20"/>
      <c r="ELS19" s="20"/>
      <c r="ELT19" s="20"/>
      <c r="ELU19" s="20"/>
      <c r="ELV19" s="20"/>
      <c r="ELW19" s="20"/>
      <c r="ELX19" s="20"/>
      <c r="ELY19" s="20"/>
      <c r="ELZ19" s="20"/>
      <c r="EMA19" s="20"/>
      <c r="EMB19" s="20"/>
      <c r="EMC19" s="20"/>
      <c r="EMD19" s="20"/>
      <c r="EME19" s="20"/>
      <c r="EMF19" s="20"/>
      <c r="EMG19" s="20"/>
      <c r="EMH19" s="20"/>
      <c r="EMI19" s="20"/>
      <c r="EMJ19" s="20"/>
      <c r="EMK19" s="20"/>
      <c r="EML19" s="20"/>
      <c r="EMM19" s="20"/>
      <c r="EMN19" s="20"/>
      <c r="EMO19" s="20"/>
      <c r="EMP19" s="20"/>
      <c r="EMQ19" s="20"/>
      <c r="EMR19" s="20"/>
      <c r="EMS19" s="20"/>
      <c r="EMT19" s="20"/>
      <c r="EMU19" s="20"/>
      <c r="EMV19" s="20"/>
      <c r="EMW19" s="20"/>
      <c r="EMX19" s="20"/>
      <c r="EMY19" s="20"/>
      <c r="EMZ19" s="20"/>
      <c r="ENA19" s="20"/>
      <c r="ENB19" s="20"/>
      <c r="ENC19" s="20"/>
      <c r="END19" s="20"/>
      <c r="ENE19" s="20"/>
      <c r="ENF19" s="20"/>
      <c r="ENG19" s="20"/>
      <c r="ENH19" s="20"/>
      <c r="ENI19" s="20"/>
      <c r="ENJ19" s="20"/>
      <c r="ENK19" s="20"/>
      <c r="ENL19" s="20"/>
      <c r="ENM19" s="20"/>
      <c r="ENN19" s="20"/>
      <c r="ENO19" s="20"/>
      <c r="ENP19" s="20"/>
      <c r="ENQ19" s="20"/>
      <c r="ENR19" s="20"/>
      <c r="ENS19" s="20"/>
      <c r="ENT19" s="20"/>
      <c r="ENU19" s="20"/>
      <c r="ENV19" s="20"/>
      <c r="ENW19" s="20"/>
      <c r="ENX19" s="20"/>
      <c r="ENY19" s="20"/>
      <c r="ENZ19" s="20"/>
      <c r="EOA19" s="20"/>
      <c r="EOB19" s="20"/>
      <c r="EOC19" s="20"/>
      <c r="EOD19" s="20"/>
      <c r="EOE19" s="20"/>
      <c r="EOF19" s="20"/>
      <c r="EOG19" s="20"/>
      <c r="EOH19" s="20"/>
      <c r="EOI19" s="20"/>
      <c r="EOJ19" s="20"/>
      <c r="EOK19" s="20"/>
      <c r="EOL19" s="20"/>
      <c r="EOM19" s="20"/>
      <c r="EON19" s="20"/>
      <c r="EOO19" s="20"/>
      <c r="EOP19" s="20"/>
      <c r="EOQ19" s="20"/>
      <c r="EOR19" s="20"/>
      <c r="EOS19" s="20"/>
      <c r="EOT19" s="20"/>
      <c r="EOU19" s="20"/>
      <c r="EOV19" s="20"/>
      <c r="EOW19" s="20"/>
      <c r="EOX19" s="20"/>
      <c r="EOY19" s="20"/>
      <c r="EOZ19" s="20"/>
      <c r="EPA19" s="20"/>
      <c r="EPB19" s="20"/>
      <c r="EPC19" s="20"/>
      <c r="EPD19" s="20"/>
      <c r="EPE19" s="20"/>
      <c r="EPF19" s="20"/>
      <c r="EPG19" s="20"/>
      <c r="EPH19" s="20"/>
      <c r="EPI19" s="20"/>
      <c r="EPJ19" s="20"/>
      <c r="EPK19" s="20"/>
      <c r="EPL19" s="20"/>
      <c r="EPM19" s="20"/>
      <c r="EPN19" s="20"/>
      <c r="EPO19" s="20"/>
      <c r="EPP19" s="20"/>
      <c r="EPQ19" s="20"/>
      <c r="EPR19" s="20"/>
      <c r="EPS19" s="20"/>
      <c r="EPT19" s="20"/>
      <c r="EPU19" s="20"/>
      <c r="EPV19" s="20"/>
      <c r="EPW19" s="20"/>
      <c r="EPX19" s="20"/>
      <c r="EPY19" s="20"/>
      <c r="EPZ19" s="20"/>
      <c r="EQA19" s="20"/>
      <c r="EQB19" s="20"/>
      <c r="EQC19" s="20"/>
      <c r="EQD19" s="20"/>
      <c r="EQE19" s="20"/>
      <c r="EQF19" s="20"/>
      <c r="EQG19" s="20"/>
      <c r="EQH19" s="20"/>
      <c r="EQI19" s="20"/>
      <c r="EQJ19" s="20"/>
      <c r="EQK19" s="20"/>
      <c r="EQL19" s="20"/>
      <c r="EQM19" s="20"/>
      <c r="EQN19" s="20"/>
      <c r="EQO19" s="20"/>
      <c r="EQP19" s="20"/>
      <c r="EQQ19" s="20"/>
      <c r="EQR19" s="20"/>
      <c r="EQS19" s="20"/>
      <c r="EQT19" s="20"/>
      <c r="EQU19" s="20"/>
      <c r="EQV19" s="20"/>
      <c r="EQW19" s="20"/>
      <c r="EQX19" s="20"/>
      <c r="EQY19" s="20"/>
      <c r="EQZ19" s="20"/>
      <c r="ERA19" s="20"/>
      <c r="ERB19" s="20"/>
      <c r="ERC19" s="20"/>
      <c r="ERD19" s="20"/>
      <c r="ERE19" s="20"/>
      <c r="ERF19" s="20"/>
      <c r="ERG19" s="20"/>
      <c r="ERH19" s="20"/>
      <c r="ERI19" s="20"/>
      <c r="ERJ19" s="20"/>
      <c r="ERK19" s="20"/>
      <c r="ERL19" s="20"/>
      <c r="ERM19" s="20"/>
      <c r="ERN19" s="20"/>
      <c r="ERO19" s="20"/>
      <c r="ERP19" s="20"/>
      <c r="ERQ19" s="20"/>
      <c r="ERR19" s="20"/>
      <c r="ERS19" s="20"/>
      <c r="ERT19" s="20"/>
      <c r="ERU19" s="20"/>
      <c r="ERV19" s="20"/>
      <c r="ERW19" s="20"/>
      <c r="ERX19" s="20"/>
      <c r="ERY19" s="20"/>
      <c r="ERZ19" s="20"/>
      <c r="ESA19" s="20"/>
      <c r="ESB19" s="20"/>
      <c r="ESC19" s="20"/>
      <c r="ESD19" s="20"/>
      <c r="ESE19" s="20"/>
      <c r="ESF19" s="20"/>
      <c r="ESG19" s="20"/>
      <c r="ESH19" s="20"/>
      <c r="ESI19" s="20"/>
      <c r="ESJ19" s="20"/>
      <c r="ESK19" s="20"/>
      <c r="ESL19" s="20"/>
      <c r="ESM19" s="20"/>
      <c r="ESN19" s="20"/>
      <c r="ESO19" s="20"/>
      <c r="ESP19" s="20"/>
      <c r="ESQ19" s="20"/>
      <c r="ESR19" s="20"/>
      <c r="ESS19" s="20"/>
      <c r="EST19" s="20"/>
      <c r="ESU19" s="20"/>
      <c r="ESV19" s="20"/>
      <c r="ESW19" s="20"/>
      <c r="ESX19" s="20"/>
      <c r="ESY19" s="20"/>
      <c r="ESZ19" s="20"/>
      <c r="ETA19" s="20"/>
      <c r="ETB19" s="20"/>
      <c r="ETC19" s="20"/>
      <c r="ETD19" s="20"/>
      <c r="ETE19" s="20"/>
      <c r="ETF19" s="20"/>
      <c r="ETG19" s="20"/>
      <c r="ETH19" s="20"/>
      <c r="ETI19" s="20"/>
      <c r="ETJ19" s="20"/>
      <c r="ETK19" s="20"/>
      <c r="ETL19" s="20"/>
      <c r="ETM19" s="20"/>
      <c r="ETN19" s="20"/>
      <c r="ETO19" s="20"/>
      <c r="ETP19" s="20"/>
      <c r="ETQ19" s="20"/>
      <c r="ETR19" s="20"/>
      <c r="ETS19" s="20"/>
      <c r="ETT19" s="20"/>
      <c r="ETU19" s="20"/>
      <c r="ETV19" s="20"/>
      <c r="ETW19" s="20"/>
      <c r="ETX19" s="20"/>
      <c r="ETY19" s="20"/>
      <c r="ETZ19" s="20"/>
      <c r="EUA19" s="20"/>
      <c r="EUB19" s="20"/>
      <c r="EUC19" s="20"/>
      <c r="EUD19" s="20"/>
      <c r="EUE19" s="20"/>
      <c r="EUF19" s="20"/>
      <c r="EUG19" s="20"/>
      <c r="EUH19" s="20"/>
      <c r="EUI19" s="20"/>
      <c r="EUJ19" s="20"/>
      <c r="EUK19" s="20"/>
      <c r="EUL19" s="20"/>
      <c r="EUM19" s="20"/>
      <c r="EUN19" s="20"/>
      <c r="EUO19" s="20"/>
      <c r="EUP19" s="20"/>
      <c r="EUQ19" s="20"/>
      <c r="EUR19" s="20"/>
      <c r="EUS19" s="20"/>
      <c r="EUT19" s="20"/>
      <c r="EUU19" s="20"/>
      <c r="EUV19" s="20"/>
      <c r="EUW19" s="20"/>
      <c r="EUX19" s="20"/>
      <c r="EUY19" s="20"/>
      <c r="EUZ19" s="20"/>
      <c r="EVA19" s="20"/>
      <c r="EVB19" s="20"/>
      <c r="EVC19" s="20"/>
      <c r="EVD19" s="20"/>
      <c r="EVE19" s="20"/>
      <c r="EVF19" s="20"/>
      <c r="EVG19" s="20"/>
      <c r="EVH19" s="20"/>
      <c r="EVI19" s="20"/>
      <c r="EVJ19" s="20"/>
      <c r="EVK19" s="20"/>
      <c r="EVL19" s="20"/>
      <c r="EVM19" s="20"/>
      <c r="EVN19" s="20"/>
      <c r="EVO19" s="20"/>
      <c r="EVP19" s="20"/>
      <c r="EVQ19" s="20"/>
      <c r="EVR19" s="20"/>
      <c r="EVS19" s="20"/>
      <c r="EVT19" s="20"/>
      <c r="EVU19" s="20"/>
      <c r="EVV19" s="20"/>
      <c r="EVW19" s="20"/>
      <c r="EVX19" s="20"/>
      <c r="EVY19" s="20"/>
      <c r="EVZ19" s="20"/>
      <c r="EWA19" s="20"/>
      <c r="EWB19" s="20"/>
      <c r="EWC19" s="20"/>
      <c r="EWD19" s="20"/>
      <c r="EWE19" s="20"/>
      <c r="EWF19" s="20"/>
      <c r="EWG19" s="20"/>
      <c r="EWH19" s="20"/>
      <c r="EWI19" s="20"/>
      <c r="EWJ19" s="20"/>
      <c r="EWK19" s="20"/>
      <c r="EWL19" s="20"/>
      <c r="EWM19" s="20"/>
      <c r="EWN19" s="20"/>
      <c r="EWO19" s="20"/>
      <c r="EWP19" s="20"/>
      <c r="EWQ19" s="20"/>
      <c r="EWR19" s="20"/>
      <c r="EWS19" s="20"/>
      <c r="EWT19" s="20"/>
      <c r="EWU19" s="20"/>
      <c r="EWV19" s="20"/>
      <c r="EWW19" s="20"/>
      <c r="EWX19" s="20"/>
      <c r="EWY19" s="20"/>
      <c r="EWZ19" s="20"/>
      <c r="EXA19" s="20"/>
      <c r="EXB19" s="20"/>
      <c r="EXC19" s="20"/>
      <c r="EXD19" s="20"/>
      <c r="EXE19" s="20"/>
      <c r="EXF19" s="20"/>
      <c r="EXG19" s="20"/>
      <c r="EXH19" s="20"/>
      <c r="EXI19" s="20"/>
      <c r="EXJ19" s="20"/>
      <c r="EXK19" s="20"/>
      <c r="EXL19" s="20"/>
      <c r="EXM19" s="20"/>
      <c r="EXN19" s="20"/>
      <c r="EXO19" s="20"/>
      <c r="EXP19" s="20"/>
      <c r="EXQ19" s="20"/>
      <c r="EXR19" s="20"/>
      <c r="EXS19" s="20"/>
      <c r="EXT19" s="20"/>
      <c r="EXU19" s="20"/>
      <c r="EXV19" s="20"/>
      <c r="EXW19" s="20"/>
      <c r="EXX19" s="20"/>
      <c r="EXY19" s="20"/>
      <c r="EXZ19" s="20"/>
      <c r="EYA19" s="20"/>
      <c r="EYB19" s="20"/>
      <c r="EYC19" s="20"/>
      <c r="EYD19" s="20"/>
      <c r="EYE19" s="20"/>
      <c r="EYF19" s="20"/>
      <c r="EYG19" s="20"/>
      <c r="EYH19" s="20"/>
      <c r="EYI19" s="20"/>
      <c r="EYJ19" s="20"/>
      <c r="EYK19" s="20"/>
      <c r="EYL19" s="20"/>
      <c r="EYM19" s="20"/>
      <c r="EYN19" s="20"/>
      <c r="EYO19" s="20"/>
      <c r="EYP19" s="20"/>
      <c r="EYQ19" s="20"/>
      <c r="EYR19" s="20"/>
      <c r="EYS19" s="20"/>
      <c r="EYT19" s="20"/>
      <c r="EYU19" s="20"/>
      <c r="EYV19" s="20"/>
      <c r="EYW19" s="20"/>
      <c r="EYX19" s="20"/>
      <c r="EYY19" s="20"/>
      <c r="EYZ19" s="20"/>
      <c r="EZA19" s="20"/>
      <c r="EZB19" s="20"/>
      <c r="EZC19" s="20"/>
      <c r="EZD19" s="20"/>
      <c r="EZE19" s="20"/>
      <c r="EZF19" s="20"/>
      <c r="EZG19" s="20"/>
      <c r="EZH19" s="20"/>
      <c r="EZI19" s="20"/>
      <c r="EZJ19" s="20"/>
      <c r="EZK19" s="20"/>
      <c r="EZL19" s="20"/>
      <c r="EZM19" s="20"/>
      <c r="EZN19" s="20"/>
      <c r="EZO19" s="20"/>
      <c r="EZP19" s="20"/>
      <c r="EZQ19" s="20"/>
      <c r="EZR19" s="20"/>
      <c r="EZS19" s="20"/>
      <c r="EZT19" s="20"/>
      <c r="EZU19" s="20"/>
      <c r="EZV19" s="20"/>
      <c r="EZW19" s="20"/>
      <c r="EZX19" s="20"/>
      <c r="EZY19" s="20"/>
      <c r="EZZ19" s="20"/>
      <c r="FAA19" s="20"/>
      <c r="FAB19" s="20"/>
      <c r="FAC19" s="20"/>
      <c r="FAD19" s="20"/>
      <c r="FAE19" s="20"/>
      <c r="FAF19" s="20"/>
      <c r="FAG19" s="20"/>
      <c r="FAH19" s="20"/>
      <c r="FAI19" s="20"/>
      <c r="FAJ19" s="20"/>
      <c r="FAK19" s="20"/>
      <c r="FAL19" s="20"/>
      <c r="FAM19" s="20"/>
      <c r="FAN19" s="20"/>
      <c r="FAO19" s="20"/>
      <c r="FAP19" s="20"/>
      <c r="FAQ19" s="20"/>
      <c r="FAR19" s="20"/>
      <c r="FAS19" s="20"/>
      <c r="FAT19" s="20"/>
      <c r="FAU19" s="20"/>
      <c r="FAV19" s="20"/>
      <c r="FAW19" s="20"/>
      <c r="FAX19" s="20"/>
      <c r="FAY19" s="20"/>
      <c r="FAZ19" s="20"/>
      <c r="FBA19" s="20"/>
      <c r="FBB19" s="20"/>
      <c r="FBC19" s="20"/>
      <c r="FBD19" s="20"/>
      <c r="FBE19" s="20"/>
      <c r="FBF19" s="20"/>
      <c r="FBG19" s="20"/>
      <c r="FBH19" s="20"/>
      <c r="FBI19" s="20"/>
      <c r="FBJ19" s="20"/>
      <c r="FBK19" s="20"/>
      <c r="FBL19" s="20"/>
      <c r="FBM19" s="20"/>
      <c r="FBN19" s="20"/>
      <c r="FBO19" s="20"/>
      <c r="FBP19" s="20"/>
      <c r="FBQ19" s="20"/>
      <c r="FBR19" s="20"/>
      <c r="FBS19" s="20"/>
      <c r="FBT19" s="20"/>
      <c r="FBU19" s="20"/>
      <c r="FBV19" s="20"/>
      <c r="FBW19" s="20"/>
      <c r="FBX19" s="20"/>
      <c r="FBY19" s="20"/>
      <c r="FBZ19" s="20"/>
      <c r="FCA19" s="20"/>
      <c r="FCB19" s="20"/>
      <c r="FCC19" s="20"/>
      <c r="FCD19" s="20"/>
      <c r="FCE19" s="20"/>
      <c r="FCF19" s="20"/>
      <c r="FCG19" s="20"/>
      <c r="FCH19" s="20"/>
      <c r="FCI19" s="20"/>
      <c r="FCJ19" s="20"/>
      <c r="FCK19" s="20"/>
      <c r="FCL19" s="20"/>
      <c r="FCM19" s="20"/>
      <c r="FCN19" s="20"/>
      <c r="FCO19" s="20"/>
      <c r="FCP19" s="20"/>
      <c r="FCQ19" s="20"/>
      <c r="FCR19" s="20"/>
      <c r="FCS19" s="20"/>
      <c r="FCT19" s="20"/>
      <c r="FCU19" s="20"/>
      <c r="FCV19" s="20"/>
      <c r="FCW19" s="20"/>
      <c r="FCX19" s="20"/>
      <c r="FCY19" s="20"/>
      <c r="FCZ19" s="20"/>
      <c r="FDA19" s="20"/>
      <c r="FDB19" s="20"/>
      <c r="FDC19" s="20"/>
      <c r="FDD19" s="20"/>
      <c r="FDE19" s="20"/>
      <c r="FDF19" s="20"/>
      <c r="FDG19" s="20"/>
      <c r="FDH19" s="20"/>
      <c r="FDI19" s="20"/>
      <c r="FDJ19" s="20"/>
      <c r="FDK19" s="20"/>
      <c r="FDL19" s="20"/>
      <c r="FDM19" s="20"/>
      <c r="FDN19" s="20"/>
      <c r="FDO19" s="20"/>
      <c r="FDP19" s="20"/>
      <c r="FDQ19" s="20"/>
      <c r="FDR19" s="20"/>
      <c r="FDS19" s="20"/>
      <c r="FDT19" s="20"/>
      <c r="FDU19" s="20"/>
      <c r="FDV19" s="20"/>
      <c r="FDW19" s="20"/>
      <c r="FDX19" s="20"/>
      <c r="FDY19" s="20"/>
      <c r="FDZ19" s="20"/>
      <c r="FEA19" s="20"/>
      <c r="FEB19" s="20"/>
      <c r="FEC19" s="20"/>
      <c r="FED19" s="20"/>
      <c r="FEE19" s="20"/>
      <c r="FEF19" s="20"/>
      <c r="FEG19" s="20"/>
      <c r="FEH19" s="20"/>
      <c r="FEI19" s="20"/>
      <c r="FEJ19" s="20"/>
      <c r="FEK19" s="20"/>
      <c r="FEL19" s="20"/>
      <c r="FEM19" s="20"/>
      <c r="FEN19" s="20"/>
      <c r="FEO19" s="20"/>
      <c r="FEP19" s="20"/>
      <c r="FEQ19" s="20"/>
      <c r="FER19" s="20"/>
      <c r="FES19" s="20"/>
      <c r="FET19" s="20"/>
      <c r="FEU19" s="20"/>
      <c r="FEV19" s="20"/>
      <c r="FEW19" s="20"/>
      <c r="FEX19" s="20"/>
      <c r="FEY19" s="20"/>
      <c r="FEZ19" s="20"/>
      <c r="FFA19" s="20"/>
      <c r="FFB19" s="20"/>
      <c r="FFC19" s="20"/>
      <c r="FFD19" s="20"/>
      <c r="FFE19" s="20"/>
      <c r="FFF19" s="20"/>
      <c r="FFG19" s="20"/>
      <c r="FFH19" s="20"/>
      <c r="FFI19" s="20"/>
      <c r="FFJ19" s="20"/>
      <c r="FFK19" s="20"/>
      <c r="FFL19" s="20"/>
      <c r="FFM19" s="20"/>
      <c r="FFN19" s="20"/>
      <c r="FFO19" s="20"/>
      <c r="FFP19" s="20"/>
      <c r="FFQ19" s="20"/>
      <c r="FFR19" s="20"/>
      <c r="FFS19" s="20"/>
      <c r="FFT19" s="20"/>
      <c r="FFU19" s="20"/>
      <c r="FFV19" s="20"/>
      <c r="FFW19" s="20"/>
      <c r="FFX19" s="20"/>
      <c r="FFY19" s="20"/>
      <c r="FFZ19" s="20"/>
      <c r="FGA19" s="20"/>
      <c r="FGB19" s="20"/>
      <c r="FGC19" s="20"/>
      <c r="FGD19" s="20"/>
      <c r="FGE19" s="20"/>
      <c r="FGF19" s="20"/>
      <c r="FGG19" s="20"/>
      <c r="FGH19" s="20"/>
      <c r="FGI19" s="20"/>
      <c r="FGJ19" s="20"/>
      <c r="FGK19" s="20"/>
      <c r="FGL19" s="20"/>
      <c r="FGM19" s="20"/>
      <c r="FGN19" s="20"/>
      <c r="FGO19" s="20"/>
      <c r="FGP19" s="20"/>
      <c r="FGQ19" s="20"/>
      <c r="FGR19" s="20"/>
      <c r="FGS19" s="20"/>
      <c r="FGT19" s="20"/>
      <c r="FGU19" s="20"/>
      <c r="FGV19" s="20"/>
      <c r="FGW19" s="20"/>
      <c r="FGX19" s="20"/>
      <c r="FGY19" s="20"/>
      <c r="FGZ19" s="20"/>
      <c r="FHA19" s="20"/>
      <c r="FHB19" s="20"/>
      <c r="FHC19" s="20"/>
      <c r="FHD19" s="20"/>
      <c r="FHE19" s="20"/>
      <c r="FHF19" s="20"/>
      <c r="FHG19" s="20"/>
      <c r="FHH19" s="20"/>
      <c r="FHI19" s="20"/>
      <c r="FHJ19" s="20"/>
      <c r="FHK19" s="20"/>
      <c r="FHL19" s="20"/>
      <c r="FHM19" s="20"/>
      <c r="FHN19" s="20"/>
      <c r="FHO19" s="20"/>
      <c r="FHP19" s="20"/>
      <c r="FHQ19" s="20"/>
      <c r="FHR19" s="20"/>
      <c r="FHS19" s="20"/>
      <c r="FHT19" s="20"/>
      <c r="FHU19" s="20"/>
      <c r="FHV19" s="20"/>
      <c r="FHW19" s="20"/>
      <c r="FHX19" s="20"/>
      <c r="FHY19" s="20"/>
      <c r="FHZ19" s="20"/>
      <c r="FIA19" s="20"/>
      <c r="FIB19" s="20"/>
      <c r="FIC19" s="20"/>
      <c r="FID19" s="20"/>
      <c r="FIE19" s="20"/>
      <c r="FIF19" s="20"/>
      <c r="FIG19" s="20"/>
      <c r="FIH19" s="20"/>
      <c r="FII19" s="20"/>
      <c r="FIJ19" s="20"/>
      <c r="FIK19" s="20"/>
      <c r="FIL19" s="20"/>
      <c r="FIM19" s="20"/>
      <c r="FIN19" s="20"/>
      <c r="FIO19" s="20"/>
      <c r="FIP19" s="20"/>
      <c r="FIQ19" s="20"/>
      <c r="FIR19" s="20"/>
      <c r="FIS19" s="20"/>
      <c r="FIT19" s="20"/>
      <c r="FIU19" s="20"/>
      <c r="FIV19" s="20"/>
      <c r="FIW19" s="20"/>
      <c r="FIX19" s="20"/>
      <c r="FIY19" s="20"/>
      <c r="FIZ19" s="20"/>
      <c r="FJA19" s="20"/>
      <c r="FJB19" s="20"/>
      <c r="FJC19" s="20"/>
      <c r="FJD19" s="20"/>
      <c r="FJE19" s="20"/>
      <c r="FJF19" s="20"/>
      <c r="FJG19" s="20"/>
      <c r="FJH19" s="20"/>
      <c r="FJI19" s="20"/>
      <c r="FJJ19" s="20"/>
      <c r="FJK19" s="20"/>
      <c r="FJL19" s="20"/>
      <c r="FJM19" s="20"/>
      <c r="FJN19" s="20"/>
      <c r="FJO19" s="20"/>
      <c r="FJP19" s="20"/>
      <c r="FJQ19" s="20"/>
      <c r="FJR19" s="20"/>
      <c r="FJS19" s="20"/>
      <c r="FJT19" s="20"/>
      <c r="FJU19" s="20"/>
      <c r="FJV19" s="20"/>
      <c r="FJW19" s="20"/>
      <c r="FJX19" s="20"/>
      <c r="FJY19" s="20"/>
      <c r="FJZ19" s="20"/>
      <c r="FKA19" s="20"/>
      <c r="FKB19" s="20"/>
      <c r="FKC19" s="20"/>
      <c r="FKD19" s="20"/>
      <c r="FKE19" s="20"/>
      <c r="FKF19" s="20"/>
      <c r="FKG19" s="20"/>
      <c r="FKH19" s="20"/>
      <c r="FKI19" s="20"/>
      <c r="FKJ19" s="20"/>
      <c r="FKK19" s="20"/>
      <c r="FKL19" s="20"/>
      <c r="FKM19" s="20"/>
      <c r="FKN19" s="20"/>
      <c r="FKO19" s="20"/>
      <c r="FKP19" s="20"/>
      <c r="FKQ19" s="20"/>
      <c r="FKR19" s="20"/>
      <c r="FKS19" s="20"/>
      <c r="FKT19" s="20"/>
      <c r="FKU19" s="20"/>
      <c r="FKV19" s="20"/>
      <c r="FKW19" s="20"/>
      <c r="FKX19" s="20"/>
      <c r="FKY19" s="20"/>
      <c r="FKZ19" s="20"/>
      <c r="FLA19" s="20"/>
      <c r="FLB19" s="20"/>
      <c r="FLC19" s="20"/>
      <c r="FLD19" s="20"/>
      <c r="FLE19" s="20"/>
      <c r="FLF19" s="20"/>
      <c r="FLG19" s="20"/>
      <c r="FLH19" s="20"/>
      <c r="FLI19" s="20"/>
      <c r="FLJ19" s="20"/>
      <c r="FLK19" s="20"/>
      <c r="FLL19" s="20"/>
      <c r="FLM19" s="20"/>
      <c r="FLN19" s="20"/>
      <c r="FLO19" s="20"/>
      <c r="FLP19" s="20"/>
      <c r="FLQ19" s="20"/>
      <c r="FLR19" s="20"/>
      <c r="FLS19" s="20"/>
      <c r="FLT19" s="20"/>
      <c r="FLU19" s="20"/>
      <c r="FLV19" s="20"/>
      <c r="FLW19" s="20"/>
      <c r="FLX19" s="20"/>
      <c r="FLY19" s="20"/>
      <c r="FLZ19" s="20"/>
      <c r="FMA19" s="20"/>
      <c r="FMB19" s="20"/>
      <c r="FMC19" s="20"/>
      <c r="FMD19" s="20"/>
      <c r="FME19" s="20"/>
      <c r="FMF19" s="20"/>
      <c r="FMG19" s="20"/>
      <c r="FMH19" s="20"/>
      <c r="FMI19" s="20"/>
      <c r="FMJ19" s="20"/>
      <c r="FMK19" s="20"/>
      <c r="FML19" s="20"/>
      <c r="FMM19" s="20"/>
      <c r="FMN19" s="20"/>
      <c r="FMO19" s="20"/>
      <c r="FMP19" s="20"/>
      <c r="FMQ19" s="20"/>
      <c r="FMR19" s="20"/>
      <c r="FMS19" s="20"/>
      <c r="FMT19" s="20"/>
      <c r="FMU19" s="20"/>
      <c r="FMV19" s="20"/>
      <c r="FMW19" s="20"/>
      <c r="FMX19" s="20"/>
      <c r="FMY19" s="20"/>
      <c r="FMZ19" s="20"/>
      <c r="FNA19" s="20"/>
      <c r="FNB19" s="20"/>
      <c r="FNC19" s="20"/>
      <c r="FND19" s="20"/>
      <c r="FNE19" s="20"/>
      <c r="FNF19" s="20"/>
      <c r="FNG19" s="20"/>
      <c r="FNH19" s="20"/>
      <c r="FNI19" s="20"/>
      <c r="FNJ19" s="20"/>
      <c r="FNK19" s="20"/>
      <c r="FNL19" s="20"/>
      <c r="FNM19" s="20"/>
      <c r="FNN19" s="20"/>
      <c r="FNO19" s="20"/>
      <c r="FNP19" s="20"/>
      <c r="FNQ19" s="20"/>
      <c r="FNR19" s="20"/>
      <c r="FNS19" s="20"/>
      <c r="FNT19" s="20"/>
      <c r="FNU19" s="20"/>
      <c r="FNV19" s="20"/>
      <c r="FNW19" s="20"/>
      <c r="FNX19" s="20"/>
      <c r="FNY19" s="20"/>
      <c r="FNZ19" s="20"/>
      <c r="FOA19" s="20"/>
      <c r="FOB19" s="20"/>
      <c r="FOC19" s="20"/>
      <c r="FOD19" s="20"/>
      <c r="FOE19" s="20"/>
      <c r="FOF19" s="20"/>
      <c r="FOG19" s="20"/>
      <c r="FOH19" s="20"/>
      <c r="FOI19" s="20"/>
      <c r="FOJ19" s="20"/>
      <c r="FOK19" s="20"/>
      <c r="FOL19" s="20"/>
      <c r="FOM19" s="20"/>
      <c r="FON19" s="20"/>
      <c r="FOO19" s="20"/>
      <c r="FOP19" s="20"/>
      <c r="FOQ19" s="20"/>
      <c r="FOR19" s="20"/>
      <c r="FOS19" s="20"/>
      <c r="FOT19" s="20"/>
      <c r="FOU19" s="20"/>
      <c r="FOV19" s="20"/>
      <c r="FOW19" s="20"/>
      <c r="FOX19" s="20"/>
      <c r="FOY19" s="20"/>
      <c r="FOZ19" s="20"/>
      <c r="FPA19" s="20"/>
      <c r="FPB19" s="20"/>
      <c r="FPC19" s="20"/>
      <c r="FPD19" s="20"/>
      <c r="FPE19" s="20"/>
      <c r="FPF19" s="20"/>
      <c r="FPG19" s="20"/>
      <c r="FPH19" s="20"/>
      <c r="FPI19" s="20"/>
      <c r="FPJ19" s="20"/>
      <c r="FPK19" s="20"/>
      <c r="FPL19" s="20"/>
      <c r="FPM19" s="20"/>
      <c r="FPN19" s="20"/>
      <c r="FPO19" s="20"/>
      <c r="FPP19" s="20"/>
      <c r="FPQ19" s="20"/>
      <c r="FPR19" s="20"/>
      <c r="FPS19" s="20"/>
      <c r="FPT19" s="20"/>
      <c r="FPU19" s="20"/>
      <c r="FPV19" s="20"/>
      <c r="FPW19" s="20"/>
      <c r="FPX19" s="20"/>
      <c r="FPY19" s="20"/>
      <c r="FPZ19" s="20"/>
      <c r="FQA19" s="20"/>
      <c r="FQB19" s="20"/>
      <c r="FQC19" s="20"/>
      <c r="FQD19" s="20"/>
      <c r="FQE19" s="20"/>
      <c r="FQF19" s="20"/>
      <c r="FQG19" s="20"/>
      <c r="FQH19" s="20"/>
      <c r="FQI19" s="20"/>
      <c r="FQJ19" s="20"/>
      <c r="FQK19" s="20"/>
      <c r="FQL19" s="20"/>
      <c r="FQM19" s="20"/>
      <c r="FQN19" s="20"/>
      <c r="FQO19" s="20"/>
      <c r="FQP19" s="20"/>
      <c r="FQQ19" s="20"/>
      <c r="FQR19" s="20"/>
      <c r="FQS19" s="20"/>
      <c r="FQT19" s="20"/>
      <c r="FQU19" s="20"/>
      <c r="FQV19" s="20"/>
      <c r="FQW19" s="20"/>
      <c r="FQX19" s="20"/>
      <c r="FQY19" s="20"/>
      <c r="FQZ19" s="20"/>
      <c r="FRA19" s="20"/>
      <c r="FRB19" s="20"/>
      <c r="FRC19" s="20"/>
      <c r="FRD19" s="20"/>
      <c r="FRE19" s="20"/>
      <c r="FRF19" s="20"/>
      <c r="FRG19" s="20"/>
      <c r="FRH19" s="20"/>
      <c r="FRI19" s="20"/>
      <c r="FRJ19" s="20"/>
      <c r="FRK19" s="20"/>
      <c r="FRL19" s="20"/>
      <c r="FRM19" s="20"/>
      <c r="FRN19" s="20"/>
      <c r="FRO19" s="20"/>
      <c r="FRP19" s="20"/>
      <c r="FRQ19" s="20"/>
      <c r="FRR19" s="20"/>
      <c r="FRS19" s="20"/>
      <c r="FRT19" s="20"/>
      <c r="FRU19" s="20"/>
      <c r="FRV19" s="20"/>
      <c r="FRW19" s="20"/>
      <c r="FRX19" s="20"/>
      <c r="FRY19" s="20"/>
      <c r="FRZ19" s="20"/>
      <c r="FSA19" s="20"/>
      <c r="FSB19" s="20"/>
      <c r="FSC19" s="20"/>
      <c r="FSD19" s="20"/>
      <c r="FSE19" s="20"/>
      <c r="FSF19" s="20"/>
      <c r="FSG19" s="20"/>
      <c r="FSH19" s="20"/>
      <c r="FSI19" s="20"/>
      <c r="FSJ19" s="20"/>
      <c r="FSK19" s="20"/>
      <c r="FSL19" s="20"/>
      <c r="FSM19" s="20"/>
      <c r="FSN19" s="20"/>
      <c r="FSO19" s="20"/>
      <c r="FSP19" s="20"/>
      <c r="FSQ19" s="20"/>
      <c r="FSR19" s="20"/>
      <c r="FSS19" s="20"/>
      <c r="FST19" s="20"/>
      <c r="FSU19" s="20"/>
      <c r="FSV19" s="20"/>
      <c r="FSW19" s="20"/>
      <c r="FSX19" s="20"/>
      <c r="FSY19" s="20"/>
      <c r="FSZ19" s="20"/>
      <c r="FTA19" s="20"/>
      <c r="FTB19" s="20"/>
      <c r="FTC19" s="20"/>
      <c r="FTD19" s="20"/>
      <c r="FTE19" s="20"/>
      <c r="FTF19" s="20"/>
      <c r="FTG19" s="20"/>
      <c r="FTH19" s="20"/>
      <c r="FTI19" s="20"/>
      <c r="FTJ19" s="20"/>
      <c r="FTK19" s="20"/>
      <c r="FTL19" s="20"/>
      <c r="FTM19" s="20"/>
      <c r="FTN19" s="20"/>
      <c r="FTO19" s="20"/>
      <c r="FTP19" s="20"/>
      <c r="FTQ19" s="20"/>
      <c r="FTR19" s="20"/>
      <c r="FTS19" s="20"/>
      <c r="FTT19" s="20"/>
      <c r="FTU19" s="20"/>
      <c r="FTV19" s="20"/>
      <c r="FTW19" s="20"/>
      <c r="FTX19" s="20"/>
      <c r="FTY19" s="20"/>
      <c r="FTZ19" s="20"/>
      <c r="FUA19" s="20"/>
      <c r="FUB19" s="20"/>
      <c r="FUC19" s="20"/>
      <c r="FUD19" s="20"/>
      <c r="FUE19" s="20"/>
      <c r="FUF19" s="20"/>
      <c r="FUG19" s="20"/>
      <c r="FUH19" s="20"/>
      <c r="FUI19" s="20"/>
      <c r="FUJ19" s="20"/>
      <c r="FUK19" s="20"/>
      <c r="FUL19" s="20"/>
      <c r="FUM19" s="20"/>
      <c r="FUN19" s="20"/>
      <c r="FUO19" s="20"/>
      <c r="FUP19" s="20"/>
      <c r="FUQ19" s="20"/>
      <c r="FUR19" s="20"/>
      <c r="FUS19" s="20"/>
      <c r="FUT19" s="20"/>
      <c r="FUU19" s="20"/>
      <c r="FUV19" s="20"/>
      <c r="FUW19" s="20"/>
      <c r="FUX19" s="20"/>
      <c r="FUY19" s="20"/>
      <c r="FUZ19" s="20"/>
      <c r="FVA19" s="20"/>
      <c r="FVB19" s="20"/>
      <c r="FVC19" s="20"/>
      <c r="FVD19" s="20"/>
      <c r="FVE19" s="20"/>
      <c r="FVF19" s="20"/>
      <c r="FVG19" s="20"/>
      <c r="FVH19" s="20"/>
      <c r="FVI19" s="20"/>
      <c r="FVJ19" s="20"/>
      <c r="FVK19" s="20"/>
      <c r="FVL19" s="20"/>
      <c r="FVM19" s="20"/>
      <c r="FVN19" s="20"/>
      <c r="FVO19" s="20"/>
      <c r="FVP19" s="20"/>
      <c r="FVQ19" s="20"/>
      <c r="FVR19" s="20"/>
      <c r="FVS19" s="20"/>
      <c r="FVT19" s="20"/>
      <c r="FVU19" s="20"/>
      <c r="FVV19" s="20"/>
      <c r="FVW19" s="20"/>
      <c r="FVX19" s="20"/>
      <c r="FVY19" s="20"/>
      <c r="FVZ19" s="20"/>
      <c r="FWA19" s="20"/>
      <c r="FWB19" s="20"/>
      <c r="FWC19" s="20"/>
      <c r="FWD19" s="20"/>
      <c r="FWE19" s="20"/>
      <c r="FWF19" s="20"/>
      <c r="FWG19" s="20"/>
      <c r="FWH19" s="20"/>
      <c r="FWI19" s="20"/>
      <c r="FWJ19" s="20"/>
      <c r="FWK19" s="20"/>
      <c r="FWL19" s="20"/>
      <c r="FWM19" s="20"/>
      <c r="FWN19" s="20"/>
      <c r="FWO19" s="20"/>
      <c r="FWP19" s="20"/>
      <c r="FWQ19" s="20"/>
      <c r="FWR19" s="20"/>
      <c r="FWS19" s="20"/>
      <c r="FWT19" s="20"/>
      <c r="FWU19" s="20"/>
      <c r="FWV19" s="20"/>
      <c r="FWW19" s="20"/>
      <c r="FWX19" s="20"/>
      <c r="FWY19" s="20"/>
      <c r="FWZ19" s="20"/>
      <c r="FXA19" s="20"/>
      <c r="FXB19" s="20"/>
      <c r="FXC19" s="20"/>
      <c r="FXD19" s="20"/>
      <c r="FXE19" s="20"/>
      <c r="FXF19" s="20"/>
      <c r="FXG19" s="20"/>
      <c r="FXH19" s="20"/>
      <c r="FXI19" s="20"/>
      <c r="FXJ19" s="20"/>
      <c r="FXK19" s="20"/>
      <c r="FXL19" s="20"/>
      <c r="FXM19" s="20"/>
      <c r="FXN19" s="20"/>
      <c r="FXO19" s="20"/>
      <c r="FXP19" s="20"/>
      <c r="FXQ19" s="20"/>
      <c r="FXR19" s="20"/>
      <c r="FXS19" s="20"/>
      <c r="FXT19" s="20"/>
      <c r="FXU19" s="20"/>
      <c r="FXV19" s="20"/>
      <c r="FXW19" s="20"/>
      <c r="FXX19" s="20"/>
      <c r="FXY19" s="20"/>
      <c r="FXZ19" s="20"/>
      <c r="FYA19" s="20"/>
      <c r="FYB19" s="20"/>
      <c r="FYC19" s="20"/>
      <c r="FYD19" s="20"/>
      <c r="FYE19" s="20"/>
      <c r="FYF19" s="20"/>
      <c r="FYG19" s="20"/>
      <c r="FYH19" s="20"/>
      <c r="FYI19" s="20"/>
      <c r="FYJ19" s="20"/>
      <c r="FYK19" s="20"/>
      <c r="FYL19" s="20"/>
      <c r="FYM19" s="20"/>
      <c r="FYN19" s="20"/>
      <c r="FYO19" s="20"/>
      <c r="FYP19" s="20"/>
      <c r="FYQ19" s="20"/>
      <c r="FYR19" s="20"/>
      <c r="FYS19" s="20"/>
      <c r="FYT19" s="20"/>
      <c r="FYU19" s="20"/>
      <c r="FYV19" s="20"/>
      <c r="FYW19" s="20"/>
      <c r="FYX19" s="20"/>
      <c r="FYY19" s="20"/>
      <c r="FYZ19" s="20"/>
      <c r="FZA19" s="20"/>
      <c r="FZB19" s="20"/>
      <c r="FZC19" s="20"/>
      <c r="FZD19" s="20"/>
      <c r="FZE19" s="20"/>
      <c r="FZF19" s="20"/>
      <c r="FZG19" s="20"/>
      <c r="FZH19" s="20"/>
      <c r="FZI19" s="20"/>
      <c r="FZJ19" s="20"/>
      <c r="FZK19" s="20"/>
      <c r="FZL19" s="20"/>
      <c r="FZM19" s="20"/>
      <c r="FZN19" s="20"/>
      <c r="FZO19" s="20"/>
      <c r="FZP19" s="20"/>
      <c r="FZQ19" s="20"/>
      <c r="FZR19" s="20"/>
      <c r="FZS19" s="20"/>
      <c r="FZT19" s="20"/>
      <c r="FZU19" s="20"/>
      <c r="FZV19" s="20"/>
      <c r="FZW19" s="20"/>
      <c r="FZX19" s="20"/>
      <c r="FZY19" s="20"/>
      <c r="FZZ19" s="20"/>
      <c r="GAA19" s="20"/>
      <c r="GAB19" s="20"/>
      <c r="GAC19" s="20"/>
      <c r="GAD19" s="20"/>
      <c r="GAE19" s="20"/>
      <c r="GAF19" s="20"/>
      <c r="GAG19" s="20"/>
      <c r="GAH19" s="20"/>
      <c r="GAI19" s="20"/>
      <c r="GAJ19" s="20"/>
      <c r="GAK19" s="20"/>
      <c r="GAL19" s="20"/>
      <c r="GAM19" s="20"/>
      <c r="GAN19" s="20"/>
      <c r="GAO19" s="20"/>
      <c r="GAP19" s="20"/>
      <c r="GAQ19" s="20"/>
      <c r="GAR19" s="20"/>
      <c r="GAS19" s="20"/>
      <c r="GAT19" s="20"/>
      <c r="GAU19" s="20"/>
      <c r="GAV19" s="20"/>
      <c r="GAW19" s="20"/>
      <c r="GAX19" s="20"/>
      <c r="GAY19" s="20"/>
      <c r="GAZ19" s="20"/>
      <c r="GBA19" s="20"/>
      <c r="GBB19" s="20"/>
      <c r="GBC19" s="20"/>
      <c r="GBD19" s="20"/>
      <c r="GBE19" s="20"/>
      <c r="GBF19" s="20"/>
      <c r="GBG19" s="20"/>
      <c r="GBH19" s="20"/>
      <c r="GBI19" s="20"/>
      <c r="GBJ19" s="20"/>
      <c r="GBK19" s="20"/>
      <c r="GBL19" s="20"/>
      <c r="GBM19" s="20"/>
      <c r="GBN19" s="20"/>
      <c r="GBO19" s="20"/>
      <c r="GBP19" s="20"/>
      <c r="GBQ19" s="20"/>
      <c r="GBR19" s="20"/>
      <c r="GBS19" s="20"/>
      <c r="GBT19" s="20"/>
      <c r="GBU19" s="20"/>
      <c r="GBV19" s="20"/>
      <c r="GBW19" s="20"/>
      <c r="GBX19" s="20"/>
      <c r="GBY19" s="20"/>
      <c r="GBZ19" s="20"/>
      <c r="GCA19" s="20"/>
      <c r="GCB19" s="20"/>
      <c r="GCC19" s="20"/>
      <c r="GCD19" s="20"/>
      <c r="GCE19" s="20"/>
      <c r="GCF19" s="20"/>
      <c r="GCG19" s="20"/>
      <c r="GCH19" s="20"/>
      <c r="GCI19" s="20"/>
      <c r="GCJ19" s="20"/>
      <c r="GCK19" s="20"/>
      <c r="GCL19" s="20"/>
      <c r="GCM19" s="20"/>
      <c r="GCN19" s="20"/>
      <c r="GCO19" s="20"/>
      <c r="GCP19" s="20"/>
      <c r="GCQ19" s="20"/>
      <c r="GCR19" s="20"/>
      <c r="GCS19" s="20"/>
      <c r="GCT19" s="20"/>
      <c r="GCU19" s="20"/>
      <c r="GCV19" s="20"/>
      <c r="GCW19" s="20"/>
      <c r="GCX19" s="20"/>
      <c r="GCY19" s="20"/>
      <c r="GCZ19" s="20"/>
      <c r="GDA19" s="20"/>
      <c r="GDB19" s="20"/>
      <c r="GDC19" s="20"/>
      <c r="GDD19" s="20"/>
      <c r="GDE19" s="20"/>
      <c r="GDF19" s="20"/>
      <c r="GDG19" s="20"/>
      <c r="GDH19" s="20"/>
      <c r="GDI19" s="20"/>
      <c r="GDJ19" s="20"/>
      <c r="GDK19" s="20"/>
      <c r="GDL19" s="20"/>
      <c r="GDM19" s="20"/>
      <c r="GDN19" s="20"/>
      <c r="GDO19" s="20"/>
      <c r="GDP19" s="20"/>
      <c r="GDQ19" s="20"/>
      <c r="GDR19" s="20"/>
      <c r="GDS19" s="20"/>
      <c r="GDT19" s="20"/>
      <c r="GDU19" s="20"/>
      <c r="GDV19" s="20"/>
      <c r="GDW19" s="20"/>
      <c r="GDX19" s="20"/>
      <c r="GDY19" s="20"/>
      <c r="GDZ19" s="20"/>
      <c r="GEA19" s="20"/>
      <c r="GEB19" s="20"/>
      <c r="GEC19" s="20"/>
      <c r="GED19" s="20"/>
      <c r="GEE19" s="20"/>
      <c r="GEF19" s="20"/>
      <c r="GEG19" s="20"/>
      <c r="GEH19" s="20"/>
      <c r="GEI19" s="20"/>
      <c r="GEJ19" s="20"/>
      <c r="GEK19" s="20"/>
      <c r="GEL19" s="20"/>
      <c r="GEM19" s="20"/>
      <c r="GEN19" s="20"/>
      <c r="GEO19" s="20"/>
      <c r="GEP19" s="20"/>
      <c r="GEQ19" s="20"/>
      <c r="GER19" s="20"/>
      <c r="GES19" s="20"/>
      <c r="GET19" s="20"/>
      <c r="GEU19" s="20"/>
      <c r="GEV19" s="20"/>
      <c r="GEW19" s="20"/>
      <c r="GEX19" s="20"/>
      <c r="GEY19" s="20"/>
      <c r="GEZ19" s="20"/>
      <c r="GFA19" s="20"/>
      <c r="GFB19" s="20"/>
      <c r="GFC19" s="20"/>
      <c r="GFD19" s="20"/>
      <c r="GFE19" s="20"/>
      <c r="GFF19" s="20"/>
      <c r="GFG19" s="20"/>
      <c r="GFH19" s="20"/>
      <c r="GFI19" s="20"/>
      <c r="GFJ19" s="20"/>
      <c r="GFK19" s="20"/>
      <c r="GFL19" s="20"/>
      <c r="GFM19" s="20"/>
      <c r="GFN19" s="20"/>
      <c r="GFO19" s="20"/>
      <c r="GFP19" s="20"/>
      <c r="GFQ19" s="20"/>
      <c r="GFR19" s="20"/>
      <c r="GFS19" s="20"/>
      <c r="GFT19" s="20"/>
      <c r="GFU19" s="20"/>
      <c r="GFV19" s="20"/>
      <c r="GFW19" s="20"/>
      <c r="GFX19" s="20"/>
      <c r="GFY19" s="20"/>
      <c r="GFZ19" s="20"/>
      <c r="GGA19" s="20"/>
      <c r="GGB19" s="20"/>
      <c r="GGC19" s="20"/>
      <c r="GGD19" s="20"/>
      <c r="GGE19" s="20"/>
      <c r="GGF19" s="20"/>
      <c r="GGG19" s="20"/>
      <c r="GGH19" s="20"/>
      <c r="GGI19" s="20"/>
      <c r="GGJ19" s="20"/>
      <c r="GGK19" s="20"/>
      <c r="GGL19" s="20"/>
      <c r="GGM19" s="20"/>
      <c r="GGN19" s="20"/>
      <c r="GGO19" s="20"/>
      <c r="GGP19" s="20"/>
      <c r="GGQ19" s="20"/>
      <c r="GGR19" s="20"/>
      <c r="GGS19" s="20"/>
      <c r="GGT19" s="20"/>
      <c r="GGU19" s="20"/>
      <c r="GGV19" s="20"/>
      <c r="GGW19" s="20"/>
      <c r="GGX19" s="20"/>
      <c r="GGY19" s="20"/>
      <c r="GGZ19" s="20"/>
      <c r="GHA19" s="20"/>
      <c r="GHB19" s="20"/>
      <c r="GHC19" s="20"/>
      <c r="GHD19" s="20"/>
      <c r="GHE19" s="20"/>
      <c r="GHF19" s="20"/>
      <c r="GHG19" s="20"/>
      <c r="GHH19" s="20"/>
      <c r="GHI19" s="20"/>
      <c r="GHJ19" s="20"/>
      <c r="GHK19" s="20"/>
      <c r="GHL19" s="20"/>
      <c r="GHM19" s="20"/>
      <c r="GHN19" s="20"/>
      <c r="GHO19" s="20"/>
      <c r="GHP19" s="20"/>
      <c r="GHQ19" s="20"/>
      <c r="GHR19" s="20"/>
      <c r="GHS19" s="20"/>
      <c r="GHT19" s="20"/>
      <c r="GHU19" s="20"/>
      <c r="GHV19" s="20"/>
      <c r="GHW19" s="20"/>
      <c r="GHX19" s="20"/>
      <c r="GHY19" s="20"/>
      <c r="GHZ19" s="20"/>
      <c r="GIA19" s="20"/>
      <c r="GIB19" s="20"/>
      <c r="GIC19" s="20"/>
      <c r="GID19" s="20"/>
      <c r="GIE19" s="20"/>
      <c r="GIF19" s="20"/>
      <c r="GIG19" s="20"/>
      <c r="GIH19" s="20"/>
      <c r="GII19" s="20"/>
      <c r="GIJ19" s="20"/>
      <c r="GIK19" s="20"/>
      <c r="GIL19" s="20"/>
      <c r="GIM19" s="20"/>
      <c r="GIN19" s="20"/>
      <c r="GIO19" s="20"/>
      <c r="GIP19" s="20"/>
      <c r="GIQ19" s="20"/>
      <c r="GIR19" s="20"/>
      <c r="GIS19" s="20"/>
      <c r="GIT19" s="20"/>
      <c r="GIU19" s="20"/>
      <c r="GIV19" s="20"/>
      <c r="GIW19" s="20"/>
      <c r="GIX19" s="20"/>
      <c r="GIY19" s="20"/>
      <c r="GIZ19" s="20"/>
      <c r="GJA19" s="20"/>
      <c r="GJB19" s="20"/>
      <c r="GJC19" s="20"/>
      <c r="GJD19" s="20"/>
      <c r="GJE19" s="20"/>
      <c r="GJF19" s="20"/>
      <c r="GJG19" s="20"/>
      <c r="GJH19" s="20"/>
      <c r="GJI19" s="20"/>
      <c r="GJJ19" s="20"/>
      <c r="GJK19" s="20"/>
      <c r="GJL19" s="20"/>
      <c r="GJM19" s="20"/>
      <c r="GJN19" s="20"/>
      <c r="GJO19" s="20"/>
      <c r="GJP19" s="20"/>
      <c r="GJQ19" s="20"/>
      <c r="GJR19" s="20"/>
      <c r="GJS19" s="20"/>
      <c r="GJT19" s="20"/>
      <c r="GJU19" s="20"/>
      <c r="GJV19" s="20"/>
      <c r="GJW19" s="20"/>
      <c r="GJX19" s="20"/>
      <c r="GJY19" s="20"/>
      <c r="GJZ19" s="20"/>
      <c r="GKA19" s="20"/>
      <c r="GKB19" s="20"/>
      <c r="GKC19" s="20"/>
      <c r="GKD19" s="20"/>
      <c r="GKE19" s="20"/>
      <c r="GKF19" s="20"/>
      <c r="GKG19" s="20"/>
      <c r="GKH19" s="20"/>
      <c r="GKI19" s="20"/>
      <c r="GKJ19" s="20"/>
      <c r="GKK19" s="20"/>
      <c r="GKL19" s="20"/>
      <c r="GKM19" s="20"/>
      <c r="GKN19" s="20"/>
      <c r="GKO19" s="20"/>
      <c r="GKP19" s="20"/>
      <c r="GKQ19" s="20"/>
      <c r="GKR19" s="20"/>
      <c r="GKS19" s="20"/>
      <c r="GKT19" s="20"/>
      <c r="GKU19" s="20"/>
      <c r="GKV19" s="20"/>
      <c r="GKW19" s="20"/>
      <c r="GKX19" s="20"/>
      <c r="GKY19" s="20"/>
      <c r="GKZ19" s="20"/>
      <c r="GLA19" s="20"/>
      <c r="GLB19" s="20"/>
      <c r="GLC19" s="20"/>
      <c r="GLD19" s="20"/>
      <c r="GLE19" s="20"/>
      <c r="GLF19" s="20"/>
      <c r="GLG19" s="20"/>
      <c r="GLH19" s="20"/>
      <c r="GLI19" s="20"/>
      <c r="GLJ19" s="20"/>
      <c r="GLK19" s="20"/>
      <c r="GLL19" s="20"/>
      <c r="GLM19" s="20"/>
      <c r="GLN19" s="20"/>
      <c r="GLO19" s="20"/>
      <c r="GLP19" s="20"/>
      <c r="GLQ19" s="20"/>
      <c r="GLR19" s="20"/>
      <c r="GLS19" s="20"/>
      <c r="GLT19" s="20"/>
      <c r="GLU19" s="20"/>
      <c r="GLV19" s="20"/>
      <c r="GLW19" s="20"/>
      <c r="GLX19" s="20"/>
      <c r="GLY19" s="20"/>
      <c r="GLZ19" s="20"/>
      <c r="GMA19" s="20"/>
      <c r="GMB19" s="20"/>
      <c r="GMC19" s="20"/>
      <c r="GMD19" s="20"/>
      <c r="GME19" s="20"/>
      <c r="GMF19" s="20"/>
      <c r="GMG19" s="20"/>
      <c r="GMH19" s="20"/>
      <c r="GMI19" s="20"/>
      <c r="GMJ19" s="20"/>
      <c r="GMK19" s="20"/>
      <c r="GML19" s="20"/>
      <c r="GMM19" s="20"/>
      <c r="GMN19" s="20"/>
      <c r="GMO19" s="20"/>
      <c r="GMP19" s="20"/>
      <c r="GMQ19" s="20"/>
      <c r="GMR19" s="20"/>
      <c r="GMS19" s="20"/>
      <c r="GMT19" s="20"/>
      <c r="GMU19" s="20"/>
      <c r="GMV19" s="20"/>
      <c r="GMW19" s="20"/>
      <c r="GMX19" s="20"/>
      <c r="GMY19" s="20"/>
      <c r="GMZ19" s="20"/>
      <c r="GNA19" s="20"/>
      <c r="GNB19" s="20"/>
      <c r="GNC19" s="20"/>
      <c r="GND19" s="20"/>
      <c r="GNE19" s="20"/>
      <c r="GNF19" s="20"/>
      <c r="GNG19" s="20"/>
      <c r="GNH19" s="20"/>
      <c r="GNI19" s="20"/>
      <c r="GNJ19" s="20"/>
      <c r="GNK19" s="20"/>
      <c r="GNL19" s="20"/>
      <c r="GNM19" s="20"/>
      <c r="GNN19" s="20"/>
      <c r="GNO19" s="20"/>
      <c r="GNP19" s="20"/>
      <c r="GNQ19" s="20"/>
      <c r="GNR19" s="20"/>
      <c r="GNS19" s="20"/>
      <c r="GNT19" s="20"/>
      <c r="GNU19" s="20"/>
      <c r="GNV19" s="20"/>
      <c r="GNW19" s="20"/>
      <c r="GNX19" s="20"/>
      <c r="GNY19" s="20"/>
      <c r="GNZ19" s="20"/>
      <c r="GOA19" s="20"/>
      <c r="GOB19" s="20"/>
      <c r="GOC19" s="20"/>
      <c r="GOD19" s="20"/>
      <c r="GOE19" s="20"/>
      <c r="GOF19" s="20"/>
      <c r="GOG19" s="20"/>
      <c r="GOH19" s="20"/>
      <c r="GOI19" s="20"/>
      <c r="GOJ19" s="20"/>
      <c r="GOK19" s="20"/>
      <c r="GOL19" s="20"/>
      <c r="GOM19" s="20"/>
      <c r="GON19" s="20"/>
      <c r="GOO19" s="20"/>
      <c r="GOP19" s="20"/>
      <c r="GOQ19" s="20"/>
      <c r="GOR19" s="20"/>
      <c r="GOS19" s="20"/>
      <c r="GOT19" s="20"/>
      <c r="GOU19" s="20"/>
      <c r="GOV19" s="20"/>
      <c r="GOW19" s="20"/>
      <c r="GOX19" s="20"/>
      <c r="GOY19" s="20"/>
      <c r="GOZ19" s="20"/>
      <c r="GPA19" s="20"/>
      <c r="GPB19" s="20"/>
      <c r="GPC19" s="20"/>
      <c r="GPD19" s="20"/>
      <c r="GPE19" s="20"/>
      <c r="GPF19" s="20"/>
      <c r="GPG19" s="20"/>
      <c r="GPH19" s="20"/>
      <c r="GPI19" s="20"/>
      <c r="GPJ19" s="20"/>
      <c r="GPK19" s="20"/>
      <c r="GPL19" s="20"/>
      <c r="GPM19" s="20"/>
      <c r="GPN19" s="20"/>
      <c r="GPO19" s="20"/>
      <c r="GPP19" s="20"/>
      <c r="GPQ19" s="20"/>
      <c r="GPR19" s="20"/>
      <c r="GPS19" s="20"/>
      <c r="GPT19" s="20"/>
      <c r="GPU19" s="20"/>
      <c r="GPV19" s="20"/>
      <c r="GPW19" s="20"/>
      <c r="GPX19" s="20"/>
      <c r="GPY19" s="20"/>
      <c r="GPZ19" s="20"/>
      <c r="GQA19" s="20"/>
      <c r="GQB19" s="20"/>
      <c r="GQC19" s="20"/>
      <c r="GQD19" s="20"/>
      <c r="GQE19" s="20"/>
      <c r="GQF19" s="20"/>
      <c r="GQG19" s="20"/>
      <c r="GQH19" s="20"/>
      <c r="GQI19" s="20"/>
      <c r="GQJ19" s="20"/>
      <c r="GQK19" s="20"/>
      <c r="GQL19" s="20"/>
      <c r="GQM19" s="20"/>
      <c r="GQN19" s="20"/>
      <c r="GQO19" s="20"/>
      <c r="GQP19" s="20"/>
      <c r="GQQ19" s="20"/>
      <c r="GQR19" s="20"/>
      <c r="GQS19" s="20"/>
      <c r="GQT19" s="20"/>
      <c r="GQU19" s="20"/>
      <c r="GQV19" s="20"/>
      <c r="GQW19" s="20"/>
      <c r="GQX19" s="20"/>
      <c r="GQY19" s="20"/>
      <c r="GQZ19" s="20"/>
      <c r="GRA19" s="20"/>
      <c r="GRB19" s="20"/>
      <c r="GRC19" s="20"/>
      <c r="GRD19" s="20"/>
      <c r="GRE19" s="20"/>
      <c r="GRF19" s="20"/>
      <c r="GRG19" s="20"/>
      <c r="GRH19" s="20"/>
      <c r="GRI19" s="20"/>
      <c r="GRJ19" s="20"/>
      <c r="GRK19" s="20"/>
      <c r="GRL19" s="20"/>
      <c r="GRM19" s="20"/>
      <c r="GRN19" s="20"/>
      <c r="GRO19" s="20"/>
      <c r="GRP19" s="20"/>
      <c r="GRQ19" s="20"/>
      <c r="GRR19" s="20"/>
      <c r="GRS19" s="20"/>
      <c r="GRT19" s="20"/>
      <c r="GRU19" s="20"/>
      <c r="GRV19" s="20"/>
      <c r="GRW19" s="20"/>
      <c r="GRX19" s="20"/>
      <c r="GRY19" s="20"/>
      <c r="GRZ19" s="20"/>
      <c r="GSA19" s="20"/>
      <c r="GSB19" s="20"/>
      <c r="GSC19" s="20"/>
      <c r="GSD19" s="20"/>
      <c r="GSE19" s="20"/>
      <c r="GSF19" s="20"/>
      <c r="GSG19" s="20"/>
      <c r="GSH19" s="20"/>
      <c r="GSI19" s="20"/>
      <c r="GSJ19" s="20"/>
      <c r="GSK19" s="20"/>
      <c r="GSL19" s="20"/>
      <c r="GSM19" s="20"/>
      <c r="GSN19" s="20"/>
      <c r="GSO19" s="20"/>
      <c r="GSP19" s="20"/>
      <c r="GSQ19" s="20"/>
      <c r="GSR19" s="20"/>
      <c r="GSS19" s="20"/>
      <c r="GST19" s="20"/>
      <c r="GSU19" s="20"/>
      <c r="GSV19" s="20"/>
      <c r="GSW19" s="20"/>
      <c r="GSX19" s="20"/>
      <c r="GSY19" s="20"/>
      <c r="GSZ19" s="20"/>
      <c r="GTA19" s="20"/>
      <c r="GTB19" s="20"/>
      <c r="GTC19" s="20"/>
      <c r="GTD19" s="20"/>
      <c r="GTE19" s="20"/>
      <c r="GTF19" s="20"/>
      <c r="GTG19" s="20"/>
      <c r="GTH19" s="20"/>
      <c r="GTI19" s="20"/>
      <c r="GTJ19" s="20"/>
      <c r="GTK19" s="20"/>
      <c r="GTL19" s="20"/>
      <c r="GTM19" s="20"/>
      <c r="GTN19" s="20"/>
      <c r="GTO19" s="20"/>
      <c r="GTP19" s="20"/>
      <c r="GTQ19" s="20"/>
      <c r="GTR19" s="20"/>
      <c r="GTS19" s="20"/>
      <c r="GTT19" s="20"/>
      <c r="GTU19" s="20"/>
      <c r="GTV19" s="20"/>
      <c r="GTW19" s="20"/>
      <c r="GTX19" s="20"/>
      <c r="GTY19" s="20"/>
      <c r="GTZ19" s="20"/>
      <c r="GUA19" s="20"/>
      <c r="GUB19" s="20"/>
      <c r="GUC19" s="20"/>
      <c r="GUD19" s="20"/>
      <c r="GUE19" s="20"/>
      <c r="GUF19" s="20"/>
      <c r="GUG19" s="20"/>
      <c r="GUH19" s="20"/>
      <c r="GUI19" s="20"/>
      <c r="GUJ19" s="20"/>
      <c r="GUK19" s="20"/>
      <c r="GUL19" s="20"/>
      <c r="GUM19" s="20"/>
      <c r="GUN19" s="20"/>
      <c r="GUO19" s="20"/>
      <c r="GUP19" s="20"/>
      <c r="GUQ19" s="20"/>
      <c r="GUR19" s="20"/>
      <c r="GUS19" s="20"/>
      <c r="GUT19" s="20"/>
      <c r="GUU19" s="20"/>
      <c r="GUV19" s="20"/>
      <c r="GUW19" s="20"/>
      <c r="GUX19" s="20"/>
      <c r="GUY19" s="20"/>
      <c r="GUZ19" s="20"/>
      <c r="GVA19" s="20"/>
      <c r="GVB19" s="20"/>
      <c r="GVC19" s="20"/>
      <c r="GVD19" s="20"/>
      <c r="GVE19" s="20"/>
      <c r="GVF19" s="20"/>
      <c r="GVG19" s="20"/>
      <c r="GVH19" s="20"/>
      <c r="GVI19" s="20"/>
      <c r="GVJ19" s="20"/>
      <c r="GVK19" s="20"/>
      <c r="GVL19" s="20"/>
      <c r="GVM19" s="20"/>
      <c r="GVN19" s="20"/>
      <c r="GVO19" s="20"/>
      <c r="GVP19" s="20"/>
      <c r="GVQ19" s="20"/>
      <c r="GVR19" s="20"/>
      <c r="GVS19" s="20"/>
      <c r="GVT19" s="20"/>
      <c r="GVU19" s="20"/>
      <c r="GVV19" s="20"/>
      <c r="GVW19" s="20"/>
      <c r="GVX19" s="20"/>
      <c r="GVY19" s="20"/>
      <c r="GVZ19" s="20"/>
      <c r="GWA19" s="20"/>
      <c r="GWB19" s="20"/>
      <c r="GWC19" s="20"/>
      <c r="GWD19" s="20"/>
      <c r="GWE19" s="20"/>
      <c r="GWF19" s="20"/>
      <c r="GWG19" s="20"/>
      <c r="GWH19" s="20"/>
      <c r="GWI19" s="20"/>
      <c r="GWJ19" s="20"/>
      <c r="GWK19" s="20"/>
      <c r="GWL19" s="20"/>
      <c r="GWM19" s="20"/>
      <c r="GWN19" s="20"/>
      <c r="GWO19" s="20"/>
      <c r="GWP19" s="20"/>
      <c r="GWQ19" s="20"/>
      <c r="GWR19" s="20"/>
      <c r="GWS19" s="20"/>
      <c r="GWT19" s="20"/>
      <c r="GWU19" s="20"/>
      <c r="GWV19" s="20"/>
      <c r="GWW19" s="20"/>
      <c r="GWX19" s="20"/>
      <c r="GWY19" s="20"/>
      <c r="GWZ19" s="20"/>
      <c r="GXA19" s="20"/>
      <c r="GXB19" s="20"/>
      <c r="GXC19" s="20"/>
      <c r="GXD19" s="20"/>
      <c r="GXE19" s="20"/>
      <c r="GXF19" s="20"/>
      <c r="GXG19" s="20"/>
      <c r="GXH19" s="20"/>
      <c r="GXI19" s="20"/>
      <c r="GXJ19" s="20"/>
      <c r="GXK19" s="20"/>
      <c r="GXL19" s="20"/>
      <c r="GXM19" s="20"/>
      <c r="GXN19" s="20"/>
      <c r="GXO19" s="20"/>
      <c r="GXP19" s="20"/>
      <c r="GXQ19" s="20"/>
      <c r="GXR19" s="20"/>
      <c r="GXS19" s="20"/>
      <c r="GXT19" s="20"/>
      <c r="GXU19" s="20"/>
      <c r="GXV19" s="20"/>
      <c r="GXW19" s="20"/>
      <c r="GXX19" s="20"/>
      <c r="GXY19" s="20"/>
      <c r="GXZ19" s="20"/>
      <c r="GYA19" s="20"/>
      <c r="GYB19" s="20"/>
      <c r="GYC19" s="20"/>
      <c r="GYD19" s="20"/>
      <c r="GYE19" s="20"/>
      <c r="GYF19" s="20"/>
      <c r="GYG19" s="20"/>
      <c r="GYH19" s="20"/>
      <c r="GYI19" s="20"/>
      <c r="GYJ19" s="20"/>
      <c r="GYK19" s="20"/>
      <c r="GYL19" s="20"/>
      <c r="GYM19" s="20"/>
      <c r="GYN19" s="20"/>
      <c r="GYO19" s="20"/>
      <c r="GYP19" s="20"/>
      <c r="GYQ19" s="20"/>
      <c r="GYR19" s="20"/>
      <c r="GYS19" s="20"/>
      <c r="GYT19" s="20"/>
      <c r="GYU19" s="20"/>
      <c r="GYV19" s="20"/>
      <c r="GYW19" s="20"/>
      <c r="GYX19" s="20"/>
      <c r="GYY19" s="20"/>
      <c r="GYZ19" s="20"/>
      <c r="GZA19" s="20"/>
      <c r="GZB19" s="20"/>
      <c r="GZC19" s="20"/>
      <c r="GZD19" s="20"/>
      <c r="GZE19" s="20"/>
      <c r="GZF19" s="20"/>
      <c r="GZG19" s="20"/>
      <c r="GZH19" s="20"/>
      <c r="GZI19" s="20"/>
      <c r="GZJ19" s="20"/>
      <c r="GZK19" s="20"/>
      <c r="GZL19" s="20"/>
      <c r="GZM19" s="20"/>
      <c r="GZN19" s="20"/>
      <c r="GZO19" s="20"/>
      <c r="GZP19" s="20"/>
      <c r="GZQ19" s="20"/>
      <c r="GZR19" s="20"/>
      <c r="GZS19" s="20"/>
      <c r="GZT19" s="20"/>
      <c r="GZU19" s="20"/>
      <c r="GZV19" s="20"/>
      <c r="GZW19" s="20"/>
      <c r="GZX19" s="20"/>
      <c r="GZY19" s="20"/>
      <c r="GZZ19" s="20"/>
      <c r="HAA19" s="20"/>
      <c r="HAB19" s="20"/>
      <c r="HAC19" s="20"/>
      <c r="HAD19" s="20"/>
      <c r="HAE19" s="20"/>
      <c r="HAF19" s="20"/>
      <c r="HAG19" s="20"/>
      <c r="HAH19" s="20"/>
      <c r="HAI19" s="20"/>
      <c r="HAJ19" s="20"/>
      <c r="HAK19" s="20"/>
      <c r="HAL19" s="20"/>
      <c r="HAM19" s="20"/>
      <c r="HAN19" s="20"/>
      <c r="HAO19" s="20"/>
      <c r="HAP19" s="20"/>
      <c r="HAQ19" s="20"/>
      <c r="HAR19" s="20"/>
      <c r="HAS19" s="20"/>
      <c r="HAT19" s="20"/>
      <c r="HAU19" s="20"/>
      <c r="HAV19" s="20"/>
      <c r="HAW19" s="20"/>
      <c r="HAX19" s="20"/>
      <c r="HAY19" s="20"/>
      <c r="HAZ19" s="20"/>
      <c r="HBA19" s="20"/>
      <c r="HBB19" s="20"/>
      <c r="HBC19" s="20"/>
      <c r="HBD19" s="20"/>
      <c r="HBE19" s="20"/>
      <c r="HBF19" s="20"/>
      <c r="HBG19" s="20"/>
      <c r="HBH19" s="20"/>
      <c r="HBI19" s="20"/>
      <c r="HBJ19" s="20"/>
      <c r="HBK19" s="20"/>
      <c r="HBL19" s="20"/>
      <c r="HBM19" s="20"/>
      <c r="HBN19" s="20"/>
      <c r="HBO19" s="20"/>
      <c r="HBP19" s="20"/>
      <c r="HBQ19" s="20"/>
      <c r="HBR19" s="20"/>
      <c r="HBS19" s="20"/>
      <c r="HBT19" s="20"/>
      <c r="HBU19" s="20"/>
      <c r="HBV19" s="20"/>
      <c r="HBW19" s="20"/>
      <c r="HBX19" s="20"/>
      <c r="HBY19" s="20"/>
      <c r="HBZ19" s="20"/>
      <c r="HCA19" s="20"/>
      <c r="HCB19" s="20"/>
      <c r="HCC19" s="20"/>
      <c r="HCD19" s="20"/>
      <c r="HCE19" s="20"/>
      <c r="HCF19" s="20"/>
      <c r="HCG19" s="20"/>
      <c r="HCH19" s="20"/>
      <c r="HCI19" s="20"/>
      <c r="HCJ19" s="20"/>
      <c r="HCK19" s="20"/>
      <c r="HCL19" s="20"/>
      <c r="HCM19" s="20"/>
      <c r="HCN19" s="20"/>
      <c r="HCO19" s="20"/>
      <c r="HCP19" s="20"/>
      <c r="HCQ19" s="20"/>
      <c r="HCR19" s="20"/>
      <c r="HCS19" s="20"/>
      <c r="HCT19" s="20"/>
      <c r="HCU19" s="20"/>
      <c r="HCV19" s="20"/>
      <c r="HCW19" s="20"/>
      <c r="HCX19" s="20"/>
      <c r="HCY19" s="20"/>
      <c r="HCZ19" s="20"/>
      <c r="HDA19" s="20"/>
      <c r="HDB19" s="20"/>
      <c r="HDC19" s="20"/>
      <c r="HDD19" s="20"/>
      <c r="HDE19" s="20"/>
      <c r="HDF19" s="20"/>
      <c r="HDG19" s="20"/>
      <c r="HDH19" s="20"/>
      <c r="HDI19" s="20"/>
      <c r="HDJ19" s="20"/>
      <c r="HDK19" s="20"/>
      <c r="HDL19" s="20"/>
      <c r="HDM19" s="20"/>
      <c r="HDN19" s="20"/>
      <c r="HDO19" s="20"/>
      <c r="HDP19" s="20"/>
      <c r="HDQ19" s="20"/>
      <c r="HDR19" s="20"/>
      <c r="HDS19" s="20"/>
      <c r="HDT19" s="20"/>
      <c r="HDU19" s="20"/>
      <c r="HDV19" s="20"/>
      <c r="HDW19" s="20"/>
      <c r="HDX19" s="20"/>
      <c r="HDY19" s="20"/>
      <c r="HDZ19" s="20"/>
      <c r="HEA19" s="20"/>
      <c r="HEB19" s="20"/>
      <c r="HEC19" s="20"/>
      <c r="HED19" s="20"/>
      <c r="HEE19" s="20"/>
      <c r="HEF19" s="20"/>
      <c r="HEG19" s="20"/>
      <c r="HEH19" s="20"/>
      <c r="HEI19" s="20"/>
      <c r="HEJ19" s="20"/>
      <c r="HEK19" s="20"/>
      <c r="HEL19" s="20"/>
      <c r="HEM19" s="20"/>
      <c r="HEN19" s="20"/>
      <c r="HEO19" s="20"/>
      <c r="HEP19" s="20"/>
      <c r="HEQ19" s="20"/>
      <c r="HER19" s="20"/>
      <c r="HES19" s="20"/>
      <c r="HET19" s="20"/>
      <c r="HEU19" s="20"/>
      <c r="HEV19" s="20"/>
      <c r="HEW19" s="20"/>
      <c r="HEX19" s="20"/>
      <c r="HEY19" s="20"/>
      <c r="HEZ19" s="20"/>
      <c r="HFA19" s="20"/>
      <c r="HFB19" s="20"/>
      <c r="HFC19" s="20"/>
      <c r="HFD19" s="20"/>
      <c r="HFE19" s="20"/>
      <c r="HFF19" s="20"/>
      <c r="HFG19" s="20"/>
      <c r="HFH19" s="20"/>
      <c r="HFI19" s="20"/>
      <c r="HFJ19" s="20"/>
      <c r="HFK19" s="20"/>
      <c r="HFL19" s="20"/>
      <c r="HFM19" s="20"/>
      <c r="HFN19" s="20"/>
      <c r="HFO19" s="20"/>
      <c r="HFP19" s="20"/>
      <c r="HFQ19" s="20"/>
      <c r="HFR19" s="20"/>
      <c r="HFS19" s="20"/>
      <c r="HFT19" s="20"/>
      <c r="HFU19" s="20"/>
      <c r="HFV19" s="20"/>
      <c r="HFW19" s="20"/>
      <c r="HFX19" s="20"/>
      <c r="HFY19" s="20"/>
      <c r="HFZ19" s="20"/>
      <c r="HGA19" s="20"/>
      <c r="HGB19" s="20"/>
      <c r="HGC19" s="20"/>
      <c r="HGD19" s="20"/>
      <c r="HGE19" s="20"/>
      <c r="HGF19" s="20"/>
      <c r="HGG19" s="20"/>
      <c r="HGH19" s="20"/>
      <c r="HGI19" s="20"/>
      <c r="HGJ19" s="20"/>
      <c r="HGK19" s="20"/>
      <c r="HGL19" s="20"/>
      <c r="HGM19" s="20"/>
      <c r="HGN19" s="20"/>
      <c r="HGO19" s="20"/>
      <c r="HGP19" s="20"/>
      <c r="HGQ19" s="20"/>
      <c r="HGR19" s="20"/>
      <c r="HGS19" s="20"/>
      <c r="HGT19" s="20"/>
      <c r="HGU19" s="20"/>
      <c r="HGV19" s="20"/>
      <c r="HGW19" s="20"/>
      <c r="HGX19" s="20"/>
      <c r="HGY19" s="20"/>
      <c r="HGZ19" s="20"/>
      <c r="HHA19" s="20"/>
      <c r="HHB19" s="20"/>
      <c r="HHC19" s="20"/>
      <c r="HHD19" s="20"/>
      <c r="HHE19" s="20"/>
      <c r="HHF19" s="20"/>
      <c r="HHG19" s="20"/>
      <c r="HHH19" s="20"/>
      <c r="HHI19" s="20"/>
      <c r="HHJ19" s="20"/>
      <c r="HHK19" s="20"/>
      <c r="HHL19" s="20"/>
      <c r="HHM19" s="20"/>
      <c r="HHN19" s="20"/>
      <c r="HHO19" s="20"/>
      <c r="HHP19" s="20"/>
      <c r="HHQ19" s="20"/>
      <c r="HHR19" s="20"/>
      <c r="HHS19" s="20"/>
      <c r="HHT19" s="20"/>
      <c r="HHU19" s="20"/>
      <c r="HHV19" s="20"/>
      <c r="HHW19" s="20"/>
      <c r="HHX19" s="20"/>
      <c r="HHY19" s="20"/>
      <c r="HHZ19" s="20"/>
      <c r="HIA19" s="20"/>
      <c r="HIB19" s="20"/>
      <c r="HIC19" s="20"/>
      <c r="HID19" s="20"/>
      <c r="HIE19" s="20"/>
      <c r="HIF19" s="20"/>
      <c r="HIG19" s="20"/>
      <c r="HIH19" s="20"/>
      <c r="HII19" s="20"/>
      <c r="HIJ19" s="20"/>
      <c r="HIK19" s="20"/>
      <c r="HIL19" s="20"/>
      <c r="HIM19" s="20"/>
      <c r="HIN19" s="20"/>
      <c r="HIO19" s="20"/>
      <c r="HIP19" s="20"/>
      <c r="HIQ19" s="20"/>
      <c r="HIR19" s="20"/>
      <c r="HIS19" s="20"/>
      <c r="HIT19" s="20"/>
      <c r="HIU19" s="20"/>
      <c r="HIV19" s="20"/>
      <c r="HIW19" s="20"/>
      <c r="HIX19" s="20"/>
      <c r="HIY19" s="20"/>
      <c r="HIZ19" s="20"/>
      <c r="HJA19" s="20"/>
      <c r="HJB19" s="20"/>
      <c r="HJC19" s="20"/>
      <c r="HJD19" s="20"/>
      <c r="HJE19" s="20"/>
      <c r="HJF19" s="20"/>
      <c r="HJG19" s="20"/>
      <c r="HJH19" s="20"/>
      <c r="HJI19" s="20"/>
      <c r="HJJ19" s="20"/>
      <c r="HJK19" s="20"/>
      <c r="HJL19" s="20"/>
      <c r="HJM19" s="20"/>
      <c r="HJN19" s="20"/>
      <c r="HJO19" s="20"/>
      <c r="HJP19" s="20"/>
      <c r="HJQ19" s="20"/>
      <c r="HJR19" s="20"/>
      <c r="HJS19" s="20"/>
      <c r="HJT19" s="20"/>
      <c r="HJU19" s="20"/>
      <c r="HJV19" s="20"/>
      <c r="HJW19" s="20"/>
      <c r="HJX19" s="20"/>
      <c r="HJY19" s="20"/>
      <c r="HJZ19" s="20"/>
      <c r="HKA19" s="20"/>
      <c r="HKB19" s="20"/>
      <c r="HKC19" s="20"/>
      <c r="HKD19" s="20"/>
      <c r="HKE19" s="20"/>
      <c r="HKF19" s="20"/>
      <c r="HKG19" s="20"/>
      <c r="HKH19" s="20"/>
      <c r="HKI19" s="20"/>
      <c r="HKJ19" s="20"/>
      <c r="HKK19" s="20"/>
      <c r="HKL19" s="20"/>
      <c r="HKM19" s="20"/>
      <c r="HKN19" s="20"/>
      <c r="HKO19" s="20"/>
      <c r="HKP19" s="20"/>
      <c r="HKQ19" s="20"/>
      <c r="HKR19" s="20"/>
      <c r="HKS19" s="20"/>
      <c r="HKT19" s="20"/>
      <c r="HKU19" s="20"/>
      <c r="HKV19" s="20"/>
      <c r="HKW19" s="20"/>
      <c r="HKX19" s="20"/>
      <c r="HKY19" s="20"/>
      <c r="HKZ19" s="20"/>
      <c r="HLA19" s="20"/>
      <c r="HLB19" s="20"/>
      <c r="HLC19" s="20"/>
      <c r="HLD19" s="20"/>
      <c r="HLE19" s="20"/>
      <c r="HLF19" s="20"/>
      <c r="HLG19" s="20"/>
      <c r="HLH19" s="20"/>
      <c r="HLI19" s="20"/>
      <c r="HLJ19" s="20"/>
      <c r="HLK19" s="20"/>
      <c r="HLL19" s="20"/>
      <c r="HLM19" s="20"/>
      <c r="HLN19" s="20"/>
      <c r="HLO19" s="20"/>
      <c r="HLP19" s="20"/>
      <c r="HLQ19" s="20"/>
      <c r="HLR19" s="20"/>
      <c r="HLS19" s="20"/>
      <c r="HLT19" s="20"/>
      <c r="HLU19" s="20"/>
      <c r="HLV19" s="20"/>
      <c r="HLW19" s="20"/>
      <c r="HLX19" s="20"/>
      <c r="HLY19" s="20"/>
      <c r="HLZ19" s="20"/>
      <c r="HMA19" s="20"/>
      <c r="HMB19" s="20"/>
      <c r="HMC19" s="20"/>
      <c r="HMD19" s="20"/>
      <c r="HME19" s="20"/>
      <c r="HMF19" s="20"/>
      <c r="HMG19" s="20"/>
      <c r="HMH19" s="20"/>
      <c r="HMI19" s="20"/>
      <c r="HMJ19" s="20"/>
      <c r="HMK19" s="20"/>
      <c r="HML19" s="20"/>
      <c r="HMM19" s="20"/>
      <c r="HMN19" s="20"/>
      <c r="HMO19" s="20"/>
      <c r="HMP19" s="20"/>
      <c r="HMQ19" s="20"/>
      <c r="HMR19" s="20"/>
      <c r="HMS19" s="20"/>
      <c r="HMT19" s="20"/>
      <c r="HMU19" s="20"/>
      <c r="HMV19" s="20"/>
      <c r="HMW19" s="20"/>
      <c r="HMX19" s="20"/>
      <c r="HMY19" s="20"/>
      <c r="HMZ19" s="20"/>
      <c r="HNA19" s="20"/>
      <c r="HNB19" s="20"/>
      <c r="HNC19" s="20"/>
      <c r="HND19" s="20"/>
      <c r="HNE19" s="20"/>
      <c r="HNF19" s="20"/>
      <c r="HNG19" s="20"/>
      <c r="HNH19" s="20"/>
      <c r="HNI19" s="20"/>
      <c r="HNJ19" s="20"/>
      <c r="HNK19" s="20"/>
      <c r="HNL19" s="20"/>
      <c r="HNM19" s="20"/>
      <c r="HNN19" s="20"/>
      <c r="HNO19" s="20"/>
      <c r="HNP19" s="20"/>
      <c r="HNQ19" s="20"/>
      <c r="HNR19" s="20"/>
      <c r="HNS19" s="20"/>
      <c r="HNT19" s="20"/>
      <c r="HNU19" s="20"/>
      <c r="HNV19" s="20"/>
      <c r="HNW19" s="20"/>
      <c r="HNX19" s="20"/>
      <c r="HNY19" s="20"/>
      <c r="HNZ19" s="20"/>
      <c r="HOA19" s="20"/>
      <c r="HOB19" s="20"/>
      <c r="HOC19" s="20"/>
      <c r="HOD19" s="20"/>
      <c r="HOE19" s="20"/>
      <c r="HOF19" s="20"/>
      <c r="HOG19" s="20"/>
      <c r="HOH19" s="20"/>
      <c r="HOI19" s="20"/>
      <c r="HOJ19" s="20"/>
      <c r="HOK19" s="20"/>
      <c r="HOL19" s="20"/>
      <c r="HOM19" s="20"/>
      <c r="HON19" s="20"/>
      <c r="HOO19" s="20"/>
      <c r="HOP19" s="20"/>
      <c r="HOQ19" s="20"/>
      <c r="HOR19" s="20"/>
      <c r="HOS19" s="20"/>
      <c r="HOT19" s="20"/>
      <c r="HOU19" s="20"/>
      <c r="HOV19" s="20"/>
      <c r="HOW19" s="20"/>
      <c r="HOX19" s="20"/>
      <c r="HOY19" s="20"/>
      <c r="HOZ19" s="20"/>
      <c r="HPA19" s="20"/>
      <c r="HPB19" s="20"/>
      <c r="HPC19" s="20"/>
      <c r="HPD19" s="20"/>
      <c r="HPE19" s="20"/>
      <c r="HPF19" s="20"/>
      <c r="HPG19" s="20"/>
      <c r="HPH19" s="20"/>
      <c r="HPI19" s="20"/>
      <c r="HPJ19" s="20"/>
      <c r="HPK19" s="20"/>
      <c r="HPL19" s="20"/>
      <c r="HPM19" s="20"/>
      <c r="HPN19" s="20"/>
      <c r="HPO19" s="20"/>
      <c r="HPP19" s="20"/>
      <c r="HPQ19" s="20"/>
      <c r="HPR19" s="20"/>
      <c r="HPS19" s="20"/>
      <c r="HPT19" s="20"/>
      <c r="HPU19" s="20"/>
      <c r="HPV19" s="20"/>
      <c r="HPW19" s="20"/>
      <c r="HPX19" s="20"/>
      <c r="HPY19" s="20"/>
      <c r="HPZ19" s="20"/>
      <c r="HQA19" s="20"/>
      <c r="HQB19" s="20"/>
      <c r="HQC19" s="20"/>
      <c r="HQD19" s="20"/>
      <c r="HQE19" s="20"/>
      <c r="HQF19" s="20"/>
      <c r="HQG19" s="20"/>
      <c r="HQH19" s="20"/>
      <c r="HQI19" s="20"/>
      <c r="HQJ19" s="20"/>
      <c r="HQK19" s="20"/>
      <c r="HQL19" s="20"/>
      <c r="HQM19" s="20"/>
      <c r="HQN19" s="20"/>
      <c r="HQO19" s="20"/>
      <c r="HQP19" s="20"/>
      <c r="HQQ19" s="20"/>
      <c r="HQR19" s="20"/>
      <c r="HQS19" s="20"/>
      <c r="HQT19" s="20"/>
      <c r="HQU19" s="20"/>
      <c r="HQV19" s="20"/>
      <c r="HQW19" s="20"/>
      <c r="HQX19" s="20"/>
      <c r="HQY19" s="20"/>
      <c r="HQZ19" s="20"/>
      <c r="HRA19" s="20"/>
      <c r="HRB19" s="20"/>
      <c r="HRC19" s="20"/>
      <c r="HRD19" s="20"/>
      <c r="HRE19" s="20"/>
      <c r="HRF19" s="20"/>
      <c r="HRG19" s="20"/>
      <c r="HRH19" s="20"/>
      <c r="HRI19" s="20"/>
      <c r="HRJ19" s="20"/>
      <c r="HRK19" s="20"/>
      <c r="HRL19" s="20"/>
      <c r="HRM19" s="20"/>
      <c r="HRN19" s="20"/>
      <c r="HRO19" s="20"/>
      <c r="HRP19" s="20"/>
      <c r="HRQ19" s="20"/>
      <c r="HRR19" s="20"/>
      <c r="HRS19" s="20"/>
      <c r="HRT19" s="20"/>
      <c r="HRU19" s="20"/>
      <c r="HRV19" s="20"/>
      <c r="HRW19" s="20"/>
      <c r="HRX19" s="20"/>
      <c r="HRY19" s="20"/>
      <c r="HRZ19" s="20"/>
      <c r="HSA19" s="20"/>
      <c r="HSB19" s="20"/>
      <c r="HSC19" s="20"/>
      <c r="HSD19" s="20"/>
      <c r="HSE19" s="20"/>
      <c r="HSF19" s="20"/>
      <c r="HSG19" s="20"/>
      <c r="HSH19" s="20"/>
      <c r="HSI19" s="20"/>
      <c r="HSJ19" s="20"/>
      <c r="HSK19" s="20"/>
      <c r="HSL19" s="20"/>
      <c r="HSM19" s="20"/>
      <c r="HSN19" s="20"/>
      <c r="HSO19" s="20"/>
      <c r="HSP19" s="20"/>
      <c r="HSQ19" s="20"/>
      <c r="HSR19" s="20"/>
      <c r="HSS19" s="20"/>
      <c r="HST19" s="20"/>
      <c r="HSU19" s="20"/>
      <c r="HSV19" s="20"/>
      <c r="HSW19" s="20"/>
      <c r="HSX19" s="20"/>
      <c r="HSY19" s="20"/>
      <c r="HSZ19" s="20"/>
      <c r="HTA19" s="20"/>
      <c r="HTB19" s="20"/>
      <c r="HTC19" s="20"/>
      <c r="HTD19" s="20"/>
      <c r="HTE19" s="20"/>
      <c r="HTF19" s="20"/>
      <c r="HTG19" s="20"/>
      <c r="HTH19" s="20"/>
      <c r="HTI19" s="20"/>
      <c r="HTJ19" s="20"/>
      <c r="HTK19" s="20"/>
      <c r="HTL19" s="20"/>
      <c r="HTM19" s="20"/>
      <c r="HTN19" s="20"/>
      <c r="HTO19" s="20"/>
      <c r="HTP19" s="20"/>
      <c r="HTQ19" s="20"/>
      <c r="HTR19" s="20"/>
      <c r="HTS19" s="20"/>
      <c r="HTT19" s="20"/>
      <c r="HTU19" s="20"/>
      <c r="HTV19" s="20"/>
      <c r="HTW19" s="20"/>
      <c r="HTX19" s="20"/>
      <c r="HTY19" s="20"/>
      <c r="HTZ19" s="20"/>
      <c r="HUA19" s="20"/>
      <c r="HUB19" s="20"/>
      <c r="HUC19" s="20"/>
      <c r="HUD19" s="20"/>
      <c r="HUE19" s="20"/>
      <c r="HUF19" s="20"/>
      <c r="HUG19" s="20"/>
      <c r="HUH19" s="20"/>
      <c r="HUI19" s="20"/>
      <c r="HUJ19" s="20"/>
      <c r="HUK19" s="20"/>
      <c r="HUL19" s="20"/>
      <c r="HUM19" s="20"/>
      <c r="HUN19" s="20"/>
      <c r="HUO19" s="20"/>
      <c r="HUP19" s="20"/>
      <c r="HUQ19" s="20"/>
      <c r="HUR19" s="20"/>
      <c r="HUS19" s="20"/>
      <c r="HUT19" s="20"/>
      <c r="HUU19" s="20"/>
      <c r="HUV19" s="20"/>
      <c r="HUW19" s="20"/>
      <c r="HUX19" s="20"/>
      <c r="HUY19" s="20"/>
      <c r="HUZ19" s="20"/>
      <c r="HVA19" s="20"/>
      <c r="HVB19" s="20"/>
      <c r="HVC19" s="20"/>
      <c r="HVD19" s="20"/>
      <c r="HVE19" s="20"/>
      <c r="HVF19" s="20"/>
      <c r="HVG19" s="20"/>
      <c r="HVH19" s="20"/>
      <c r="HVI19" s="20"/>
      <c r="HVJ19" s="20"/>
      <c r="HVK19" s="20"/>
      <c r="HVL19" s="20"/>
      <c r="HVM19" s="20"/>
      <c r="HVN19" s="20"/>
      <c r="HVO19" s="20"/>
      <c r="HVP19" s="20"/>
      <c r="HVQ19" s="20"/>
      <c r="HVR19" s="20"/>
      <c r="HVS19" s="20"/>
      <c r="HVT19" s="20"/>
      <c r="HVU19" s="20"/>
      <c r="HVV19" s="20"/>
      <c r="HVW19" s="20"/>
      <c r="HVX19" s="20"/>
      <c r="HVY19" s="20"/>
      <c r="HVZ19" s="20"/>
      <c r="HWA19" s="20"/>
      <c r="HWB19" s="20"/>
      <c r="HWC19" s="20"/>
      <c r="HWD19" s="20"/>
      <c r="HWE19" s="20"/>
      <c r="HWF19" s="20"/>
      <c r="HWG19" s="20"/>
      <c r="HWH19" s="20"/>
      <c r="HWI19" s="20"/>
      <c r="HWJ19" s="20"/>
      <c r="HWK19" s="20"/>
      <c r="HWL19" s="20"/>
      <c r="HWM19" s="20"/>
      <c r="HWN19" s="20"/>
      <c r="HWO19" s="20"/>
      <c r="HWP19" s="20"/>
      <c r="HWQ19" s="20"/>
      <c r="HWR19" s="20"/>
      <c r="HWS19" s="20"/>
      <c r="HWT19" s="20"/>
      <c r="HWU19" s="20"/>
      <c r="HWV19" s="20"/>
      <c r="HWW19" s="20"/>
      <c r="HWX19" s="20"/>
      <c r="HWY19" s="20"/>
      <c r="HWZ19" s="20"/>
      <c r="HXA19" s="20"/>
      <c r="HXB19" s="20"/>
      <c r="HXC19" s="20"/>
      <c r="HXD19" s="20"/>
      <c r="HXE19" s="20"/>
      <c r="HXF19" s="20"/>
      <c r="HXG19" s="20"/>
      <c r="HXH19" s="20"/>
      <c r="HXI19" s="20"/>
      <c r="HXJ19" s="20"/>
      <c r="HXK19" s="20"/>
      <c r="HXL19" s="20"/>
      <c r="HXM19" s="20"/>
      <c r="HXN19" s="20"/>
      <c r="HXO19" s="20"/>
      <c r="HXP19" s="20"/>
      <c r="HXQ19" s="20"/>
      <c r="HXR19" s="20"/>
      <c r="HXS19" s="20"/>
      <c r="HXT19" s="20"/>
      <c r="HXU19" s="20"/>
      <c r="HXV19" s="20"/>
      <c r="HXW19" s="20"/>
      <c r="HXX19" s="20"/>
      <c r="HXY19" s="20"/>
      <c r="HXZ19" s="20"/>
      <c r="HYA19" s="20"/>
      <c r="HYB19" s="20"/>
      <c r="HYC19" s="20"/>
      <c r="HYD19" s="20"/>
      <c r="HYE19" s="20"/>
      <c r="HYF19" s="20"/>
      <c r="HYG19" s="20"/>
      <c r="HYH19" s="20"/>
      <c r="HYI19" s="20"/>
      <c r="HYJ19" s="20"/>
      <c r="HYK19" s="20"/>
      <c r="HYL19" s="20"/>
      <c r="HYM19" s="20"/>
      <c r="HYN19" s="20"/>
      <c r="HYO19" s="20"/>
      <c r="HYP19" s="20"/>
      <c r="HYQ19" s="20"/>
      <c r="HYR19" s="20"/>
      <c r="HYS19" s="20"/>
      <c r="HYT19" s="20"/>
      <c r="HYU19" s="20"/>
      <c r="HYV19" s="20"/>
      <c r="HYW19" s="20"/>
      <c r="HYX19" s="20"/>
      <c r="HYY19" s="20"/>
      <c r="HYZ19" s="20"/>
      <c r="HZA19" s="20"/>
      <c r="HZB19" s="20"/>
      <c r="HZC19" s="20"/>
      <c r="HZD19" s="20"/>
      <c r="HZE19" s="20"/>
      <c r="HZF19" s="20"/>
      <c r="HZG19" s="20"/>
      <c r="HZH19" s="20"/>
      <c r="HZI19" s="20"/>
      <c r="HZJ19" s="20"/>
      <c r="HZK19" s="20"/>
      <c r="HZL19" s="20"/>
      <c r="HZM19" s="20"/>
      <c r="HZN19" s="20"/>
      <c r="HZO19" s="20"/>
      <c r="HZP19" s="20"/>
      <c r="HZQ19" s="20"/>
      <c r="HZR19" s="20"/>
      <c r="HZS19" s="20"/>
      <c r="HZT19" s="20"/>
      <c r="HZU19" s="20"/>
      <c r="HZV19" s="20"/>
      <c r="HZW19" s="20"/>
      <c r="HZX19" s="20"/>
      <c r="HZY19" s="20"/>
      <c r="HZZ19" s="20"/>
      <c r="IAA19" s="20"/>
      <c r="IAB19" s="20"/>
      <c r="IAC19" s="20"/>
      <c r="IAD19" s="20"/>
      <c r="IAE19" s="20"/>
      <c r="IAF19" s="20"/>
      <c r="IAG19" s="20"/>
      <c r="IAH19" s="20"/>
      <c r="IAI19" s="20"/>
      <c r="IAJ19" s="20"/>
      <c r="IAK19" s="20"/>
      <c r="IAL19" s="20"/>
      <c r="IAM19" s="20"/>
      <c r="IAN19" s="20"/>
      <c r="IAO19" s="20"/>
      <c r="IAP19" s="20"/>
      <c r="IAQ19" s="20"/>
      <c r="IAR19" s="20"/>
      <c r="IAS19" s="20"/>
      <c r="IAT19" s="20"/>
      <c r="IAU19" s="20"/>
      <c r="IAV19" s="20"/>
      <c r="IAW19" s="20"/>
      <c r="IAX19" s="20"/>
      <c r="IAY19" s="20"/>
      <c r="IAZ19" s="20"/>
      <c r="IBA19" s="20"/>
      <c r="IBB19" s="20"/>
      <c r="IBC19" s="20"/>
      <c r="IBD19" s="20"/>
      <c r="IBE19" s="20"/>
      <c r="IBF19" s="20"/>
      <c r="IBG19" s="20"/>
      <c r="IBH19" s="20"/>
      <c r="IBI19" s="20"/>
      <c r="IBJ19" s="20"/>
      <c r="IBK19" s="20"/>
      <c r="IBL19" s="20"/>
      <c r="IBM19" s="20"/>
      <c r="IBN19" s="20"/>
      <c r="IBO19" s="20"/>
      <c r="IBP19" s="20"/>
      <c r="IBQ19" s="20"/>
      <c r="IBR19" s="20"/>
      <c r="IBS19" s="20"/>
      <c r="IBT19" s="20"/>
      <c r="IBU19" s="20"/>
      <c r="IBV19" s="20"/>
      <c r="IBW19" s="20"/>
      <c r="IBX19" s="20"/>
      <c r="IBY19" s="20"/>
      <c r="IBZ19" s="20"/>
      <c r="ICA19" s="20"/>
      <c r="ICB19" s="20"/>
      <c r="ICC19" s="20"/>
      <c r="ICD19" s="20"/>
      <c r="ICE19" s="20"/>
      <c r="ICF19" s="20"/>
      <c r="ICG19" s="20"/>
      <c r="ICH19" s="20"/>
      <c r="ICI19" s="20"/>
      <c r="ICJ19" s="20"/>
      <c r="ICK19" s="20"/>
      <c r="ICL19" s="20"/>
      <c r="ICM19" s="20"/>
      <c r="ICN19" s="20"/>
      <c r="ICO19" s="20"/>
      <c r="ICP19" s="20"/>
      <c r="ICQ19" s="20"/>
      <c r="ICR19" s="20"/>
      <c r="ICS19" s="20"/>
      <c r="ICT19" s="20"/>
      <c r="ICU19" s="20"/>
      <c r="ICV19" s="20"/>
      <c r="ICW19" s="20"/>
      <c r="ICX19" s="20"/>
      <c r="ICY19" s="20"/>
      <c r="ICZ19" s="20"/>
      <c r="IDA19" s="20"/>
      <c r="IDB19" s="20"/>
      <c r="IDC19" s="20"/>
      <c r="IDD19" s="20"/>
      <c r="IDE19" s="20"/>
      <c r="IDF19" s="20"/>
      <c r="IDG19" s="20"/>
      <c r="IDH19" s="20"/>
      <c r="IDI19" s="20"/>
      <c r="IDJ19" s="20"/>
      <c r="IDK19" s="20"/>
      <c r="IDL19" s="20"/>
      <c r="IDM19" s="20"/>
      <c r="IDN19" s="20"/>
      <c r="IDO19" s="20"/>
      <c r="IDP19" s="20"/>
      <c r="IDQ19" s="20"/>
      <c r="IDR19" s="20"/>
      <c r="IDS19" s="20"/>
      <c r="IDT19" s="20"/>
      <c r="IDU19" s="20"/>
      <c r="IDV19" s="20"/>
      <c r="IDW19" s="20"/>
      <c r="IDX19" s="20"/>
      <c r="IDY19" s="20"/>
      <c r="IDZ19" s="20"/>
      <c r="IEA19" s="20"/>
      <c r="IEB19" s="20"/>
      <c r="IEC19" s="20"/>
      <c r="IED19" s="20"/>
      <c r="IEE19" s="20"/>
      <c r="IEF19" s="20"/>
      <c r="IEG19" s="20"/>
      <c r="IEH19" s="20"/>
      <c r="IEI19" s="20"/>
      <c r="IEJ19" s="20"/>
      <c r="IEK19" s="20"/>
      <c r="IEL19" s="20"/>
      <c r="IEM19" s="20"/>
      <c r="IEN19" s="20"/>
      <c r="IEO19" s="20"/>
      <c r="IEP19" s="20"/>
      <c r="IEQ19" s="20"/>
      <c r="IER19" s="20"/>
      <c r="IES19" s="20"/>
      <c r="IET19" s="20"/>
      <c r="IEU19" s="20"/>
      <c r="IEV19" s="20"/>
      <c r="IEW19" s="20"/>
      <c r="IEX19" s="20"/>
      <c r="IEY19" s="20"/>
      <c r="IEZ19" s="20"/>
      <c r="IFA19" s="20"/>
      <c r="IFB19" s="20"/>
      <c r="IFC19" s="20"/>
      <c r="IFD19" s="20"/>
      <c r="IFE19" s="20"/>
      <c r="IFF19" s="20"/>
      <c r="IFG19" s="20"/>
      <c r="IFH19" s="20"/>
      <c r="IFI19" s="20"/>
      <c r="IFJ19" s="20"/>
      <c r="IFK19" s="20"/>
      <c r="IFL19" s="20"/>
      <c r="IFM19" s="20"/>
      <c r="IFN19" s="20"/>
      <c r="IFO19" s="20"/>
      <c r="IFP19" s="20"/>
      <c r="IFQ19" s="20"/>
      <c r="IFR19" s="20"/>
      <c r="IFS19" s="20"/>
      <c r="IFT19" s="20"/>
      <c r="IFU19" s="20"/>
      <c r="IFV19" s="20"/>
      <c r="IFW19" s="20"/>
      <c r="IFX19" s="20"/>
      <c r="IFY19" s="20"/>
      <c r="IFZ19" s="20"/>
      <c r="IGA19" s="20"/>
      <c r="IGB19" s="20"/>
      <c r="IGC19" s="20"/>
      <c r="IGD19" s="20"/>
      <c r="IGE19" s="20"/>
      <c r="IGF19" s="20"/>
      <c r="IGG19" s="20"/>
      <c r="IGH19" s="20"/>
      <c r="IGI19" s="20"/>
      <c r="IGJ19" s="20"/>
      <c r="IGK19" s="20"/>
      <c r="IGL19" s="20"/>
      <c r="IGM19" s="20"/>
      <c r="IGN19" s="20"/>
      <c r="IGO19" s="20"/>
      <c r="IGP19" s="20"/>
      <c r="IGQ19" s="20"/>
      <c r="IGR19" s="20"/>
      <c r="IGS19" s="20"/>
      <c r="IGT19" s="20"/>
      <c r="IGU19" s="20"/>
      <c r="IGV19" s="20"/>
      <c r="IGW19" s="20"/>
      <c r="IGX19" s="20"/>
      <c r="IGY19" s="20"/>
      <c r="IGZ19" s="20"/>
      <c r="IHA19" s="20"/>
      <c r="IHB19" s="20"/>
      <c r="IHC19" s="20"/>
      <c r="IHD19" s="20"/>
      <c r="IHE19" s="20"/>
      <c r="IHF19" s="20"/>
      <c r="IHG19" s="20"/>
      <c r="IHH19" s="20"/>
      <c r="IHI19" s="20"/>
      <c r="IHJ19" s="20"/>
      <c r="IHK19" s="20"/>
      <c r="IHL19" s="20"/>
      <c r="IHM19" s="20"/>
      <c r="IHN19" s="20"/>
      <c r="IHO19" s="20"/>
      <c r="IHP19" s="20"/>
      <c r="IHQ19" s="20"/>
      <c r="IHR19" s="20"/>
      <c r="IHS19" s="20"/>
      <c r="IHT19" s="20"/>
      <c r="IHU19" s="20"/>
      <c r="IHV19" s="20"/>
      <c r="IHW19" s="20"/>
      <c r="IHX19" s="20"/>
      <c r="IHY19" s="20"/>
      <c r="IHZ19" s="20"/>
      <c r="IIA19" s="20"/>
      <c r="IIB19" s="20"/>
      <c r="IIC19" s="20"/>
      <c r="IID19" s="20"/>
      <c r="IIE19" s="20"/>
      <c r="IIF19" s="20"/>
      <c r="IIG19" s="20"/>
      <c r="IIH19" s="20"/>
      <c r="III19" s="20"/>
      <c r="IIJ19" s="20"/>
      <c r="IIK19" s="20"/>
      <c r="IIL19" s="20"/>
      <c r="IIM19" s="20"/>
      <c r="IIN19" s="20"/>
      <c r="IIO19" s="20"/>
      <c r="IIP19" s="20"/>
      <c r="IIQ19" s="20"/>
      <c r="IIR19" s="20"/>
      <c r="IIS19" s="20"/>
      <c r="IIT19" s="20"/>
      <c r="IIU19" s="20"/>
      <c r="IIV19" s="20"/>
      <c r="IIW19" s="20"/>
      <c r="IIX19" s="20"/>
      <c r="IIY19" s="20"/>
      <c r="IIZ19" s="20"/>
      <c r="IJA19" s="20"/>
      <c r="IJB19" s="20"/>
      <c r="IJC19" s="20"/>
      <c r="IJD19" s="20"/>
      <c r="IJE19" s="20"/>
      <c r="IJF19" s="20"/>
      <c r="IJG19" s="20"/>
      <c r="IJH19" s="20"/>
      <c r="IJI19" s="20"/>
      <c r="IJJ19" s="20"/>
      <c r="IJK19" s="20"/>
      <c r="IJL19" s="20"/>
      <c r="IJM19" s="20"/>
      <c r="IJN19" s="20"/>
      <c r="IJO19" s="20"/>
      <c r="IJP19" s="20"/>
      <c r="IJQ19" s="20"/>
      <c r="IJR19" s="20"/>
      <c r="IJS19" s="20"/>
      <c r="IJT19" s="20"/>
      <c r="IJU19" s="20"/>
      <c r="IJV19" s="20"/>
      <c r="IJW19" s="20"/>
      <c r="IJX19" s="20"/>
      <c r="IJY19" s="20"/>
      <c r="IJZ19" s="20"/>
      <c r="IKA19" s="20"/>
      <c r="IKB19" s="20"/>
      <c r="IKC19" s="20"/>
      <c r="IKD19" s="20"/>
      <c r="IKE19" s="20"/>
      <c r="IKF19" s="20"/>
      <c r="IKG19" s="20"/>
      <c r="IKH19" s="20"/>
      <c r="IKI19" s="20"/>
      <c r="IKJ19" s="20"/>
      <c r="IKK19" s="20"/>
      <c r="IKL19" s="20"/>
      <c r="IKM19" s="20"/>
      <c r="IKN19" s="20"/>
      <c r="IKO19" s="20"/>
      <c r="IKP19" s="20"/>
      <c r="IKQ19" s="20"/>
      <c r="IKR19" s="20"/>
      <c r="IKS19" s="20"/>
      <c r="IKT19" s="20"/>
      <c r="IKU19" s="20"/>
      <c r="IKV19" s="20"/>
      <c r="IKW19" s="20"/>
      <c r="IKX19" s="20"/>
      <c r="IKY19" s="20"/>
      <c r="IKZ19" s="20"/>
      <c r="ILA19" s="20"/>
      <c r="ILB19" s="20"/>
      <c r="ILC19" s="20"/>
      <c r="ILD19" s="20"/>
      <c r="ILE19" s="20"/>
      <c r="ILF19" s="20"/>
      <c r="ILG19" s="20"/>
      <c r="ILH19" s="20"/>
      <c r="ILI19" s="20"/>
      <c r="ILJ19" s="20"/>
      <c r="ILK19" s="20"/>
      <c r="ILL19" s="20"/>
      <c r="ILM19" s="20"/>
      <c r="ILN19" s="20"/>
      <c r="ILO19" s="20"/>
      <c r="ILP19" s="20"/>
      <c r="ILQ19" s="20"/>
      <c r="ILR19" s="20"/>
      <c r="ILS19" s="20"/>
      <c r="ILT19" s="20"/>
      <c r="ILU19" s="20"/>
      <c r="ILV19" s="20"/>
      <c r="ILW19" s="20"/>
      <c r="ILX19" s="20"/>
      <c r="ILY19" s="20"/>
      <c r="ILZ19" s="20"/>
      <c r="IMA19" s="20"/>
      <c r="IMB19" s="20"/>
      <c r="IMC19" s="20"/>
      <c r="IMD19" s="20"/>
      <c r="IME19" s="20"/>
      <c r="IMF19" s="20"/>
      <c r="IMG19" s="20"/>
      <c r="IMH19" s="20"/>
      <c r="IMI19" s="20"/>
      <c r="IMJ19" s="20"/>
      <c r="IMK19" s="20"/>
      <c r="IML19" s="20"/>
      <c r="IMM19" s="20"/>
      <c r="IMN19" s="20"/>
      <c r="IMO19" s="20"/>
      <c r="IMP19" s="20"/>
      <c r="IMQ19" s="20"/>
      <c r="IMR19" s="20"/>
      <c r="IMS19" s="20"/>
      <c r="IMT19" s="20"/>
      <c r="IMU19" s="20"/>
      <c r="IMV19" s="20"/>
      <c r="IMW19" s="20"/>
      <c r="IMX19" s="20"/>
      <c r="IMY19" s="20"/>
      <c r="IMZ19" s="20"/>
      <c r="INA19" s="20"/>
      <c r="INB19" s="20"/>
      <c r="INC19" s="20"/>
      <c r="IND19" s="20"/>
      <c r="INE19" s="20"/>
      <c r="INF19" s="20"/>
      <c r="ING19" s="20"/>
      <c r="INH19" s="20"/>
      <c r="INI19" s="20"/>
      <c r="INJ19" s="20"/>
      <c r="INK19" s="20"/>
      <c r="INL19" s="20"/>
      <c r="INM19" s="20"/>
      <c r="INN19" s="20"/>
      <c r="INO19" s="20"/>
      <c r="INP19" s="20"/>
      <c r="INQ19" s="20"/>
      <c r="INR19" s="20"/>
      <c r="INS19" s="20"/>
      <c r="INT19" s="20"/>
      <c r="INU19" s="20"/>
      <c r="INV19" s="20"/>
      <c r="INW19" s="20"/>
      <c r="INX19" s="20"/>
      <c r="INY19" s="20"/>
      <c r="INZ19" s="20"/>
      <c r="IOA19" s="20"/>
      <c r="IOB19" s="20"/>
      <c r="IOC19" s="20"/>
      <c r="IOD19" s="20"/>
      <c r="IOE19" s="20"/>
      <c r="IOF19" s="20"/>
      <c r="IOG19" s="20"/>
      <c r="IOH19" s="20"/>
      <c r="IOI19" s="20"/>
      <c r="IOJ19" s="20"/>
      <c r="IOK19" s="20"/>
      <c r="IOL19" s="20"/>
      <c r="IOM19" s="20"/>
      <c r="ION19" s="20"/>
      <c r="IOO19" s="20"/>
      <c r="IOP19" s="20"/>
      <c r="IOQ19" s="20"/>
      <c r="IOR19" s="20"/>
      <c r="IOS19" s="20"/>
      <c r="IOT19" s="20"/>
      <c r="IOU19" s="20"/>
      <c r="IOV19" s="20"/>
      <c r="IOW19" s="20"/>
      <c r="IOX19" s="20"/>
      <c r="IOY19" s="20"/>
      <c r="IOZ19" s="20"/>
      <c r="IPA19" s="20"/>
      <c r="IPB19" s="20"/>
      <c r="IPC19" s="20"/>
      <c r="IPD19" s="20"/>
      <c r="IPE19" s="20"/>
      <c r="IPF19" s="20"/>
      <c r="IPG19" s="20"/>
      <c r="IPH19" s="20"/>
      <c r="IPI19" s="20"/>
      <c r="IPJ19" s="20"/>
      <c r="IPK19" s="20"/>
      <c r="IPL19" s="20"/>
      <c r="IPM19" s="20"/>
      <c r="IPN19" s="20"/>
      <c r="IPO19" s="20"/>
      <c r="IPP19" s="20"/>
      <c r="IPQ19" s="20"/>
      <c r="IPR19" s="20"/>
      <c r="IPS19" s="20"/>
      <c r="IPT19" s="20"/>
      <c r="IPU19" s="20"/>
      <c r="IPV19" s="20"/>
      <c r="IPW19" s="20"/>
      <c r="IPX19" s="20"/>
      <c r="IPY19" s="20"/>
      <c r="IPZ19" s="20"/>
      <c r="IQA19" s="20"/>
      <c r="IQB19" s="20"/>
      <c r="IQC19" s="20"/>
      <c r="IQD19" s="20"/>
      <c r="IQE19" s="20"/>
      <c r="IQF19" s="20"/>
      <c r="IQG19" s="20"/>
      <c r="IQH19" s="20"/>
      <c r="IQI19" s="20"/>
      <c r="IQJ19" s="20"/>
      <c r="IQK19" s="20"/>
      <c r="IQL19" s="20"/>
      <c r="IQM19" s="20"/>
      <c r="IQN19" s="20"/>
      <c r="IQO19" s="20"/>
      <c r="IQP19" s="20"/>
      <c r="IQQ19" s="20"/>
      <c r="IQR19" s="20"/>
      <c r="IQS19" s="20"/>
      <c r="IQT19" s="20"/>
      <c r="IQU19" s="20"/>
      <c r="IQV19" s="20"/>
      <c r="IQW19" s="20"/>
      <c r="IQX19" s="20"/>
      <c r="IQY19" s="20"/>
      <c r="IQZ19" s="20"/>
      <c r="IRA19" s="20"/>
      <c r="IRB19" s="20"/>
      <c r="IRC19" s="20"/>
      <c r="IRD19" s="20"/>
      <c r="IRE19" s="20"/>
      <c r="IRF19" s="20"/>
      <c r="IRG19" s="20"/>
      <c r="IRH19" s="20"/>
      <c r="IRI19" s="20"/>
      <c r="IRJ19" s="20"/>
      <c r="IRK19" s="20"/>
      <c r="IRL19" s="20"/>
      <c r="IRM19" s="20"/>
      <c r="IRN19" s="20"/>
      <c r="IRO19" s="20"/>
      <c r="IRP19" s="20"/>
      <c r="IRQ19" s="20"/>
      <c r="IRR19" s="20"/>
      <c r="IRS19" s="20"/>
      <c r="IRT19" s="20"/>
      <c r="IRU19" s="20"/>
      <c r="IRV19" s="20"/>
      <c r="IRW19" s="20"/>
      <c r="IRX19" s="20"/>
      <c r="IRY19" s="20"/>
      <c r="IRZ19" s="20"/>
      <c r="ISA19" s="20"/>
      <c r="ISB19" s="20"/>
      <c r="ISC19" s="20"/>
      <c r="ISD19" s="20"/>
      <c r="ISE19" s="20"/>
      <c r="ISF19" s="20"/>
      <c r="ISG19" s="20"/>
      <c r="ISH19" s="20"/>
      <c r="ISI19" s="20"/>
      <c r="ISJ19" s="20"/>
      <c r="ISK19" s="20"/>
      <c r="ISL19" s="20"/>
      <c r="ISM19" s="20"/>
      <c r="ISN19" s="20"/>
      <c r="ISO19" s="20"/>
      <c r="ISP19" s="20"/>
      <c r="ISQ19" s="20"/>
      <c r="ISR19" s="20"/>
      <c r="ISS19" s="20"/>
      <c r="IST19" s="20"/>
      <c r="ISU19" s="20"/>
      <c r="ISV19" s="20"/>
      <c r="ISW19" s="20"/>
      <c r="ISX19" s="20"/>
      <c r="ISY19" s="20"/>
      <c r="ISZ19" s="20"/>
      <c r="ITA19" s="20"/>
      <c r="ITB19" s="20"/>
      <c r="ITC19" s="20"/>
      <c r="ITD19" s="20"/>
      <c r="ITE19" s="20"/>
      <c r="ITF19" s="20"/>
      <c r="ITG19" s="20"/>
      <c r="ITH19" s="20"/>
      <c r="ITI19" s="20"/>
      <c r="ITJ19" s="20"/>
      <c r="ITK19" s="20"/>
      <c r="ITL19" s="20"/>
      <c r="ITM19" s="20"/>
      <c r="ITN19" s="20"/>
      <c r="ITO19" s="20"/>
      <c r="ITP19" s="20"/>
      <c r="ITQ19" s="20"/>
      <c r="ITR19" s="20"/>
      <c r="ITS19" s="20"/>
      <c r="ITT19" s="20"/>
      <c r="ITU19" s="20"/>
      <c r="ITV19" s="20"/>
      <c r="ITW19" s="20"/>
      <c r="ITX19" s="20"/>
      <c r="ITY19" s="20"/>
      <c r="ITZ19" s="20"/>
      <c r="IUA19" s="20"/>
      <c r="IUB19" s="20"/>
      <c r="IUC19" s="20"/>
      <c r="IUD19" s="20"/>
      <c r="IUE19" s="20"/>
      <c r="IUF19" s="20"/>
      <c r="IUG19" s="20"/>
      <c r="IUH19" s="20"/>
      <c r="IUI19" s="20"/>
      <c r="IUJ19" s="20"/>
      <c r="IUK19" s="20"/>
      <c r="IUL19" s="20"/>
      <c r="IUM19" s="20"/>
      <c r="IUN19" s="20"/>
      <c r="IUO19" s="20"/>
      <c r="IUP19" s="20"/>
      <c r="IUQ19" s="20"/>
      <c r="IUR19" s="20"/>
      <c r="IUS19" s="20"/>
      <c r="IUT19" s="20"/>
      <c r="IUU19" s="20"/>
      <c r="IUV19" s="20"/>
      <c r="IUW19" s="20"/>
      <c r="IUX19" s="20"/>
      <c r="IUY19" s="20"/>
      <c r="IUZ19" s="20"/>
      <c r="IVA19" s="20"/>
      <c r="IVB19" s="20"/>
      <c r="IVC19" s="20"/>
      <c r="IVD19" s="20"/>
      <c r="IVE19" s="20"/>
      <c r="IVF19" s="20"/>
      <c r="IVG19" s="20"/>
      <c r="IVH19" s="20"/>
      <c r="IVI19" s="20"/>
      <c r="IVJ19" s="20"/>
      <c r="IVK19" s="20"/>
      <c r="IVL19" s="20"/>
      <c r="IVM19" s="20"/>
      <c r="IVN19" s="20"/>
      <c r="IVO19" s="20"/>
      <c r="IVP19" s="20"/>
      <c r="IVQ19" s="20"/>
      <c r="IVR19" s="20"/>
      <c r="IVS19" s="20"/>
      <c r="IVT19" s="20"/>
      <c r="IVU19" s="20"/>
      <c r="IVV19" s="20"/>
      <c r="IVW19" s="20"/>
      <c r="IVX19" s="20"/>
      <c r="IVY19" s="20"/>
      <c r="IVZ19" s="20"/>
      <c r="IWA19" s="20"/>
      <c r="IWB19" s="20"/>
      <c r="IWC19" s="20"/>
      <c r="IWD19" s="20"/>
      <c r="IWE19" s="20"/>
      <c r="IWF19" s="20"/>
      <c r="IWG19" s="20"/>
      <c r="IWH19" s="20"/>
      <c r="IWI19" s="20"/>
      <c r="IWJ19" s="20"/>
      <c r="IWK19" s="20"/>
      <c r="IWL19" s="20"/>
      <c r="IWM19" s="20"/>
      <c r="IWN19" s="20"/>
      <c r="IWO19" s="20"/>
      <c r="IWP19" s="20"/>
      <c r="IWQ19" s="20"/>
      <c r="IWR19" s="20"/>
      <c r="IWS19" s="20"/>
      <c r="IWT19" s="20"/>
      <c r="IWU19" s="20"/>
      <c r="IWV19" s="20"/>
      <c r="IWW19" s="20"/>
      <c r="IWX19" s="20"/>
      <c r="IWY19" s="20"/>
      <c r="IWZ19" s="20"/>
      <c r="IXA19" s="20"/>
      <c r="IXB19" s="20"/>
      <c r="IXC19" s="20"/>
      <c r="IXD19" s="20"/>
      <c r="IXE19" s="20"/>
      <c r="IXF19" s="20"/>
      <c r="IXG19" s="20"/>
      <c r="IXH19" s="20"/>
      <c r="IXI19" s="20"/>
      <c r="IXJ19" s="20"/>
      <c r="IXK19" s="20"/>
      <c r="IXL19" s="20"/>
      <c r="IXM19" s="20"/>
      <c r="IXN19" s="20"/>
      <c r="IXO19" s="20"/>
      <c r="IXP19" s="20"/>
      <c r="IXQ19" s="20"/>
      <c r="IXR19" s="20"/>
      <c r="IXS19" s="20"/>
      <c r="IXT19" s="20"/>
      <c r="IXU19" s="20"/>
      <c r="IXV19" s="20"/>
      <c r="IXW19" s="20"/>
      <c r="IXX19" s="20"/>
      <c r="IXY19" s="20"/>
      <c r="IXZ19" s="20"/>
      <c r="IYA19" s="20"/>
      <c r="IYB19" s="20"/>
      <c r="IYC19" s="20"/>
      <c r="IYD19" s="20"/>
      <c r="IYE19" s="20"/>
      <c r="IYF19" s="20"/>
      <c r="IYG19" s="20"/>
      <c r="IYH19" s="20"/>
      <c r="IYI19" s="20"/>
      <c r="IYJ19" s="20"/>
      <c r="IYK19" s="20"/>
      <c r="IYL19" s="20"/>
      <c r="IYM19" s="20"/>
      <c r="IYN19" s="20"/>
      <c r="IYO19" s="20"/>
      <c r="IYP19" s="20"/>
      <c r="IYQ19" s="20"/>
      <c r="IYR19" s="20"/>
      <c r="IYS19" s="20"/>
      <c r="IYT19" s="20"/>
      <c r="IYU19" s="20"/>
      <c r="IYV19" s="20"/>
      <c r="IYW19" s="20"/>
      <c r="IYX19" s="20"/>
      <c r="IYY19" s="20"/>
      <c r="IYZ19" s="20"/>
      <c r="IZA19" s="20"/>
      <c r="IZB19" s="20"/>
      <c r="IZC19" s="20"/>
      <c r="IZD19" s="20"/>
      <c r="IZE19" s="20"/>
      <c r="IZF19" s="20"/>
      <c r="IZG19" s="20"/>
      <c r="IZH19" s="20"/>
      <c r="IZI19" s="20"/>
      <c r="IZJ19" s="20"/>
      <c r="IZK19" s="20"/>
      <c r="IZL19" s="20"/>
      <c r="IZM19" s="20"/>
      <c r="IZN19" s="20"/>
      <c r="IZO19" s="20"/>
      <c r="IZP19" s="20"/>
      <c r="IZQ19" s="20"/>
      <c r="IZR19" s="20"/>
      <c r="IZS19" s="20"/>
      <c r="IZT19" s="20"/>
      <c r="IZU19" s="20"/>
      <c r="IZV19" s="20"/>
      <c r="IZW19" s="20"/>
      <c r="IZX19" s="20"/>
      <c r="IZY19" s="20"/>
      <c r="IZZ19" s="20"/>
      <c r="JAA19" s="20"/>
      <c r="JAB19" s="20"/>
      <c r="JAC19" s="20"/>
      <c r="JAD19" s="20"/>
      <c r="JAE19" s="20"/>
      <c r="JAF19" s="20"/>
      <c r="JAG19" s="20"/>
      <c r="JAH19" s="20"/>
      <c r="JAI19" s="20"/>
      <c r="JAJ19" s="20"/>
      <c r="JAK19" s="20"/>
      <c r="JAL19" s="20"/>
      <c r="JAM19" s="20"/>
      <c r="JAN19" s="20"/>
      <c r="JAO19" s="20"/>
      <c r="JAP19" s="20"/>
      <c r="JAQ19" s="20"/>
      <c r="JAR19" s="20"/>
      <c r="JAS19" s="20"/>
      <c r="JAT19" s="20"/>
      <c r="JAU19" s="20"/>
      <c r="JAV19" s="20"/>
      <c r="JAW19" s="20"/>
      <c r="JAX19" s="20"/>
      <c r="JAY19" s="20"/>
      <c r="JAZ19" s="20"/>
      <c r="JBA19" s="20"/>
      <c r="JBB19" s="20"/>
      <c r="JBC19" s="20"/>
      <c r="JBD19" s="20"/>
      <c r="JBE19" s="20"/>
      <c r="JBF19" s="20"/>
      <c r="JBG19" s="20"/>
      <c r="JBH19" s="20"/>
      <c r="JBI19" s="20"/>
      <c r="JBJ19" s="20"/>
      <c r="JBK19" s="20"/>
      <c r="JBL19" s="20"/>
      <c r="JBM19" s="20"/>
      <c r="JBN19" s="20"/>
      <c r="JBO19" s="20"/>
      <c r="JBP19" s="20"/>
      <c r="JBQ19" s="20"/>
      <c r="JBR19" s="20"/>
      <c r="JBS19" s="20"/>
      <c r="JBT19" s="20"/>
      <c r="JBU19" s="20"/>
      <c r="JBV19" s="20"/>
      <c r="JBW19" s="20"/>
      <c r="JBX19" s="20"/>
      <c r="JBY19" s="20"/>
      <c r="JBZ19" s="20"/>
      <c r="JCA19" s="20"/>
      <c r="JCB19" s="20"/>
      <c r="JCC19" s="20"/>
      <c r="JCD19" s="20"/>
      <c r="JCE19" s="20"/>
      <c r="JCF19" s="20"/>
      <c r="JCG19" s="20"/>
      <c r="JCH19" s="20"/>
      <c r="JCI19" s="20"/>
      <c r="JCJ19" s="20"/>
      <c r="JCK19" s="20"/>
      <c r="JCL19" s="20"/>
      <c r="JCM19" s="20"/>
      <c r="JCN19" s="20"/>
      <c r="JCO19" s="20"/>
      <c r="JCP19" s="20"/>
      <c r="JCQ19" s="20"/>
      <c r="JCR19" s="20"/>
      <c r="JCS19" s="20"/>
      <c r="JCT19" s="20"/>
      <c r="JCU19" s="20"/>
      <c r="JCV19" s="20"/>
      <c r="JCW19" s="20"/>
      <c r="JCX19" s="20"/>
      <c r="JCY19" s="20"/>
      <c r="JCZ19" s="20"/>
      <c r="JDA19" s="20"/>
      <c r="JDB19" s="20"/>
      <c r="JDC19" s="20"/>
      <c r="JDD19" s="20"/>
      <c r="JDE19" s="20"/>
      <c r="JDF19" s="20"/>
      <c r="JDG19" s="20"/>
      <c r="JDH19" s="20"/>
      <c r="JDI19" s="20"/>
      <c r="JDJ19" s="20"/>
      <c r="JDK19" s="20"/>
      <c r="JDL19" s="20"/>
      <c r="JDM19" s="20"/>
      <c r="JDN19" s="20"/>
      <c r="JDO19" s="20"/>
      <c r="JDP19" s="20"/>
      <c r="JDQ19" s="20"/>
      <c r="JDR19" s="20"/>
      <c r="JDS19" s="20"/>
      <c r="JDT19" s="20"/>
      <c r="JDU19" s="20"/>
      <c r="JDV19" s="20"/>
      <c r="JDW19" s="20"/>
      <c r="JDX19" s="20"/>
      <c r="JDY19" s="20"/>
      <c r="JDZ19" s="20"/>
      <c r="JEA19" s="20"/>
      <c r="JEB19" s="20"/>
      <c r="JEC19" s="20"/>
      <c r="JED19" s="20"/>
      <c r="JEE19" s="20"/>
      <c r="JEF19" s="20"/>
      <c r="JEG19" s="20"/>
      <c r="JEH19" s="20"/>
      <c r="JEI19" s="20"/>
      <c r="JEJ19" s="20"/>
      <c r="JEK19" s="20"/>
      <c r="JEL19" s="20"/>
      <c r="JEM19" s="20"/>
      <c r="JEN19" s="20"/>
      <c r="JEO19" s="20"/>
      <c r="JEP19" s="20"/>
      <c r="JEQ19" s="20"/>
      <c r="JER19" s="20"/>
      <c r="JES19" s="20"/>
      <c r="JET19" s="20"/>
      <c r="JEU19" s="20"/>
      <c r="JEV19" s="20"/>
      <c r="JEW19" s="20"/>
      <c r="JEX19" s="20"/>
      <c r="JEY19" s="20"/>
      <c r="JEZ19" s="20"/>
      <c r="JFA19" s="20"/>
      <c r="JFB19" s="20"/>
      <c r="JFC19" s="20"/>
      <c r="JFD19" s="20"/>
      <c r="JFE19" s="20"/>
      <c r="JFF19" s="20"/>
      <c r="JFG19" s="20"/>
      <c r="JFH19" s="20"/>
      <c r="JFI19" s="20"/>
      <c r="JFJ19" s="20"/>
      <c r="JFK19" s="20"/>
      <c r="JFL19" s="20"/>
      <c r="JFM19" s="20"/>
      <c r="JFN19" s="20"/>
      <c r="JFO19" s="20"/>
      <c r="JFP19" s="20"/>
      <c r="JFQ19" s="20"/>
      <c r="JFR19" s="20"/>
      <c r="JFS19" s="20"/>
      <c r="JFT19" s="20"/>
      <c r="JFU19" s="20"/>
      <c r="JFV19" s="20"/>
      <c r="JFW19" s="20"/>
      <c r="JFX19" s="20"/>
      <c r="JFY19" s="20"/>
      <c r="JFZ19" s="20"/>
      <c r="JGA19" s="20"/>
      <c r="JGB19" s="20"/>
      <c r="JGC19" s="20"/>
      <c r="JGD19" s="20"/>
      <c r="JGE19" s="20"/>
      <c r="JGF19" s="20"/>
      <c r="JGG19" s="20"/>
      <c r="JGH19" s="20"/>
      <c r="JGI19" s="20"/>
      <c r="JGJ19" s="20"/>
      <c r="JGK19" s="20"/>
      <c r="JGL19" s="20"/>
      <c r="JGM19" s="20"/>
      <c r="JGN19" s="20"/>
      <c r="JGO19" s="20"/>
      <c r="JGP19" s="20"/>
      <c r="JGQ19" s="20"/>
      <c r="JGR19" s="20"/>
      <c r="JGS19" s="20"/>
      <c r="JGT19" s="20"/>
      <c r="JGU19" s="20"/>
      <c r="JGV19" s="20"/>
      <c r="JGW19" s="20"/>
      <c r="JGX19" s="20"/>
      <c r="JGY19" s="20"/>
      <c r="JGZ19" s="20"/>
      <c r="JHA19" s="20"/>
      <c r="JHB19" s="20"/>
      <c r="JHC19" s="20"/>
      <c r="JHD19" s="20"/>
      <c r="JHE19" s="20"/>
      <c r="JHF19" s="20"/>
      <c r="JHG19" s="20"/>
      <c r="JHH19" s="20"/>
      <c r="JHI19" s="20"/>
      <c r="JHJ19" s="20"/>
      <c r="JHK19" s="20"/>
      <c r="JHL19" s="20"/>
      <c r="JHM19" s="20"/>
      <c r="JHN19" s="20"/>
      <c r="JHO19" s="20"/>
      <c r="JHP19" s="20"/>
      <c r="JHQ19" s="20"/>
      <c r="JHR19" s="20"/>
      <c r="JHS19" s="20"/>
      <c r="JHT19" s="20"/>
      <c r="JHU19" s="20"/>
      <c r="JHV19" s="20"/>
      <c r="JHW19" s="20"/>
      <c r="JHX19" s="20"/>
      <c r="JHY19" s="20"/>
      <c r="JHZ19" s="20"/>
      <c r="JIA19" s="20"/>
      <c r="JIB19" s="20"/>
      <c r="JIC19" s="20"/>
      <c r="JID19" s="20"/>
      <c r="JIE19" s="20"/>
      <c r="JIF19" s="20"/>
      <c r="JIG19" s="20"/>
      <c r="JIH19" s="20"/>
      <c r="JII19" s="20"/>
      <c r="JIJ19" s="20"/>
      <c r="JIK19" s="20"/>
      <c r="JIL19" s="20"/>
      <c r="JIM19" s="20"/>
      <c r="JIN19" s="20"/>
      <c r="JIO19" s="20"/>
      <c r="JIP19" s="20"/>
      <c r="JIQ19" s="20"/>
      <c r="JIR19" s="20"/>
      <c r="JIS19" s="20"/>
      <c r="JIT19" s="20"/>
      <c r="JIU19" s="20"/>
      <c r="JIV19" s="20"/>
      <c r="JIW19" s="20"/>
      <c r="JIX19" s="20"/>
      <c r="JIY19" s="20"/>
      <c r="JIZ19" s="20"/>
      <c r="JJA19" s="20"/>
      <c r="JJB19" s="20"/>
      <c r="JJC19" s="20"/>
      <c r="JJD19" s="20"/>
      <c r="JJE19" s="20"/>
      <c r="JJF19" s="20"/>
      <c r="JJG19" s="20"/>
      <c r="JJH19" s="20"/>
      <c r="JJI19" s="20"/>
      <c r="JJJ19" s="20"/>
      <c r="JJK19" s="20"/>
      <c r="JJL19" s="20"/>
      <c r="JJM19" s="20"/>
      <c r="JJN19" s="20"/>
      <c r="JJO19" s="20"/>
      <c r="JJP19" s="20"/>
      <c r="JJQ19" s="20"/>
      <c r="JJR19" s="20"/>
      <c r="JJS19" s="20"/>
      <c r="JJT19" s="20"/>
      <c r="JJU19" s="20"/>
      <c r="JJV19" s="20"/>
      <c r="JJW19" s="20"/>
      <c r="JJX19" s="20"/>
      <c r="JJY19" s="20"/>
      <c r="JJZ19" s="20"/>
      <c r="JKA19" s="20"/>
      <c r="JKB19" s="20"/>
      <c r="JKC19" s="20"/>
      <c r="JKD19" s="20"/>
      <c r="JKE19" s="20"/>
      <c r="JKF19" s="20"/>
      <c r="JKG19" s="20"/>
      <c r="JKH19" s="20"/>
      <c r="JKI19" s="20"/>
      <c r="JKJ19" s="20"/>
      <c r="JKK19" s="20"/>
      <c r="JKL19" s="20"/>
      <c r="JKM19" s="20"/>
      <c r="JKN19" s="20"/>
      <c r="JKO19" s="20"/>
      <c r="JKP19" s="20"/>
      <c r="JKQ19" s="20"/>
      <c r="JKR19" s="20"/>
      <c r="JKS19" s="20"/>
      <c r="JKT19" s="20"/>
      <c r="JKU19" s="20"/>
      <c r="JKV19" s="20"/>
      <c r="JKW19" s="20"/>
      <c r="JKX19" s="20"/>
      <c r="JKY19" s="20"/>
      <c r="JKZ19" s="20"/>
      <c r="JLA19" s="20"/>
      <c r="JLB19" s="20"/>
      <c r="JLC19" s="20"/>
      <c r="JLD19" s="20"/>
      <c r="JLE19" s="20"/>
      <c r="JLF19" s="20"/>
      <c r="JLG19" s="20"/>
      <c r="JLH19" s="20"/>
      <c r="JLI19" s="20"/>
      <c r="JLJ19" s="20"/>
      <c r="JLK19" s="20"/>
      <c r="JLL19" s="20"/>
      <c r="JLM19" s="20"/>
      <c r="JLN19" s="20"/>
      <c r="JLO19" s="20"/>
      <c r="JLP19" s="20"/>
      <c r="JLQ19" s="20"/>
      <c r="JLR19" s="20"/>
      <c r="JLS19" s="20"/>
      <c r="JLT19" s="20"/>
      <c r="JLU19" s="20"/>
      <c r="JLV19" s="20"/>
      <c r="JLW19" s="20"/>
      <c r="JLX19" s="20"/>
      <c r="JLY19" s="20"/>
      <c r="JLZ19" s="20"/>
      <c r="JMA19" s="20"/>
      <c r="JMB19" s="20"/>
      <c r="JMC19" s="20"/>
      <c r="JMD19" s="20"/>
      <c r="JME19" s="20"/>
      <c r="JMF19" s="20"/>
      <c r="JMG19" s="20"/>
      <c r="JMH19" s="20"/>
      <c r="JMI19" s="20"/>
      <c r="JMJ19" s="20"/>
      <c r="JMK19" s="20"/>
      <c r="JML19" s="20"/>
      <c r="JMM19" s="20"/>
      <c r="JMN19" s="20"/>
      <c r="JMO19" s="20"/>
      <c r="JMP19" s="20"/>
      <c r="JMQ19" s="20"/>
      <c r="JMR19" s="20"/>
      <c r="JMS19" s="20"/>
      <c r="JMT19" s="20"/>
      <c r="JMU19" s="20"/>
      <c r="JMV19" s="20"/>
      <c r="JMW19" s="20"/>
      <c r="JMX19" s="20"/>
      <c r="JMY19" s="20"/>
      <c r="JMZ19" s="20"/>
      <c r="JNA19" s="20"/>
      <c r="JNB19" s="20"/>
      <c r="JNC19" s="20"/>
      <c r="JND19" s="20"/>
      <c r="JNE19" s="20"/>
      <c r="JNF19" s="20"/>
      <c r="JNG19" s="20"/>
      <c r="JNH19" s="20"/>
      <c r="JNI19" s="20"/>
      <c r="JNJ19" s="20"/>
      <c r="JNK19" s="20"/>
      <c r="JNL19" s="20"/>
      <c r="JNM19" s="20"/>
      <c r="JNN19" s="20"/>
      <c r="JNO19" s="20"/>
      <c r="JNP19" s="20"/>
      <c r="JNQ19" s="20"/>
      <c r="JNR19" s="20"/>
      <c r="JNS19" s="20"/>
      <c r="JNT19" s="20"/>
      <c r="JNU19" s="20"/>
      <c r="JNV19" s="20"/>
      <c r="JNW19" s="20"/>
      <c r="JNX19" s="20"/>
      <c r="JNY19" s="20"/>
      <c r="JNZ19" s="20"/>
      <c r="JOA19" s="20"/>
      <c r="JOB19" s="20"/>
      <c r="JOC19" s="20"/>
      <c r="JOD19" s="20"/>
      <c r="JOE19" s="20"/>
      <c r="JOF19" s="20"/>
      <c r="JOG19" s="20"/>
      <c r="JOH19" s="20"/>
      <c r="JOI19" s="20"/>
      <c r="JOJ19" s="20"/>
      <c r="JOK19" s="20"/>
      <c r="JOL19" s="20"/>
      <c r="JOM19" s="20"/>
      <c r="JON19" s="20"/>
      <c r="JOO19" s="20"/>
      <c r="JOP19" s="20"/>
      <c r="JOQ19" s="20"/>
      <c r="JOR19" s="20"/>
      <c r="JOS19" s="20"/>
      <c r="JOT19" s="20"/>
      <c r="JOU19" s="20"/>
      <c r="JOV19" s="20"/>
      <c r="JOW19" s="20"/>
      <c r="JOX19" s="20"/>
      <c r="JOY19" s="20"/>
      <c r="JOZ19" s="20"/>
      <c r="JPA19" s="20"/>
      <c r="JPB19" s="20"/>
      <c r="JPC19" s="20"/>
      <c r="JPD19" s="20"/>
      <c r="JPE19" s="20"/>
      <c r="JPF19" s="20"/>
      <c r="JPG19" s="20"/>
      <c r="JPH19" s="20"/>
      <c r="JPI19" s="20"/>
      <c r="JPJ19" s="20"/>
      <c r="JPK19" s="20"/>
      <c r="JPL19" s="20"/>
      <c r="JPM19" s="20"/>
      <c r="JPN19" s="20"/>
      <c r="JPO19" s="20"/>
      <c r="JPP19" s="20"/>
      <c r="JPQ19" s="20"/>
      <c r="JPR19" s="20"/>
      <c r="JPS19" s="20"/>
      <c r="JPT19" s="20"/>
      <c r="JPU19" s="20"/>
      <c r="JPV19" s="20"/>
      <c r="JPW19" s="20"/>
      <c r="JPX19" s="20"/>
      <c r="JPY19" s="20"/>
      <c r="JPZ19" s="20"/>
      <c r="JQA19" s="20"/>
      <c r="JQB19" s="20"/>
      <c r="JQC19" s="20"/>
      <c r="JQD19" s="20"/>
      <c r="JQE19" s="20"/>
      <c r="JQF19" s="20"/>
      <c r="JQG19" s="20"/>
      <c r="JQH19" s="20"/>
      <c r="JQI19" s="20"/>
      <c r="JQJ19" s="20"/>
      <c r="JQK19" s="20"/>
      <c r="JQL19" s="20"/>
      <c r="JQM19" s="20"/>
      <c r="JQN19" s="20"/>
      <c r="JQO19" s="20"/>
      <c r="JQP19" s="20"/>
      <c r="JQQ19" s="20"/>
      <c r="JQR19" s="20"/>
      <c r="JQS19" s="20"/>
      <c r="JQT19" s="20"/>
      <c r="JQU19" s="20"/>
      <c r="JQV19" s="20"/>
      <c r="JQW19" s="20"/>
      <c r="JQX19" s="20"/>
      <c r="JQY19" s="20"/>
      <c r="JQZ19" s="20"/>
      <c r="JRA19" s="20"/>
      <c r="JRB19" s="20"/>
      <c r="JRC19" s="20"/>
      <c r="JRD19" s="20"/>
      <c r="JRE19" s="20"/>
      <c r="JRF19" s="20"/>
      <c r="JRG19" s="20"/>
      <c r="JRH19" s="20"/>
      <c r="JRI19" s="20"/>
      <c r="JRJ19" s="20"/>
      <c r="JRK19" s="20"/>
      <c r="JRL19" s="20"/>
      <c r="JRM19" s="20"/>
      <c r="JRN19" s="20"/>
      <c r="JRO19" s="20"/>
      <c r="JRP19" s="20"/>
      <c r="JRQ19" s="20"/>
      <c r="JRR19" s="20"/>
      <c r="JRS19" s="20"/>
      <c r="JRT19" s="20"/>
      <c r="JRU19" s="20"/>
      <c r="JRV19" s="20"/>
      <c r="JRW19" s="20"/>
      <c r="JRX19" s="20"/>
      <c r="JRY19" s="20"/>
      <c r="JRZ19" s="20"/>
      <c r="JSA19" s="20"/>
      <c r="JSB19" s="20"/>
      <c r="JSC19" s="20"/>
      <c r="JSD19" s="20"/>
      <c r="JSE19" s="20"/>
      <c r="JSF19" s="20"/>
      <c r="JSG19" s="20"/>
      <c r="JSH19" s="20"/>
      <c r="JSI19" s="20"/>
      <c r="JSJ19" s="20"/>
      <c r="JSK19" s="20"/>
      <c r="JSL19" s="20"/>
      <c r="JSM19" s="20"/>
      <c r="JSN19" s="20"/>
      <c r="JSO19" s="20"/>
      <c r="JSP19" s="20"/>
      <c r="JSQ19" s="20"/>
      <c r="JSR19" s="20"/>
      <c r="JSS19" s="20"/>
      <c r="JST19" s="20"/>
      <c r="JSU19" s="20"/>
      <c r="JSV19" s="20"/>
      <c r="JSW19" s="20"/>
      <c r="JSX19" s="20"/>
      <c r="JSY19" s="20"/>
      <c r="JSZ19" s="20"/>
      <c r="JTA19" s="20"/>
      <c r="JTB19" s="20"/>
      <c r="JTC19" s="20"/>
      <c r="JTD19" s="20"/>
      <c r="JTE19" s="20"/>
      <c r="JTF19" s="20"/>
      <c r="JTG19" s="20"/>
      <c r="JTH19" s="20"/>
      <c r="JTI19" s="20"/>
      <c r="JTJ19" s="20"/>
      <c r="JTK19" s="20"/>
      <c r="JTL19" s="20"/>
      <c r="JTM19" s="20"/>
      <c r="JTN19" s="20"/>
      <c r="JTO19" s="20"/>
      <c r="JTP19" s="20"/>
      <c r="JTQ19" s="20"/>
      <c r="JTR19" s="20"/>
      <c r="JTS19" s="20"/>
      <c r="JTT19" s="20"/>
      <c r="JTU19" s="20"/>
      <c r="JTV19" s="20"/>
      <c r="JTW19" s="20"/>
      <c r="JTX19" s="20"/>
      <c r="JTY19" s="20"/>
      <c r="JTZ19" s="20"/>
      <c r="JUA19" s="20"/>
      <c r="JUB19" s="20"/>
      <c r="JUC19" s="20"/>
      <c r="JUD19" s="20"/>
      <c r="JUE19" s="20"/>
      <c r="JUF19" s="20"/>
      <c r="JUG19" s="20"/>
      <c r="JUH19" s="20"/>
      <c r="JUI19" s="20"/>
      <c r="JUJ19" s="20"/>
      <c r="JUK19" s="20"/>
      <c r="JUL19" s="20"/>
      <c r="JUM19" s="20"/>
      <c r="JUN19" s="20"/>
      <c r="JUO19" s="20"/>
      <c r="JUP19" s="20"/>
      <c r="JUQ19" s="20"/>
      <c r="JUR19" s="20"/>
      <c r="JUS19" s="20"/>
      <c r="JUT19" s="20"/>
      <c r="JUU19" s="20"/>
      <c r="JUV19" s="20"/>
      <c r="JUW19" s="20"/>
      <c r="JUX19" s="20"/>
      <c r="JUY19" s="20"/>
      <c r="JUZ19" s="20"/>
      <c r="JVA19" s="20"/>
      <c r="JVB19" s="20"/>
      <c r="JVC19" s="20"/>
      <c r="JVD19" s="20"/>
      <c r="JVE19" s="20"/>
      <c r="JVF19" s="20"/>
      <c r="JVG19" s="20"/>
      <c r="JVH19" s="20"/>
      <c r="JVI19" s="20"/>
      <c r="JVJ19" s="20"/>
      <c r="JVK19" s="20"/>
      <c r="JVL19" s="20"/>
      <c r="JVM19" s="20"/>
      <c r="JVN19" s="20"/>
      <c r="JVO19" s="20"/>
      <c r="JVP19" s="20"/>
      <c r="JVQ19" s="20"/>
      <c r="JVR19" s="20"/>
      <c r="JVS19" s="20"/>
      <c r="JVT19" s="20"/>
      <c r="JVU19" s="20"/>
      <c r="JVV19" s="20"/>
      <c r="JVW19" s="20"/>
      <c r="JVX19" s="20"/>
      <c r="JVY19" s="20"/>
      <c r="JVZ19" s="20"/>
      <c r="JWA19" s="20"/>
      <c r="JWB19" s="20"/>
      <c r="JWC19" s="20"/>
      <c r="JWD19" s="20"/>
      <c r="JWE19" s="20"/>
      <c r="JWF19" s="20"/>
      <c r="JWG19" s="20"/>
      <c r="JWH19" s="20"/>
      <c r="JWI19" s="20"/>
      <c r="JWJ19" s="20"/>
      <c r="JWK19" s="20"/>
      <c r="JWL19" s="20"/>
      <c r="JWM19" s="20"/>
      <c r="JWN19" s="20"/>
      <c r="JWO19" s="20"/>
      <c r="JWP19" s="20"/>
      <c r="JWQ19" s="20"/>
      <c r="JWR19" s="20"/>
      <c r="JWS19" s="20"/>
      <c r="JWT19" s="20"/>
      <c r="JWU19" s="20"/>
      <c r="JWV19" s="20"/>
      <c r="JWW19" s="20"/>
      <c r="JWX19" s="20"/>
      <c r="JWY19" s="20"/>
      <c r="JWZ19" s="20"/>
      <c r="JXA19" s="20"/>
      <c r="JXB19" s="20"/>
      <c r="JXC19" s="20"/>
      <c r="JXD19" s="20"/>
      <c r="JXE19" s="20"/>
      <c r="JXF19" s="20"/>
      <c r="JXG19" s="20"/>
      <c r="JXH19" s="20"/>
      <c r="JXI19" s="20"/>
      <c r="JXJ19" s="20"/>
      <c r="JXK19" s="20"/>
      <c r="JXL19" s="20"/>
      <c r="JXM19" s="20"/>
      <c r="JXN19" s="20"/>
      <c r="JXO19" s="20"/>
      <c r="JXP19" s="20"/>
      <c r="JXQ19" s="20"/>
      <c r="JXR19" s="20"/>
      <c r="JXS19" s="20"/>
      <c r="JXT19" s="20"/>
      <c r="JXU19" s="20"/>
      <c r="JXV19" s="20"/>
      <c r="JXW19" s="20"/>
      <c r="JXX19" s="20"/>
      <c r="JXY19" s="20"/>
      <c r="JXZ19" s="20"/>
      <c r="JYA19" s="20"/>
      <c r="JYB19" s="20"/>
      <c r="JYC19" s="20"/>
      <c r="JYD19" s="20"/>
      <c r="JYE19" s="20"/>
      <c r="JYF19" s="20"/>
      <c r="JYG19" s="20"/>
      <c r="JYH19" s="20"/>
      <c r="JYI19" s="20"/>
      <c r="JYJ19" s="20"/>
      <c r="JYK19" s="20"/>
      <c r="JYL19" s="20"/>
      <c r="JYM19" s="20"/>
      <c r="JYN19" s="20"/>
      <c r="JYO19" s="20"/>
      <c r="JYP19" s="20"/>
      <c r="JYQ19" s="20"/>
      <c r="JYR19" s="20"/>
      <c r="JYS19" s="20"/>
      <c r="JYT19" s="20"/>
      <c r="JYU19" s="20"/>
      <c r="JYV19" s="20"/>
      <c r="JYW19" s="20"/>
      <c r="JYX19" s="20"/>
      <c r="JYY19" s="20"/>
      <c r="JYZ19" s="20"/>
      <c r="JZA19" s="20"/>
      <c r="JZB19" s="20"/>
      <c r="JZC19" s="20"/>
      <c r="JZD19" s="20"/>
      <c r="JZE19" s="20"/>
      <c r="JZF19" s="20"/>
      <c r="JZG19" s="20"/>
      <c r="JZH19" s="20"/>
      <c r="JZI19" s="20"/>
      <c r="JZJ19" s="20"/>
      <c r="JZK19" s="20"/>
      <c r="JZL19" s="20"/>
      <c r="JZM19" s="20"/>
      <c r="JZN19" s="20"/>
      <c r="JZO19" s="20"/>
      <c r="JZP19" s="20"/>
      <c r="JZQ19" s="20"/>
      <c r="JZR19" s="20"/>
      <c r="JZS19" s="20"/>
      <c r="JZT19" s="20"/>
      <c r="JZU19" s="20"/>
      <c r="JZV19" s="20"/>
      <c r="JZW19" s="20"/>
      <c r="JZX19" s="20"/>
      <c r="JZY19" s="20"/>
      <c r="JZZ19" s="20"/>
      <c r="KAA19" s="20"/>
      <c r="KAB19" s="20"/>
      <c r="KAC19" s="20"/>
      <c r="KAD19" s="20"/>
      <c r="KAE19" s="20"/>
      <c r="KAF19" s="20"/>
      <c r="KAG19" s="20"/>
      <c r="KAH19" s="20"/>
      <c r="KAI19" s="20"/>
      <c r="KAJ19" s="20"/>
      <c r="KAK19" s="20"/>
      <c r="KAL19" s="20"/>
      <c r="KAM19" s="20"/>
      <c r="KAN19" s="20"/>
      <c r="KAO19" s="20"/>
      <c r="KAP19" s="20"/>
      <c r="KAQ19" s="20"/>
      <c r="KAR19" s="20"/>
      <c r="KAS19" s="20"/>
      <c r="KAT19" s="20"/>
      <c r="KAU19" s="20"/>
      <c r="KAV19" s="20"/>
      <c r="KAW19" s="20"/>
      <c r="KAX19" s="20"/>
      <c r="KAY19" s="20"/>
      <c r="KAZ19" s="20"/>
      <c r="KBA19" s="20"/>
      <c r="KBB19" s="20"/>
      <c r="KBC19" s="20"/>
      <c r="KBD19" s="20"/>
      <c r="KBE19" s="20"/>
      <c r="KBF19" s="20"/>
      <c r="KBG19" s="20"/>
      <c r="KBH19" s="20"/>
      <c r="KBI19" s="20"/>
      <c r="KBJ19" s="20"/>
      <c r="KBK19" s="20"/>
      <c r="KBL19" s="20"/>
      <c r="KBM19" s="20"/>
      <c r="KBN19" s="20"/>
      <c r="KBO19" s="20"/>
      <c r="KBP19" s="20"/>
      <c r="KBQ19" s="20"/>
      <c r="KBR19" s="20"/>
      <c r="KBS19" s="20"/>
      <c r="KBT19" s="20"/>
      <c r="KBU19" s="20"/>
      <c r="KBV19" s="20"/>
      <c r="KBW19" s="20"/>
      <c r="KBX19" s="20"/>
      <c r="KBY19" s="20"/>
      <c r="KBZ19" s="20"/>
      <c r="KCA19" s="20"/>
      <c r="KCB19" s="20"/>
      <c r="KCC19" s="20"/>
      <c r="KCD19" s="20"/>
      <c r="KCE19" s="20"/>
      <c r="KCF19" s="20"/>
      <c r="KCG19" s="20"/>
      <c r="KCH19" s="20"/>
      <c r="KCI19" s="20"/>
      <c r="KCJ19" s="20"/>
      <c r="KCK19" s="20"/>
      <c r="KCL19" s="20"/>
      <c r="KCM19" s="20"/>
      <c r="KCN19" s="20"/>
      <c r="KCO19" s="20"/>
      <c r="KCP19" s="20"/>
      <c r="KCQ19" s="20"/>
      <c r="KCR19" s="20"/>
      <c r="KCS19" s="20"/>
      <c r="KCT19" s="20"/>
      <c r="KCU19" s="20"/>
      <c r="KCV19" s="20"/>
      <c r="KCW19" s="20"/>
      <c r="KCX19" s="20"/>
      <c r="KCY19" s="20"/>
      <c r="KCZ19" s="20"/>
      <c r="KDA19" s="20"/>
      <c r="KDB19" s="20"/>
      <c r="KDC19" s="20"/>
      <c r="KDD19" s="20"/>
      <c r="KDE19" s="20"/>
      <c r="KDF19" s="20"/>
      <c r="KDG19" s="20"/>
      <c r="KDH19" s="20"/>
      <c r="KDI19" s="20"/>
      <c r="KDJ19" s="20"/>
      <c r="KDK19" s="20"/>
      <c r="KDL19" s="20"/>
      <c r="KDM19" s="20"/>
      <c r="KDN19" s="20"/>
      <c r="KDO19" s="20"/>
      <c r="KDP19" s="20"/>
      <c r="KDQ19" s="20"/>
      <c r="KDR19" s="20"/>
      <c r="KDS19" s="20"/>
      <c r="KDT19" s="20"/>
      <c r="KDU19" s="20"/>
      <c r="KDV19" s="20"/>
      <c r="KDW19" s="20"/>
      <c r="KDX19" s="20"/>
      <c r="KDY19" s="20"/>
      <c r="KDZ19" s="20"/>
      <c r="KEA19" s="20"/>
      <c r="KEB19" s="20"/>
      <c r="KEC19" s="20"/>
      <c r="KED19" s="20"/>
      <c r="KEE19" s="20"/>
      <c r="KEF19" s="20"/>
      <c r="KEG19" s="20"/>
      <c r="KEH19" s="20"/>
      <c r="KEI19" s="20"/>
      <c r="KEJ19" s="20"/>
      <c r="KEK19" s="20"/>
      <c r="KEL19" s="20"/>
      <c r="KEM19" s="20"/>
      <c r="KEN19" s="20"/>
      <c r="KEO19" s="20"/>
      <c r="KEP19" s="20"/>
      <c r="KEQ19" s="20"/>
      <c r="KER19" s="20"/>
      <c r="KES19" s="20"/>
      <c r="KET19" s="20"/>
      <c r="KEU19" s="20"/>
      <c r="KEV19" s="20"/>
      <c r="KEW19" s="20"/>
      <c r="KEX19" s="20"/>
      <c r="KEY19" s="20"/>
      <c r="KEZ19" s="20"/>
      <c r="KFA19" s="20"/>
      <c r="KFB19" s="20"/>
      <c r="KFC19" s="20"/>
      <c r="KFD19" s="20"/>
      <c r="KFE19" s="20"/>
      <c r="KFF19" s="20"/>
      <c r="KFG19" s="20"/>
      <c r="KFH19" s="20"/>
      <c r="KFI19" s="20"/>
      <c r="KFJ19" s="20"/>
      <c r="KFK19" s="20"/>
      <c r="KFL19" s="20"/>
      <c r="KFM19" s="20"/>
      <c r="KFN19" s="20"/>
      <c r="KFO19" s="20"/>
      <c r="KFP19" s="20"/>
      <c r="KFQ19" s="20"/>
      <c r="KFR19" s="20"/>
      <c r="KFS19" s="20"/>
      <c r="KFT19" s="20"/>
      <c r="KFU19" s="20"/>
      <c r="KFV19" s="20"/>
      <c r="KFW19" s="20"/>
      <c r="KFX19" s="20"/>
      <c r="KFY19" s="20"/>
      <c r="KFZ19" s="20"/>
      <c r="KGA19" s="20"/>
      <c r="KGB19" s="20"/>
      <c r="KGC19" s="20"/>
      <c r="KGD19" s="20"/>
      <c r="KGE19" s="20"/>
      <c r="KGF19" s="20"/>
      <c r="KGG19" s="20"/>
      <c r="KGH19" s="20"/>
      <c r="KGI19" s="20"/>
      <c r="KGJ19" s="20"/>
      <c r="KGK19" s="20"/>
      <c r="KGL19" s="20"/>
      <c r="KGM19" s="20"/>
      <c r="KGN19" s="20"/>
      <c r="KGO19" s="20"/>
      <c r="KGP19" s="20"/>
      <c r="KGQ19" s="20"/>
      <c r="KGR19" s="20"/>
      <c r="KGS19" s="20"/>
      <c r="KGT19" s="20"/>
      <c r="KGU19" s="20"/>
      <c r="KGV19" s="20"/>
      <c r="KGW19" s="20"/>
      <c r="KGX19" s="20"/>
      <c r="KGY19" s="20"/>
      <c r="KGZ19" s="20"/>
      <c r="KHA19" s="20"/>
      <c r="KHB19" s="20"/>
      <c r="KHC19" s="20"/>
      <c r="KHD19" s="20"/>
      <c r="KHE19" s="20"/>
      <c r="KHF19" s="20"/>
      <c r="KHG19" s="20"/>
      <c r="KHH19" s="20"/>
      <c r="KHI19" s="20"/>
      <c r="KHJ19" s="20"/>
      <c r="KHK19" s="20"/>
      <c r="KHL19" s="20"/>
      <c r="KHM19" s="20"/>
      <c r="KHN19" s="20"/>
      <c r="KHO19" s="20"/>
      <c r="KHP19" s="20"/>
      <c r="KHQ19" s="20"/>
      <c r="KHR19" s="20"/>
      <c r="KHS19" s="20"/>
      <c r="KHT19" s="20"/>
      <c r="KHU19" s="20"/>
      <c r="KHV19" s="20"/>
      <c r="KHW19" s="20"/>
      <c r="KHX19" s="20"/>
      <c r="KHY19" s="20"/>
      <c r="KHZ19" s="20"/>
      <c r="KIA19" s="20"/>
      <c r="KIB19" s="20"/>
      <c r="KIC19" s="20"/>
      <c r="KID19" s="20"/>
      <c r="KIE19" s="20"/>
      <c r="KIF19" s="20"/>
      <c r="KIG19" s="20"/>
      <c r="KIH19" s="20"/>
      <c r="KII19" s="20"/>
      <c r="KIJ19" s="20"/>
      <c r="KIK19" s="20"/>
      <c r="KIL19" s="20"/>
      <c r="KIM19" s="20"/>
      <c r="KIN19" s="20"/>
      <c r="KIO19" s="20"/>
      <c r="KIP19" s="20"/>
      <c r="KIQ19" s="20"/>
      <c r="KIR19" s="20"/>
      <c r="KIS19" s="20"/>
      <c r="KIT19" s="20"/>
      <c r="KIU19" s="20"/>
      <c r="KIV19" s="20"/>
      <c r="KIW19" s="20"/>
      <c r="KIX19" s="20"/>
      <c r="KIY19" s="20"/>
      <c r="KIZ19" s="20"/>
      <c r="KJA19" s="20"/>
      <c r="KJB19" s="20"/>
      <c r="KJC19" s="20"/>
      <c r="KJD19" s="20"/>
      <c r="KJE19" s="20"/>
      <c r="KJF19" s="20"/>
      <c r="KJG19" s="20"/>
      <c r="KJH19" s="20"/>
      <c r="KJI19" s="20"/>
      <c r="KJJ19" s="20"/>
      <c r="KJK19" s="20"/>
      <c r="KJL19" s="20"/>
      <c r="KJM19" s="20"/>
      <c r="KJN19" s="20"/>
      <c r="KJO19" s="20"/>
      <c r="KJP19" s="20"/>
      <c r="KJQ19" s="20"/>
      <c r="KJR19" s="20"/>
      <c r="KJS19" s="20"/>
      <c r="KJT19" s="20"/>
      <c r="KJU19" s="20"/>
      <c r="KJV19" s="20"/>
      <c r="KJW19" s="20"/>
      <c r="KJX19" s="20"/>
      <c r="KJY19" s="20"/>
      <c r="KJZ19" s="20"/>
      <c r="KKA19" s="20"/>
      <c r="KKB19" s="20"/>
      <c r="KKC19" s="20"/>
      <c r="KKD19" s="20"/>
      <c r="KKE19" s="20"/>
      <c r="KKF19" s="20"/>
      <c r="KKG19" s="20"/>
      <c r="KKH19" s="20"/>
      <c r="KKI19" s="20"/>
      <c r="KKJ19" s="20"/>
      <c r="KKK19" s="20"/>
      <c r="KKL19" s="20"/>
      <c r="KKM19" s="20"/>
      <c r="KKN19" s="20"/>
      <c r="KKO19" s="20"/>
      <c r="KKP19" s="20"/>
      <c r="KKQ19" s="20"/>
      <c r="KKR19" s="20"/>
      <c r="KKS19" s="20"/>
      <c r="KKT19" s="20"/>
      <c r="KKU19" s="20"/>
      <c r="KKV19" s="20"/>
      <c r="KKW19" s="20"/>
      <c r="KKX19" s="20"/>
      <c r="KKY19" s="20"/>
      <c r="KKZ19" s="20"/>
      <c r="KLA19" s="20"/>
      <c r="KLB19" s="20"/>
      <c r="KLC19" s="20"/>
      <c r="KLD19" s="20"/>
      <c r="KLE19" s="20"/>
      <c r="KLF19" s="20"/>
      <c r="KLG19" s="20"/>
      <c r="KLH19" s="20"/>
      <c r="KLI19" s="20"/>
      <c r="KLJ19" s="20"/>
      <c r="KLK19" s="20"/>
      <c r="KLL19" s="20"/>
      <c r="KLM19" s="20"/>
      <c r="KLN19" s="20"/>
      <c r="KLO19" s="20"/>
      <c r="KLP19" s="20"/>
      <c r="KLQ19" s="20"/>
      <c r="KLR19" s="20"/>
      <c r="KLS19" s="20"/>
      <c r="KLT19" s="20"/>
      <c r="KLU19" s="20"/>
      <c r="KLV19" s="20"/>
      <c r="KLW19" s="20"/>
      <c r="KLX19" s="20"/>
      <c r="KLY19" s="20"/>
      <c r="KLZ19" s="20"/>
      <c r="KMA19" s="20"/>
      <c r="KMB19" s="20"/>
      <c r="KMC19" s="20"/>
      <c r="KMD19" s="20"/>
      <c r="KME19" s="20"/>
      <c r="KMF19" s="20"/>
      <c r="KMG19" s="20"/>
      <c r="KMH19" s="20"/>
      <c r="KMI19" s="20"/>
      <c r="KMJ19" s="20"/>
      <c r="KMK19" s="20"/>
      <c r="KML19" s="20"/>
      <c r="KMM19" s="20"/>
      <c r="KMN19" s="20"/>
      <c r="KMO19" s="20"/>
      <c r="KMP19" s="20"/>
      <c r="KMQ19" s="20"/>
      <c r="KMR19" s="20"/>
      <c r="KMS19" s="20"/>
      <c r="KMT19" s="20"/>
      <c r="KMU19" s="20"/>
      <c r="KMV19" s="20"/>
      <c r="KMW19" s="20"/>
      <c r="KMX19" s="20"/>
      <c r="KMY19" s="20"/>
      <c r="KMZ19" s="20"/>
      <c r="KNA19" s="20"/>
      <c r="KNB19" s="20"/>
      <c r="KNC19" s="20"/>
      <c r="KND19" s="20"/>
      <c r="KNE19" s="20"/>
      <c r="KNF19" s="20"/>
      <c r="KNG19" s="20"/>
      <c r="KNH19" s="20"/>
      <c r="KNI19" s="20"/>
      <c r="KNJ19" s="20"/>
      <c r="KNK19" s="20"/>
      <c r="KNL19" s="20"/>
      <c r="KNM19" s="20"/>
      <c r="KNN19" s="20"/>
      <c r="KNO19" s="20"/>
      <c r="KNP19" s="20"/>
      <c r="KNQ19" s="20"/>
      <c r="KNR19" s="20"/>
      <c r="KNS19" s="20"/>
      <c r="KNT19" s="20"/>
      <c r="KNU19" s="20"/>
      <c r="KNV19" s="20"/>
      <c r="KNW19" s="20"/>
      <c r="KNX19" s="20"/>
      <c r="KNY19" s="20"/>
      <c r="KNZ19" s="20"/>
      <c r="KOA19" s="20"/>
      <c r="KOB19" s="20"/>
      <c r="KOC19" s="20"/>
      <c r="KOD19" s="20"/>
      <c r="KOE19" s="20"/>
      <c r="KOF19" s="20"/>
      <c r="KOG19" s="20"/>
      <c r="KOH19" s="20"/>
      <c r="KOI19" s="20"/>
      <c r="KOJ19" s="20"/>
      <c r="KOK19" s="20"/>
      <c r="KOL19" s="20"/>
      <c r="KOM19" s="20"/>
      <c r="KON19" s="20"/>
      <c r="KOO19" s="20"/>
      <c r="KOP19" s="20"/>
      <c r="KOQ19" s="20"/>
      <c r="KOR19" s="20"/>
      <c r="KOS19" s="20"/>
      <c r="KOT19" s="20"/>
      <c r="KOU19" s="20"/>
      <c r="KOV19" s="20"/>
      <c r="KOW19" s="20"/>
      <c r="KOX19" s="20"/>
      <c r="KOY19" s="20"/>
      <c r="KOZ19" s="20"/>
      <c r="KPA19" s="20"/>
      <c r="KPB19" s="20"/>
      <c r="KPC19" s="20"/>
      <c r="KPD19" s="20"/>
      <c r="KPE19" s="20"/>
      <c r="KPF19" s="20"/>
      <c r="KPG19" s="20"/>
      <c r="KPH19" s="20"/>
      <c r="KPI19" s="20"/>
      <c r="KPJ19" s="20"/>
      <c r="KPK19" s="20"/>
      <c r="KPL19" s="20"/>
      <c r="KPM19" s="20"/>
      <c r="KPN19" s="20"/>
      <c r="KPO19" s="20"/>
      <c r="KPP19" s="20"/>
      <c r="KPQ19" s="20"/>
      <c r="KPR19" s="20"/>
      <c r="KPS19" s="20"/>
      <c r="KPT19" s="20"/>
      <c r="KPU19" s="20"/>
      <c r="KPV19" s="20"/>
      <c r="KPW19" s="20"/>
      <c r="KPX19" s="20"/>
      <c r="KPY19" s="20"/>
      <c r="KPZ19" s="20"/>
      <c r="KQA19" s="20"/>
      <c r="KQB19" s="20"/>
      <c r="KQC19" s="20"/>
      <c r="KQD19" s="20"/>
      <c r="KQE19" s="20"/>
      <c r="KQF19" s="20"/>
      <c r="KQG19" s="20"/>
      <c r="KQH19" s="20"/>
      <c r="KQI19" s="20"/>
      <c r="KQJ19" s="20"/>
      <c r="KQK19" s="20"/>
      <c r="KQL19" s="20"/>
      <c r="KQM19" s="20"/>
      <c r="KQN19" s="20"/>
      <c r="KQO19" s="20"/>
      <c r="KQP19" s="20"/>
      <c r="KQQ19" s="20"/>
      <c r="KQR19" s="20"/>
      <c r="KQS19" s="20"/>
      <c r="KQT19" s="20"/>
      <c r="KQU19" s="20"/>
      <c r="KQV19" s="20"/>
      <c r="KQW19" s="20"/>
      <c r="KQX19" s="20"/>
      <c r="KQY19" s="20"/>
      <c r="KQZ19" s="20"/>
      <c r="KRA19" s="20"/>
      <c r="KRB19" s="20"/>
      <c r="KRC19" s="20"/>
      <c r="KRD19" s="20"/>
      <c r="KRE19" s="20"/>
      <c r="KRF19" s="20"/>
      <c r="KRG19" s="20"/>
      <c r="KRH19" s="20"/>
      <c r="KRI19" s="20"/>
      <c r="KRJ19" s="20"/>
      <c r="KRK19" s="20"/>
      <c r="KRL19" s="20"/>
      <c r="KRM19" s="20"/>
      <c r="KRN19" s="20"/>
      <c r="KRO19" s="20"/>
      <c r="KRP19" s="20"/>
      <c r="KRQ19" s="20"/>
      <c r="KRR19" s="20"/>
      <c r="KRS19" s="20"/>
      <c r="KRT19" s="20"/>
      <c r="KRU19" s="20"/>
      <c r="KRV19" s="20"/>
      <c r="KRW19" s="20"/>
      <c r="KRX19" s="20"/>
      <c r="KRY19" s="20"/>
      <c r="KRZ19" s="20"/>
      <c r="KSA19" s="20"/>
      <c r="KSB19" s="20"/>
      <c r="KSC19" s="20"/>
      <c r="KSD19" s="20"/>
      <c r="KSE19" s="20"/>
      <c r="KSF19" s="20"/>
      <c r="KSG19" s="20"/>
      <c r="KSH19" s="20"/>
      <c r="KSI19" s="20"/>
      <c r="KSJ19" s="20"/>
      <c r="KSK19" s="20"/>
      <c r="KSL19" s="20"/>
      <c r="KSM19" s="20"/>
      <c r="KSN19" s="20"/>
      <c r="KSO19" s="20"/>
      <c r="KSP19" s="20"/>
      <c r="KSQ19" s="20"/>
      <c r="KSR19" s="20"/>
      <c r="KSS19" s="20"/>
      <c r="KST19" s="20"/>
      <c r="KSU19" s="20"/>
      <c r="KSV19" s="20"/>
      <c r="KSW19" s="20"/>
      <c r="KSX19" s="20"/>
      <c r="KSY19" s="20"/>
      <c r="KSZ19" s="20"/>
      <c r="KTA19" s="20"/>
      <c r="KTB19" s="20"/>
      <c r="KTC19" s="20"/>
      <c r="KTD19" s="20"/>
      <c r="KTE19" s="20"/>
      <c r="KTF19" s="20"/>
      <c r="KTG19" s="20"/>
      <c r="KTH19" s="20"/>
      <c r="KTI19" s="20"/>
      <c r="KTJ19" s="20"/>
      <c r="KTK19" s="20"/>
      <c r="KTL19" s="20"/>
      <c r="KTM19" s="20"/>
      <c r="KTN19" s="20"/>
      <c r="KTO19" s="20"/>
      <c r="KTP19" s="20"/>
      <c r="KTQ19" s="20"/>
      <c r="KTR19" s="20"/>
      <c r="KTS19" s="20"/>
      <c r="KTT19" s="20"/>
      <c r="KTU19" s="20"/>
      <c r="KTV19" s="20"/>
      <c r="KTW19" s="20"/>
      <c r="KTX19" s="20"/>
      <c r="KTY19" s="20"/>
      <c r="KTZ19" s="20"/>
      <c r="KUA19" s="20"/>
      <c r="KUB19" s="20"/>
      <c r="KUC19" s="20"/>
      <c r="KUD19" s="20"/>
      <c r="KUE19" s="20"/>
      <c r="KUF19" s="20"/>
      <c r="KUG19" s="20"/>
      <c r="KUH19" s="20"/>
      <c r="KUI19" s="20"/>
      <c r="KUJ19" s="20"/>
      <c r="KUK19" s="20"/>
      <c r="KUL19" s="20"/>
      <c r="KUM19" s="20"/>
      <c r="KUN19" s="20"/>
      <c r="KUO19" s="20"/>
      <c r="KUP19" s="20"/>
      <c r="KUQ19" s="20"/>
      <c r="KUR19" s="20"/>
      <c r="KUS19" s="20"/>
      <c r="KUT19" s="20"/>
      <c r="KUU19" s="20"/>
      <c r="KUV19" s="20"/>
      <c r="KUW19" s="20"/>
      <c r="KUX19" s="20"/>
      <c r="KUY19" s="20"/>
      <c r="KUZ19" s="20"/>
      <c r="KVA19" s="20"/>
      <c r="KVB19" s="20"/>
      <c r="KVC19" s="20"/>
      <c r="KVD19" s="20"/>
      <c r="KVE19" s="20"/>
      <c r="KVF19" s="20"/>
      <c r="KVG19" s="20"/>
      <c r="KVH19" s="20"/>
      <c r="KVI19" s="20"/>
      <c r="KVJ19" s="20"/>
      <c r="KVK19" s="20"/>
      <c r="KVL19" s="20"/>
      <c r="KVM19" s="20"/>
      <c r="KVN19" s="20"/>
      <c r="KVO19" s="20"/>
      <c r="KVP19" s="20"/>
      <c r="KVQ19" s="20"/>
      <c r="KVR19" s="20"/>
      <c r="KVS19" s="20"/>
      <c r="KVT19" s="20"/>
      <c r="KVU19" s="20"/>
      <c r="KVV19" s="20"/>
      <c r="KVW19" s="20"/>
      <c r="KVX19" s="20"/>
      <c r="KVY19" s="20"/>
      <c r="KVZ19" s="20"/>
      <c r="KWA19" s="20"/>
      <c r="KWB19" s="20"/>
      <c r="KWC19" s="20"/>
      <c r="KWD19" s="20"/>
      <c r="KWE19" s="20"/>
      <c r="KWF19" s="20"/>
      <c r="KWG19" s="20"/>
      <c r="KWH19" s="20"/>
      <c r="KWI19" s="20"/>
      <c r="KWJ19" s="20"/>
      <c r="KWK19" s="20"/>
      <c r="KWL19" s="20"/>
      <c r="KWM19" s="20"/>
      <c r="KWN19" s="20"/>
      <c r="KWO19" s="20"/>
      <c r="KWP19" s="20"/>
      <c r="KWQ19" s="20"/>
      <c r="KWR19" s="20"/>
      <c r="KWS19" s="20"/>
      <c r="KWT19" s="20"/>
      <c r="KWU19" s="20"/>
      <c r="KWV19" s="20"/>
      <c r="KWW19" s="20"/>
      <c r="KWX19" s="20"/>
      <c r="KWY19" s="20"/>
      <c r="KWZ19" s="20"/>
      <c r="KXA19" s="20"/>
      <c r="KXB19" s="20"/>
      <c r="KXC19" s="20"/>
      <c r="KXD19" s="20"/>
      <c r="KXE19" s="20"/>
      <c r="KXF19" s="20"/>
      <c r="KXG19" s="20"/>
      <c r="KXH19" s="20"/>
      <c r="KXI19" s="20"/>
      <c r="KXJ19" s="20"/>
      <c r="KXK19" s="20"/>
      <c r="KXL19" s="20"/>
      <c r="KXM19" s="20"/>
      <c r="KXN19" s="20"/>
      <c r="KXO19" s="20"/>
      <c r="KXP19" s="20"/>
      <c r="KXQ19" s="20"/>
      <c r="KXR19" s="20"/>
      <c r="KXS19" s="20"/>
      <c r="KXT19" s="20"/>
      <c r="KXU19" s="20"/>
      <c r="KXV19" s="20"/>
      <c r="KXW19" s="20"/>
      <c r="KXX19" s="20"/>
      <c r="KXY19" s="20"/>
      <c r="KXZ19" s="20"/>
      <c r="KYA19" s="20"/>
      <c r="KYB19" s="20"/>
      <c r="KYC19" s="20"/>
      <c r="KYD19" s="20"/>
      <c r="KYE19" s="20"/>
      <c r="KYF19" s="20"/>
      <c r="KYG19" s="20"/>
      <c r="KYH19" s="20"/>
      <c r="KYI19" s="20"/>
      <c r="KYJ19" s="20"/>
      <c r="KYK19" s="20"/>
      <c r="KYL19" s="20"/>
      <c r="KYM19" s="20"/>
      <c r="KYN19" s="20"/>
      <c r="KYO19" s="20"/>
      <c r="KYP19" s="20"/>
      <c r="KYQ19" s="20"/>
      <c r="KYR19" s="20"/>
      <c r="KYS19" s="20"/>
      <c r="KYT19" s="20"/>
      <c r="KYU19" s="20"/>
      <c r="KYV19" s="20"/>
      <c r="KYW19" s="20"/>
      <c r="KYX19" s="20"/>
      <c r="KYY19" s="20"/>
      <c r="KYZ19" s="20"/>
      <c r="KZA19" s="20"/>
      <c r="KZB19" s="20"/>
      <c r="KZC19" s="20"/>
      <c r="KZD19" s="20"/>
      <c r="KZE19" s="20"/>
      <c r="KZF19" s="20"/>
      <c r="KZG19" s="20"/>
      <c r="KZH19" s="20"/>
      <c r="KZI19" s="20"/>
      <c r="KZJ19" s="20"/>
      <c r="KZK19" s="20"/>
      <c r="KZL19" s="20"/>
      <c r="KZM19" s="20"/>
      <c r="KZN19" s="20"/>
      <c r="KZO19" s="20"/>
      <c r="KZP19" s="20"/>
      <c r="KZQ19" s="20"/>
      <c r="KZR19" s="20"/>
      <c r="KZS19" s="20"/>
      <c r="KZT19" s="20"/>
      <c r="KZU19" s="20"/>
      <c r="KZV19" s="20"/>
      <c r="KZW19" s="20"/>
      <c r="KZX19" s="20"/>
      <c r="KZY19" s="20"/>
      <c r="KZZ19" s="20"/>
      <c r="LAA19" s="20"/>
      <c r="LAB19" s="20"/>
      <c r="LAC19" s="20"/>
      <c r="LAD19" s="20"/>
      <c r="LAE19" s="20"/>
      <c r="LAF19" s="20"/>
      <c r="LAG19" s="20"/>
      <c r="LAH19" s="20"/>
      <c r="LAI19" s="20"/>
      <c r="LAJ19" s="20"/>
      <c r="LAK19" s="20"/>
      <c r="LAL19" s="20"/>
      <c r="LAM19" s="20"/>
      <c r="LAN19" s="20"/>
      <c r="LAO19" s="20"/>
      <c r="LAP19" s="20"/>
      <c r="LAQ19" s="20"/>
      <c r="LAR19" s="20"/>
      <c r="LAS19" s="20"/>
      <c r="LAT19" s="20"/>
      <c r="LAU19" s="20"/>
      <c r="LAV19" s="20"/>
      <c r="LAW19" s="20"/>
      <c r="LAX19" s="20"/>
      <c r="LAY19" s="20"/>
      <c r="LAZ19" s="20"/>
      <c r="LBA19" s="20"/>
      <c r="LBB19" s="20"/>
      <c r="LBC19" s="20"/>
      <c r="LBD19" s="20"/>
      <c r="LBE19" s="20"/>
      <c r="LBF19" s="20"/>
      <c r="LBG19" s="20"/>
      <c r="LBH19" s="20"/>
      <c r="LBI19" s="20"/>
      <c r="LBJ19" s="20"/>
      <c r="LBK19" s="20"/>
      <c r="LBL19" s="20"/>
      <c r="LBM19" s="20"/>
      <c r="LBN19" s="20"/>
      <c r="LBO19" s="20"/>
      <c r="LBP19" s="20"/>
      <c r="LBQ19" s="20"/>
      <c r="LBR19" s="20"/>
      <c r="LBS19" s="20"/>
      <c r="LBT19" s="20"/>
      <c r="LBU19" s="20"/>
      <c r="LBV19" s="20"/>
      <c r="LBW19" s="20"/>
      <c r="LBX19" s="20"/>
      <c r="LBY19" s="20"/>
      <c r="LBZ19" s="20"/>
      <c r="LCA19" s="20"/>
      <c r="LCB19" s="20"/>
      <c r="LCC19" s="20"/>
      <c r="LCD19" s="20"/>
      <c r="LCE19" s="20"/>
      <c r="LCF19" s="20"/>
      <c r="LCG19" s="20"/>
      <c r="LCH19" s="20"/>
      <c r="LCI19" s="20"/>
      <c r="LCJ19" s="20"/>
      <c r="LCK19" s="20"/>
      <c r="LCL19" s="20"/>
      <c r="LCM19" s="20"/>
      <c r="LCN19" s="20"/>
      <c r="LCO19" s="20"/>
      <c r="LCP19" s="20"/>
      <c r="LCQ19" s="20"/>
      <c r="LCR19" s="20"/>
      <c r="LCS19" s="20"/>
      <c r="LCT19" s="20"/>
      <c r="LCU19" s="20"/>
      <c r="LCV19" s="20"/>
      <c r="LCW19" s="20"/>
      <c r="LCX19" s="20"/>
      <c r="LCY19" s="20"/>
      <c r="LCZ19" s="20"/>
      <c r="LDA19" s="20"/>
      <c r="LDB19" s="20"/>
      <c r="LDC19" s="20"/>
      <c r="LDD19" s="20"/>
      <c r="LDE19" s="20"/>
      <c r="LDF19" s="20"/>
      <c r="LDG19" s="20"/>
      <c r="LDH19" s="20"/>
      <c r="LDI19" s="20"/>
      <c r="LDJ19" s="20"/>
      <c r="LDK19" s="20"/>
      <c r="LDL19" s="20"/>
      <c r="LDM19" s="20"/>
      <c r="LDN19" s="20"/>
      <c r="LDO19" s="20"/>
      <c r="LDP19" s="20"/>
      <c r="LDQ19" s="20"/>
      <c r="LDR19" s="20"/>
      <c r="LDS19" s="20"/>
      <c r="LDT19" s="20"/>
      <c r="LDU19" s="20"/>
      <c r="LDV19" s="20"/>
      <c r="LDW19" s="20"/>
      <c r="LDX19" s="20"/>
      <c r="LDY19" s="20"/>
      <c r="LDZ19" s="20"/>
      <c r="LEA19" s="20"/>
      <c r="LEB19" s="20"/>
      <c r="LEC19" s="20"/>
      <c r="LED19" s="20"/>
      <c r="LEE19" s="20"/>
      <c r="LEF19" s="20"/>
      <c r="LEG19" s="20"/>
      <c r="LEH19" s="20"/>
      <c r="LEI19" s="20"/>
      <c r="LEJ19" s="20"/>
      <c r="LEK19" s="20"/>
      <c r="LEL19" s="20"/>
      <c r="LEM19" s="20"/>
      <c r="LEN19" s="20"/>
      <c r="LEO19" s="20"/>
      <c r="LEP19" s="20"/>
      <c r="LEQ19" s="20"/>
      <c r="LER19" s="20"/>
      <c r="LES19" s="20"/>
      <c r="LET19" s="20"/>
      <c r="LEU19" s="20"/>
      <c r="LEV19" s="20"/>
      <c r="LEW19" s="20"/>
      <c r="LEX19" s="20"/>
      <c r="LEY19" s="20"/>
      <c r="LEZ19" s="20"/>
      <c r="LFA19" s="20"/>
      <c r="LFB19" s="20"/>
      <c r="LFC19" s="20"/>
      <c r="LFD19" s="20"/>
      <c r="LFE19" s="20"/>
      <c r="LFF19" s="20"/>
      <c r="LFG19" s="20"/>
      <c r="LFH19" s="20"/>
      <c r="LFI19" s="20"/>
      <c r="LFJ19" s="20"/>
      <c r="LFK19" s="20"/>
      <c r="LFL19" s="20"/>
      <c r="LFM19" s="20"/>
      <c r="LFN19" s="20"/>
      <c r="LFO19" s="20"/>
      <c r="LFP19" s="20"/>
      <c r="LFQ19" s="20"/>
      <c r="LFR19" s="20"/>
      <c r="LFS19" s="20"/>
      <c r="LFT19" s="20"/>
      <c r="LFU19" s="20"/>
      <c r="LFV19" s="20"/>
      <c r="LFW19" s="20"/>
      <c r="LFX19" s="20"/>
      <c r="LFY19" s="20"/>
      <c r="LFZ19" s="20"/>
      <c r="LGA19" s="20"/>
      <c r="LGB19" s="20"/>
      <c r="LGC19" s="20"/>
      <c r="LGD19" s="20"/>
      <c r="LGE19" s="20"/>
      <c r="LGF19" s="20"/>
      <c r="LGG19" s="20"/>
      <c r="LGH19" s="20"/>
      <c r="LGI19" s="20"/>
      <c r="LGJ19" s="20"/>
      <c r="LGK19" s="20"/>
      <c r="LGL19" s="20"/>
      <c r="LGM19" s="20"/>
      <c r="LGN19" s="20"/>
      <c r="LGO19" s="20"/>
      <c r="LGP19" s="20"/>
      <c r="LGQ19" s="20"/>
      <c r="LGR19" s="20"/>
      <c r="LGS19" s="20"/>
      <c r="LGT19" s="20"/>
      <c r="LGU19" s="20"/>
      <c r="LGV19" s="20"/>
      <c r="LGW19" s="20"/>
      <c r="LGX19" s="20"/>
      <c r="LGY19" s="20"/>
      <c r="LGZ19" s="20"/>
      <c r="LHA19" s="20"/>
      <c r="LHB19" s="20"/>
      <c r="LHC19" s="20"/>
      <c r="LHD19" s="20"/>
      <c r="LHE19" s="20"/>
      <c r="LHF19" s="20"/>
      <c r="LHG19" s="20"/>
      <c r="LHH19" s="20"/>
      <c r="LHI19" s="20"/>
      <c r="LHJ19" s="20"/>
      <c r="LHK19" s="20"/>
      <c r="LHL19" s="20"/>
      <c r="LHM19" s="20"/>
      <c r="LHN19" s="20"/>
      <c r="LHO19" s="20"/>
      <c r="LHP19" s="20"/>
      <c r="LHQ19" s="20"/>
      <c r="LHR19" s="20"/>
      <c r="LHS19" s="20"/>
      <c r="LHT19" s="20"/>
      <c r="LHU19" s="20"/>
      <c r="LHV19" s="20"/>
      <c r="LHW19" s="20"/>
      <c r="LHX19" s="20"/>
      <c r="LHY19" s="20"/>
      <c r="LHZ19" s="20"/>
      <c r="LIA19" s="20"/>
      <c r="LIB19" s="20"/>
      <c r="LIC19" s="20"/>
      <c r="LID19" s="20"/>
      <c r="LIE19" s="20"/>
      <c r="LIF19" s="20"/>
      <c r="LIG19" s="20"/>
      <c r="LIH19" s="20"/>
      <c r="LII19" s="20"/>
      <c r="LIJ19" s="20"/>
      <c r="LIK19" s="20"/>
      <c r="LIL19" s="20"/>
      <c r="LIM19" s="20"/>
      <c r="LIN19" s="20"/>
      <c r="LIO19" s="20"/>
      <c r="LIP19" s="20"/>
      <c r="LIQ19" s="20"/>
      <c r="LIR19" s="20"/>
      <c r="LIS19" s="20"/>
      <c r="LIT19" s="20"/>
      <c r="LIU19" s="20"/>
      <c r="LIV19" s="20"/>
      <c r="LIW19" s="20"/>
      <c r="LIX19" s="20"/>
      <c r="LIY19" s="20"/>
      <c r="LIZ19" s="20"/>
      <c r="LJA19" s="20"/>
      <c r="LJB19" s="20"/>
      <c r="LJC19" s="20"/>
      <c r="LJD19" s="20"/>
      <c r="LJE19" s="20"/>
      <c r="LJF19" s="20"/>
      <c r="LJG19" s="20"/>
      <c r="LJH19" s="20"/>
      <c r="LJI19" s="20"/>
      <c r="LJJ19" s="20"/>
      <c r="LJK19" s="20"/>
      <c r="LJL19" s="20"/>
      <c r="LJM19" s="20"/>
      <c r="LJN19" s="20"/>
      <c r="LJO19" s="20"/>
      <c r="LJP19" s="20"/>
      <c r="LJQ19" s="20"/>
      <c r="LJR19" s="20"/>
      <c r="LJS19" s="20"/>
      <c r="LJT19" s="20"/>
      <c r="LJU19" s="20"/>
      <c r="LJV19" s="20"/>
      <c r="LJW19" s="20"/>
      <c r="LJX19" s="20"/>
      <c r="LJY19" s="20"/>
      <c r="LJZ19" s="20"/>
      <c r="LKA19" s="20"/>
      <c r="LKB19" s="20"/>
      <c r="LKC19" s="20"/>
      <c r="LKD19" s="20"/>
      <c r="LKE19" s="20"/>
      <c r="LKF19" s="20"/>
      <c r="LKG19" s="20"/>
      <c r="LKH19" s="20"/>
      <c r="LKI19" s="20"/>
      <c r="LKJ19" s="20"/>
      <c r="LKK19" s="20"/>
      <c r="LKL19" s="20"/>
      <c r="LKM19" s="20"/>
      <c r="LKN19" s="20"/>
      <c r="LKO19" s="20"/>
      <c r="LKP19" s="20"/>
      <c r="LKQ19" s="20"/>
      <c r="LKR19" s="20"/>
      <c r="LKS19" s="20"/>
      <c r="LKT19" s="20"/>
      <c r="LKU19" s="20"/>
      <c r="LKV19" s="20"/>
      <c r="LKW19" s="20"/>
      <c r="LKX19" s="20"/>
      <c r="LKY19" s="20"/>
      <c r="LKZ19" s="20"/>
      <c r="LLA19" s="20"/>
      <c r="LLB19" s="20"/>
      <c r="LLC19" s="20"/>
      <c r="LLD19" s="20"/>
      <c r="LLE19" s="20"/>
      <c r="LLF19" s="20"/>
      <c r="LLG19" s="20"/>
      <c r="LLH19" s="20"/>
      <c r="LLI19" s="20"/>
      <c r="LLJ19" s="20"/>
      <c r="LLK19" s="20"/>
      <c r="LLL19" s="20"/>
      <c r="LLM19" s="20"/>
      <c r="LLN19" s="20"/>
      <c r="LLO19" s="20"/>
      <c r="LLP19" s="20"/>
      <c r="LLQ19" s="20"/>
      <c r="LLR19" s="20"/>
      <c r="LLS19" s="20"/>
      <c r="LLT19" s="20"/>
      <c r="LLU19" s="20"/>
      <c r="LLV19" s="20"/>
      <c r="LLW19" s="20"/>
      <c r="LLX19" s="20"/>
      <c r="LLY19" s="20"/>
      <c r="LLZ19" s="20"/>
      <c r="LMA19" s="20"/>
      <c r="LMB19" s="20"/>
      <c r="LMC19" s="20"/>
      <c r="LMD19" s="20"/>
      <c r="LME19" s="20"/>
      <c r="LMF19" s="20"/>
      <c r="LMG19" s="20"/>
      <c r="LMH19" s="20"/>
      <c r="LMI19" s="20"/>
      <c r="LMJ19" s="20"/>
      <c r="LMK19" s="20"/>
      <c r="LML19" s="20"/>
      <c r="LMM19" s="20"/>
      <c r="LMN19" s="20"/>
      <c r="LMO19" s="20"/>
      <c r="LMP19" s="20"/>
      <c r="LMQ19" s="20"/>
      <c r="LMR19" s="20"/>
      <c r="LMS19" s="20"/>
      <c r="LMT19" s="20"/>
      <c r="LMU19" s="20"/>
      <c r="LMV19" s="20"/>
      <c r="LMW19" s="20"/>
      <c r="LMX19" s="20"/>
      <c r="LMY19" s="20"/>
      <c r="LMZ19" s="20"/>
      <c r="LNA19" s="20"/>
      <c r="LNB19" s="20"/>
      <c r="LNC19" s="20"/>
      <c r="LND19" s="20"/>
      <c r="LNE19" s="20"/>
      <c r="LNF19" s="20"/>
      <c r="LNG19" s="20"/>
      <c r="LNH19" s="20"/>
      <c r="LNI19" s="20"/>
      <c r="LNJ19" s="20"/>
      <c r="LNK19" s="20"/>
      <c r="LNL19" s="20"/>
      <c r="LNM19" s="20"/>
      <c r="LNN19" s="20"/>
      <c r="LNO19" s="20"/>
      <c r="LNP19" s="20"/>
      <c r="LNQ19" s="20"/>
      <c r="LNR19" s="20"/>
      <c r="LNS19" s="20"/>
      <c r="LNT19" s="20"/>
      <c r="LNU19" s="20"/>
      <c r="LNV19" s="20"/>
      <c r="LNW19" s="20"/>
      <c r="LNX19" s="20"/>
      <c r="LNY19" s="20"/>
      <c r="LNZ19" s="20"/>
      <c r="LOA19" s="20"/>
      <c r="LOB19" s="20"/>
      <c r="LOC19" s="20"/>
      <c r="LOD19" s="20"/>
      <c r="LOE19" s="20"/>
      <c r="LOF19" s="20"/>
      <c r="LOG19" s="20"/>
      <c r="LOH19" s="20"/>
      <c r="LOI19" s="20"/>
      <c r="LOJ19" s="20"/>
      <c r="LOK19" s="20"/>
      <c r="LOL19" s="20"/>
      <c r="LOM19" s="20"/>
      <c r="LON19" s="20"/>
      <c r="LOO19" s="20"/>
      <c r="LOP19" s="20"/>
      <c r="LOQ19" s="20"/>
      <c r="LOR19" s="20"/>
      <c r="LOS19" s="20"/>
      <c r="LOT19" s="20"/>
      <c r="LOU19" s="20"/>
      <c r="LOV19" s="20"/>
      <c r="LOW19" s="20"/>
      <c r="LOX19" s="20"/>
      <c r="LOY19" s="20"/>
      <c r="LOZ19" s="20"/>
      <c r="LPA19" s="20"/>
      <c r="LPB19" s="20"/>
      <c r="LPC19" s="20"/>
      <c r="LPD19" s="20"/>
      <c r="LPE19" s="20"/>
      <c r="LPF19" s="20"/>
      <c r="LPG19" s="20"/>
      <c r="LPH19" s="20"/>
      <c r="LPI19" s="20"/>
      <c r="LPJ19" s="20"/>
      <c r="LPK19" s="20"/>
      <c r="LPL19" s="20"/>
      <c r="LPM19" s="20"/>
      <c r="LPN19" s="20"/>
      <c r="LPO19" s="20"/>
      <c r="LPP19" s="20"/>
      <c r="LPQ19" s="20"/>
      <c r="LPR19" s="20"/>
      <c r="LPS19" s="20"/>
      <c r="LPT19" s="20"/>
      <c r="LPU19" s="20"/>
      <c r="LPV19" s="20"/>
      <c r="LPW19" s="20"/>
      <c r="LPX19" s="20"/>
      <c r="LPY19" s="20"/>
      <c r="LPZ19" s="20"/>
      <c r="LQA19" s="20"/>
      <c r="LQB19" s="20"/>
      <c r="LQC19" s="20"/>
      <c r="LQD19" s="20"/>
      <c r="LQE19" s="20"/>
      <c r="LQF19" s="20"/>
      <c r="LQG19" s="20"/>
      <c r="LQH19" s="20"/>
      <c r="LQI19" s="20"/>
      <c r="LQJ19" s="20"/>
      <c r="LQK19" s="20"/>
      <c r="LQL19" s="20"/>
      <c r="LQM19" s="20"/>
      <c r="LQN19" s="20"/>
      <c r="LQO19" s="20"/>
      <c r="LQP19" s="20"/>
      <c r="LQQ19" s="20"/>
      <c r="LQR19" s="20"/>
      <c r="LQS19" s="20"/>
      <c r="LQT19" s="20"/>
      <c r="LQU19" s="20"/>
      <c r="LQV19" s="20"/>
      <c r="LQW19" s="20"/>
      <c r="LQX19" s="20"/>
      <c r="LQY19" s="20"/>
      <c r="LQZ19" s="20"/>
      <c r="LRA19" s="20"/>
      <c r="LRB19" s="20"/>
      <c r="LRC19" s="20"/>
      <c r="LRD19" s="20"/>
      <c r="LRE19" s="20"/>
      <c r="LRF19" s="20"/>
      <c r="LRG19" s="20"/>
      <c r="LRH19" s="20"/>
      <c r="LRI19" s="20"/>
      <c r="LRJ19" s="20"/>
      <c r="LRK19" s="20"/>
      <c r="LRL19" s="20"/>
      <c r="LRM19" s="20"/>
      <c r="LRN19" s="20"/>
      <c r="LRO19" s="20"/>
      <c r="LRP19" s="20"/>
      <c r="LRQ19" s="20"/>
      <c r="LRR19" s="20"/>
      <c r="LRS19" s="20"/>
      <c r="LRT19" s="20"/>
      <c r="LRU19" s="20"/>
      <c r="LRV19" s="20"/>
      <c r="LRW19" s="20"/>
      <c r="LRX19" s="20"/>
      <c r="LRY19" s="20"/>
      <c r="LRZ19" s="20"/>
      <c r="LSA19" s="20"/>
      <c r="LSB19" s="20"/>
      <c r="LSC19" s="20"/>
      <c r="LSD19" s="20"/>
      <c r="LSE19" s="20"/>
      <c r="LSF19" s="20"/>
      <c r="LSG19" s="20"/>
      <c r="LSH19" s="20"/>
      <c r="LSI19" s="20"/>
      <c r="LSJ19" s="20"/>
      <c r="LSK19" s="20"/>
      <c r="LSL19" s="20"/>
      <c r="LSM19" s="20"/>
      <c r="LSN19" s="20"/>
      <c r="LSO19" s="20"/>
      <c r="LSP19" s="20"/>
      <c r="LSQ19" s="20"/>
      <c r="LSR19" s="20"/>
      <c r="LSS19" s="20"/>
      <c r="LST19" s="20"/>
      <c r="LSU19" s="20"/>
      <c r="LSV19" s="20"/>
      <c r="LSW19" s="20"/>
      <c r="LSX19" s="20"/>
      <c r="LSY19" s="20"/>
      <c r="LSZ19" s="20"/>
      <c r="LTA19" s="20"/>
      <c r="LTB19" s="20"/>
      <c r="LTC19" s="20"/>
      <c r="LTD19" s="20"/>
      <c r="LTE19" s="20"/>
      <c r="LTF19" s="20"/>
      <c r="LTG19" s="20"/>
      <c r="LTH19" s="20"/>
      <c r="LTI19" s="20"/>
      <c r="LTJ19" s="20"/>
      <c r="LTK19" s="20"/>
      <c r="LTL19" s="20"/>
      <c r="LTM19" s="20"/>
      <c r="LTN19" s="20"/>
      <c r="LTO19" s="20"/>
      <c r="LTP19" s="20"/>
      <c r="LTQ19" s="20"/>
      <c r="LTR19" s="20"/>
      <c r="LTS19" s="20"/>
      <c r="LTT19" s="20"/>
      <c r="LTU19" s="20"/>
      <c r="LTV19" s="20"/>
      <c r="LTW19" s="20"/>
      <c r="LTX19" s="20"/>
      <c r="LTY19" s="20"/>
      <c r="LTZ19" s="20"/>
      <c r="LUA19" s="20"/>
      <c r="LUB19" s="20"/>
      <c r="LUC19" s="20"/>
      <c r="LUD19" s="20"/>
      <c r="LUE19" s="20"/>
      <c r="LUF19" s="20"/>
      <c r="LUG19" s="20"/>
      <c r="LUH19" s="20"/>
      <c r="LUI19" s="20"/>
      <c r="LUJ19" s="20"/>
      <c r="LUK19" s="20"/>
      <c r="LUL19" s="20"/>
      <c r="LUM19" s="20"/>
      <c r="LUN19" s="20"/>
      <c r="LUO19" s="20"/>
      <c r="LUP19" s="20"/>
      <c r="LUQ19" s="20"/>
      <c r="LUR19" s="20"/>
      <c r="LUS19" s="20"/>
      <c r="LUT19" s="20"/>
      <c r="LUU19" s="20"/>
      <c r="LUV19" s="20"/>
      <c r="LUW19" s="20"/>
      <c r="LUX19" s="20"/>
      <c r="LUY19" s="20"/>
      <c r="LUZ19" s="20"/>
      <c r="LVA19" s="20"/>
      <c r="LVB19" s="20"/>
      <c r="LVC19" s="20"/>
      <c r="LVD19" s="20"/>
      <c r="LVE19" s="20"/>
      <c r="LVF19" s="20"/>
      <c r="LVG19" s="20"/>
      <c r="LVH19" s="20"/>
      <c r="LVI19" s="20"/>
      <c r="LVJ19" s="20"/>
      <c r="LVK19" s="20"/>
      <c r="LVL19" s="20"/>
      <c r="LVM19" s="20"/>
      <c r="LVN19" s="20"/>
      <c r="LVO19" s="20"/>
      <c r="LVP19" s="20"/>
      <c r="LVQ19" s="20"/>
      <c r="LVR19" s="20"/>
      <c r="LVS19" s="20"/>
      <c r="LVT19" s="20"/>
      <c r="LVU19" s="20"/>
      <c r="LVV19" s="20"/>
      <c r="LVW19" s="20"/>
      <c r="LVX19" s="20"/>
      <c r="LVY19" s="20"/>
      <c r="LVZ19" s="20"/>
      <c r="LWA19" s="20"/>
      <c r="LWB19" s="20"/>
      <c r="LWC19" s="20"/>
      <c r="LWD19" s="20"/>
      <c r="LWE19" s="20"/>
      <c r="LWF19" s="20"/>
      <c r="LWG19" s="20"/>
      <c r="LWH19" s="20"/>
      <c r="LWI19" s="20"/>
      <c r="LWJ19" s="20"/>
      <c r="LWK19" s="20"/>
      <c r="LWL19" s="20"/>
      <c r="LWM19" s="20"/>
      <c r="LWN19" s="20"/>
      <c r="LWO19" s="20"/>
      <c r="LWP19" s="20"/>
      <c r="LWQ19" s="20"/>
      <c r="LWR19" s="20"/>
      <c r="LWS19" s="20"/>
      <c r="LWT19" s="20"/>
      <c r="LWU19" s="20"/>
      <c r="LWV19" s="20"/>
      <c r="LWW19" s="20"/>
      <c r="LWX19" s="20"/>
      <c r="LWY19" s="20"/>
      <c r="LWZ19" s="20"/>
      <c r="LXA19" s="20"/>
      <c r="LXB19" s="20"/>
      <c r="LXC19" s="20"/>
      <c r="LXD19" s="20"/>
      <c r="LXE19" s="20"/>
      <c r="LXF19" s="20"/>
      <c r="LXG19" s="20"/>
      <c r="LXH19" s="20"/>
      <c r="LXI19" s="20"/>
      <c r="LXJ19" s="20"/>
      <c r="LXK19" s="20"/>
      <c r="LXL19" s="20"/>
      <c r="LXM19" s="20"/>
      <c r="LXN19" s="20"/>
      <c r="LXO19" s="20"/>
      <c r="LXP19" s="20"/>
      <c r="LXQ19" s="20"/>
      <c r="LXR19" s="20"/>
      <c r="LXS19" s="20"/>
      <c r="LXT19" s="20"/>
      <c r="LXU19" s="20"/>
      <c r="LXV19" s="20"/>
      <c r="LXW19" s="20"/>
      <c r="LXX19" s="20"/>
      <c r="LXY19" s="20"/>
      <c r="LXZ19" s="20"/>
      <c r="LYA19" s="20"/>
      <c r="LYB19" s="20"/>
      <c r="LYC19" s="20"/>
      <c r="LYD19" s="20"/>
      <c r="LYE19" s="20"/>
      <c r="LYF19" s="20"/>
      <c r="LYG19" s="20"/>
      <c r="LYH19" s="20"/>
      <c r="LYI19" s="20"/>
      <c r="LYJ19" s="20"/>
      <c r="LYK19" s="20"/>
      <c r="LYL19" s="20"/>
      <c r="LYM19" s="20"/>
      <c r="LYN19" s="20"/>
      <c r="LYO19" s="20"/>
      <c r="LYP19" s="20"/>
      <c r="LYQ19" s="20"/>
      <c r="LYR19" s="20"/>
      <c r="LYS19" s="20"/>
      <c r="LYT19" s="20"/>
      <c r="LYU19" s="20"/>
      <c r="LYV19" s="20"/>
      <c r="LYW19" s="20"/>
      <c r="LYX19" s="20"/>
      <c r="LYY19" s="20"/>
      <c r="LYZ19" s="20"/>
      <c r="LZA19" s="20"/>
      <c r="LZB19" s="20"/>
      <c r="LZC19" s="20"/>
      <c r="LZD19" s="20"/>
      <c r="LZE19" s="20"/>
      <c r="LZF19" s="20"/>
      <c r="LZG19" s="20"/>
      <c r="LZH19" s="20"/>
      <c r="LZI19" s="20"/>
      <c r="LZJ19" s="20"/>
      <c r="LZK19" s="20"/>
      <c r="LZL19" s="20"/>
      <c r="LZM19" s="20"/>
      <c r="LZN19" s="20"/>
      <c r="LZO19" s="20"/>
      <c r="LZP19" s="20"/>
      <c r="LZQ19" s="20"/>
      <c r="LZR19" s="20"/>
      <c r="LZS19" s="20"/>
      <c r="LZT19" s="20"/>
      <c r="LZU19" s="20"/>
      <c r="LZV19" s="20"/>
      <c r="LZW19" s="20"/>
      <c r="LZX19" s="20"/>
      <c r="LZY19" s="20"/>
      <c r="LZZ19" s="20"/>
      <c r="MAA19" s="20"/>
      <c r="MAB19" s="20"/>
      <c r="MAC19" s="20"/>
      <c r="MAD19" s="20"/>
      <c r="MAE19" s="20"/>
      <c r="MAF19" s="20"/>
      <c r="MAG19" s="20"/>
      <c r="MAH19" s="20"/>
      <c r="MAI19" s="20"/>
      <c r="MAJ19" s="20"/>
      <c r="MAK19" s="20"/>
      <c r="MAL19" s="20"/>
      <c r="MAM19" s="20"/>
      <c r="MAN19" s="20"/>
      <c r="MAO19" s="20"/>
      <c r="MAP19" s="20"/>
      <c r="MAQ19" s="20"/>
      <c r="MAR19" s="20"/>
      <c r="MAS19" s="20"/>
      <c r="MAT19" s="20"/>
      <c r="MAU19" s="20"/>
      <c r="MAV19" s="20"/>
      <c r="MAW19" s="20"/>
      <c r="MAX19" s="20"/>
      <c r="MAY19" s="20"/>
      <c r="MAZ19" s="20"/>
      <c r="MBA19" s="20"/>
      <c r="MBB19" s="20"/>
      <c r="MBC19" s="20"/>
      <c r="MBD19" s="20"/>
      <c r="MBE19" s="20"/>
      <c r="MBF19" s="20"/>
      <c r="MBG19" s="20"/>
      <c r="MBH19" s="20"/>
      <c r="MBI19" s="20"/>
      <c r="MBJ19" s="20"/>
      <c r="MBK19" s="20"/>
      <c r="MBL19" s="20"/>
      <c r="MBM19" s="20"/>
      <c r="MBN19" s="20"/>
      <c r="MBO19" s="20"/>
      <c r="MBP19" s="20"/>
      <c r="MBQ19" s="20"/>
      <c r="MBR19" s="20"/>
      <c r="MBS19" s="20"/>
      <c r="MBT19" s="20"/>
      <c r="MBU19" s="20"/>
      <c r="MBV19" s="20"/>
      <c r="MBW19" s="20"/>
      <c r="MBX19" s="20"/>
      <c r="MBY19" s="20"/>
      <c r="MBZ19" s="20"/>
      <c r="MCA19" s="20"/>
      <c r="MCB19" s="20"/>
      <c r="MCC19" s="20"/>
      <c r="MCD19" s="20"/>
      <c r="MCE19" s="20"/>
      <c r="MCF19" s="20"/>
      <c r="MCG19" s="20"/>
      <c r="MCH19" s="20"/>
      <c r="MCI19" s="20"/>
      <c r="MCJ19" s="20"/>
      <c r="MCK19" s="20"/>
      <c r="MCL19" s="20"/>
      <c r="MCM19" s="20"/>
      <c r="MCN19" s="20"/>
      <c r="MCO19" s="20"/>
      <c r="MCP19" s="20"/>
      <c r="MCQ19" s="20"/>
      <c r="MCR19" s="20"/>
      <c r="MCS19" s="20"/>
      <c r="MCT19" s="20"/>
      <c r="MCU19" s="20"/>
      <c r="MCV19" s="20"/>
      <c r="MCW19" s="20"/>
      <c r="MCX19" s="20"/>
      <c r="MCY19" s="20"/>
      <c r="MCZ19" s="20"/>
      <c r="MDA19" s="20"/>
      <c r="MDB19" s="20"/>
      <c r="MDC19" s="20"/>
      <c r="MDD19" s="20"/>
      <c r="MDE19" s="20"/>
      <c r="MDF19" s="20"/>
      <c r="MDG19" s="20"/>
      <c r="MDH19" s="20"/>
      <c r="MDI19" s="20"/>
      <c r="MDJ19" s="20"/>
      <c r="MDK19" s="20"/>
      <c r="MDL19" s="20"/>
      <c r="MDM19" s="20"/>
      <c r="MDN19" s="20"/>
      <c r="MDO19" s="20"/>
      <c r="MDP19" s="20"/>
      <c r="MDQ19" s="20"/>
      <c r="MDR19" s="20"/>
      <c r="MDS19" s="20"/>
      <c r="MDT19" s="20"/>
      <c r="MDU19" s="20"/>
      <c r="MDV19" s="20"/>
      <c r="MDW19" s="20"/>
      <c r="MDX19" s="20"/>
      <c r="MDY19" s="20"/>
      <c r="MDZ19" s="20"/>
      <c r="MEA19" s="20"/>
      <c r="MEB19" s="20"/>
      <c r="MEC19" s="20"/>
      <c r="MED19" s="20"/>
      <c r="MEE19" s="20"/>
      <c r="MEF19" s="20"/>
      <c r="MEG19" s="20"/>
      <c r="MEH19" s="20"/>
      <c r="MEI19" s="20"/>
      <c r="MEJ19" s="20"/>
      <c r="MEK19" s="20"/>
      <c r="MEL19" s="20"/>
      <c r="MEM19" s="20"/>
      <c r="MEN19" s="20"/>
      <c r="MEO19" s="20"/>
      <c r="MEP19" s="20"/>
      <c r="MEQ19" s="20"/>
      <c r="MER19" s="20"/>
      <c r="MES19" s="20"/>
      <c r="MET19" s="20"/>
      <c r="MEU19" s="20"/>
      <c r="MEV19" s="20"/>
      <c r="MEW19" s="20"/>
      <c r="MEX19" s="20"/>
      <c r="MEY19" s="20"/>
      <c r="MEZ19" s="20"/>
      <c r="MFA19" s="20"/>
      <c r="MFB19" s="20"/>
      <c r="MFC19" s="20"/>
      <c r="MFD19" s="20"/>
      <c r="MFE19" s="20"/>
      <c r="MFF19" s="20"/>
      <c r="MFG19" s="20"/>
      <c r="MFH19" s="20"/>
      <c r="MFI19" s="20"/>
      <c r="MFJ19" s="20"/>
      <c r="MFK19" s="20"/>
      <c r="MFL19" s="20"/>
      <c r="MFM19" s="20"/>
      <c r="MFN19" s="20"/>
      <c r="MFO19" s="20"/>
      <c r="MFP19" s="20"/>
      <c r="MFQ19" s="20"/>
      <c r="MFR19" s="20"/>
      <c r="MFS19" s="20"/>
      <c r="MFT19" s="20"/>
      <c r="MFU19" s="20"/>
      <c r="MFV19" s="20"/>
      <c r="MFW19" s="20"/>
      <c r="MFX19" s="20"/>
      <c r="MFY19" s="20"/>
      <c r="MFZ19" s="20"/>
      <c r="MGA19" s="20"/>
      <c r="MGB19" s="20"/>
      <c r="MGC19" s="20"/>
      <c r="MGD19" s="20"/>
      <c r="MGE19" s="20"/>
      <c r="MGF19" s="20"/>
      <c r="MGG19" s="20"/>
      <c r="MGH19" s="20"/>
      <c r="MGI19" s="20"/>
      <c r="MGJ19" s="20"/>
      <c r="MGK19" s="20"/>
      <c r="MGL19" s="20"/>
      <c r="MGM19" s="20"/>
      <c r="MGN19" s="20"/>
      <c r="MGO19" s="20"/>
      <c r="MGP19" s="20"/>
      <c r="MGQ19" s="20"/>
      <c r="MGR19" s="20"/>
      <c r="MGS19" s="20"/>
      <c r="MGT19" s="20"/>
      <c r="MGU19" s="20"/>
      <c r="MGV19" s="20"/>
      <c r="MGW19" s="20"/>
      <c r="MGX19" s="20"/>
      <c r="MGY19" s="20"/>
      <c r="MGZ19" s="20"/>
      <c r="MHA19" s="20"/>
      <c r="MHB19" s="20"/>
      <c r="MHC19" s="20"/>
      <c r="MHD19" s="20"/>
      <c r="MHE19" s="20"/>
      <c r="MHF19" s="20"/>
      <c r="MHG19" s="20"/>
      <c r="MHH19" s="20"/>
      <c r="MHI19" s="20"/>
      <c r="MHJ19" s="20"/>
      <c r="MHK19" s="20"/>
      <c r="MHL19" s="20"/>
      <c r="MHM19" s="20"/>
      <c r="MHN19" s="20"/>
      <c r="MHO19" s="20"/>
      <c r="MHP19" s="20"/>
      <c r="MHQ19" s="20"/>
      <c r="MHR19" s="20"/>
      <c r="MHS19" s="20"/>
      <c r="MHT19" s="20"/>
      <c r="MHU19" s="20"/>
      <c r="MHV19" s="20"/>
      <c r="MHW19" s="20"/>
      <c r="MHX19" s="20"/>
      <c r="MHY19" s="20"/>
      <c r="MHZ19" s="20"/>
      <c r="MIA19" s="20"/>
      <c r="MIB19" s="20"/>
      <c r="MIC19" s="20"/>
      <c r="MID19" s="20"/>
      <c r="MIE19" s="20"/>
      <c r="MIF19" s="20"/>
      <c r="MIG19" s="20"/>
      <c r="MIH19" s="20"/>
      <c r="MII19" s="20"/>
      <c r="MIJ19" s="20"/>
      <c r="MIK19" s="20"/>
      <c r="MIL19" s="20"/>
      <c r="MIM19" s="20"/>
      <c r="MIN19" s="20"/>
      <c r="MIO19" s="20"/>
      <c r="MIP19" s="20"/>
      <c r="MIQ19" s="20"/>
      <c r="MIR19" s="20"/>
      <c r="MIS19" s="20"/>
      <c r="MIT19" s="20"/>
      <c r="MIU19" s="20"/>
      <c r="MIV19" s="20"/>
      <c r="MIW19" s="20"/>
      <c r="MIX19" s="20"/>
      <c r="MIY19" s="20"/>
      <c r="MIZ19" s="20"/>
      <c r="MJA19" s="20"/>
      <c r="MJB19" s="20"/>
      <c r="MJC19" s="20"/>
      <c r="MJD19" s="20"/>
      <c r="MJE19" s="20"/>
      <c r="MJF19" s="20"/>
      <c r="MJG19" s="20"/>
      <c r="MJH19" s="20"/>
      <c r="MJI19" s="20"/>
      <c r="MJJ19" s="20"/>
      <c r="MJK19" s="20"/>
      <c r="MJL19" s="20"/>
      <c r="MJM19" s="20"/>
      <c r="MJN19" s="20"/>
      <c r="MJO19" s="20"/>
      <c r="MJP19" s="20"/>
      <c r="MJQ19" s="20"/>
      <c r="MJR19" s="20"/>
      <c r="MJS19" s="20"/>
      <c r="MJT19" s="20"/>
      <c r="MJU19" s="20"/>
      <c r="MJV19" s="20"/>
      <c r="MJW19" s="20"/>
      <c r="MJX19" s="20"/>
      <c r="MJY19" s="20"/>
      <c r="MJZ19" s="20"/>
      <c r="MKA19" s="20"/>
      <c r="MKB19" s="20"/>
      <c r="MKC19" s="20"/>
      <c r="MKD19" s="20"/>
      <c r="MKE19" s="20"/>
      <c r="MKF19" s="20"/>
      <c r="MKG19" s="20"/>
      <c r="MKH19" s="20"/>
      <c r="MKI19" s="20"/>
      <c r="MKJ19" s="20"/>
      <c r="MKK19" s="20"/>
      <c r="MKL19" s="20"/>
      <c r="MKM19" s="20"/>
      <c r="MKN19" s="20"/>
      <c r="MKO19" s="20"/>
      <c r="MKP19" s="20"/>
      <c r="MKQ19" s="20"/>
      <c r="MKR19" s="20"/>
      <c r="MKS19" s="20"/>
      <c r="MKT19" s="20"/>
      <c r="MKU19" s="20"/>
      <c r="MKV19" s="20"/>
      <c r="MKW19" s="20"/>
      <c r="MKX19" s="20"/>
      <c r="MKY19" s="20"/>
      <c r="MKZ19" s="20"/>
      <c r="MLA19" s="20"/>
      <c r="MLB19" s="20"/>
      <c r="MLC19" s="20"/>
      <c r="MLD19" s="20"/>
      <c r="MLE19" s="20"/>
      <c r="MLF19" s="20"/>
      <c r="MLG19" s="20"/>
      <c r="MLH19" s="20"/>
      <c r="MLI19" s="20"/>
      <c r="MLJ19" s="20"/>
      <c r="MLK19" s="20"/>
      <c r="MLL19" s="20"/>
      <c r="MLM19" s="20"/>
      <c r="MLN19" s="20"/>
      <c r="MLO19" s="20"/>
      <c r="MLP19" s="20"/>
      <c r="MLQ19" s="20"/>
      <c r="MLR19" s="20"/>
      <c r="MLS19" s="20"/>
      <c r="MLT19" s="20"/>
      <c r="MLU19" s="20"/>
      <c r="MLV19" s="20"/>
      <c r="MLW19" s="20"/>
      <c r="MLX19" s="20"/>
      <c r="MLY19" s="20"/>
      <c r="MLZ19" s="20"/>
      <c r="MMA19" s="20"/>
      <c r="MMB19" s="20"/>
      <c r="MMC19" s="20"/>
      <c r="MMD19" s="20"/>
      <c r="MME19" s="20"/>
      <c r="MMF19" s="20"/>
      <c r="MMG19" s="20"/>
      <c r="MMH19" s="20"/>
      <c r="MMI19" s="20"/>
      <c r="MMJ19" s="20"/>
      <c r="MMK19" s="20"/>
      <c r="MML19" s="20"/>
      <c r="MMM19" s="20"/>
      <c r="MMN19" s="20"/>
      <c r="MMO19" s="20"/>
      <c r="MMP19" s="20"/>
      <c r="MMQ19" s="20"/>
      <c r="MMR19" s="20"/>
      <c r="MMS19" s="20"/>
      <c r="MMT19" s="20"/>
      <c r="MMU19" s="20"/>
      <c r="MMV19" s="20"/>
      <c r="MMW19" s="20"/>
      <c r="MMX19" s="20"/>
      <c r="MMY19" s="20"/>
      <c r="MMZ19" s="20"/>
      <c r="MNA19" s="20"/>
      <c r="MNB19" s="20"/>
      <c r="MNC19" s="20"/>
      <c r="MND19" s="20"/>
      <c r="MNE19" s="20"/>
      <c r="MNF19" s="20"/>
      <c r="MNG19" s="20"/>
      <c r="MNH19" s="20"/>
      <c r="MNI19" s="20"/>
      <c r="MNJ19" s="20"/>
      <c r="MNK19" s="20"/>
      <c r="MNL19" s="20"/>
      <c r="MNM19" s="20"/>
      <c r="MNN19" s="20"/>
      <c r="MNO19" s="20"/>
      <c r="MNP19" s="20"/>
      <c r="MNQ19" s="20"/>
      <c r="MNR19" s="20"/>
      <c r="MNS19" s="20"/>
      <c r="MNT19" s="20"/>
      <c r="MNU19" s="20"/>
      <c r="MNV19" s="20"/>
      <c r="MNW19" s="20"/>
      <c r="MNX19" s="20"/>
      <c r="MNY19" s="20"/>
      <c r="MNZ19" s="20"/>
      <c r="MOA19" s="20"/>
      <c r="MOB19" s="20"/>
      <c r="MOC19" s="20"/>
      <c r="MOD19" s="20"/>
      <c r="MOE19" s="20"/>
      <c r="MOF19" s="20"/>
      <c r="MOG19" s="20"/>
      <c r="MOH19" s="20"/>
      <c r="MOI19" s="20"/>
      <c r="MOJ19" s="20"/>
      <c r="MOK19" s="20"/>
      <c r="MOL19" s="20"/>
      <c r="MOM19" s="20"/>
      <c r="MON19" s="20"/>
      <c r="MOO19" s="20"/>
      <c r="MOP19" s="20"/>
      <c r="MOQ19" s="20"/>
      <c r="MOR19" s="20"/>
      <c r="MOS19" s="20"/>
      <c r="MOT19" s="20"/>
      <c r="MOU19" s="20"/>
      <c r="MOV19" s="20"/>
      <c r="MOW19" s="20"/>
      <c r="MOX19" s="20"/>
      <c r="MOY19" s="20"/>
      <c r="MOZ19" s="20"/>
      <c r="MPA19" s="20"/>
      <c r="MPB19" s="20"/>
      <c r="MPC19" s="20"/>
      <c r="MPD19" s="20"/>
      <c r="MPE19" s="20"/>
      <c r="MPF19" s="20"/>
      <c r="MPG19" s="20"/>
      <c r="MPH19" s="20"/>
      <c r="MPI19" s="20"/>
      <c r="MPJ19" s="20"/>
      <c r="MPK19" s="20"/>
      <c r="MPL19" s="20"/>
      <c r="MPM19" s="20"/>
      <c r="MPN19" s="20"/>
      <c r="MPO19" s="20"/>
      <c r="MPP19" s="20"/>
      <c r="MPQ19" s="20"/>
      <c r="MPR19" s="20"/>
      <c r="MPS19" s="20"/>
      <c r="MPT19" s="20"/>
      <c r="MPU19" s="20"/>
      <c r="MPV19" s="20"/>
      <c r="MPW19" s="20"/>
      <c r="MPX19" s="20"/>
      <c r="MPY19" s="20"/>
      <c r="MPZ19" s="20"/>
      <c r="MQA19" s="20"/>
      <c r="MQB19" s="20"/>
      <c r="MQC19" s="20"/>
      <c r="MQD19" s="20"/>
      <c r="MQE19" s="20"/>
      <c r="MQF19" s="20"/>
      <c r="MQG19" s="20"/>
      <c r="MQH19" s="20"/>
      <c r="MQI19" s="20"/>
      <c r="MQJ19" s="20"/>
      <c r="MQK19" s="20"/>
      <c r="MQL19" s="20"/>
      <c r="MQM19" s="20"/>
      <c r="MQN19" s="20"/>
      <c r="MQO19" s="20"/>
      <c r="MQP19" s="20"/>
      <c r="MQQ19" s="20"/>
      <c r="MQR19" s="20"/>
      <c r="MQS19" s="20"/>
      <c r="MQT19" s="20"/>
      <c r="MQU19" s="20"/>
      <c r="MQV19" s="20"/>
      <c r="MQW19" s="20"/>
      <c r="MQX19" s="20"/>
      <c r="MQY19" s="20"/>
      <c r="MQZ19" s="20"/>
      <c r="MRA19" s="20"/>
      <c r="MRB19" s="20"/>
      <c r="MRC19" s="20"/>
      <c r="MRD19" s="20"/>
      <c r="MRE19" s="20"/>
      <c r="MRF19" s="20"/>
      <c r="MRG19" s="20"/>
      <c r="MRH19" s="20"/>
      <c r="MRI19" s="20"/>
      <c r="MRJ19" s="20"/>
      <c r="MRK19" s="20"/>
      <c r="MRL19" s="20"/>
      <c r="MRM19" s="20"/>
      <c r="MRN19" s="20"/>
      <c r="MRO19" s="20"/>
      <c r="MRP19" s="20"/>
      <c r="MRQ19" s="20"/>
      <c r="MRR19" s="20"/>
      <c r="MRS19" s="20"/>
      <c r="MRT19" s="20"/>
      <c r="MRU19" s="20"/>
      <c r="MRV19" s="20"/>
      <c r="MRW19" s="20"/>
      <c r="MRX19" s="20"/>
      <c r="MRY19" s="20"/>
      <c r="MRZ19" s="20"/>
      <c r="MSA19" s="20"/>
      <c r="MSB19" s="20"/>
      <c r="MSC19" s="20"/>
      <c r="MSD19" s="20"/>
      <c r="MSE19" s="20"/>
      <c r="MSF19" s="20"/>
      <c r="MSG19" s="20"/>
      <c r="MSH19" s="20"/>
      <c r="MSI19" s="20"/>
      <c r="MSJ19" s="20"/>
      <c r="MSK19" s="20"/>
      <c r="MSL19" s="20"/>
      <c r="MSM19" s="20"/>
      <c r="MSN19" s="20"/>
      <c r="MSO19" s="20"/>
      <c r="MSP19" s="20"/>
      <c r="MSQ19" s="20"/>
      <c r="MSR19" s="20"/>
      <c r="MSS19" s="20"/>
      <c r="MST19" s="20"/>
      <c r="MSU19" s="20"/>
      <c r="MSV19" s="20"/>
      <c r="MSW19" s="20"/>
      <c r="MSX19" s="20"/>
      <c r="MSY19" s="20"/>
      <c r="MSZ19" s="20"/>
      <c r="MTA19" s="20"/>
      <c r="MTB19" s="20"/>
      <c r="MTC19" s="20"/>
      <c r="MTD19" s="20"/>
      <c r="MTE19" s="20"/>
      <c r="MTF19" s="20"/>
      <c r="MTG19" s="20"/>
      <c r="MTH19" s="20"/>
      <c r="MTI19" s="20"/>
      <c r="MTJ19" s="20"/>
      <c r="MTK19" s="20"/>
      <c r="MTL19" s="20"/>
      <c r="MTM19" s="20"/>
      <c r="MTN19" s="20"/>
      <c r="MTO19" s="20"/>
      <c r="MTP19" s="20"/>
      <c r="MTQ19" s="20"/>
      <c r="MTR19" s="20"/>
      <c r="MTS19" s="20"/>
      <c r="MTT19" s="20"/>
      <c r="MTU19" s="20"/>
      <c r="MTV19" s="20"/>
      <c r="MTW19" s="20"/>
      <c r="MTX19" s="20"/>
      <c r="MTY19" s="20"/>
      <c r="MTZ19" s="20"/>
      <c r="MUA19" s="20"/>
      <c r="MUB19" s="20"/>
      <c r="MUC19" s="20"/>
      <c r="MUD19" s="20"/>
      <c r="MUE19" s="20"/>
      <c r="MUF19" s="20"/>
      <c r="MUG19" s="20"/>
      <c r="MUH19" s="20"/>
      <c r="MUI19" s="20"/>
      <c r="MUJ19" s="20"/>
      <c r="MUK19" s="20"/>
      <c r="MUL19" s="20"/>
      <c r="MUM19" s="20"/>
      <c r="MUN19" s="20"/>
      <c r="MUO19" s="20"/>
      <c r="MUP19" s="20"/>
      <c r="MUQ19" s="20"/>
      <c r="MUR19" s="20"/>
      <c r="MUS19" s="20"/>
      <c r="MUT19" s="20"/>
      <c r="MUU19" s="20"/>
      <c r="MUV19" s="20"/>
      <c r="MUW19" s="20"/>
      <c r="MUX19" s="20"/>
      <c r="MUY19" s="20"/>
      <c r="MUZ19" s="20"/>
      <c r="MVA19" s="20"/>
      <c r="MVB19" s="20"/>
      <c r="MVC19" s="20"/>
      <c r="MVD19" s="20"/>
      <c r="MVE19" s="20"/>
      <c r="MVF19" s="20"/>
      <c r="MVG19" s="20"/>
      <c r="MVH19" s="20"/>
      <c r="MVI19" s="20"/>
      <c r="MVJ19" s="20"/>
      <c r="MVK19" s="20"/>
      <c r="MVL19" s="20"/>
      <c r="MVM19" s="20"/>
      <c r="MVN19" s="20"/>
      <c r="MVO19" s="20"/>
      <c r="MVP19" s="20"/>
      <c r="MVQ19" s="20"/>
      <c r="MVR19" s="20"/>
      <c r="MVS19" s="20"/>
      <c r="MVT19" s="20"/>
      <c r="MVU19" s="20"/>
      <c r="MVV19" s="20"/>
      <c r="MVW19" s="20"/>
      <c r="MVX19" s="20"/>
      <c r="MVY19" s="20"/>
      <c r="MVZ19" s="20"/>
      <c r="MWA19" s="20"/>
      <c r="MWB19" s="20"/>
      <c r="MWC19" s="20"/>
      <c r="MWD19" s="20"/>
      <c r="MWE19" s="20"/>
      <c r="MWF19" s="20"/>
      <c r="MWG19" s="20"/>
      <c r="MWH19" s="20"/>
      <c r="MWI19" s="20"/>
      <c r="MWJ19" s="20"/>
      <c r="MWK19" s="20"/>
      <c r="MWL19" s="20"/>
      <c r="MWM19" s="20"/>
      <c r="MWN19" s="20"/>
      <c r="MWO19" s="20"/>
      <c r="MWP19" s="20"/>
      <c r="MWQ19" s="20"/>
      <c r="MWR19" s="20"/>
      <c r="MWS19" s="20"/>
      <c r="MWT19" s="20"/>
      <c r="MWU19" s="20"/>
      <c r="MWV19" s="20"/>
      <c r="MWW19" s="20"/>
      <c r="MWX19" s="20"/>
      <c r="MWY19" s="20"/>
      <c r="MWZ19" s="20"/>
      <c r="MXA19" s="20"/>
      <c r="MXB19" s="20"/>
      <c r="MXC19" s="20"/>
      <c r="MXD19" s="20"/>
      <c r="MXE19" s="20"/>
      <c r="MXF19" s="20"/>
      <c r="MXG19" s="20"/>
      <c r="MXH19" s="20"/>
      <c r="MXI19" s="20"/>
      <c r="MXJ19" s="20"/>
      <c r="MXK19" s="20"/>
      <c r="MXL19" s="20"/>
      <c r="MXM19" s="20"/>
      <c r="MXN19" s="20"/>
      <c r="MXO19" s="20"/>
      <c r="MXP19" s="20"/>
      <c r="MXQ19" s="20"/>
      <c r="MXR19" s="20"/>
      <c r="MXS19" s="20"/>
      <c r="MXT19" s="20"/>
      <c r="MXU19" s="20"/>
      <c r="MXV19" s="20"/>
      <c r="MXW19" s="20"/>
      <c r="MXX19" s="20"/>
      <c r="MXY19" s="20"/>
      <c r="MXZ19" s="20"/>
      <c r="MYA19" s="20"/>
      <c r="MYB19" s="20"/>
      <c r="MYC19" s="20"/>
      <c r="MYD19" s="20"/>
      <c r="MYE19" s="20"/>
      <c r="MYF19" s="20"/>
      <c r="MYG19" s="20"/>
      <c r="MYH19" s="20"/>
      <c r="MYI19" s="20"/>
      <c r="MYJ19" s="20"/>
      <c r="MYK19" s="20"/>
      <c r="MYL19" s="20"/>
      <c r="MYM19" s="20"/>
      <c r="MYN19" s="20"/>
      <c r="MYO19" s="20"/>
      <c r="MYP19" s="20"/>
      <c r="MYQ19" s="20"/>
      <c r="MYR19" s="20"/>
      <c r="MYS19" s="20"/>
      <c r="MYT19" s="20"/>
      <c r="MYU19" s="20"/>
      <c r="MYV19" s="20"/>
      <c r="MYW19" s="20"/>
      <c r="MYX19" s="20"/>
      <c r="MYY19" s="20"/>
      <c r="MYZ19" s="20"/>
      <c r="MZA19" s="20"/>
      <c r="MZB19" s="20"/>
      <c r="MZC19" s="20"/>
      <c r="MZD19" s="20"/>
      <c r="MZE19" s="20"/>
      <c r="MZF19" s="20"/>
      <c r="MZG19" s="20"/>
      <c r="MZH19" s="20"/>
      <c r="MZI19" s="20"/>
      <c r="MZJ19" s="20"/>
      <c r="MZK19" s="20"/>
      <c r="MZL19" s="20"/>
      <c r="MZM19" s="20"/>
      <c r="MZN19" s="20"/>
      <c r="MZO19" s="20"/>
      <c r="MZP19" s="20"/>
      <c r="MZQ19" s="20"/>
      <c r="MZR19" s="20"/>
      <c r="MZS19" s="20"/>
      <c r="MZT19" s="20"/>
      <c r="MZU19" s="20"/>
      <c r="MZV19" s="20"/>
      <c r="MZW19" s="20"/>
      <c r="MZX19" s="20"/>
      <c r="MZY19" s="20"/>
      <c r="MZZ19" s="20"/>
      <c r="NAA19" s="20"/>
      <c r="NAB19" s="20"/>
      <c r="NAC19" s="20"/>
      <c r="NAD19" s="20"/>
      <c r="NAE19" s="20"/>
      <c r="NAF19" s="20"/>
      <c r="NAG19" s="20"/>
      <c r="NAH19" s="20"/>
      <c r="NAI19" s="20"/>
      <c r="NAJ19" s="20"/>
      <c r="NAK19" s="20"/>
      <c r="NAL19" s="20"/>
      <c r="NAM19" s="20"/>
      <c r="NAN19" s="20"/>
      <c r="NAO19" s="20"/>
      <c r="NAP19" s="20"/>
      <c r="NAQ19" s="20"/>
      <c r="NAR19" s="20"/>
      <c r="NAS19" s="20"/>
      <c r="NAT19" s="20"/>
      <c r="NAU19" s="20"/>
      <c r="NAV19" s="20"/>
      <c r="NAW19" s="20"/>
      <c r="NAX19" s="20"/>
      <c r="NAY19" s="20"/>
      <c r="NAZ19" s="20"/>
      <c r="NBA19" s="20"/>
      <c r="NBB19" s="20"/>
      <c r="NBC19" s="20"/>
      <c r="NBD19" s="20"/>
      <c r="NBE19" s="20"/>
      <c r="NBF19" s="20"/>
      <c r="NBG19" s="20"/>
      <c r="NBH19" s="20"/>
      <c r="NBI19" s="20"/>
      <c r="NBJ19" s="20"/>
      <c r="NBK19" s="20"/>
      <c r="NBL19" s="20"/>
      <c r="NBM19" s="20"/>
      <c r="NBN19" s="20"/>
      <c r="NBO19" s="20"/>
      <c r="NBP19" s="20"/>
      <c r="NBQ19" s="20"/>
      <c r="NBR19" s="20"/>
      <c r="NBS19" s="20"/>
      <c r="NBT19" s="20"/>
      <c r="NBU19" s="20"/>
      <c r="NBV19" s="20"/>
      <c r="NBW19" s="20"/>
      <c r="NBX19" s="20"/>
      <c r="NBY19" s="20"/>
      <c r="NBZ19" s="20"/>
      <c r="NCA19" s="20"/>
      <c r="NCB19" s="20"/>
      <c r="NCC19" s="20"/>
      <c r="NCD19" s="20"/>
      <c r="NCE19" s="20"/>
      <c r="NCF19" s="20"/>
      <c r="NCG19" s="20"/>
      <c r="NCH19" s="20"/>
      <c r="NCI19" s="20"/>
      <c r="NCJ19" s="20"/>
      <c r="NCK19" s="20"/>
      <c r="NCL19" s="20"/>
      <c r="NCM19" s="20"/>
      <c r="NCN19" s="20"/>
      <c r="NCO19" s="20"/>
      <c r="NCP19" s="20"/>
      <c r="NCQ19" s="20"/>
      <c r="NCR19" s="20"/>
      <c r="NCS19" s="20"/>
      <c r="NCT19" s="20"/>
      <c r="NCU19" s="20"/>
      <c r="NCV19" s="20"/>
      <c r="NCW19" s="20"/>
      <c r="NCX19" s="20"/>
      <c r="NCY19" s="20"/>
      <c r="NCZ19" s="20"/>
      <c r="NDA19" s="20"/>
      <c r="NDB19" s="20"/>
      <c r="NDC19" s="20"/>
      <c r="NDD19" s="20"/>
      <c r="NDE19" s="20"/>
      <c r="NDF19" s="20"/>
      <c r="NDG19" s="20"/>
      <c r="NDH19" s="20"/>
      <c r="NDI19" s="20"/>
      <c r="NDJ19" s="20"/>
      <c r="NDK19" s="20"/>
      <c r="NDL19" s="20"/>
      <c r="NDM19" s="20"/>
      <c r="NDN19" s="20"/>
      <c r="NDO19" s="20"/>
      <c r="NDP19" s="20"/>
      <c r="NDQ19" s="20"/>
      <c r="NDR19" s="20"/>
      <c r="NDS19" s="20"/>
      <c r="NDT19" s="20"/>
      <c r="NDU19" s="20"/>
      <c r="NDV19" s="20"/>
      <c r="NDW19" s="20"/>
      <c r="NDX19" s="20"/>
      <c r="NDY19" s="20"/>
      <c r="NDZ19" s="20"/>
      <c r="NEA19" s="20"/>
      <c r="NEB19" s="20"/>
      <c r="NEC19" s="20"/>
      <c r="NED19" s="20"/>
      <c r="NEE19" s="20"/>
      <c r="NEF19" s="20"/>
      <c r="NEG19" s="20"/>
      <c r="NEH19" s="20"/>
      <c r="NEI19" s="20"/>
      <c r="NEJ19" s="20"/>
      <c r="NEK19" s="20"/>
      <c r="NEL19" s="20"/>
      <c r="NEM19" s="20"/>
      <c r="NEN19" s="20"/>
      <c r="NEO19" s="20"/>
      <c r="NEP19" s="20"/>
      <c r="NEQ19" s="20"/>
      <c r="NER19" s="20"/>
      <c r="NES19" s="20"/>
      <c r="NET19" s="20"/>
      <c r="NEU19" s="20"/>
      <c r="NEV19" s="20"/>
      <c r="NEW19" s="20"/>
      <c r="NEX19" s="20"/>
      <c r="NEY19" s="20"/>
      <c r="NEZ19" s="20"/>
      <c r="NFA19" s="20"/>
      <c r="NFB19" s="20"/>
      <c r="NFC19" s="20"/>
      <c r="NFD19" s="20"/>
      <c r="NFE19" s="20"/>
      <c r="NFF19" s="20"/>
      <c r="NFG19" s="20"/>
      <c r="NFH19" s="20"/>
      <c r="NFI19" s="20"/>
      <c r="NFJ19" s="20"/>
      <c r="NFK19" s="20"/>
      <c r="NFL19" s="20"/>
      <c r="NFM19" s="20"/>
      <c r="NFN19" s="20"/>
      <c r="NFO19" s="20"/>
      <c r="NFP19" s="20"/>
      <c r="NFQ19" s="20"/>
      <c r="NFR19" s="20"/>
      <c r="NFS19" s="20"/>
      <c r="NFT19" s="20"/>
      <c r="NFU19" s="20"/>
      <c r="NFV19" s="20"/>
      <c r="NFW19" s="20"/>
      <c r="NFX19" s="20"/>
      <c r="NFY19" s="20"/>
      <c r="NFZ19" s="20"/>
      <c r="NGA19" s="20"/>
      <c r="NGB19" s="20"/>
      <c r="NGC19" s="20"/>
      <c r="NGD19" s="20"/>
      <c r="NGE19" s="20"/>
      <c r="NGF19" s="20"/>
      <c r="NGG19" s="20"/>
      <c r="NGH19" s="20"/>
      <c r="NGI19" s="20"/>
      <c r="NGJ19" s="20"/>
      <c r="NGK19" s="20"/>
      <c r="NGL19" s="20"/>
      <c r="NGM19" s="20"/>
      <c r="NGN19" s="20"/>
      <c r="NGO19" s="20"/>
      <c r="NGP19" s="20"/>
      <c r="NGQ19" s="20"/>
      <c r="NGR19" s="20"/>
      <c r="NGS19" s="20"/>
      <c r="NGT19" s="20"/>
      <c r="NGU19" s="20"/>
      <c r="NGV19" s="20"/>
      <c r="NGW19" s="20"/>
      <c r="NGX19" s="20"/>
      <c r="NGY19" s="20"/>
      <c r="NGZ19" s="20"/>
      <c r="NHA19" s="20"/>
      <c r="NHB19" s="20"/>
      <c r="NHC19" s="20"/>
      <c r="NHD19" s="20"/>
      <c r="NHE19" s="20"/>
      <c r="NHF19" s="20"/>
      <c r="NHG19" s="20"/>
      <c r="NHH19" s="20"/>
      <c r="NHI19" s="20"/>
      <c r="NHJ19" s="20"/>
      <c r="NHK19" s="20"/>
      <c r="NHL19" s="20"/>
      <c r="NHM19" s="20"/>
      <c r="NHN19" s="20"/>
      <c r="NHO19" s="20"/>
      <c r="NHP19" s="20"/>
      <c r="NHQ19" s="20"/>
      <c r="NHR19" s="20"/>
      <c r="NHS19" s="20"/>
      <c r="NHT19" s="20"/>
      <c r="NHU19" s="20"/>
      <c r="NHV19" s="20"/>
      <c r="NHW19" s="20"/>
      <c r="NHX19" s="20"/>
      <c r="NHY19" s="20"/>
      <c r="NHZ19" s="20"/>
      <c r="NIA19" s="20"/>
      <c r="NIB19" s="20"/>
      <c r="NIC19" s="20"/>
      <c r="NID19" s="20"/>
      <c r="NIE19" s="20"/>
      <c r="NIF19" s="20"/>
      <c r="NIG19" s="20"/>
      <c r="NIH19" s="20"/>
      <c r="NII19" s="20"/>
      <c r="NIJ19" s="20"/>
      <c r="NIK19" s="20"/>
      <c r="NIL19" s="20"/>
      <c r="NIM19" s="20"/>
      <c r="NIN19" s="20"/>
      <c r="NIO19" s="20"/>
      <c r="NIP19" s="20"/>
      <c r="NIQ19" s="20"/>
      <c r="NIR19" s="20"/>
      <c r="NIS19" s="20"/>
      <c r="NIT19" s="20"/>
      <c r="NIU19" s="20"/>
      <c r="NIV19" s="20"/>
      <c r="NIW19" s="20"/>
      <c r="NIX19" s="20"/>
      <c r="NIY19" s="20"/>
      <c r="NIZ19" s="20"/>
      <c r="NJA19" s="20"/>
      <c r="NJB19" s="20"/>
      <c r="NJC19" s="20"/>
      <c r="NJD19" s="20"/>
      <c r="NJE19" s="20"/>
      <c r="NJF19" s="20"/>
      <c r="NJG19" s="20"/>
      <c r="NJH19" s="20"/>
      <c r="NJI19" s="20"/>
      <c r="NJJ19" s="20"/>
      <c r="NJK19" s="20"/>
      <c r="NJL19" s="20"/>
      <c r="NJM19" s="20"/>
      <c r="NJN19" s="20"/>
      <c r="NJO19" s="20"/>
      <c r="NJP19" s="20"/>
      <c r="NJQ19" s="20"/>
      <c r="NJR19" s="20"/>
      <c r="NJS19" s="20"/>
      <c r="NJT19" s="20"/>
      <c r="NJU19" s="20"/>
      <c r="NJV19" s="20"/>
      <c r="NJW19" s="20"/>
      <c r="NJX19" s="20"/>
      <c r="NJY19" s="20"/>
      <c r="NJZ19" s="20"/>
      <c r="NKA19" s="20"/>
      <c r="NKB19" s="20"/>
      <c r="NKC19" s="20"/>
      <c r="NKD19" s="20"/>
      <c r="NKE19" s="20"/>
      <c r="NKF19" s="20"/>
      <c r="NKG19" s="20"/>
      <c r="NKH19" s="20"/>
      <c r="NKI19" s="20"/>
      <c r="NKJ19" s="20"/>
      <c r="NKK19" s="20"/>
      <c r="NKL19" s="20"/>
      <c r="NKM19" s="20"/>
      <c r="NKN19" s="20"/>
      <c r="NKO19" s="20"/>
      <c r="NKP19" s="20"/>
      <c r="NKQ19" s="20"/>
      <c r="NKR19" s="20"/>
      <c r="NKS19" s="20"/>
      <c r="NKT19" s="20"/>
      <c r="NKU19" s="20"/>
      <c r="NKV19" s="20"/>
      <c r="NKW19" s="20"/>
      <c r="NKX19" s="20"/>
      <c r="NKY19" s="20"/>
      <c r="NKZ19" s="20"/>
      <c r="NLA19" s="20"/>
      <c r="NLB19" s="20"/>
      <c r="NLC19" s="20"/>
      <c r="NLD19" s="20"/>
      <c r="NLE19" s="20"/>
      <c r="NLF19" s="20"/>
      <c r="NLG19" s="20"/>
      <c r="NLH19" s="20"/>
      <c r="NLI19" s="20"/>
      <c r="NLJ19" s="20"/>
      <c r="NLK19" s="20"/>
      <c r="NLL19" s="20"/>
      <c r="NLM19" s="20"/>
      <c r="NLN19" s="20"/>
      <c r="NLO19" s="20"/>
      <c r="NLP19" s="20"/>
      <c r="NLQ19" s="20"/>
      <c r="NLR19" s="20"/>
      <c r="NLS19" s="20"/>
      <c r="NLT19" s="20"/>
      <c r="NLU19" s="20"/>
      <c r="NLV19" s="20"/>
      <c r="NLW19" s="20"/>
      <c r="NLX19" s="20"/>
      <c r="NLY19" s="20"/>
      <c r="NLZ19" s="20"/>
      <c r="NMA19" s="20"/>
      <c r="NMB19" s="20"/>
      <c r="NMC19" s="20"/>
      <c r="NMD19" s="20"/>
      <c r="NME19" s="20"/>
      <c r="NMF19" s="20"/>
      <c r="NMG19" s="20"/>
      <c r="NMH19" s="20"/>
      <c r="NMI19" s="20"/>
      <c r="NMJ19" s="20"/>
      <c r="NMK19" s="20"/>
      <c r="NML19" s="20"/>
      <c r="NMM19" s="20"/>
      <c r="NMN19" s="20"/>
      <c r="NMO19" s="20"/>
      <c r="NMP19" s="20"/>
      <c r="NMQ19" s="20"/>
      <c r="NMR19" s="20"/>
      <c r="NMS19" s="20"/>
      <c r="NMT19" s="20"/>
      <c r="NMU19" s="20"/>
      <c r="NMV19" s="20"/>
      <c r="NMW19" s="20"/>
      <c r="NMX19" s="20"/>
      <c r="NMY19" s="20"/>
      <c r="NMZ19" s="20"/>
      <c r="NNA19" s="20"/>
      <c r="NNB19" s="20"/>
      <c r="NNC19" s="20"/>
      <c r="NND19" s="20"/>
      <c r="NNE19" s="20"/>
      <c r="NNF19" s="20"/>
      <c r="NNG19" s="20"/>
      <c r="NNH19" s="20"/>
      <c r="NNI19" s="20"/>
      <c r="NNJ19" s="20"/>
      <c r="NNK19" s="20"/>
      <c r="NNL19" s="20"/>
      <c r="NNM19" s="20"/>
      <c r="NNN19" s="20"/>
      <c r="NNO19" s="20"/>
      <c r="NNP19" s="20"/>
      <c r="NNQ19" s="20"/>
      <c r="NNR19" s="20"/>
      <c r="NNS19" s="20"/>
      <c r="NNT19" s="20"/>
      <c r="NNU19" s="20"/>
      <c r="NNV19" s="20"/>
      <c r="NNW19" s="20"/>
      <c r="NNX19" s="20"/>
      <c r="NNY19" s="20"/>
      <c r="NNZ19" s="20"/>
      <c r="NOA19" s="20"/>
      <c r="NOB19" s="20"/>
      <c r="NOC19" s="20"/>
      <c r="NOD19" s="20"/>
      <c r="NOE19" s="20"/>
      <c r="NOF19" s="20"/>
      <c r="NOG19" s="20"/>
      <c r="NOH19" s="20"/>
      <c r="NOI19" s="20"/>
      <c r="NOJ19" s="20"/>
      <c r="NOK19" s="20"/>
      <c r="NOL19" s="20"/>
      <c r="NOM19" s="20"/>
      <c r="NON19" s="20"/>
      <c r="NOO19" s="20"/>
      <c r="NOP19" s="20"/>
      <c r="NOQ19" s="20"/>
      <c r="NOR19" s="20"/>
      <c r="NOS19" s="20"/>
      <c r="NOT19" s="20"/>
      <c r="NOU19" s="20"/>
      <c r="NOV19" s="20"/>
      <c r="NOW19" s="20"/>
      <c r="NOX19" s="20"/>
      <c r="NOY19" s="20"/>
      <c r="NOZ19" s="20"/>
      <c r="NPA19" s="20"/>
      <c r="NPB19" s="20"/>
      <c r="NPC19" s="20"/>
      <c r="NPD19" s="20"/>
      <c r="NPE19" s="20"/>
      <c r="NPF19" s="20"/>
      <c r="NPG19" s="20"/>
      <c r="NPH19" s="20"/>
      <c r="NPI19" s="20"/>
      <c r="NPJ19" s="20"/>
      <c r="NPK19" s="20"/>
      <c r="NPL19" s="20"/>
      <c r="NPM19" s="20"/>
      <c r="NPN19" s="20"/>
      <c r="NPO19" s="20"/>
      <c r="NPP19" s="20"/>
      <c r="NPQ19" s="20"/>
      <c r="NPR19" s="20"/>
      <c r="NPS19" s="20"/>
      <c r="NPT19" s="20"/>
      <c r="NPU19" s="20"/>
      <c r="NPV19" s="20"/>
      <c r="NPW19" s="20"/>
      <c r="NPX19" s="20"/>
      <c r="NPY19" s="20"/>
      <c r="NPZ19" s="20"/>
      <c r="NQA19" s="20"/>
      <c r="NQB19" s="20"/>
      <c r="NQC19" s="20"/>
      <c r="NQD19" s="20"/>
      <c r="NQE19" s="20"/>
      <c r="NQF19" s="20"/>
      <c r="NQG19" s="20"/>
      <c r="NQH19" s="20"/>
      <c r="NQI19" s="20"/>
      <c r="NQJ19" s="20"/>
      <c r="NQK19" s="20"/>
      <c r="NQL19" s="20"/>
      <c r="NQM19" s="20"/>
      <c r="NQN19" s="20"/>
      <c r="NQO19" s="20"/>
      <c r="NQP19" s="20"/>
      <c r="NQQ19" s="20"/>
      <c r="NQR19" s="20"/>
      <c r="NQS19" s="20"/>
      <c r="NQT19" s="20"/>
      <c r="NQU19" s="20"/>
      <c r="NQV19" s="20"/>
      <c r="NQW19" s="20"/>
      <c r="NQX19" s="20"/>
      <c r="NQY19" s="20"/>
      <c r="NQZ19" s="20"/>
      <c r="NRA19" s="20"/>
      <c r="NRB19" s="20"/>
      <c r="NRC19" s="20"/>
      <c r="NRD19" s="20"/>
      <c r="NRE19" s="20"/>
      <c r="NRF19" s="20"/>
      <c r="NRG19" s="20"/>
      <c r="NRH19" s="20"/>
      <c r="NRI19" s="20"/>
      <c r="NRJ19" s="20"/>
      <c r="NRK19" s="20"/>
      <c r="NRL19" s="20"/>
      <c r="NRM19" s="20"/>
      <c r="NRN19" s="20"/>
      <c r="NRO19" s="20"/>
      <c r="NRP19" s="20"/>
      <c r="NRQ19" s="20"/>
      <c r="NRR19" s="20"/>
      <c r="NRS19" s="20"/>
      <c r="NRT19" s="20"/>
      <c r="NRU19" s="20"/>
      <c r="NRV19" s="20"/>
      <c r="NRW19" s="20"/>
      <c r="NRX19" s="20"/>
      <c r="NRY19" s="20"/>
      <c r="NRZ19" s="20"/>
      <c r="NSA19" s="20"/>
      <c r="NSB19" s="20"/>
      <c r="NSC19" s="20"/>
      <c r="NSD19" s="20"/>
      <c r="NSE19" s="20"/>
      <c r="NSF19" s="20"/>
      <c r="NSG19" s="20"/>
      <c r="NSH19" s="20"/>
      <c r="NSI19" s="20"/>
      <c r="NSJ19" s="20"/>
      <c r="NSK19" s="20"/>
      <c r="NSL19" s="20"/>
      <c r="NSM19" s="20"/>
      <c r="NSN19" s="20"/>
      <c r="NSO19" s="20"/>
      <c r="NSP19" s="20"/>
      <c r="NSQ19" s="20"/>
      <c r="NSR19" s="20"/>
      <c r="NSS19" s="20"/>
      <c r="NST19" s="20"/>
      <c r="NSU19" s="20"/>
      <c r="NSV19" s="20"/>
      <c r="NSW19" s="20"/>
      <c r="NSX19" s="20"/>
      <c r="NSY19" s="20"/>
      <c r="NSZ19" s="20"/>
      <c r="NTA19" s="20"/>
      <c r="NTB19" s="20"/>
      <c r="NTC19" s="20"/>
      <c r="NTD19" s="20"/>
      <c r="NTE19" s="20"/>
      <c r="NTF19" s="20"/>
      <c r="NTG19" s="20"/>
      <c r="NTH19" s="20"/>
      <c r="NTI19" s="20"/>
      <c r="NTJ19" s="20"/>
      <c r="NTK19" s="20"/>
      <c r="NTL19" s="20"/>
      <c r="NTM19" s="20"/>
      <c r="NTN19" s="20"/>
      <c r="NTO19" s="20"/>
      <c r="NTP19" s="20"/>
      <c r="NTQ19" s="20"/>
      <c r="NTR19" s="20"/>
      <c r="NTS19" s="20"/>
      <c r="NTT19" s="20"/>
      <c r="NTU19" s="20"/>
      <c r="NTV19" s="20"/>
      <c r="NTW19" s="20"/>
      <c r="NTX19" s="20"/>
      <c r="NTY19" s="20"/>
      <c r="NTZ19" s="20"/>
      <c r="NUA19" s="20"/>
      <c r="NUB19" s="20"/>
      <c r="NUC19" s="20"/>
      <c r="NUD19" s="20"/>
      <c r="NUE19" s="20"/>
      <c r="NUF19" s="20"/>
      <c r="NUG19" s="20"/>
      <c r="NUH19" s="20"/>
      <c r="NUI19" s="20"/>
      <c r="NUJ19" s="20"/>
      <c r="NUK19" s="20"/>
      <c r="NUL19" s="20"/>
      <c r="NUM19" s="20"/>
      <c r="NUN19" s="20"/>
      <c r="NUO19" s="20"/>
      <c r="NUP19" s="20"/>
      <c r="NUQ19" s="20"/>
      <c r="NUR19" s="20"/>
      <c r="NUS19" s="20"/>
      <c r="NUT19" s="20"/>
      <c r="NUU19" s="20"/>
      <c r="NUV19" s="20"/>
      <c r="NUW19" s="20"/>
      <c r="NUX19" s="20"/>
      <c r="NUY19" s="20"/>
      <c r="NUZ19" s="20"/>
      <c r="NVA19" s="20"/>
      <c r="NVB19" s="20"/>
      <c r="NVC19" s="20"/>
      <c r="NVD19" s="20"/>
      <c r="NVE19" s="20"/>
      <c r="NVF19" s="20"/>
      <c r="NVG19" s="20"/>
      <c r="NVH19" s="20"/>
      <c r="NVI19" s="20"/>
      <c r="NVJ19" s="20"/>
      <c r="NVK19" s="20"/>
      <c r="NVL19" s="20"/>
      <c r="NVM19" s="20"/>
      <c r="NVN19" s="20"/>
      <c r="NVO19" s="20"/>
      <c r="NVP19" s="20"/>
      <c r="NVQ19" s="20"/>
      <c r="NVR19" s="20"/>
      <c r="NVS19" s="20"/>
      <c r="NVT19" s="20"/>
      <c r="NVU19" s="20"/>
      <c r="NVV19" s="20"/>
      <c r="NVW19" s="20"/>
      <c r="NVX19" s="20"/>
      <c r="NVY19" s="20"/>
      <c r="NVZ19" s="20"/>
      <c r="NWA19" s="20"/>
      <c r="NWB19" s="20"/>
      <c r="NWC19" s="20"/>
      <c r="NWD19" s="20"/>
      <c r="NWE19" s="20"/>
      <c r="NWF19" s="20"/>
      <c r="NWG19" s="20"/>
      <c r="NWH19" s="20"/>
      <c r="NWI19" s="20"/>
      <c r="NWJ19" s="20"/>
      <c r="NWK19" s="20"/>
      <c r="NWL19" s="20"/>
      <c r="NWM19" s="20"/>
      <c r="NWN19" s="20"/>
      <c r="NWO19" s="20"/>
      <c r="NWP19" s="20"/>
      <c r="NWQ19" s="20"/>
      <c r="NWR19" s="20"/>
      <c r="NWS19" s="20"/>
      <c r="NWT19" s="20"/>
      <c r="NWU19" s="20"/>
      <c r="NWV19" s="20"/>
      <c r="NWW19" s="20"/>
      <c r="NWX19" s="20"/>
      <c r="NWY19" s="20"/>
      <c r="NWZ19" s="20"/>
      <c r="NXA19" s="20"/>
      <c r="NXB19" s="20"/>
      <c r="NXC19" s="20"/>
      <c r="NXD19" s="20"/>
      <c r="NXE19" s="20"/>
      <c r="NXF19" s="20"/>
      <c r="NXG19" s="20"/>
      <c r="NXH19" s="20"/>
      <c r="NXI19" s="20"/>
      <c r="NXJ19" s="20"/>
      <c r="NXK19" s="20"/>
      <c r="NXL19" s="20"/>
      <c r="NXM19" s="20"/>
      <c r="NXN19" s="20"/>
      <c r="NXO19" s="20"/>
      <c r="NXP19" s="20"/>
      <c r="NXQ19" s="20"/>
      <c r="NXR19" s="20"/>
      <c r="NXS19" s="20"/>
      <c r="NXT19" s="20"/>
      <c r="NXU19" s="20"/>
      <c r="NXV19" s="20"/>
      <c r="NXW19" s="20"/>
      <c r="NXX19" s="20"/>
      <c r="NXY19" s="20"/>
      <c r="NXZ19" s="20"/>
      <c r="NYA19" s="20"/>
      <c r="NYB19" s="20"/>
      <c r="NYC19" s="20"/>
      <c r="NYD19" s="20"/>
      <c r="NYE19" s="20"/>
      <c r="NYF19" s="20"/>
      <c r="NYG19" s="20"/>
      <c r="NYH19" s="20"/>
      <c r="NYI19" s="20"/>
      <c r="NYJ19" s="20"/>
      <c r="NYK19" s="20"/>
      <c r="NYL19" s="20"/>
      <c r="NYM19" s="20"/>
      <c r="NYN19" s="20"/>
      <c r="NYO19" s="20"/>
      <c r="NYP19" s="20"/>
      <c r="NYQ19" s="20"/>
      <c r="NYR19" s="20"/>
      <c r="NYS19" s="20"/>
      <c r="NYT19" s="20"/>
      <c r="NYU19" s="20"/>
      <c r="NYV19" s="20"/>
      <c r="NYW19" s="20"/>
      <c r="NYX19" s="20"/>
      <c r="NYY19" s="20"/>
      <c r="NYZ19" s="20"/>
      <c r="NZA19" s="20"/>
      <c r="NZB19" s="20"/>
      <c r="NZC19" s="20"/>
      <c r="NZD19" s="20"/>
      <c r="NZE19" s="20"/>
      <c r="NZF19" s="20"/>
      <c r="NZG19" s="20"/>
      <c r="NZH19" s="20"/>
      <c r="NZI19" s="20"/>
      <c r="NZJ19" s="20"/>
      <c r="NZK19" s="20"/>
      <c r="NZL19" s="20"/>
      <c r="NZM19" s="20"/>
      <c r="NZN19" s="20"/>
      <c r="NZO19" s="20"/>
      <c r="NZP19" s="20"/>
      <c r="NZQ19" s="20"/>
      <c r="NZR19" s="20"/>
      <c r="NZS19" s="20"/>
      <c r="NZT19" s="20"/>
      <c r="NZU19" s="20"/>
      <c r="NZV19" s="20"/>
      <c r="NZW19" s="20"/>
      <c r="NZX19" s="20"/>
      <c r="NZY19" s="20"/>
      <c r="NZZ19" s="20"/>
      <c r="OAA19" s="20"/>
      <c r="OAB19" s="20"/>
      <c r="OAC19" s="20"/>
      <c r="OAD19" s="20"/>
      <c r="OAE19" s="20"/>
      <c r="OAF19" s="20"/>
      <c r="OAG19" s="20"/>
      <c r="OAH19" s="20"/>
      <c r="OAI19" s="20"/>
      <c r="OAJ19" s="20"/>
      <c r="OAK19" s="20"/>
      <c r="OAL19" s="20"/>
      <c r="OAM19" s="20"/>
      <c r="OAN19" s="20"/>
      <c r="OAO19" s="20"/>
      <c r="OAP19" s="20"/>
      <c r="OAQ19" s="20"/>
      <c r="OAR19" s="20"/>
      <c r="OAS19" s="20"/>
      <c r="OAT19" s="20"/>
      <c r="OAU19" s="20"/>
      <c r="OAV19" s="20"/>
      <c r="OAW19" s="20"/>
      <c r="OAX19" s="20"/>
      <c r="OAY19" s="20"/>
      <c r="OAZ19" s="20"/>
      <c r="OBA19" s="20"/>
      <c r="OBB19" s="20"/>
      <c r="OBC19" s="20"/>
      <c r="OBD19" s="20"/>
      <c r="OBE19" s="20"/>
      <c r="OBF19" s="20"/>
      <c r="OBG19" s="20"/>
      <c r="OBH19" s="20"/>
      <c r="OBI19" s="20"/>
      <c r="OBJ19" s="20"/>
      <c r="OBK19" s="20"/>
      <c r="OBL19" s="20"/>
      <c r="OBM19" s="20"/>
      <c r="OBN19" s="20"/>
      <c r="OBO19" s="20"/>
      <c r="OBP19" s="20"/>
      <c r="OBQ19" s="20"/>
      <c r="OBR19" s="20"/>
      <c r="OBS19" s="20"/>
      <c r="OBT19" s="20"/>
      <c r="OBU19" s="20"/>
      <c r="OBV19" s="20"/>
      <c r="OBW19" s="20"/>
      <c r="OBX19" s="20"/>
      <c r="OBY19" s="20"/>
      <c r="OBZ19" s="20"/>
      <c r="OCA19" s="20"/>
      <c r="OCB19" s="20"/>
      <c r="OCC19" s="20"/>
      <c r="OCD19" s="20"/>
      <c r="OCE19" s="20"/>
      <c r="OCF19" s="20"/>
      <c r="OCG19" s="20"/>
      <c r="OCH19" s="20"/>
      <c r="OCI19" s="20"/>
      <c r="OCJ19" s="20"/>
      <c r="OCK19" s="20"/>
      <c r="OCL19" s="20"/>
      <c r="OCM19" s="20"/>
      <c r="OCN19" s="20"/>
      <c r="OCO19" s="20"/>
      <c r="OCP19" s="20"/>
      <c r="OCQ19" s="20"/>
      <c r="OCR19" s="20"/>
      <c r="OCS19" s="20"/>
      <c r="OCT19" s="20"/>
      <c r="OCU19" s="20"/>
      <c r="OCV19" s="20"/>
      <c r="OCW19" s="20"/>
      <c r="OCX19" s="20"/>
      <c r="OCY19" s="20"/>
      <c r="OCZ19" s="20"/>
      <c r="ODA19" s="20"/>
      <c r="ODB19" s="20"/>
      <c r="ODC19" s="20"/>
      <c r="ODD19" s="20"/>
      <c r="ODE19" s="20"/>
      <c r="ODF19" s="20"/>
      <c r="ODG19" s="20"/>
      <c r="ODH19" s="20"/>
      <c r="ODI19" s="20"/>
      <c r="ODJ19" s="20"/>
      <c r="ODK19" s="20"/>
      <c r="ODL19" s="20"/>
      <c r="ODM19" s="20"/>
      <c r="ODN19" s="20"/>
      <c r="ODO19" s="20"/>
      <c r="ODP19" s="20"/>
      <c r="ODQ19" s="20"/>
      <c r="ODR19" s="20"/>
      <c r="ODS19" s="20"/>
      <c r="ODT19" s="20"/>
      <c r="ODU19" s="20"/>
      <c r="ODV19" s="20"/>
      <c r="ODW19" s="20"/>
      <c r="ODX19" s="20"/>
      <c r="ODY19" s="20"/>
      <c r="ODZ19" s="20"/>
      <c r="OEA19" s="20"/>
      <c r="OEB19" s="20"/>
      <c r="OEC19" s="20"/>
      <c r="OED19" s="20"/>
      <c r="OEE19" s="20"/>
      <c r="OEF19" s="20"/>
      <c r="OEG19" s="20"/>
      <c r="OEH19" s="20"/>
      <c r="OEI19" s="20"/>
      <c r="OEJ19" s="20"/>
      <c r="OEK19" s="20"/>
      <c r="OEL19" s="20"/>
      <c r="OEM19" s="20"/>
      <c r="OEN19" s="20"/>
      <c r="OEO19" s="20"/>
      <c r="OEP19" s="20"/>
      <c r="OEQ19" s="20"/>
      <c r="OER19" s="20"/>
      <c r="OES19" s="20"/>
      <c r="OET19" s="20"/>
      <c r="OEU19" s="20"/>
      <c r="OEV19" s="20"/>
      <c r="OEW19" s="20"/>
      <c r="OEX19" s="20"/>
      <c r="OEY19" s="20"/>
      <c r="OEZ19" s="20"/>
      <c r="OFA19" s="20"/>
      <c r="OFB19" s="20"/>
      <c r="OFC19" s="20"/>
      <c r="OFD19" s="20"/>
      <c r="OFE19" s="20"/>
      <c r="OFF19" s="20"/>
      <c r="OFG19" s="20"/>
      <c r="OFH19" s="20"/>
      <c r="OFI19" s="20"/>
      <c r="OFJ19" s="20"/>
      <c r="OFK19" s="20"/>
      <c r="OFL19" s="20"/>
      <c r="OFM19" s="20"/>
      <c r="OFN19" s="20"/>
      <c r="OFO19" s="20"/>
      <c r="OFP19" s="20"/>
      <c r="OFQ19" s="20"/>
      <c r="OFR19" s="20"/>
      <c r="OFS19" s="20"/>
      <c r="OFT19" s="20"/>
      <c r="OFU19" s="20"/>
      <c r="OFV19" s="20"/>
      <c r="OFW19" s="20"/>
      <c r="OFX19" s="20"/>
      <c r="OFY19" s="20"/>
      <c r="OFZ19" s="20"/>
      <c r="OGA19" s="20"/>
      <c r="OGB19" s="20"/>
      <c r="OGC19" s="20"/>
      <c r="OGD19" s="20"/>
      <c r="OGE19" s="20"/>
      <c r="OGF19" s="20"/>
      <c r="OGG19" s="20"/>
      <c r="OGH19" s="20"/>
      <c r="OGI19" s="20"/>
      <c r="OGJ19" s="20"/>
      <c r="OGK19" s="20"/>
      <c r="OGL19" s="20"/>
      <c r="OGM19" s="20"/>
      <c r="OGN19" s="20"/>
      <c r="OGO19" s="20"/>
      <c r="OGP19" s="20"/>
      <c r="OGQ19" s="20"/>
      <c r="OGR19" s="20"/>
      <c r="OGS19" s="20"/>
      <c r="OGT19" s="20"/>
      <c r="OGU19" s="20"/>
      <c r="OGV19" s="20"/>
      <c r="OGW19" s="20"/>
      <c r="OGX19" s="20"/>
      <c r="OGY19" s="20"/>
      <c r="OGZ19" s="20"/>
      <c r="OHA19" s="20"/>
      <c r="OHB19" s="20"/>
      <c r="OHC19" s="20"/>
      <c r="OHD19" s="20"/>
      <c r="OHE19" s="20"/>
      <c r="OHF19" s="20"/>
      <c r="OHG19" s="20"/>
      <c r="OHH19" s="20"/>
      <c r="OHI19" s="20"/>
      <c r="OHJ19" s="20"/>
      <c r="OHK19" s="20"/>
      <c r="OHL19" s="20"/>
      <c r="OHM19" s="20"/>
      <c r="OHN19" s="20"/>
      <c r="OHO19" s="20"/>
      <c r="OHP19" s="20"/>
      <c r="OHQ19" s="20"/>
      <c r="OHR19" s="20"/>
      <c r="OHS19" s="20"/>
      <c r="OHT19" s="20"/>
      <c r="OHU19" s="20"/>
      <c r="OHV19" s="20"/>
      <c r="OHW19" s="20"/>
      <c r="OHX19" s="20"/>
      <c r="OHY19" s="20"/>
      <c r="OHZ19" s="20"/>
      <c r="OIA19" s="20"/>
      <c r="OIB19" s="20"/>
      <c r="OIC19" s="20"/>
      <c r="OID19" s="20"/>
      <c r="OIE19" s="20"/>
      <c r="OIF19" s="20"/>
      <c r="OIG19" s="20"/>
      <c r="OIH19" s="20"/>
      <c r="OII19" s="20"/>
      <c r="OIJ19" s="20"/>
      <c r="OIK19" s="20"/>
      <c r="OIL19" s="20"/>
      <c r="OIM19" s="20"/>
      <c r="OIN19" s="20"/>
      <c r="OIO19" s="20"/>
      <c r="OIP19" s="20"/>
      <c r="OIQ19" s="20"/>
      <c r="OIR19" s="20"/>
      <c r="OIS19" s="20"/>
      <c r="OIT19" s="20"/>
      <c r="OIU19" s="20"/>
      <c r="OIV19" s="20"/>
      <c r="OIW19" s="20"/>
      <c r="OIX19" s="20"/>
      <c r="OIY19" s="20"/>
      <c r="OIZ19" s="20"/>
      <c r="OJA19" s="20"/>
      <c r="OJB19" s="20"/>
      <c r="OJC19" s="20"/>
      <c r="OJD19" s="20"/>
      <c r="OJE19" s="20"/>
      <c r="OJF19" s="20"/>
      <c r="OJG19" s="20"/>
      <c r="OJH19" s="20"/>
      <c r="OJI19" s="20"/>
      <c r="OJJ19" s="20"/>
      <c r="OJK19" s="20"/>
      <c r="OJL19" s="20"/>
      <c r="OJM19" s="20"/>
      <c r="OJN19" s="20"/>
      <c r="OJO19" s="20"/>
      <c r="OJP19" s="20"/>
      <c r="OJQ19" s="20"/>
      <c r="OJR19" s="20"/>
      <c r="OJS19" s="20"/>
      <c r="OJT19" s="20"/>
      <c r="OJU19" s="20"/>
      <c r="OJV19" s="20"/>
      <c r="OJW19" s="20"/>
      <c r="OJX19" s="20"/>
      <c r="OJY19" s="20"/>
      <c r="OJZ19" s="20"/>
      <c r="OKA19" s="20"/>
      <c r="OKB19" s="20"/>
      <c r="OKC19" s="20"/>
      <c r="OKD19" s="20"/>
      <c r="OKE19" s="20"/>
      <c r="OKF19" s="20"/>
      <c r="OKG19" s="20"/>
      <c r="OKH19" s="20"/>
      <c r="OKI19" s="20"/>
      <c r="OKJ19" s="20"/>
      <c r="OKK19" s="20"/>
      <c r="OKL19" s="20"/>
      <c r="OKM19" s="20"/>
      <c r="OKN19" s="20"/>
      <c r="OKO19" s="20"/>
      <c r="OKP19" s="20"/>
      <c r="OKQ19" s="20"/>
      <c r="OKR19" s="20"/>
      <c r="OKS19" s="20"/>
      <c r="OKT19" s="20"/>
      <c r="OKU19" s="20"/>
      <c r="OKV19" s="20"/>
      <c r="OKW19" s="20"/>
      <c r="OKX19" s="20"/>
      <c r="OKY19" s="20"/>
      <c r="OKZ19" s="20"/>
      <c r="OLA19" s="20"/>
      <c r="OLB19" s="20"/>
      <c r="OLC19" s="20"/>
      <c r="OLD19" s="20"/>
      <c r="OLE19" s="20"/>
      <c r="OLF19" s="20"/>
      <c r="OLG19" s="20"/>
      <c r="OLH19" s="20"/>
      <c r="OLI19" s="20"/>
      <c r="OLJ19" s="20"/>
      <c r="OLK19" s="20"/>
      <c r="OLL19" s="20"/>
      <c r="OLM19" s="20"/>
      <c r="OLN19" s="20"/>
      <c r="OLO19" s="20"/>
      <c r="OLP19" s="20"/>
      <c r="OLQ19" s="20"/>
      <c r="OLR19" s="20"/>
      <c r="OLS19" s="20"/>
      <c r="OLT19" s="20"/>
      <c r="OLU19" s="20"/>
      <c r="OLV19" s="20"/>
      <c r="OLW19" s="20"/>
      <c r="OLX19" s="20"/>
      <c r="OLY19" s="20"/>
      <c r="OLZ19" s="20"/>
      <c r="OMA19" s="20"/>
      <c r="OMB19" s="20"/>
      <c r="OMC19" s="20"/>
      <c r="OMD19" s="20"/>
      <c r="OME19" s="20"/>
      <c r="OMF19" s="20"/>
      <c r="OMG19" s="20"/>
      <c r="OMH19" s="20"/>
      <c r="OMI19" s="20"/>
      <c r="OMJ19" s="20"/>
      <c r="OMK19" s="20"/>
      <c r="OML19" s="20"/>
      <c r="OMM19" s="20"/>
      <c r="OMN19" s="20"/>
      <c r="OMO19" s="20"/>
      <c r="OMP19" s="20"/>
      <c r="OMQ19" s="20"/>
      <c r="OMR19" s="20"/>
      <c r="OMS19" s="20"/>
      <c r="OMT19" s="20"/>
      <c r="OMU19" s="20"/>
      <c r="OMV19" s="20"/>
      <c r="OMW19" s="20"/>
      <c r="OMX19" s="20"/>
      <c r="OMY19" s="20"/>
      <c r="OMZ19" s="20"/>
      <c r="ONA19" s="20"/>
      <c r="ONB19" s="20"/>
      <c r="ONC19" s="20"/>
      <c r="OND19" s="20"/>
      <c r="ONE19" s="20"/>
      <c r="ONF19" s="20"/>
      <c r="ONG19" s="20"/>
      <c r="ONH19" s="20"/>
      <c r="ONI19" s="20"/>
      <c r="ONJ19" s="20"/>
      <c r="ONK19" s="20"/>
      <c r="ONL19" s="20"/>
      <c r="ONM19" s="20"/>
      <c r="ONN19" s="20"/>
      <c r="ONO19" s="20"/>
      <c r="ONP19" s="20"/>
      <c r="ONQ19" s="20"/>
      <c r="ONR19" s="20"/>
      <c r="ONS19" s="20"/>
      <c r="ONT19" s="20"/>
      <c r="ONU19" s="20"/>
      <c r="ONV19" s="20"/>
      <c r="ONW19" s="20"/>
      <c r="ONX19" s="20"/>
      <c r="ONY19" s="20"/>
      <c r="ONZ19" s="20"/>
      <c r="OOA19" s="20"/>
      <c r="OOB19" s="20"/>
      <c r="OOC19" s="20"/>
      <c r="OOD19" s="20"/>
      <c r="OOE19" s="20"/>
      <c r="OOF19" s="20"/>
      <c r="OOG19" s="20"/>
      <c r="OOH19" s="20"/>
      <c r="OOI19" s="20"/>
      <c r="OOJ19" s="20"/>
      <c r="OOK19" s="20"/>
      <c r="OOL19" s="20"/>
      <c r="OOM19" s="20"/>
      <c r="OON19" s="20"/>
      <c r="OOO19" s="20"/>
      <c r="OOP19" s="20"/>
      <c r="OOQ19" s="20"/>
      <c r="OOR19" s="20"/>
      <c r="OOS19" s="20"/>
      <c r="OOT19" s="20"/>
      <c r="OOU19" s="20"/>
      <c r="OOV19" s="20"/>
      <c r="OOW19" s="20"/>
      <c r="OOX19" s="20"/>
      <c r="OOY19" s="20"/>
      <c r="OOZ19" s="20"/>
      <c r="OPA19" s="20"/>
      <c r="OPB19" s="20"/>
      <c r="OPC19" s="20"/>
      <c r="OPD19" s="20"/>
      <c r="OPE19" s="20"/>
      <c r="OPF19" s="20"/>
      <c r="OPG19" s="20"/>
      <c r="OPH19" s="20"/>
      <c r="OPI19" s="20"/>
      <c r="OPJ19" s="20"/>
      <c r="OPK19" s="20"/>
      <c r="OPL19" s="20"/>
      <c r="OPM19" s="20"/>
      <c r="OPN19" s="20"/>
      <c r="OPO19" s="20"/>
      <c r="OPP19" s="20"/>
      <c r="OPQ19" s="20"/>
      <c r="OPR19" s="20"/>
      <c r="OPS19" s="20"/>
      <c r="OPT19" s="20"/>
      <c r="OPU19" s="20"/>
      <c r="OPV19" s="20"/>
      <c r="OPW19" s="20"/>
      <c r="OPX19" s="20"/>
      <c r="OPY19" s="20"/>
      <c r="OPZ19" s="20"/>
      <c r="OQA19" s="20"/>
      <c r="OQB19" s="20"/>
      <c r="OQC19" s="20"/>
      <c r="OQD19" s="20"/>
      <c r="OQE19" s="20"/>
      <c r="OQF19" s="20"/>
      <c r="OQG19" s="20"/>
      <c r="OQH19" s="20"/>
      <c r="OQI19" s="20"/>
      <c r="OQJ19" s="20"/>
      <c r="OQK19" s="20"/>
      <c r="OQL19" s="20"/>
      <c r="OQM19" s="20"/>
      <c r="OQN19" s="20"/>
      <c r="OQO19" s="20"/>
      <c r="OQP19" s="20"/>
      <c r="OQQ19" s="20"/>
      <c r="OQR19" s="20"/>
      <c r="OQS19" s="20"/>
      <c r="OQT19" s="20"/>
      <c r="OQU19" s="20"/>
      <c r="OQV19" s="20"/>
      <c r="OQW19" s="20"/>
      <c r="OQX19" s="20"/>
      <c r="OQY19" s="20"/>
      <c r="OQZ19" s="20"/>
      <c r="ORA19" s="20"/>
      <c r="ORB19" s="20"/>
      <c r="ORC19" s="20"/>
      <c r="ORD19" s="20"/>
      <c r="ORE19" s="20"/>
      <c r="ORF19" s="20"/>
      <c r="ORG19" s="20"/>
      <c r="ORH19" s="20"/>
      <c r="ORI19" s="20"/>
      <c r="ORJ19" s="20"/>
      <c r="ORK19" s="20"/>
      <c r="ORL19" s="20"/>
      <c r="ORM19" s="20"/>
      <c r="ORN19" s="20"/>
      <c r="ORO19" s="20"/>
      <c r="ORP19" s="20"/>
      <c r="ORQ19" s="20"/>
      <c r="ORR19" s="20"/>
      <c r="ORS19" s="20"/>
      <c r="ORT19" s="20"/>
      <c r="ORU19" s="20"/>
      <c r="ORV19" s="20"/>
      <c r="ORW19" s="20"/>
      <c r="ORX19" s="20"/>
      <c r="ORY19" s="20"/>
      <c r="ORZ19" s="20"/>
      <c r="OSA19" s="20"/>
      <c r="OSB19" s="20"/>
      <c r="OSC19" s="20"/>
      <c r="OSD19" s="20"/>
      <c r="OSE19" s="20"/>
      <c r="OSF19" s="20"/>
      <c r="OSG19" s="20"/>
      <c r="OSH19" s="20"/>
      <c r="OSI19" s="20"/>
      <c r="OSJ19" s="20"/>
      <c r="OSK19" s="20"/>
      <c r="OSL19" s="20"/>
      <c r="OSM19" s="20"/>
      <c r="OSN19" s="20"/>
      <c r="OSO19" s="20"/>
      <c r="OSP19" s="20"/>
      <c r="OSQ19" s="20"/>
      <c r="OSR19" s="20"/>
      <c r="OSS19" s="20"/>
      <c r="OST19" s="20"/>
      <c r="OSU19" s="20"/>
      <c r="OSV19" s="20"/>
      <c r="OSW19" s="20"/>
      <c r="OSX19" s="20"/>
      <c r="OSY19" s="20"/>
      <c r="OSZ19" s="20"/>
      <c r="OTA19" s="20"/>
      <c r="OTB19" s="20"/>
      <c r="OTC19" s="20"/>
      <c r="OTD19" s="20"/>
      <c r="OTE19" s="20"/>
      <c r="OTF19" s="20"/>
      <c r="OTG19" s="20"/>
      <c r="OTH19" s="20"/>
      <c r="OTI19" s="20"/>
      <c r="OTJ19" s="20"/>
      <c r="OTK19" s="20"/>
      <c r="OTL19" s="20"/>
      <c r="OTM19" s="20"/>
      <c r="OTN19" s="20"/>
      <c r="OTO19" s="20"/>
      <c r="OTP19" s="20"/>
      <c r="OTQ19" s="20"/>
      <c r="OTR19" s="20"/>
      <c r="OTS19" s="20"/>
      <c r="OTT19" s="20"/>
      <c r="OTU19" s="20"/>
      <c r="OTV19" s="20"/>
      <c r="OTW19" s="20"/>
      <c r="OTX19" s="20"/>
      <c r="OTY19" s="20"/>
      <c r="OTZ19" s="20"/>
      <c r="OUA19" s="20"/>
      <c r="OUB19" s="20"/>
      <c r="OUC19" s="20"/>
      <c r="OUD19" s="20"/>
      <c r="OUE19" s="20"/>
      <c r="OUF19" s="20"/>
      <c r="OUG19" s="20"/>
      <c r="OUH19" s="20"/>
      <c r="OUI19" s="20"/>
      <c r="OUJ19" s="20"/>
      <c r="OUK19" s="20"/>
      <c r="OUL19" s="20"/>
      <c r="OUM19" s="20"/>
      <c r="OUN19" s="20"/>
      <c r="OUO19" s="20"/>
      <c r="OUP19" s="20"/>
      <c r="OUQ19" s="20"/>
      <c r="OUR19" s="20"/>
      <c r="OUS19" s="20"/>
      <c r="OUT19" s="20"/>
      <c r="OUU19" s="20"/>
      <c r="OUV19" s="20"/>
      <c r="OUW19" s="20"/>
      <c r="OUX19" s="20"/>
      <c r="OUY19" s="20"/>
      <c r="OUZ19" s="20"/>
      <c r="OVA19" s="20"/>
      <c r="OVB19" s="20"/>
      <c r="OVC19" s="20"/>
      <c r="OVD19" s="20"/>
      <c r="OVE19" s="20"/>
      <c r="OVF19" s="20"/>
      <c r="OVG19" s="20"/>
      <c r="OVH19" s="20"/>
      <c r="OVI19" s="20"/>
      <c r="OVJ19" s="20"/>
      <c r="OVK19" s="20"/>
      <c r="OVL19" s="20"/>
      <c r="OVM19" s="20"/>
      <c r="OVN19" s="20"/>
      <c r="OVO19" s="20"/>
      <c r="OVP19" s="20"/>
      <c r="OVQ19" s="20"/>
      <c r="OVR19" s="20"/>
      <c r="OVS19" s="20"/>
      <c r="OVT19" s="20"/>
      <c r="OVU19" s="20"/>
      <c r="OVV19" s="20"/>
      <c r="OVW19" s="20"/>
      <c r="OVX19" s="20"/>
      <c r="OVY19" s="20"/>
      <c r="OVZ19" s="20"/>
      <c r="OWA19" s="20"/>
      <c r="OWB19" s="20"/>
      <c r="OWC19" s="20"/>
      <c r="OWD19" s="20"/>
      <c r="OWE19" s="20"/>
      <c r="OWF19" s="20"/>
      <c r="OWG19" s="20"/>
      <c r="OWH19" s="20"/>
      <c r="OWI19" s="20"/>
      <c r="OWJ19" s="20"/>
      <c r="OWK19" s="20"/>
      <c r="OWL19" s="20"/>
      <c r="OWM19" s="20"/>
      <c r="OWN19" s="20"/>
      <c r="OWO19" s="20"/>
      <c r="OWP19" s="20"/>
      <c r="OWQ19" s="20"/>
      <c r="OWR19" s="20"/>
      <c r="OWS19" s="20"/>
      <c r="OWT19" s="20"/>
      <c r="OWU19" s="20"/>
      <c r="OWV19" s="20"/>
      <c r="OWW19" s="20"/>
      <c r="OWX19" s="20"/>
      <c r="OWY19" s="20"/>
      <c r="OWZ19" s="20"/>
      <c r="OXA19" s="20"/>
      <c r="OXB19" s="20"/>
      <c r="OXC19" s="20"/>
      <c r="OXD19" s="20"/>
      <c r="OXE19" s="20"/>
      <c r="OXF19" s="20"/>
      <c r="OXG19" s="20"/>
      <c r="OXH19" s="20"/>
      <c r="OXI19" s="20"/>
      <c r="OXJ19" s="20"/>
      <c r="OXK19" s="20"/>
      <c r="OXL19" s="20"/>
      <c r="OXM19" s="20"/>
      <c r="OXN19" s="20"/>
      <c r="OXO19" s="20"/>
      <c r="OXP19" s="20"/>
      <c r="OXQ19" s="20"/>
      <c r="OXR19" s="20"/>
      <c r="OXS19" s="20"/>
      <c r="OXT19" s="20"/>
      <c r="OXU19" s="20"/>
      <c r="OXV19" s="20"/>
      <c r="OXW19" s="20"/>
      <c r="OXX19" s="20"/>
      <c r="OXY19" s="20"/>
      <c r="OXZ19" s="20"/>
      <c r="OYA19" s="20"/>
      <c r="OYB19" s="20"/>
      <c r="OYC19" s="20"/>
      <c r="OYD19" s="20"/>
      <c r="OYE19" s="20"/>
      <c r="OYF19" s="20"/>
      <c r="OYG19" s="20"/>
      <c r="OYH19" s="20"/>
      <c r="OYI19" s="20"/>
      <c r="OYJ19" s="20"/>
      <c r="OYK19" s="20"/>
      <c r="OYL19" s="20"/>
      <c r="OYM19" s="20"/>
      <c r="OYN19" s="20"/>
      <c r="OYO19" s="20"/>
      <c r="OYP19" s="20"/>
      <c r="OYQ19" s="20"/>
      <c r="OYR19" s="20"/>
      <c r="OYS19" s="20"/>
      <c r="OYT19" s="20"/>
      <c r="OYU19" s="20"/>
      <c r="OYV19" s="20"/>
      <c r="OYW19" s="20"/>
      <c r="OYX19" s="20"/>
      <c r="OYY19" s="20"/>
      <c r="OYZ19" s="20"/>
      <c r="OZA19" s="20"/>
      <c r="OZB19" s="20"/>
      <c r="OZC19" s="20"/>
      <c r="OZD19" s="20"/>
      <c r="OZE19" s="20"/>
      <c r="OZF19" s="20"/>
      <c r="OZG19" s="20"/>
      <c r="OZH19" s="20"/>
      <c r="OZI19" s="20"/>
      <c r="OZJ19" s="20"/>
      <c r="OZK19" s="20"/>
      <c r="OZL19" s="20"/>
      <c r="OZM19" s="20"/>
      <c r="OZN19" s="20"/>
      <c r="OZO19" s="20"/>
      <c r="OZP19" s="20"/>
      <c r="OZQ19" s="20"/>
      <c r="OZR19" s="20"/>
      <c r="OZS19" s="20"/>
      <c r="OZT19" s="20"/>
      <c r="OZU19" s="20"/>
      <c r="OZV19" s="20"/>
      <c r="OZW19" s="20"/>
      <c r="OZX19" s="20"/>
      <c r="OZY19" s="20"/>
      <c r="OZZ19" s="20"/>
      <c r="PAA19" s="20"/>
      <c r="PAB19" s="20"/>
      <c r="PAC19" s="20"/>
      <c r="PAD19" s="20"/>
      <c r="PAE19" s="20"/>
      <c r="PAF19" s="20"/>
      <c r="PAG19" s="20"/>
      <c r="PAH19" s="20"/>
      <c r="PAI19" s="20"/>
      <c r="PAJ19" s="20"/>
      <c r="PAK19" s="20"/>
      <c r="PAL19" s="20"/>
      <c r="PAM19" s="20"/>
      <c r="PAN19" s="20"/>
      <c r="PAO19" s="20"/>
      <c r="PAP19" s="20"/>
      <c r="PAQ19" s="20"/>
      <c r="PAR19" s="20"/>
      <c r="PAS19" s="20"/>
      <c r="PAT19" s="20"/>
      <c r="PAU19" s="20"/>
      <c r="PAV19" s="20"/>
      <c r="PAW19" s="20"/>
      <c r="PAX19" s="20"/>
      <c r="PAY19" s="20"/>
      <c r="PAZ19" s="20"/>
      <c r="PBA19" s="20"/>
      <c r="PBB19" s="20"/>
      <c r="PBC19" s="20"/>
      <c r="PBD19" s="20"/>
      <c r="PBE19" s="20"/>
      <c r="PBF19" s="20"/>
      <c r="PBG19" s="20"/>
      <c r="PBH19" s="20"/>
      <c r="PBI19" s="20"/>
      <c r="PBJ19" s="20"/>
      <c r="PBK19" s="20"/>
      <c r="PBL19" s="20"/>
      <c r="PBM19" s="20"/>
      <c r="PBN19" s="20"/>
      <c r="PBO19" s="20"/>
      <c r="PBP19" s="20"/>
      <c r="PBQ19" s="20"/>
      <c r="PBR19" s="20"/>
      <c r="PBS19" s="20"/>
      <c r="PBT19" s="20"/>
      <c r="PBU19" s="20"/>
      <c r="PBV19" s="20"/>
      <c r="PBW19" s="20"/>
      <c r="PBX19" s="20"/>
      <c r="PBY19" s="20"/>
      <c r="PBZ19" s="20"/>
      <c r="PCA19" s="20"/>
      <c r="PCB19" s="20"/>
      <c r="PCC19" s="20"/>
      <c r="PCD19" s="20"/>
      <c r="PCE19" s="20"/>
      <c r="PCF19" s="20"/>
      <c r="PCG19" s="20"/>
      <c r="PCH19" s="20"/>
      <c r="PCI19" s="20"/>
      <c r="PCJ19" s="20"/>
      <c r="PCK19" s="20"/>
      <c r="PCL19" s="20"/>
      <c r="PCM19" s="20"/>
      <c r="PCN19" s="20"/>
      <c r="PCO19" s="20"/>
      <c r="PCP19" s="20"/>
      <c r="PCQ19" s="20"/>
      <c r="PCR19" s="20"/>
      <c r="PCS19" s="20"/>
      <c r="PCT19" s="20"/>
      <c r="PCU19" s="20"/>
      <c r="PCV19" s="20"/>
      <c r="PCW19" s="20"/>
      <c r="PCX19" s="20"/>
      <c r="PCY19" s="20"/>
      <c r="PCZ19" s="20"/>
      <c r="PDA19" s="20"/>
      <c r="PDB19" s="20"/>
      <c r="PDC19" s="20"/>
      <c r="PDD19" s="20"/>
      <c r="PDE19" s="20"/>
      <c r="PDF19" s="20"/>
      <c r="PDG19" s="20"/>
      <c r="PDH19" s="20"/>
      <c r="PDI19" s="20"/>
      <c r="PDJ19" s="20"/>
      <c r="PDK19" s="20"/>
      <c r="PDL19" s="20"/>
      <c r="PDM19" s="20"/>
      <c r="PDN19" s="20"/>
      <c r="PDO19" s="20"/>
      <c r="PDP19" s="20"/>
      <c r="PDQ19" s="20"/>
      <c r="PDR19" s="20"/>
      <c r="PDS19" s="20"/>
      <c r="PDT19" s="20"/>
      <c r="PDU19" s="20"/>
      <c r="PDV19" s="20"/>
      <c r="PDW19" s="20"/>
      <c r="PDX19" s="20"/>
      <c r="PDY19" s="20"/>
      <c r="PDZ19" s="20"/>
      <c r="PEA19" s="20"/>
      <c r="PEB19" s="20"/>
      <c r="PEC19" s="20"/>
      <c r="PED19" s="20"/>
      <c r="PEE19" s="20"/>
      <c r="PEF19" s="20"/>
      <c r="PEG19" s="20"/>
      <c r="PEH19" s="20"/>
      <c r="PEI19" s="20"/>
      <c r="PEJ19" s="20"/>
      <c r="PEK19" s="20"/>
      <c r="PEL19" s="20"/>
      <c r="PEM19" s="20"/>
      <c r="PEN19" s="20"/>
      <c r="PEO19" s="20"/>
      <c r="PEP19" s="20"/>
      <c r="PEQ19" s="20"/>
      <c r="PER19" s="20"/>
      <c r="PES19" s="20"/>
      <c r="PET19" s="20"/>
      <c r="PEU19" s="20"/>
      <c r="PEV19" s="20"/>
      <c r="PEW19" s="20"/>
      <c r="PEX19" s="20"/>
      <c r="PEY19" s="20"/>
      <c r="PEZ19" s="20"/>
      <c r="PFA19" s="20"/>
      <c r="PFB19" s="20"/>
      <c r="PFC19" s="20"/>
      <c r="PFD19" s="20"/>
      <c r="PFE19" s="20"/>
      <c r="PFF19" s="20"/>
      <c r="PFG19" s="20"/>
      <c r="PFH19" s="20"/>
      <c r="PFI19" s="20"/>
      <c r="PFJ19" s="20"/>
      <c r="PFK19" s="20"/>
      <c r="PFL19" s="20"/>
      <c r="PFM19" s="20"/>
      <c r="PFN19" s="20"/>
      <c r="PFO19" s="20"/>
      <c r="PFP19" s="20"/>
      <c r="PFQ19" s="20"/>
      <c r="PFR19" s="20"/>
      <c r="PFS19" s="20"/>
      <c r="PFT19" s="20"/>
      <c r="PFU19" s="20"/>
      <c r="PFV19" s="20"/>
      <c r="PFW19" s="20"/>
      <c r="PFX19" s="20"/>
      <c r="PFY19" s="20"/>
      <c r="PFZ19" s="20"/>
      <c r="PGA19" s="20"/>
      <c r="PGB19" s="20"/>
      <c r="PGC19" s="20"/>
      <c r="PGD19" s="20"/>
      <c r="PGE19" s="20"/>
      <c r="PGF19" s="20"/>
      <c r="PGG19" s="20"/>
      <c r="PGH19" s="20"/>
      <c r="PGI19" s="20"/>
      <c r="PGJ19" s="20"/>
      <c r="PGK19" s="20"/>
      <c r="PGL19" s="20"/>
      <c r="PGM19" s="20"/>
      <c r="PGN19" s="20"/>
      <c r="PGO19" s="20"/>
      <c r="PGP19" s="20"/>
      <c r="PGQ19" s="20"/>
      <c r="PGR19" s="20"/>
      <c r="PGS19" s="20"/>
      <c r="PGT19" s="20"/>
      <c r="PGU19" s="20"/>
      <c r="PGV19" s="20"/>
      <c r="PGW19" s="20"/>
      <c r="PGX19" s="20"/>
      <c r="PGY19" s="20"/>
      <c r="PGZ19" s="20"/>
      <c r="PHA19" s="20"/>
      <c r="PHB19" s="20"/>
      <c r="PHC19" s="20"/>
      <c r="PHD19" s="20"/>
      <c r="PHE19" s="20"/>
      <c r="PHF19" s="20"/>
      <c r="PHG19" s="20"/>
      <c r="PHH19" s="20"/>
      <c r="PHI19" s="20"/>
      <c r="PHJ19" s="20"/>
      <c r="PHK19" s="20"/>
      <c r="PHL19" s="20"/>
      <c r="PHM19" s="20"/>
      <c r="PHN19" s="20"/>
      <c r="PHO19" s="20"/>
      <c r="PHP19" s="20"/>
      <c r="PHQ19" s="20"/>
      <c r="PHR19" s="20"/>
      <c r="PHS19" s="20"/>
      <c r="PHT19" s="20"/>
      <c r="PHU19" s="20"/>
      <c r="PHV19" s="20"/>
      <c r="PHW19" s="20"/>
      <c r="PHX19" s="20"/>
      <c r="PHY19" s="20"/>
      <c r="PHZ19" s="20"/>
      <c r="PIA19" s="20"/>
      <c r="PIB19" s="20"/>
      <c r="PIC19" s="20"/>
      <c r="PID19" s="20"/>
      <c r="PIE19" s="20"/>
      <c r="PIF19" s="20"/>
      <c r="PIG19" s="20"/>
      <c r="PIH19" s="20"/>
      <c r="PII19" s="20"/>
      <c r="PIJ19" s="20"/>
      <c r="PIK19" s="20"/>
      <c r="PIL19" s="20"/>
      <c r="PIM19" s="20"/>
      <c r="PIN19" s="20"/>
      <c r="PIO19" s="20"/>
      <c r="PIP19" s="20"/>
      <c r="PIQ19" s="20"/>
      <c r="PIR19" s="20"/>
      <c r="PIS19" s="20"/>
      <c r="PIT19" s="20"/>
      <c r="PIU19" s="20"/>
      <c r="PIV19" s="20"/>
      <c r="PIW19" s="20"/>
      <c r="PIX19" s="20"/>
      <c r="PIY19" s="20"/>
      <c r="PIZ19" s="20"/>
      <c r="PJA19" s="20"/>
      <c r="PJB19" s="20"/>
      <c r="PJC19" s="20"/>
      <c r="PJD19" s="20"/>
      <c r="PJE19" s="20"/>
      <c r="PJF19" s="20"/>
      <c r="PJG19" s="20"/>
      <c r="PJH19" s="20"/>
      <c r="PJI19" s="20"/>
      <c r="PJJ19" s="20"/>
      <c r="PJK19" s="20"/>
      <c r="PJL19" s="20"/>
      <c r="PJM19" s="20"/>
      <c r="PJN19" s="20"/>
      <c r="PJO19" s="20"/>
      <c r="PJP19" s="20"/>
      <c r="PJQ19" s="20"/>
      <c r="PJR19" s="20"/>
      <c r="PJS19" s="20"/>
      <c r="PJT19" s="20"/>
      <c r="PJU19" s="20"/>
      <c r="PJV19" s="20"/>
      <c r="PJW19" s="20"/>
      <c r="PJX19" s="20"/>
      <c r="PJY19" s="20"/>
      <c r="PJZ19" s="20"/>
      <c r="PKA19" s="20"/>
      <c r="PKB19" s="20"/>
      <c r="PKC19" s="20"/>
      <c r="PKD19" s="20"/>
      <c r="PKE19" s="20"/>
      <c r="PKF19" s="20"/>
      <c r="PKG19" s="20"/>
      <c r="PKH19" s="20"/>
      <c r="PKI19" s="20"/>
      <c r="PKJ19" s="20"/>
      <c r="PKK19" s="20"/>
      <c r="PKL19" s="20"/>
      <c r="PKM19" s="20"/>
      <c r="PKN19" s="20"/>
      <c r="PKO19" s="20"/>
      <c r="PKP19" s="20"/>
      <c r="PKQ19" s="20"/>
      <c r="PKR19" s="20"/>
      <c r="PKS19" s="20"/>
      <c r="PKT19" s="20"/>
      <c r="PKU19" s="20"/>
      <c r="PKV19" s="20"/>
      <c r="PKW19" s="20"/>
      <c r="PKX19" s="20"/>
      <c r="PKY19" s="20"/>
      <c r="PKZ19" s="20"/>
      <c r="PLA19" s="20"/>
      <c r="PLB19" s="20"/>
      <c r="PLC19" s="20"/>
      <c r="PLD19" s="20"/>
      <c r="PLE19" s="20"/>
      <c r="PLF19" s="20"/>
      <c r="PLG19" s="20"/>
      <c r="PLH19" s="20"/>
      <c r="PLI19" s="20"/>
      <c r="PLJ19" s="20"/>
      <c r="PLK19" s="20"/>
      <c r="PLL19" s="20"/>
      <c r="PLM19" s="20"/>
      <c r="PLN19" s="20"/>
      <c r="PLO19" s="20"/>
      <c r="PLP19" s="20"/>
      <c r="PLQ19" s="20"/>
      <c r="PLR19" s="20"/>
      <c r="PLS19" s="20"/>
      <c r="PLT19" s="20"/>
      <c r="PLU19" s="20"/>
      <c r="PLV19" s="20"/>
      <c r="PLW19" s="20"/>
      <c r="PLX19" s="20"/>
      <c r="PLY19" s="20"/>
      <c r="PLZ19" s="20"/>
      <c r="PMA19" s="20"/>
      <c r="PMB19" s="20"/>
      <c r="PMC19" s="20"/>
      <c r="PMD19" s="20"/>
      <c r="PME19" s="20"/>
      <c r="PMF19" s="20"/>
      <c r="PMG19" s="20"/>
      <c r="PMH19" s="20"/>
      <c r="PMI19" s="20"/>
      <c r="PMJ19" s="20"/>
      <c r="PMK19" s="20"/>
      <c r="PML19" s="20"/>
      <c r="PMM19" s="20"/>
      <c r="PMN19" s="20"/>
      <c r="PMO19" s="20"/>
      <c r="PMP19" s="20"/>
      <c r="PMQ19" s="20"/>
      <c r="PMR19" s="20"/>
      <c r="PMS19" s="20"/>
      <c r="PMT19" s="20"/>
      <c r="PMU19" s="20"/>
      <c r="PMV19" s="20"/>
      <c r="PMW19" s="20"/>
      <c r="PMX19" s="20"/>
      <c r="PMY19" s="20"/>
      <c r="PMZ19" s="20"/>
      <c r="PNA19" s="20"/>
      <c r="PNB19" s="20"/>
      <c r="PNC19" s="20"/>
      <c r="PND19" s="20"/>
      <c r="PNE19" s="20"/>
      <c r="PNF19" s="20"/>
      <c r="PNG19" s="20"/>
      <c r="PNH19" s="20"/>
      <c r="PNI19" s="20"/>
      <c r="PNJ19" s="20"/>
      <c r="PNK19" s="20"/>
      <c r="PNL19" s="20"/>
      <c r="PNM19" s="20"/>
      <c r="PNN19" s="20"/>
      <c r="PNO19" s="20"/>
      <c r="PNP19" s="20"/>
      <c r="PNQ19" s="20"/>
      <c r="PNR19" s="20"/>
      <c r="PNS19" s="20"/>
      <c r="PNT19" s="20"/>
      <c r="PNU19" s="20"/>
      <c r="PNV19" s="20"/>
      <c r="PNW19" s="20"/>
      <c r="PNX19" s="20"/>
      <c r="PNY19" s="20"/>
      <c r="PNZ19" s="20"/>
      <c r="POA19" s="20"/>
      <c r="POB19" s="20"/>
      <c r="POC19" s="20"/>
      <c r="POD19" s="20"/>
      <c r="POE19" s="20"/>
      <c r="POF19" s="20"/>
      <c r="POG19" s="20"/>
      <c r="POH19" s="20"/>
      <c r="POI19" s="20"/>
      <c r="POJ19" s="20"/>
      <c r="POK19" s="20"/>
      <c r="POL19" s="20"/>
      <c r="POM19" s="20"/>
      <c r="PON19" s="20"/>
      <c r="POO19" s="20"/>
      <c r="POP19" s="20"/>
      <c r="POQ19" s="20"/>
      <c r="POR19" s="20"/>
      <c r="POS19" s="20"/>
      <c r="POT19" s="20"/>
      <c r="POU19" s="20"/>
      <c r="POV19" s="20"/>
      <c r="POW19" s="20"/>
      <c r="POX19" s="20"/>
      <c r="POY19" s="20"/>
      <c r="POZ19" s="20"/>
      <c r="PPA19" s="20"/>
      <c r="PPB19" s="20"/>
      <c r="PPC19" s="20"/>
      <c r="PPD19" s="20"/>
      <c r="PPE19" s="20"/>
      <c r="PPF19" s="20"/>
      <c r="PPG19" s="20"/>
      <c r="PPH19" s="20"/>
      <c r="PPI19" s="20"/>
      <c r="PPJ19" s="20"/>
      <c r="PPK19" s="20"/>
      <c r="PPL19" s="20"/>
      <c r="PPM19" s="20"/>
      <c r="PPN19" s="20"/>
      <c r="PPO19" s="20"/>
      <c r="PPP19" s="20"/>
      <c r="PPQ19" s="20"/>
      <c r="PPR19" s="20"/>
      <c r="PPS19" s="20"/>
      <c r="PPT19" s="20"/>
      <c r="PPU19" s="20"/>
      <c r="PPV19" s="20"/>
      <c r="PPW19" s="20"/>
      <c r="PPX19" s="20"/>
      <c r="PPY19" s="20"/>
      <c r="PPZ19" s="20"/>
      <c r="PQA19" s="20"/>
      <c r="PQB19" s="20"/>
      <c r="PQC19" s="20"/>
      <c r="PQD19" s="20"/>
      <c r="PQE19" s="20"/>
      <c r="PQF19" s="20"/>
      <c r="PQG19" s="20"/>
      <c r="PQH19" s="20"/>
      <c r="PQI19" s="20"/>
      <c r="PQJ19" s="20"/>
      <c r="PQK19" s="20"/>
      <c r="PQL19" s="20"/>
      <c r="PQM19" s="20"/>
      <c r="PQN19" s="20"/>
      <c r="PQO19" s="20"/>
      <c r="PQP19" s="20"/>
      <c r="PQQ19" s="20"/>
      <c r="PQR19" s="20"/>
      <c r="PQS19" s="20"/>
      <c r="PQT19" s="20"/>
      <c r="PQU19" s="20"/>
      <c r="PQV19" s="20"/>
      <c r="PQW19" s="20"/>
      <c r="PQX19" s="20"/>
      <c r="PQY19" s="20"/>
      <c r="PQZ19" s="20"/>
      <c r="PRA19" s="20"/>
      <c r="PRB19" s="20"/>
      <c r="PRC19" s="20"/>
      <c r="PRD19" s="20"/>
      <c r="PRE19" s="20"/>
      <c r="PRF19" s="20"/>
      <c r="PRG19" s="20"/>
      <c r="PRH19" s="20"/>
      <c r="PRI19" s="20"/>
      <c r="PRJ19" s="20"/>
      <c r="PRK19" s="20"/>
      <c r="PRL19" s="20"/>
      <c r="PRM19" s="20"/>
      <c r="PRN19" s="20"/>
      <c r="PRO19" s="20"/>
      <c r="PRP19" s="20"/>
      <c r="PRQ19" s="20"/>
      <c r="PRR19" s="20"/>
      <c r="PRS19" s="20"/>
      <c r="PRT19" s="20"/>
      <c r="PRU19" s="20"/>
      <c r="PRV19" s="20"/>
      <c r="PRW19" s="20"/>
      <c r="PRX19" s="20"/>
      <c r="PRY19" s="20"/>
      <c r="PRZ19" s="20"/>
      <c r="PSA19" s="20"/>
      <c r="PSB19" s="20"/>
      <c r="PSC19" s="20"/>
      <c r="PSD19" s="20"/>
      <c r="PSE19" s="20"/>
      <c r="PSF19" s="20"/>
      <c r="PSG19" s="20"/>
      <c r="PSH19" s="20"/>
      <c r="PSI19" s="20"/>
      <c r="PSJ19" s="20"/>
      <c r="PSK19" s="20"/>
      <c r="PSL19" s="20"/>
      <c r="PSM19" s="20"/>
      <c r="PSN19" s="20"/>
      <c r="PSO19" s="20"/>
      <c r="PSP19" s="20"/>
      <c r="PSQ19" s="20"/>
      <c r="PSR19" s="20"/>
      <c r="PSS19" s="20"/>
      <c r="PST19" s="20"/>
      <c r="PSU19" s="20"/>
      <c r="PSV19" s="20"/>
      <c r="PSW19" s="20"/>
      <c r="PSX19" s="20"/>
      <c r="PSY19" s="20"/>
      <c r="PSZ19" s="20"/>
      <c r="PTA19" s="20"/>
      <c r="PTB19" s="20"/>
      <c r="PTC19" s="20"/>
      <c r="PTD19" s="20"/>
      <c r="PTE19" s="20"/>
      <c r="PTF19" s="20"/>
      <c r="PTG19" s="20"/>
      <c r="PTH19" s="20"/>
      <c r="PTI19" s="20"/>
      <c r="PTJ19" s="20"/>
      <c r="PTK19" s="20"/>
      <c r="PTL19" s="20"/>
      <c r="PTM19" s="20"/>
      <c r="PTN19" s="20"/>
      <c r="PTO19" s="20"/>
      <c r="PTP19" s="20"/>
      <c r="PTQ19" s="20"/>
      <c r="PTR19" s="20"/>
      <c r="PTS19" s="20"/>
      <c r="PTT19" s="20"/>
      <c r="PTU19" s="20"/>
      <c r="PTV19" s="20"/>
      <c r="PTW19" s="20"/>
      <c r="PTX19" s="20"/>
      <c r="PTY19" s="20"/>
      <c r="PTZ19" s="20"/>
      <c r="PUA19" s="20"/>
      <c r="PUB19" s="20"/>
      <c r="PUC19" s="20"/>
      <c r="PUD19" s="20"/>
      <c r="PUE19" s="20"/>
      <c r="PUF19" s="20"/>
      <c r="PUG19" s="20"/>
      <c r="PUH19" s="20"/>
      <c r="PUI19" s="20"/>
      <c r="PUJ19" s="20"/>
      <c r="PUK19" s="20"/>
      <c r="PUL19" s="20"/>
      <c r="PUM19" s="20"/>
      <c r="PUN19" s="20"/>
      <c r="PUO19" s="20"/>
      <c r="PUP19" s="20"/>
      <c r="PUQ19" s="20"/>
      <c r="PUR19" s="20"/>
      <c r="PUS19" s="20"/>
      <c r="PUT19" s="20"/>
      <c r="PUU19" s="20"/>
      <c r="PUV19" s="20"/>
      <c r="PUW19" s="20"/>
      <c r="PUX19" s="20"/>
      <c r="PUY19" s="20"/>
      <c r="PUZ19" s="20"/>
      <c r="PVA19" s="20"/>
      <c r="PVB19" s="20"/>
      <c r="PVC19" s="20"/>
      <c r="PVD19" s="20"/>
      <c r="PVE19" s="20"/>
      <c r="PVF19" s="20"/>
      <c r="PVG19" s="20"/>
      <c r="PVH19" s="20"/>
      <c r="PVI19" s="20"/>
      <c r="PVJ19" s="20"/>
      <c r="PVK19" s="20"/>
      <c r="PVL19" s="20"/>
      <c r="PVM19" s="20"/>
      <c r="PVN19" s="20"/>
      <c r="PVO19" s="20"/>
      <c r="PVP19" s="20"/>
      <c r="PVQ19" s="20"/>
      <c r="PVR19" s="20"/>
      <c r="PVS19" s="20"/>
      <c r="PVT19" s="20"/>
      <c r="PVU19" s="20"/>
      <c r="PVV19" s="20"/>
      <c r="PVW19" s="20"/>
      <c r="PVX19" s="20"/>
      <c r="PVY19" s="20"/>
      <c r="PVZ19" s="20"/>
      <c r="PWA19" s="20"/>
      <c r="PWB19" s="20"/>
      <c r="PWC19" s="20"/>
      <c r="PWD19" s="20"/>
      <c r="PWE19" s="20"/>
      <c r="PWF19" s="20"/>
      <c r="PWG19" s="20"/>
      <c r="PWH19" s="20"/>
      <c r="PWI19" s="20"/>
      <c r="PWJ19" s="20"/>
      <c r="PWK19" s="20"/>
      <c r="PWL19" s="20"/>
      <c r="PWM19" s="20"/>
      <c r="PWN19" s="20"/>
      <c r="PWO19" s="20"/>
      <c r="PWP19" s="20"/>
      <c r="PWQ19" s="20"/>
      <c r="PWR19" s="20"/>
      <c r="PWS19" s="20"/>
      <c r="PWT19" s="20"/>
      <c r="PWU19" s="20"/>
      <c r="PWV19" s="20"/>
      <c r="PWW19" s="20"/>
      <c r="PWX19" s="20"/>
      <c r="PWY19" s="20"/>
      <c r="PWZ19" s="20"/>
      <c r="PXA19" s="20"/>
      <c r="PXB19" s="20"/>
      <c r="PXC19" s="20"/>
      <c r="PXD19" s="20"/>
      <c r="PXE19" s="20"/>
      <c r="PXF19" s="20"/>
      <c r="PXG19" s="20"/>
      <c r="PXH19" s="20"/>
      <c r="PXI19" s="20"/>
      <c r="PXJ19" s="20"/>
      <c r="PXK19" s="20"/>
      <c r="PXL19" s="20"/>
      <c r="PXM19" s="20"/>
      <c r="PXN19" s="20"/>
      <c r="PXO19" s="20"/>
      <c r="PXP19" s="20"/>
      <c r="PXQ19" s="20"/>
      <c r="PXR19" s="20"/>
      <c r="PXS19" s="20"/>
      <c r="PXT19" s="20"/>
      <c r="PXU19" s="20"/>
      <c r="PXV19" s="20"/>
      <c r="PXW19" s="20"/>
      <c r="PXX19" s="20"/>
      <c r="PXY19" s="20"/>
      <c r="PXZ19" s="20"/>
      <c r="PYA19" s="20"/>
      <c r="PYB19" s="20"/>
      <c r="PYC19" s="20"/>
      <c r="PYD19" s="20"/>
      <c r="PYE19" s="20"/>
      <c r="PYF19" s="20"/>
      <c r="PYG19" s="20"/>
      <c r="PYH19" s="20"/>
      <c r="PYI19" s="20"/>
      <c r="PYJ19" s="20"/>
      <c r="PYK19" s="20"/>
      <c r="PYL19" s="20"/>
      <c r="PYM19" s="20"/>
      <c r="PYN19" s="20"/>
      <c r="PYO19" s="20"/>
      <c r="PYP19" s="20"/>
      <c r="PYQ19" s="20"/>
      <c r="PYR19" s="20"/>
      <c r="PYS19" s="20"/>
      <c r="PYT19" s="20"/>
      <c r="PYU19" s="20"/>
      <c r="PYV19" s="20"/>
      <c r="PYW19" s="20"/>
      <c r="PYX19" s="20"/>
      <c r="PYY19" s="20"/>
      <c r="PYZ19" s="20"/>
      <c r="PZA19" s="20"/>
      <c r="PZB19" s="20"/>
      <c r="PZC19" s="20"/>
      <c r="PZD19" s="20"/>
      <c r="PZE19" s="20"/>
      <c r="PZF19" s="20"/>
      <c r="PZG19" s="20"/>
      <c r="PZH19" s="20"/>
      <c r="PZI19" s="20"/>
      <c r="PZJ19" s="20"/>
      <c r="PZK19" s="20"/>
      <c r="PZL19" s="20"/>
      <c r="PZM19" s="20"/>
      <c r="PZN19" s="20"/>
      <c r="PZO19" s="20"/>
      <c r="PZP19" s="20"/>
      <c r="PZQ19" s="20"/>
      <c r="PZR19" s="20"/>
      <c r="PZS19" s="20"/>
      <c r="PZT19" s="20"/>
      <c r="PZU19" s="20"/>
      <c r="PZV19" s="20"/>
      <c r="PZW19" s="20"/>
      <c r="PZX19" s="20"/>
      <c r="PZY19" s="20"/>
      <c r="PZZ19" s="20"/>
      <c r="QAA19" s="20"/>
      <c r="QAB19" s="20"/>
      <c r="QAC19" s="20"/>
      <c r="QAD19" s="20"/>
      <c r="QAE19" s="20"/>
      <c r="QAF19" s="20"/>
      <c r="QAG19" s="20"/>
      <c r="QAH19" s="20"/>
      <c r="QAI19" s="20"/>
      <c r="QAJ19" s="20"/>
      <c r="QAK19" s="20"/>
      <c r="QAL19" s="20"/>
      <c r="QAM19" s="20"/>
      <c r="QAN19" s="20"/>
      <c r="QAO19" s="20"/>
      <c r="QAP19" s="20"/>
      <c r="QAQ19" s="20"/>
      <c r="QAR19" s="20"/>
      <c r="QAS19" s="20"/>
      <c r="QAT19" s="20"/>
      <c r="QAU19" s="20"/>
      <c r="QAV19" s="20"/>
      <c r="QAW19" s="20"/>
      <c r="QAX19" s="20"/>
      <c r="QAY19" s="20"/>
      <c r="QAZ19" s="20"/>
      <c r="QBA19" s="20"/>
      <c r="QBB19" s="20"/>
      <c r="QBC19" s="20"/>
      <c r="QBD19" s="20"/>
      <c r="QBE19" s="20"/>
      <c r="QBF19" s="20"/>
      <c r="QBG19" s="20"/>
      <c r="QBH19" s="20"/>
      <c r="QBI19" s="20"/>
      <c r="QBJ19" s="20"/>
      <c r="QBK19" s="20"/>
      <c r="QBL19" s="20"/>
      <c r="QBM19" s="20"/>
      <c r="QBN19" s="20"/>
      <c r="QBO19" s="20"/>
      <c r="QBP19" s="20"/>
      <c r="QBQ19" s="20"/>
      <c r="QBR19" s="20"/>
      <c r="QBS19" s="20"/>
      <c r="QBT19" s="20"/>
      <c r="QBU19" s="20"/>
      <c r="QBV19" s="20"/>
      <c r="QBW19" s="20"/>
      <c r="QBX19" s="20"/>
      <c r="QBY19" s="20"/>
      <c r="QBZ19" s="20"/>
      <c r="QCA19" s="20"/>
      <c r="QCB19" s="20"/>
      <c r="QCC19" s="20"/>
      <c r="QCD19" s="20"/>
      <c r="QCE19" s="20"/>
      <c r="QCF19" s="20"/>
      <c r="QCG19" s="20"/>
      <c r="QCH19" s="20"/>
      <c r="QCI19" s="20"/>
      <c r="QCJ19" s="20"/>
      <c r="QCK19" s="20"/>
      <c r="QCL19" s="20"/>
      <c r="QCM19" s="20"/>
      <c r="QCN19" s="20"/>
      <c r="QCO19" s="20"/>
      <c r="QCP19" s="20"/>
      <c r="QCQ19" s="20"/>
      <c r="QCR19" s="20"/>
      <c r="QCS19" s="20"/>
      <c r="QCT19" s="20"/>
      <c r="QCU19" s="20"/>
      <c r="QCV19" s="20"/>
      <c r="QCW19" s="20"/>
      <c r="QCX19" s="20"/>
      <c r="QCY19" s="20"/>
      <c r="QCZ19" s="20"/>
      <c r="QDA19" s="20"/>
      <c r="QDB19" s="20"/>
      <c r="QDC19" s="20"/>
      <c r="QDD19" s="20"/>
      <c r="QDE19" s="20"/>
      <c r="QDF19" s="20"/>
      <c r="QDG19" s="20"/>
      <c r="QDH19" s="20"/>
      <c r="QDI19" s="20"/>
      <c r="QDJ19" s="20"/>
      <c r="QDK19" s="20"/>
      <c r="QDL19" s="20"/>
      <c r="QDM19" s="20"/>
      <c r="QDN19" s="20"/>
      <c r="QDO19" s="20"/>
      <c r="QDP19" s="20"/>
      <c r="QDQ19" s="20"/>
      <c r="QDR19" s="20"/>
      <c r="QDS19" s="20"/>
      <c r="QDT19" s="20"/>
      <c r="QDU19" s="20"/>
      <c r="QDV19" s="20"/>
      <c r="QDW19" s="20"/>
      <c r="QDX19" s="20"/>
      <c r="QDY19" s="20"/>
      <c r="QDZ19" s="20"/>
      <c r="QEA19" s="20"/>
      <c r="QEB19" s="20"/>
      <c r="QEC19" s="20"/>
      <c r="QED19" s="20"/>
      <c r="QEE19" s="20"/>
      <c r="QEF19" s="20"/>
      <c r="QEG19" s="20"/>
      <c r="QEH19" s="20"/>
      <c r="QEI19" s="20"/>
      <c r="QEJ19" s="20"/>
      <c r="QEK19" s="20"/>
      <c r="QEL19" s="20"/>
      <c r="QEM19" s="20"/>
      <c r="QEN19" s="20"/>
      <c r="QEO19" s="20"/>
      <c r="QEP19" s="20"/>
      <c r="QEQ19" s="20"/>
      <c r="QER19" s="20"/>
      <c r="QES19" s="20"/>
      <c r="QET19" s="20"/>
      <c r="QEU19" s="20"/>
      <c r="QEV19" s="20"/>
      <c r="QEW19" s="20"/>
      <c r="QEX19" s="20"/>
      <c r="QEY19" s="20"/>
      <c r="QEZ19" s="20"/>
      <c r="QFA19" s="20"/>
      <c r="QFB19" s="20"/>
      <c r="QFC19" s="20"/>
      <c r="QFD19" s="20"/>
      <c r="QFE19" s="20"/>
      <c r="QFF19" s="20"/>
      <c r="QFG19" s="20"/>
      <c r="QFH19" s="20"/>
      <c r="QFI19" s="20"/>
      <c r="QFJ19" s="20"/>
      <c r="QFK19" s="20"/>
      <c r="QFL19" s="20"/>
      <c r="QFM19" s="20"/>
      <c r="QFN19" s="20"/>
      <c r="QFO19" s="20"/>
      <c r="QFP19" s="20"/>
      <c r="QFQ19" s="20"/>
      <c r="QFR19" s="20"/>
      <c r="QFS19" s="20"/>
      <c r="QFT19" s="20"/>
      <c r="QFU19" s="20"/>
      <c r="QFV19" s="20"/>
      <c r="QFW19" s="20"/>
      <c r="QFX19" s="20"/>
      <c r="QFY19" s="20"/>
      <c r="QFZ19" s="20"/>
      <c r="QGA19" s="20"/>
      <c r="QGB19" s="20"/>
      <c r="QGC19" s="20"/>
      <c r="QGD19" s="20"/>
      <c r="QGE19" s="20"/>
      <c r="QGF19" s="20"/>
      <c r="QGG19" s="20"/>
      <c r="QGH19" s="20"/>
      <c r="QGI19" s="20"/>
      <c r="QGJ19" s="20"/>
      <c r="QGK19" s="20"/>
      <c r="QGL19" s="20"/>
      <c r="QGM19" s="20"/>
      <c r="QGN19" s="20"/>
      <c r="QGO19" s="20"/>
      <c r="QGP19" s="20"/>
      <c r="QGQ19" s="20"/>
      <c r="QGR19" s="20"/>
      <c r="QGS19" s="20"/>
      <c r="QGT19" s="20"/>
      <c r="QGU19" s="20"/>
      <c r="QGV19" s="20"/>
      <c r="QGW19" s="20"/>
      <c r="QGX19" s="20"/>
      <c r="QGY19" s="20"/>
      <c r="QGZ19" s="20"/>
      <c r="QHA19" s="20"/>
      <c r="QHB19" s="20"/>
      <c r="QHC19" s="20"/>
      <c r="QHD19" s="20"/>
      <c r="QHE19" s="20"/>
      <c r="QHF19" s="20"/>
      <c r="QHG19" s="20"/>
      <c r="QHH19" s="20"/>
      <c r="QHI19" s="20"/>
      <c r="QHJ19" s="20"/>
      <c r="QHK19" s="20"/>
      <c r="QHL19" s="20"/>
      <c r="QHM19" s="20"/>
      <c r="QHN19" s="20"/>
      <c r="QHO19" s="20"/>
      <c r="QHP19" s="20"/>
      <c r="QHQ19" s="20"/>
      <c r="QHR19" s="20"/>
      <c r="QHS19" s="20"/>
      <c r="QHT19" s="20"/>
      <c r="QHU19" s="20"/>
      <c r="QHV19" s="20"/>
      <c r="QHW19" s="20"/>
      <c r="QHX19" s="20"/>
      <c r="QHY19" s="20"/>
      <c r="QHZ19" s="20"/>
      <c r="QIA19" s="20"/>
      <c r="QIB19" s="20"/>
      <c r="QIC19" s="20"/>
      <c r="QID19" s="20"/>
      <c r="QIE19" s="20"/>
      <c r="QIF19" s="20"/>
      <c r="QIG19" s="20"/>
      <c r="QIH19" s="20"/>
      <c r="QII19" s="20"/>
      <c r="QIJ19" s="20"/>
      <c r="QIK19" s="20"/>
      <c r="QIL19" s="20"/>
      <c r="QIM19" s="20"/>
      <c r="QIN19" s="20"/>
      <c r="QIO19" s="20"/>
      <c r="QIP19" s="20"/>
      <c r="QIQ19" s="20"/>
      <c r="QIR19" s="20"/>
      <c r="QIS19" s="20"/>
      <c r="QIT19" s="20"/>
      <c r="QIU19" s="20"/>
      <c r="QIV19" s="20"/>
      <c r="QIW19" s="20"/>
      <c r="QIX19" s="20"/>
      <c r="QIY19" s="20"/>
      <c r="QIZ19" s="20"/>
      <c r="QJA19" s="20"/>
      <c r="QJB19" s="20"/>
      <c r="QJC19" s="20"/>
      <c r="QJD19" s="20"/>
      <c r="QJE19" s="20"/>
      <c r="QJF19" s="20"/>
      <c r="QJG19" s="20"/>
      <c r="QJH19" s="20"/>
      <c r="QJI19" s="20"/>
      <c r="QJJ19" s="20"/>
      <c r="QJK19" s="20"/>
      <c r="QJL19" s="20"/>
      <c r="QJM19" s="20"/>
      <c r="QJN19" s="20"/>
      <c r="QJO19" s="20"/>
      <c r="QJP19" s="20"/>
      <c r="QJQ19" s="20"/>
      <c r="QJR19" s="20"/>
      <c r="QJS19" s="20"/>
      <c r="QJT19" s="20"/>
      <c r="QJU19" s="20"/>
      <c r="QJV19" s="20"/>
      <c r="QJW19" s="20"/>
      <c r="QJX19" s="20"/>
      <c r="QJY19" s="20"/>
      <c r="QJZ19" s="20"/>
      <c r="QKA19" s="20"/>
      <c r="QKB19" s="20"/>
      <c r="QKC19" s="20"/>
      <c r="QKD19" s="20"/>
      <c r="QKE19" s="20"/>
      <c r="QKF19" s="20"/>
      <c r="QKG19" s="20"/>
      <c r="QKH19" s="20"/>
      <c r="QKI19" s="20"/>
      <c r="QKJ19" s="20"/>
      <c r="QKK19" s="20"/>
      <c r="QKL19" s="20"/>
      <c r="QKM19" s="20"/>
      <c r="QKN19" s="20"/>
      <c r="QKO19" s="20"/>
      <c r="QKP19" s="20"/>
      <c r="QKQ19" s="20"/>
      <c r="QKR19" s="20"/>
      <c r="QKS19" s="20"/>
      <c r="QKT19" s="20"/>
      <c r="QKU19" s="20"/>
      <c r="QKV19" s="20"/>
      <c r="QKW19" s="20"/>
      <c r="QKX19" s="20"/>
      <c r="QKY19" s="20"/>
      <c r="QKZ19" s="20"/>
      <c r="QLA19" s="20"/>
      <c r="QLB19" s="20"/>
      <c r="QLC19" s="20"/>
      <c r="QLD19" s="20"/>
      <c r="QLE19" s="20"/>
      <c r="QLF19" s="20"/>
      <c r="QLG19" s="20"/>
      <c r="QLH19" s="20"/>
      <c r="QLI19" s="20"/>
      <c r="QLJ19" s="20"/>
      <c r="QLK19" s="20"/>
      <c r="QLL19" s="20"/>
      <c r="QLM19" s="20"/>
      <c r="QLN19" s="20"/>
      <c r="QLO19" s="20"/>
      <c r="QLP19" s="20"/>
      <c r="QLQ19" s="20"/>
      <c r="QLR19" s="20"/>
      <c r="QLS19" s="20"/>
      <c r="QLT19" s="20"/>
      <c r="QLU19" s="20"/>
      <c r="QLV19" s="20"/>
      <c r="QLW19" s="20"/>
      <c r="QLX19" s="20"/>
      <c r="QLY19" s="20"/>
      <c r="QLZ19" s="20"/>
      <c r="QMA19" s="20"/>
      <c r="QMB19" s="20"/>
      <c r="QMC19" s="20"/>
      <c r="QMD19" s="20"/>
      <c r="QME19" s="20"/>
      <c r="QMF19" s="20"/>
      <c r="QMG19" s="20"/>
      <c r="QMH19" s="20"/>
      <c r="QMI19" s="20"/>
      <c r="QMJ19" s="20"/>
      <c r="QMK19" s="20"/>
      <c r="QML19" s="20"/>
      <c r="QMM19" s="20"/>
      <c r="QMN19" s="20"/>
      <c r="QMO19" s="20"/>
      <c r="QMP19" s="20"/>
      <c r="QMQ19" s="20"/>
      <c r="QMR19" s="20"/>
      <c r="QMS19" s="20"/>
      <c r="QMT19" s="20"/>
      <c r="QMU19" s="20"/>
      <c r="QMV19" s="20"/>
      <c r="QMW19" s="20"/>
      <c r="QMX19" s="20"/>
      <c r="QMY19" s="20"/>
      <c r="QMZ19" s="20"/>
      <c r="QNA19" s="20"/>
      <c r="QNB19" s="20"/>
      <c r="QNC19" s="20"/>
      <c r="QND19" s="20"/>
      <c r="QNE19" s="20"/>
      <c r="QNF19" s="20"/>
      <c r="QNG19" s="20"/>
      <c r="QNH19" s="20"/>
      <c r="QNI19" s="20"/>
      <c r="QNJ19" s="20"/>
      <c r="QNK19" s="20"/>
      <c r="QNL19" s="20"/>
      <c r="QNM19" s="20"/>
      <c r="QNN19" s="20"/>
      <c r="QNO19" s="20"/>
      <c r="QNP19" s="20"/>
      <c r="QNQ19" s="20"/>
      <c r="QNR19" s="20"/>
      <c r="QNS19" s="20"/>
      <c r="QNT19" s="20"/>
      <c r="QNU19" s="20"/>
      <c r="QNV19" s="20"/>
      <c r="QNW19" s="20"/>
      <c r="QNX19" s="20"/>
      <c r="QNY19" s="20"/>
      <c r="QNZ19" s="20"/>
      <c r="QOA19" s="20"/>
      <c r="QOB19" s="20"/>
      <c r="QOC19" s="20"/>
      <c r="QOD19" s="20"/>
      <c r="QOE19" s="20"/>
      <c r="QOF19" s="20"/>
      <c r="QOG19" s="20"/>
      <c r="QOH19" s="20"/>
      <c r="QOI19" s="20"/>
      <c r="QOJ19" s="20"/>
      <c r="QOK19" s="20"/>
      <c r="QOL19" s="20"/>
      <c r="QOM19" s="20"/>
      <c r="QON19" s="20"/>
      <c r="QOO19" s="20"/>
      <c r="QOP19" s="20"/>
      <c r="QOQ19" s="20"/>
      <c r="QOR19" s="20"/>
      <c r="QOS19" s="20"/>
      <c r="QOT19" s="20"/>
      <c r="QOU19" s="20"/>
      <c r="QOV19" s="20"/>
      <c r="QOW19" s="20"/>
      <c r="QOX19" s="20"/>
      <c r="QOY19" s="20"/>
      <c r="QOZ19" s="20"/>
      <c r="QPA19" s="20"/>
      <c r="QPB19" s="20"/>
      <c r="QPC19" s="20"/>
      <c r="QPD19" s="20"/>
      <c r="QPE19" s="20"/>
      <c r="QPF19" s="20"/>
      <c r="QPG19" s="20"/>
      <c r="QPH19" s="20"/>
      <c r="QPI19" s="20"/>
      <c r="QPJ19" s="20"/>
      <c r="QPK19" s="20"/>
      <c r="QPL19" s="20"/>
      <c r="QPM19" s="20"/>
      <c r="QPN19" s="20"/>
      <c r="QPO19" s="20"/>
      <c r="QPP19" s="20"/>
      <c r="QPQ19" s="20"/>
      <c r="QPR19" s="20"/>
      <c r="QPS19" s="20"/>
      <c r="QPT19" s="20"/>
      <c r="QPU19" s="20"/>
      <c r="QPV19" s="20"/>
      <c r="QPW19" s="20"/>
      <c r="QPX19" s="20"/>
      <c r="QPY19" s="20"/>
      <c r="QPZ19" s="20"/>
      <c r="QQA19" s="20"/>
      <c r="QQB19" s="20"/>
      <c r="QQC19" s="20"/>
      <c r="QQD19" s="20"/>
      <c r="QQE19" s="20"/>
      <c r="QQF19" s="20"/>
      <c r="QQG19" s="20"/>
      <c r="QQH19" s="20"/>
      <c r="QQI19" s="20"/>
      <c r="QQJ19" s="20"/>
      <c r="QQK19" s="20"/>
      <c r="QQL19" s="20"/>
      <c r="QQM19" s="20"/>
      <c r="QQN19" s="20"/>
      <c r="QQO19" s="20"/>
      <c r="QQP19" s="20"/>
      <c r="QQQ19" s="20"/>
      <c r="QQR19" s="20"/>
      <c r="QQS19" s="20"/>
      <c r="QQT19" s="20"/>
      <c r="QQU19" s="20"/>
      <c r="QQV19" s="20"/>
      <c r="QQW19" s="20"/>
      <c r="QQX19" s="20"/>
      <c r="QQY19" s="20"/>
      <c r="QQZ19" s="20"/>
      <c r="QRA19" s="20"/>
      <c r="QRB19" s="20"/>
      <c r="QRC19" s="20"/>
      <c r="QRD19" s="20"/>
      <c r="QRE19" s="20"/>
      <c r="QRF19" s="20"/>
      <c r="QRG19" s="20"/>
      <c r="QRH19" s="20"/>
      <c r="QRI19" s="20"/>
      <c r="QRJ19" s="20"/>
      <c r="QRK19" s="20"/>
      <c r="QRL19" s="20"/>
      <c r="QRM19" s="20"/>
      <c r="QRN19" s="20"/>
      <c r="QRO19" s="20"/>
      <c r="QRP19" s="20"/>
      <c r="QRQ19" s="20"/>
      <c r="QRR19" s="20"/>
      <c r="QRS19" s="20"/>
      <c r="QRT19" s="20"/>
      <c r="QRU19" s="20"/>
      <c r="QRV19" s="20"/>
      <c r="QRW19" s="20"/>
      <c r="QRX19" s="20"/>
      <c r="QRY19" s="20"/>
      <c r="QRZ19" s="20"/>
      <c r="QSA19" s="20"/>
      <c r="QSB19" s="20"/>
      <c r="QSC19" s="20"/>
      <c r="QSD19" s="20"/>
      <c r="QSE19" s="20"/>
      <c r="QSF19" s="20"/>
      <c r="QSG19" s="20"/>
      <c r="QSH19" s="20"/>
      <c r="QSI19" s="20"/>
      <c r="QSJ19" s="20"/>
      <c r="QSK19" s="20"/>
      <c r="QSL19" s="20"/>
      <c r="QSM19" s="20"/>
      <c r="QSN19" s="20"/>
      <c r="QSO19" s="20"/>
      <c r="QSP19" s="20"/>
      <c r="QSQ19" s="20"/>
      <c r="QSR19" s="20"/>
      <c r="QSS19" s="20"/>
      <c r="QST19" s="20"/>
      <c r="QSU19" s="20"/>
      <c r="QSV19" s="20"/>
      <c r="QSW19" s="20"/>
      <c r="QSX19" s="20"/>
      <c r="QSY19" s="20"/>
      <c r="QSZ19" s="20"/>
      <c r="QTA19" s="20"/>
      <c r="QTB19" s="20"/>
      <c r="QTC19" s="20"/>
      <c r="QTD19" s="20"/>
      <c r="QTE19" s="20"/>
      <c r="QTF19" s="20"/>
      <c r="QTG19" s="20"/>
      <c r="QTH19" s="20"/>
      <c r="QTI19" s="20"/>
      <c r="QTJ19" s="20"/>
      <c r="QTK19" s="20"/>
      <c r="QTL19" s="20"/>
      <c r="QTM19" s="20"/>
      <c r="QTN19" s="20"/>
      <c r="QTO19" s="20"/>
      <c r="QTP19" s="20"/>
      <c r="QTQ19" s="20"/>
      <c r="QTR19" s="20"/>
      <c r="QTS19" s="20"/>
      <c r="QTT19" s="20"/>
      <c r="QTU19" s="20"/>
      <c r="QTV19" s="20"/>
      <c r="QTW19" s="20"/>
      <c r="QTX19" s="20"/>
      <c r="QTY19" s="20"/>
      <c r="QTZ19" s="20"/>
      <c r="QUA19" s="20"/>
      <c r="QUB19" s="20"/>
      <c r="QUC19" s="20"/>
      <c r="QUD19" s="20"/>
      <c r="QUE19" s="20"/>
      <c r="QUF19" s="20"/>
      <c r="QUG19" s="20"/>
      <c r="QUH19" s="20"/>
      <c r="QUI19" s="20"/>
      <c r="QUJ19" s="20"/>
      <c r="QUK19" s="20"/>
      <c r="QUL19" s="20"/>
      <c r="QUM19" s="20"/>
      <c r="QUN19" s="20"/>
      <c r="QUO19" s="20"/>
      <c r="QUP19" s="20"/>
      <c r="QUQ19" s="20"/>
      <c r="QUR19" s="20"/>
      <c r="QUS19" s="20"/>
      <c r="QUT19" s="20"/>
      <c r="QUU19" s="20"/>
      <c r="QUV19" s="20"/>
      <c r="QUW19" s="20"/>
      <c r="QUX19" s="20"/>
      <c r="QUY19" s="20"/>
      <c r="QUZ19" s="20"/>
      <c r="QVA19" s="20"/>
      <c r="QVB19" s="20"/>
      <c r="QVC19" s="20"/>
      <c r="QVD19" s="20"/>
      <c r="QVE19" s="20"/>
      <c r="QVF19" s="20"/>
      <c r="QVG19" s="20"/>
      <c r="QVH19" s="20"/>
      <c r="QVI19" s="20"/>
      <c r="QVJ19" s="20"/>
      <c r="QVK19" s="20"/>
      <c r="QVL19" s="20"/>
      <c r="QVM19" s="20"/>
      <c r="QVN19" s="20"/>
      <c r="QVO19" s="20"/>
      <c r="QVP19" s="20"/>
      <c r="QVQ19" s="20"/>
      <c r="QVR19" s="20"/>
      <c r="QVS19" s="20"/>
      <c r="QVT19" s="20"/>
      <c r="QVU19" s="20"/>
      <c r="QVV19" s="20"/>
      <c r="QVW19" s="20"/>
      <c r="QVX19" s="20"/>
      <c r="QVY19" s="20"/>
      <c r="QVZ19" s="20"/>
      <c r="QWA19" s="20"/>
      <c r="QWB19" s="20"/>
      <c r="QWC19" s="20"/>
      <c r="QWD19" s="20"/>
      <c r="QWE19" s="20"/>
      <c r="QWF19" s="20"/>
      <c r="QWG19" s="20"/>
      <c r="QWH19" s="20"/>
      <c r="QWI19" s="20"/>
      <c r="QWJ19" s="20"/>
      <c r="QWK19" s="20"/>
      <c r="QWL19" s="20"/>
      <c r="QWM19" s="20"/>
      <c r="QWN19" s="20"/>
      <c r="QWO19" s="20"/>
      <c r="QWP19" s="20"/>
      <c r="QWQ19" s="20"/>
      <c r="QWR19" s="20"/>
      <c r="QWS19" s="20"/>
      <c r="QWT19" s="20"/>
      <c r="QWU19" s="20"/>
      <c r="QWV19" s="20"/>
      <c r="QWW19" s="20"/>
      <c r="QWX19" s="20"/>
      <c r="QWY19" s="20"/>
      <c r="QWZ19" s="20"/>
      <c r="QXA19" s="20"/>
      <c r="QXB19" s="20"/>
      <c r="QXC19" s="20"/>
      <c r="QXD19" s="20"/>
      <c r="QXE19" s="20"/>
      <c r="QXF19" s="20"/>
      <c r="QXG19" s="20"/>
      <c r="QXH19" s="20"/>
      <c r="QXI19" s="20"/>
      <c r="QXJ19" s="20"/>
      <c r="QXK19" s="20"/>
      <c r="QXL19" s="20"/>
      <c r="QXM19" s="20"/>
      <c r="QXN19" s="20"/>
      <c r="QXO19" s="20"/>
      <c r="QXP19" s="20"/>
      <c r="QXQ19" s="20"/>
      <c r="QXR19" s="20"/>
      <c r="QXS19" s="20"/>
      <c r="QXT19" s="20"/>
      <c r="QXU19" s="20"/>
      <c r="QXV19" s="20"/>
      <c r="QXW19" s="20"/>
      <c r="QXX19" s="20"/>
      <c r="QXY19" s="20"/>
      <c r="QXZ19" s="20"/>
      <c r="QYA19" s="20"/>
      <c r="QYB19" s="20"/>
      <c r="QYC19" s="20"/>
      <c r="QYD19" s="20"/>
      <c r="QYE19" s="20"/>
      <c r="QYF19" s="20"/>
      <c r="QYG19" s="20"/>
      <c r="QYH19" s="20"/>
      <c r="QYI19" s="20"/>
      <c r="QYJ19" s="20"/>
      <c r="QYK19" s="20"/>
      <c r="QYL19" s="20"/>
      <c r="QYM19" s="20"/>
      <c r="QYN19" s="20"/>
      <c r="QYO19" s="20"/>
      <c r="QYP19" s="20"/>
      <c r="QYQ19" s="20"/>
      <c r="QYR19" s="20"/>
      <c r="QYS19" s="20"/>
      <c r="QYT19" s="20"/>
      <c r="QYU19" s="20"/>
      <c r="QYV19" s="20"/>
      <c r="QYW19" s="20"/>
      <c r="QYX19" s="20"/>
      <c r="QYY19" s="20"/>
      <c r="QYZ19" s="20"/>
      <c r="QZA19" s="20"/>
      <c r="QZB19" s="20"/>
      <c r="QZC19" s="20"/>
      <c r="QZD19" s="20"/>
      <c r="QZE19" s="20"/>
      <c r="QZF19" s="20"/>
      <c r="QZG19" s="20"/>
      <c r="QZH19" s="20"/>
      <c r="QZI19" s="20"/>
      <c r="QZJ19" s="20"/>
      <c r="QZK19" s="20"/>
      <c r="QZL19" s="20"/>
      <c r="QZM19" s="20"/>
      <c r="QZN19" s="20"/>
      <c r="QZO19" s="20"/>
      <c r="QZP19" s="20"/>
      <c r="QZQ19" s="20"/>
      <c r="QZR19" s="20"/>
      <c r="QZS19" s="20"/>
      <c r="QZT19" s="20"/>
      <c r="QZU19" s="20"/>
      <c r="QZV19" s="20"/>
      <c r="QZW19" s="20"/>
      <c r="QZX19" s="20"/>
      <c r="QZY19" s="20"/>
      <c r="QZZ19" s="20"/>
      <c r="RAA19" s="20"/>
      <c r="RAB19" s="20"/>
      <c r="RAC19" s="20"/>
      <c r="RAD19" s="20"/>
      <c r="RAE19" s="20"/>
      <c r="RAF19" s="20"/>
      <c r="RAG19" s="20"/>
      <c r="RAH19" s="20"/>
      <c r="RAI19" s="20"/>
      <c r="RAJ19" s="20"/>
      <c r="RAK19" s="20"/>
      <c r="RAL19" s="20"/>
      <c r="RAM19" s="20"/>
      <c r="RAN19" s="20"/>
      <c r="RAO19" s="20"/>
      <c r="RAP19" s="20"/>
      <c r="RAQ19" s="20"/>
      <c r="RAR19" s="20"/>
      <c r="RAS19" s="20"/>
      <c r="RAT19" s="20"/>
      <c r="RAU19" s="20"/>
      <c r="RAV19" s="20"/>
      <c r="RAW19" s="20"/>
      <c r="RAX19" s="20"/>
      <c r="RAY19" s="20"/>
      <c r="RAZ19" s="20"/>
      <c r="RBA19" s="20"/>
      <c r="RBB19" s="20"/>
      <c r="RBC19" s="20"/>
      <c r="RBD19" s="20"/>
      <c r="RBE19" s="20"/>
      <c r="RBF19" s="20"/>
      <c r="RBG19" s="20"/>
      <c r="RBH19" s="20"/>
      <c r="RBI19" s="20"/>
      <c r="RBJ19" s="20"/>
      <c r="RBK19" s="20"/>
      <c r="RBL19" s="20"/>
      <c r="RBM19" s="20"/>
      <c r="RBN19" s="20"/>
      <c r="RBO19" s="20"/>
      <c r="RBP19" s="20"/>
      <c r="RBQ19" s="20"/>
      <c r="RBR19" s="20"/>
      <c r="RBS19" s="20"/>
      <c r="RBT19" s="20"/>
      <c r="RBU19" s="20"/>
      <c r="RBV19" s="20"/>
      <c r="RBW19" s="20"/>
      <c r="RBX19" s="20"/>
      <c r="RBY19" s="20"/>
      <c r="RBZ19" s="20"/>
      <c r="RCA19" s="20"/>
      <c r="RCB19" s="20"/>
      <c r="RCC19" s="20"/>
      <c r="RCD19" s="20"/>
      <c r="RCE19" s="20"/>
      <c r="RCF19" s="20"/>
      <c r="RCG19" s="20"/>
      <c r="RCH19" s="20"/>
      <c r="RCI19" s="20"/>
      <c r="RCJ19" s="20"/>
      <c r="RCK19" s="20"/>
      <c r="RCL19" s="20"/>
      <c r="RCM19" s="20"/>
      <c r="RCN19" s="20"/>
      <c r="RCO19" s="20"/>
      <c r="RCP19" s="20"/>
      <c r="RCQ19" s="20"/>
      <c r="RCR19" s="20"/>
      <c r="RCS19" s="20"/>
      <c r="RCT19" s="20"/>
      <c r="RCU19" s="20"/>
      <c r="RCV19" s="20"/>
      <c r="RCW19" s="20"/>
      <c r="RCX19" s="20"/>
      <c r="RCY19" s="20"/>
      <c r="RCZ19" s="20"/>
      <c r="RDA19" s="20"/>
      <c r="RDB19" s="20"/>
      <c r="RDC19" s="20"/>
      <c r="RDD19" s="20"/>
      <c r="RDE19" s="20"/>
      <c r="RDF19" s="20"/>
      <c r="RDG19" s="20"/>
      <c r="RDH19" s="20"/>
      <c r="RDI19" s="20"/>
      <c r="RDJ19" s="20"/>
      <c r="RDK19" s="20"/>
      <c r="RDL19" s="20"/>
      <c r="RDM19" s="20"/>
      <c r="RDN19" s="20"/>
      <c r="RDO19" s="20"/>
      <c r="RDP19" s="20"/>
      <c r="RDQ19" s="20"/>
      <c r="RDR19" s="20"/>
      <c r="RDS19" s="20"/>
      <c r="RDT19" s="20"/>
      <c r="RDU19" s="20"/>
      <c r="RDV19" s="20"/>
      <c r="RDW19" s="20"/>
      <c r="RDX19" s="20"/>
      <c r="RDY19" s="20"/>
      <c r="RDZ19" s="20"/>
      <c r="REA19" s="20"/>
      <c r="REB19" s="20"/>
      <c r="REC19" s="20"/>
      <c r="RED19" s="20"/>
      <c r="REE19" s="20"/>
      <c r="REF19" s="20"/>
      <c r="REG19" s="20"/>
      <c r="REH19" s="20"/>
      <c r="REI19" s="20"/>
      <c r="REJ19" s="20"/>
      <c r="REK19" s="20"/>
      <c r="REL19" s="20"/>
      <c r="REM19" s="20"/>
      <c r="REN19" s="20"/>
      <c r="REO19" s="20"/>
      <c r="REP19" s="20"/>
      <c r="REQ19" s="20"/>
      <c r="RER19" s="20"/>
      <c r="RES19" s="20"/>
      <c r="RET19" s="20"/>
      <c r="REU19" s="20"/>
      <c r="REV19" s="20"/>
      <c r="REW19" s="20"/>
      <c r="REX19" s="20"/>
      <c r="REY19" s="20"/>
      <c r="REZ19" s="20"/>
      <c r="RFA19" s="20"/>
      <c r="RFB19" s="20"/>
      <c r="RFC19" s="20"/>
      <c r="RFD19" s="20"/>
      <c r="RFE19" s="20"/>
      <c r="RFF19" s="20"/>
      <c r="RFG19" s="20"/>
      <c r="RFH19" s="20"/>
      <c r="RFI19" s="20"/>
      <c r="RFJ19" s="20"/>
      <c r="RFK19" s="20"/>
      <c r="RFL19" s="20"/>
      <c r="RFM19" s="20"/>
      <c r="RFN19" s="20"/>
      <c r="RFO19" s="20"/>
      <c r="RFP19" s="20"/>
      <c r="RFQ19" s="20"/>
      <c r="RFR19" s="20"/>
      <c r="RFS19" s="20"/>
      <c r="RFT19" s="20"/>
      <c r="RFU19" s="20"/>
      <c r="RFV19" s="20"/>
      <c r="RFW19" s="20"/>
      <c r="RFX19" s="20"/>
      <c r="RFY19" s="20"/>
      <c r="RFZ19" s="20"/>
      <c r="RGA19" s="20"/>
      <c r="RGB19" s="20"/>
      <c r="RGC19" s="20"/>
      <c r="RGD19" s="20"/>
      <c r="RGE19" s="20"/>
      <c r="RGF19" s="20"/>
      <c r="RGG19" s="20"/>
      <c r="RGH19" s="20"/>
      <c r="RGI19" s="20"/>
      <c r="RGJ19" s="20"/>
      <c r="RGK19" s="20"/>
      <c r="RGL19" s="20"/>
      <c r="RGM19" s="20"/>
      <c r="RGN19" s="20"/>
      <c r="RGO19" s="20"/>
      <c r="RGP19" s="20"/>
      <c r="RGQ19" s="20"/>
      <c r="RGR19" s="20"/>
      <c r="RGS19" s="20"/>
      <c r="RGT19" s="20"/>
      <c r="RGU19" s="20"/>
      <c r="RGV19" s="20"/>
      <c r="RGW19" s="20"/>
      <c r="RGX19" s="20"/>
      <c r="RGY19" s="20"/>
      <c r="RGZ19" s="20"/>
      <c r="RHA19" s="20"/>
      <c r="RHB19" s="20"/>
      <c r="RHC19" s="20"/>
      <c r="RHD19" s="20"/>
      <c r="RHE19" s="20"/>
      <c r="RHF19" s="20"/>
      <c r="RHG19" s="20"/>
      <c r="RHH19" s="20"/>
      <c r="RHI19" s="20"/>
      <c r="RHJ19" s="20"/>
      <c r="RHK19" s="20"/>
      <c r="RHL19" s="20"/>
      <c r="RHM19" s="20"/>
      <c r="RHN19" s="20"/>
      <c r="RHO19" s="20"/>
      <c r="RHP19" s="20"/>
      <c r="RHQ19" s="20"/>
      <c r="RHR19" s="20"/>
      <c r="RHS19" s="20"/>
      <c r="RHT19" s="20"/>
      <c r="RHU19" s="20"/>
      <c r="RHV19" s="20"/>
      <c r="RHW19" s="20"/>
      <c r="RHX19" s="20"/>
      <c r="RHY19" s="20"/>
      <c r="RHZ19" s="20"/>
      <c r="RIA19" s="20"/>
      <c r="RIB19" s="20"/>
      <c r="RIC19" s="20"/>
      <c r="RID19" s="20"/>
      <c r="RIE19" s="20"/>
      <c r="RIF19" s="20"/>
      <c r="RIG19" s="20"/>
      <c r="RIH19" s="20"/>
      <c r="RII19" s="20"/>
      <c r="RIJ19" s="20"/>
      <c r="RIK19" s="20"/>
      <c r="RIL19" s="20"/>
      <c r="RIM19" s="20"/>
      <c r="RIN19" s="20"/>
      <c r="RIO19" s="20"/>
      <c r="RIP19" s="20"/>
      <c r="RIQ19" s="20"/>
      <c r="RIR19" s="20"/>
      <c r="RIS19" s="20"/>
      <c r="RIT19" s="20"/>
      <c r="RIU19" s="20"/>
      <c r="RIV19" s="20"/>
      <c r="RIW19" s="20"/>
      <c r="RIX19" s="20"/>
      <c r="RIY19" s="20"/>
      <c r="RIZ19" s="20"/>
      <c r="RJA19" s="20"/>
      <c r="RJB19" s="20"/>
      <c r="RJC19" s="20"/>
      <c r="RJD19" s="20"/>
      <c r="RJE19" s="20"/>
      <c r="RJF19" s="20"/>
      <c r="RJG19" s="20"/>
      <c r="RJH19" s="20"/>
      <c r="RJI19" s="20"/>
      <c r="RJJ19" s="20"/>
      <c r="RJK19" s="20"/>
      <c r="RJL19" s="20"/>
      <c r="RJM19" s="20"/>
      <c r="RJN19" s="20"/>
      <c r="RJO19" s="20"/>
      <c r="RJP19" s="20"/>
      <c r="RJQ19" s="20"/>
      <c r="RJR19" s="20"/>
      <c r="RJS19" s="20"/>
      <c r="RJT19" s="20"/>
      <c r="RJU19" s="20"/>
      <c r="RJV19" s="20"/>
      <c r="RJW19" s="20"/>
      <c r="RJX19" s="20"/>
      <c r="RJY19" s="20"/>
      <c r="RJZ19" s="20"/>
      <c r="RKA19" s="20"/>
      <c r="RKB19" s="20"/>
      <c r="RKC19" s="20"/>
      <c r="RKD19" s="20"/>
      <c r="RKE19" s="20"/>
      <c r="RKF19" s="20"/>
      <c r="RKG19" s="20"/>
      <c r="RKH19" s="20"/>
      <c r="RKI19" s="20"/>
      <c r="RKJ19" s="20"/>
      <c r="RKK19" s="20"/>
      <c r="RKL19" s="20"/>
      <c r="RKM19" s="20"/>
      <c r="RKN19" s="20"/>
      <c r="RKO19" s="20"/>
      <c r="RKP19" s="20"/>
      <c r="RKQ19" s="20"/>
      <c r="RKR19" s="20"/>
      <c r="RKS19" s="20"/>
      <c r="RKT19" s="20"/>
      <c r="RKU19" s="20"/>
      <c r="RKV19" s="20"/>
      <c r="RKW19" s="20"/>
      <c r="RKX19" s="20"/>
      <c r="RKY19" s="20"/>
      <c r="RKZ19" s="20"/>
      <c r="RLA19" s="20"/>
      <c r="RLB19" s="20"/>
      <c r="RLC19" s="20"/>
      <c r="RLD19" s="20"/>
      <c r="RLE19" s="20"/>
      <c r="RLF19" s="20"/>
      <c r="RLG19" s="20"/>
      <c r="RLH19" s="20"/>
      <c r="RLI19" s="20"/>
      <c r="RLJ19" s="20"/>
      <c r="RLK19" s="20"/>
      <c r="RLL19" s="20"/>
      <c r="RLM19" s="20"/>
      <c r="RLN19" s="20"/>
      <c r="RLO19" s="20"/>
      <c r="RLP19" s="20"/>
      <c r="RLQ19" s="20"/>
      <c r="RLR19" s="20"/>
      <c r="RLS19" s="20"/>
      <c r="RLT19" s="20"/>
      <c r="RLU19" s="20"/>
      <c r="RLV19" s="20"/>
      <c r="RLW19" s="20"/>
      <c r="RLX19" s="20"/>
      <c r="RLY19" s="20"/>
      <c r="RLZ19" s="20"/>
      <c r="RMA19" s="20"/>
      <c r="RMB19" s="20"/>
      <c r="RMC19" s="20"/>
      <c r="RMD19" s="20"/>
      <c r="RME19" s="20"/>
      <c r="RMF19" s="20"/>
      <c r="RMG19" s="20"/>
      <c r="RMH19" s="20"/>
      <c r="RMI19" s="20"/>
      <c r="RMJ19" s="20"/>
      <c r="RMK19" s="20"/>
      <c r="RML19" s="20"/>
      <c r="RMM19" s="20"/>
      <c r="RMN19" s="20"/>
      <c r="RMO19" s="20"/>
      <c r="RMP19" s="20"/>
      <c r="RMQ19" s="20"/>
      <c r="RMR19" s="20"/>
      <c r="RMS19" s="20"/>
      <c r="RMT19" s="20"/>
      <c r="RMU19" s="20"/>
      <c r="RMV19" s="20"/>
      <c r="RMW19" s="20"/>
      <c r="RMX19" s="20"/>
      <c r="RMY19" s="20"/>
      <c r="RMZ19" s="20"/>
      <c r="RNA19" s="20"/>
      <c r="RNB19" s="20"/>
      <c r="RNC19" s="20"/>
      <c r="RND19" s="20"/>
      <c r="RNE19" s="20"/>
      <c r="RNF19" s="20"/>
      <c r="RNG19" s="20"/>
      <c r="RNH19" s="20"/>
      <c r="RNI19" s="20"/>
      <c r="RNJ19" s="20"/>
      <c r="RNK19" s="20"/>
      <c r="RNL19" s="20"/>
      <c r="RNM19" s="20"/>
      <c r="RNN19" s="20"/>
      <c r="RNO19" s="20"/>
      <c r="RNP19" s="20"/>
      <c r="RNQ19" s="20"/>
      <c r="RNR19" s="20"/>
      <c r="RNS19" s="20"/>
      <c r="RNT19" s="20"/>
      <c r="RNU19" s="20"/>
      <c r="RNV19" s="20"/>
      <c r="RNW19" s="20"/>
      <c r="RNX19" s="20"/>
      <c r="RNY19" s="20"/>
      <c r="RNZ19" s="20"/>
      <c r="ROA19" s="20"/>
      <c r="ROB19" s="20"/>
      <c r="ROC19" s="20"/>
      <c r="ROD19" s="20"/>
      <c r="ROE19" s="20"/>
      <c r="ROF19" s="20"/>
      <c r="ROG19" s="20"/>
      <c r="ROH19" s="20"/>
      <c r="ROI19" s="20"/>
      <c r="ROJ19" s="20"/>
      <c r="ROK19" s="20"/>
      <c r="ROL19" s="20"/>
      <c r="ROM19" s="20"/>
      <c r="RON19" s="20"/>
      <c r="ROO19" s="20"/>
      <c r="ROP19" s="20"/>
      <c r="ROQ19" s="20"/>
      <c r="ROR19" s="20"/>
      <c r="ROS19" s="20"/>
      <c r="ROT19" s="20"/>
      <c r="ROU19" s="20"/>
      <c r="ROV19" s="20"/>
      <c r="ROW19" s="20"/>
      <c r="ROX19" s="20"/>
      <c r="ROY19" s="20"/>
      <c r="ROZ19" s="20"/>
      <c r="RPA19" s="20"/>
      <c r="RPB19" s="20"/>
      <c r="RPC19" s="20"/>
      <c r="RPD19" s="20"/>
      <c r="RPE19" s="20"/>
      <c r="RPF19" s="20"/>
      <c r="RPG19" s="20"/>
      <c r="RPH19" s="20"/>
      <c r="RPI19" s="20"/>
      <c r="RPJ19" s="20"/>
      <c r="RPK19" s="20"/>
      <c r="RPL19" s="20"/>
      <c r="RPM19" s="20"/>
      <c r="RPN19" s="20"/>
      <c r="RPO19" s="20"/>
      <c r="RPP19" s="20"/>
      <c r="RPQ19" s="20"/>
      <c r="RPR19" s="20"/>
      <c r="RPS19" s="20"/>
      <c r="RPT19" s="20"/>
      <c r="RPU19" s="20"/>
      <c r="RPV19" s="20"/>
      <c r="RPW19" s="20"/>
      <c r="RPX19" s="20"/>
      <c r="RPY19" s="20"/>
      <c r="RPZ19" s="20"/>
      <c r="RQA19" s="20"/>
      <c r="RQB19" s="20"/>
      <c r="RQC19" s="20"/>
      <c r="RQD19" s="20"/>
      <c r="RQE19" s="20"/>
      <c r="RQF19" s="20"/>
      <c r="RQG19" s="20"/>
      <c r="RQH19" s="20"/>
      <c r="RQI19" s="20"/>
      <c r="RQJ19" s="20"/>
      <c r="RQK19" s="20"/>
      <c r="RQL19" s="20"/>
      <c r="RQM19" s="20"/>
      <c r="RQN19" s="20"/>
      <c r="RQO19" s="20"/>
      <c r="RQP19" s="20"/>
      <c r="RQQ19" s="20"/>
      <c r="RQR19" s="20"/>
      <c r="RQS19" s="20"/>
      <c r="RQT19" s="20"/>
      <c r="RQU19" s="20"/>
      <c r="RQV19" s="20"/>
      <c r="RQW19" s="20"/>
      <c r="RQX19" s="20"/>
      <c r="RQY19" s="20"/>
      <c r="RQZ19" s="20"/>
      <c r="RRA19" s="20"/>
      <c r="RRB19" s="20"/>
      <c r="RRC19" s="20"/>
      <c r="RRD19" s="20"/>
      <c r="RRE19" s="20"/>
      <c r="RRF19" s="20"/>
      <c r="RRG19" s="20"/>
      <c r="RRH19" s="20"/>
      <c r="RRI19" s="20"/>
      <c r="RRJ19" s="20"/>
      <c r="RRK19" s="20"/>
      <c r="RRL19" s="20"/>
      <c r="RRM19" s="20"/>
      <c r="RRN19" s="20"/>
      <c r="RRO19" s="20"/>
      <c r="RRP19" s="20"/>
      <c r="RRQ19" s="20"/>
      <c r="RRR19" s="20"/>
      <c r="RRS19" s="20"/>
      <c r="RRT19" s="20"/>
      <c r="RRU19" s="20"/>
      <c r="RRV19" s="20"/>
      <c r="RRW19" s="20"/>
      <c r="RRX19" s="20"/>
      <c r="RRY19" s="20"/>
      <c r="RRZ19" s="20"/>
      <c r="RSA19" s="20"/>
      <c r="RSB19" s="20"/>
      <c r="RSC19" s="20"/>
      <c r="RSD19" s="20"/>
      <c r="RSE19" s="20"/>
      <c r="RSF19" s="20"/>
      <c r="RSG19" s="20"/>
      <c r="RSH19" s="20"/>
      <c r="RSI19" s="20"/>
      <c r="RSJ19" s="20"/>
      <c r="RSK19" s="20"/>
      <c r="RSL19" s="20"/>
      <c r="RSM19" s="20"/>
      <c r="RSN19" s="20"/>
      <c r="RSO19" s="20"/>
      <c r="RSP19" s="20"/>
      <c r="RSQ19" s="20"/>
      <c r="RSR19" s="20"/>
      <c r="RSS19" s="20"/>
      <c r="RST19" s="20"/>
      <c r="RSU19" s="20"/>
      <c r="RSV19" s="20"/>
      <c r="RSW19" s="20"/>
      <c r="RSX19" s="20"/>
      <c r="RSY19" s="20"/>
      <c r="RSZ19" s="20"/>
      <c r="RTA19" s="20"/>
      <c r="RTB19" s="20"/>
      <c r="RTC19" s="20"/>
      <c r="RTD19" s="20"/>
      <c r="RTE19" s="20"/>
      <c r="RTF19" s="20"/>
      <c r="RTG19" s="20"/>
      <c r="RTH19" s="20"/>
      <c r="RTI19" s="20"/>
      <c r="RTJ19" s="20"/>
      <c r="RTK19" s="20"/>
      <c r="RTL19" s="20"/>
      <c r="RTM19" s="20"/>
      <c r="RTN19" s="20"/>
      <c r="RTO19" s="20"/>
      <c r="RTP19" s="20"/>
      <c r="RTQ19" s="20"/>
      <c r="RTR19" s="20"/>
      <c r="RTS19" s="20"/>
      <c r="RTT19" s="20"/>
      <c r="RTU19" s="20"/>
      <c r="RTV19" s="20"/>
      <c r="RTW19" s="20"/>
      <c r="RTX19" s="20"/>
      <c r="RTY19" s="20"/>
      <c r="RTZ19" s="20"/>
      <c r="RUA19" s="20"/>
      <c r="RUB19" s="20"/>
      <c r="RUC19" s="20"/>
      <c r="RUD19" s="20"/>
      <c r="RUE19" s="20"/>
      <c r="RUF19" s="20"/>
      <c r="RUG19" s="20"/>
      <c r="RUH19" s="20"/>
      <c r="RUI19" s="20"/>
      <c r="RUJ19" s="20"/>
      <c r="RUK19" s="20"/>
      <c r="RUL19" s="20"/>
      <c r="RUM19" s="20"/>
      <c r="RUN19" s="20"/>
      <c r="RUO19" s="20"/>
      <c r="RUP19" s="20"/>
      <c r="RUQ19" s="20"/>
      <c r="RUR19" s="20"/>
      <c r="RUS19" s="20"/>
      <c r="RUT19" s="20"/>
      <c r="RUU19" s="20"/>
      <c r="RUV19" s="20"/>
      <c r="RUW19" s="20"/>
      <c r="RUX19" s="20"/>
      <c r="RUY19" s="20"/>
      <c r="RUZ19" s="20"/>
      <c r="RVA19" s="20"/>
      <c r="RVB19" s="20"/>
      <c r="RVC19" s="20"/>
      <c r="RVD19" s="20"/>
      <c r="RVE19" s="20"/>
      <c r="RVF19" s="20"/>
      <c r="RVG19" s="20"/>
      <c r="RVH19" s="20"/>
      <c r="RVI19" s="20"/>
      <c r="RVJ19" s="20"/>
      <c r="RVK19" s="20"/>
      <c r="RVL19" s="20"/>
      <c r="RVM19" s="20"/>
      <c r="RVN19" s="20"/>
      <c r="RVO19" s="20"/>
      <c r="RVP19" s="20"/>
      <c r="RVQ19" s="20"/>
      <c r="RVR19" s="20"/>
      <c r="RVS19" s="20"/>
      <c r="RVT19" s="20"/>
      <c r="RVU19" s="20"/>
      <c r="RVV19" s="20"/>
      <c r="RVW19" s="20"/>
      <c r="RVX19" s="20"/>
      <c r="RVY19" s="20"/>
      <c r="RVZ19" s="20"/>
      <c r="RWA19" s="20"/>
      <c r="RWB19" s="20"/>
      <c r="RWC19" s="20"/>
      <c r="RWD19" s="20"/>
      <c r="RWE19" s="20"/>
      <c r="RWF19" s="20"/>
      <c r="RWG19" s="20"/>
      <c r="RWH19" s="20"/>
      <c r="RWI19" s="20"/>
      <c r="RWJ19" s="20"/>
      <c r="RWK19" s="20"/>
      <c r="RWL19" s="20"/>
      <c r="RWM19" s="20"/>
      <c r="RWN19" s="20"/>
      <c r="RWO19" s="20"/>
      <c r="RWP19" s="20"/>
      <c r="RWQ19" s="20"/>
      <c r="RWR19" s="20"/>
      <c r="RWS19" s="20"/>
      <c r="RWT19" s="20"/>
      <c r="RWU19" s="20"/>
      <c r="RWV19" s="20"/>
      <c r="RWW19" s="20"/>
      <c r="RWX19" s="20"/>
      <c r="RWY19" s="20"/>
      <c r="RWZ19" s="20"/>
      <c r="RXA19" s="20"/>
      <c r="RXB19" s="20"/>
      <c r="RXC19" s="20"/>
      <c r="RXD19" s="20"/>
      <c r="RXE19" s="20"/>
      <c r="RXF19" s="20"/>
      <c r="RXG19" s="20"/>
      <c r="RXH19" s="20"/>
      <c r="RXI19" s="20"/>
      <c r="RXJ19" s="20"/>
      <c r="RXK19" s="20"/>
      <c r="RXL19" s="20"/>
      <c r="RXM19" s="20"/>
      <c r="RXN19" s="20"/>
      <c r="RXO19" s="20"/>
      <c r="RXP19" s="20"/>
      <c r="RXQ19" s="20"/>
      <c r="RXR19" s="20"/>
      <c r="RXS19" s="20"/>
      <c r="RXT19" s="20"/>
      <c r="RXU19" s="20"/>
      <c r="RXV19" s="20"/>
      <c r="RXW19" s="20"/>
      <c r="RXX19" s="20"/>
      <c r="RXY19" s="20"/>
      <c r="RXZ19" s="20"/>
      <c r="RYA19" s="20"/>
      <c r="RYB19" s="20"/>
      <c r="RYC19" s="20"/>
      <c r="RYD19" s="20"/>
      <c r="RYE19" s="20"/>
      <c r="RYF19" s="20"/>
      <c r="RYG19" s="20"/>
      <c r="RYH19" s="20"/>
      <c r="RYI19" s="20"/>
      <c r="RYJ19" s="20"/>
      <c r="RYK19" s="20"/>
      <c r="RYL19" s="20"/>
      <c r="RYM19" s="20"/>
      <c r="RYN19" s="20"/>
      <c r="RYO19" s="20"/>
      <c r="RYP19" s="20"/>
      <c r="RYQ19" s="20"/>
      <c r="RYR19" s="20"/>
      <c r="RYS19" s="20"/>
      <c r="RYT19" s="20"/>
      <c r="RYU19" s="20"/>
      <c r="RYV19" s="20"/>
      <c r="RYW19" s="20"/>
      <c r="RYX19" s="20"/>
      <c r="RYY19" s="20"/>
      <c r="RYZ19" s="20"/>
      <c r="RZA19" s="20"/>
      <c r="RZB19" s="20"/>
      <c r="RZC19" s="20"/>
      <c r="RZD19" s="20"/>
      <c r="RZE19" s="20"/>
      <c r="RZF19" s="20"/>
      <c r="RZG19" s="20"/>
      <c r="RZH19" s="20"/>
      <c r="RZI19" s="20"/>
      <c r="RZJ19" s="20"/>
      <c r="RZK19" s="20"/>
      <c r="RZL19" s="20"/>
      <c r="RZM19" s="20"/>
      <c r="RZN19" s="20"/>
      <c r="RZO19" s="20"/>
      <c r="RZP19" s="20"/>
      <c r="RZQ19" s="20"/>
      <c r="RZR19" s="20"/>
      <c r="RZS19" s="20"/>
      <c r="RZT19" s="20"/>
      <c r="RZU19" s="20"/>
      <c r="RZV19" s="20"/>
      <c r="RZW19" s="20"/>
      <c r="RZX19" s="20"/>
      <c r="RZY19" s="20"/>
      <c r="RZZ19" s="20"/>
      <c r="SAA19" s="20"/>
      <c r="SAB19" s="20"/>
      <c r="SAC19" s="20"/>
      <c r="SAD19" s="20"/>
      <c r="SAE19" s="20"/>
      <c r="SAF19" s="20"/>
      <c r="SAG19" s="20"/>
      <c r="SAH19" s="20"/>
      <c r="SAI19" s="20"/>
      <c r="SAJ19" s="20"/>
      <c r="SAK19" s="20"/>
      <c r="SAL19" s="20"/>
      <c r="SAM19" s="20"/>
      <c r="SAN19" s="20"/>
      <c r="SAO19" s="20"/>
      <c r="SAP19" s="20"/>
      <c r="SAQ19" s="20"/>
      <c r="SAR19" s="20"/>
      <c r="SAS19" s="20"/>
      <c r="SAT19" s="20"/>
      <c r="SAU19" s="20"/>
      <c r="SAV19" s="20"/>
      <c r="SAW19" s="20"/>
      <c r="SAX19" s="20"/>
      <c r="SAY19" s="20"/>
      <c r="SAZ19" s="20"/>
      <c r="SBA19" s="20"/>
      <c r="SBB19" s="20"/>
      <c r="SBC19" s="20"/>
      <c r="SBD19" s="20"/>
      <c r="SBE19" s="20"/>
      <c r="SBF19" s="20"/>
      <c r="SBG19" s="20"/>
      <c r="SBH19" s="20"/>
      <c r="SBI19" s="20"/>
      <c r="SBJ19" s="20"/>
      <c r="SBK19" s="20"/>
      <c r="SBL19" s="20"/>
      <c r="SBM19" s="20"/>
      <c r="SBN19" s="20"/>
      <c r="SBO19" s="20"/>
      <c r="SBP19" s="20"/>
      <c r="SBQ19" s="20"/>
      <c r="SBR19" s="20"/>
      <c r="SBS19" s="20"/>
      <c r="SBT19" s="20"/>
      <c r="SBU19" s="20"/>
      <c r="SBV19" s="20"/>
      <c r="SBW19" s="20"/>
      <c r="SBX19" s="20"/>
      <c r="SBY19" s="20"/>
      <c r="SBZ19" s="20"/>
      <c r="SCA19" s="20"/>
      <c r="SCB19" s="20"/>
      <c r="SCC19" s="20"/>
      <c r="SCD19" s="20"/>
      <c r="SCE19" s="20"/>
      <c r="SCF19" s="20"/>
      <c r="SCG19" s="20"/>
      <c r="SCH19" s="20"/>
      <c r="SCI19" s="20"/>
      <c r="SCJ19" s="20"/>
      <c r="SCK19" s="20"/>
      <c r="SCL19" s="20"/>
      <c r="SCM19" s="20"/>
      <c r="SCN19" s="20"/>
      <c r="SCO19" s="20"/>
      <c r="SCP19" s="20"/>
      <c r="SCQ19" s="20"/>
      <c r="SCR19" s="20"/>
      <c r="SCS19" s="20"/>
      <c r="SCT19" s="20"/>
      <c r="SCU19" s="20"/>
      <c r="SCV19" s="20"/>
      <c r="SCW19" s="20"/>
      <c r="SCX19" s="20"/>
      <c r="SCY19" s="20"/>
      <c r="SCZ19" s="20"/>
      <c r="SDA19" s="20"/>
      <c r="SDB19" s="20"/>
      <c r="SDC19" s="20"/>
      <c r="SDD19" s="20"/>
      <c r="SDE19" s="20"/>
      <c r="SDF19" s="20"/>
      <c r="SDG19" s="20"/>
      <c r="SDH19" s="20"/>
      <c r="SDI19" s="20"/>
      <c r="SDJ19" s="20"/>
      <c r="SDK19" s="20"/>
      <c r="SDL19" s="20"/>
      <c r="SDM19" s="20"/>
      <c r="SDN19" s="20"/>
      <c r="SDO19" s="20"/>
      <c r="SDP19" s="20"/>
      <c r="SDQ19" s="20"/>
      <c r="SDR19" s="20"/>
      <c r="SDS19" s="20"/>
      <c r="SDT19" s="20"/>
      <c r="SDU19" s="20"/>
      <c r="SDV19" s="20"/>
      <c r="SDW19" s="20"/>
      <c r="SDX19" s="20"/>
      <c r="SDY19" s="20"/>
      <c r="SDZ19" s="20"/>
      <c r="SEA19" s="20"/>
      <c r="SEB19" s="20"/>
      <c r="SEC19" s="20"/>
      <c r="SED19" s="20"/>
      <c r="SEE19" s="20"/>
      <c r="SEF19" s="20"/>
      <c r="SEG19" s="20"/>
      <c r="SEH19" s="20"/>
      <c r="SEI19" s="20"/>
      <c r="SEJ19" s="20"/>
      <c r="SEK19" s="20"/>
      <c r="SEL19" s="20"/>
      <c r="SEM19" s="20"/>
      <c r="SEN19" s="20"/>
      <c r="SEO19" s="20"/>
      <c r="SEP19" s="20"/>
      <c r="SEQ19" s="20"/>
      <c r="SER19" s="20"/>
      <c r="SES19" s="20"/>
      <c r="SET19" s="20"/>
      <c r="SEU19" s="20"/>
      <c r="SEV19" s="20"/>
      <c r="SEW19" s="20"/>
      <c r="SEX19" s="20"/>
      <c r="SEY19" s="20"/>
      <c r="SEZ19" s="20"/>
      <c r="SFA19" s="20"/>
      <c r="SFB19" s="20"/>
      <c r="SFC19" s="20"/>
      <c r="SFD19" s="20"/>
      <c r="SFE19" s="20"/>
      <c r="SFF19" s="20"/>
      <c r="SFG19" s="20"/>
      <c r="SFH19" s="20"/>
      <c r="SFI19" s="20"/>
      <c r="SFJ19" s="20"/>
      <c r="SFK19" s="20"/>
      <c r="SFL19" s="20"/>
      <c r="SFM19" s="20"/>
      <c r="SFN19" s="20"/>
      <c r="SFO19" s="20"/>
      <c r="SFP19" s="20"/>
      <c r="SFQ19" s="20"/>
      <c r="SFR19" s="20"/>
      <c r="SFS19" s="20"/>
      <c r="SFT19" s="20"/>
      <c r="SFU19" s="20"/>
      <c r="SFV19" s="20"/>
      <c r="SFW19" s="20"/>
      <c r="SFX19" s="20"/>
      <c r="SFY19" s="20"/>
      <c r="SFZ19" s="20"/>
      <c r="SGA19" s="20"/>
      <c r="SGB19" s="20"/>
      <c r="SGC19" s="20"/>
      <c r="SGD19" s="20"/>
      <c r="SGE19" s="20"/>
      <c r="SGF19" s="20"/>
      <c r="SGG19" s="20"/>
      <c r="SGH19" s="20"/>
      <c r="SGI19" s="20"/>
      <c r="SGJ19" s="20"/>
      <c r="SGK19" s="20"/>
      <c r="SGL19" s="20"/>
      <c r="SGM19" s="20"/>
      <c r="SGN19" s="20"/>
      <c r="SGO19" s="20"/>
      <c r="SGP19" s="20"/>
      <c r="SGQ19" s="20"/>
      <c r="SGR19" s="20"/>
      <c r="SGS19" s="20"/>
      <c r="SGT19" s="20"/>
      <c r="SGU19" s="20"/>
      <c r="SGV19" s="20"/>
      <c r="SGW19" s="20"/>
      <c r="SGX19" s="20"/>
      <c r="SGY19" s="20"/>
      <c r="SGZ19" s="20"/>
      <c r="SHA19" s="20"/>
      <c r="SHB19" s="20"/>
      <c r="SHC19" s="20"/>
      <c r="SHD19" s="20"/>
      <c r="SHE19" s="20"/>
      <c r="SHF19" s="20"/>
      <c r="SHG19" s="20"/>
      <c r="SHH19" s="20"/>
      <c r="SHI19" s="20"/>
      <c r="SHJ19" s="20"/>
      <c r="SHK19" s="20"/>
      <c r="SHL19" s="20"/>
      <c r="SHM19" s="20"/>
      <c r="SHN19" s="20"/>
      <c r="SHO19" s="20"/>
      <c r="SHP19" s="20"/>
      <c r="SHQ19" s="20"/>
      <c r="SHR19" s="20"/>
      <c r="SHS19" s="20"/>
      <c r="SHT19" s="20"/>
      <c r="SHU19" s="20"/>
      <c r="SHV19" s="20"/>
      <c r="SHW19" s="20"/>
      <c r="SHX19" s="20"/>
      <c r="SHY19" s="20"/>
      <c r="SHZ19" s="20"/>
      <c r="SIA19" s="20"/>
      <c r="SIB19" s="20"/>
      <c r="SIC19" s="20"/>
      <c r="SID19" s="20"/>
      <c r="SIE19" s="20"/>
      <c r="SIF19" s="20"/>
      <c r="SIG19" s="20"/>
      <c r="SIH19" s="20"/>
      <c r="SII19" s="20"/>
      <c r="SIJ19" s="20"/>
      <c r="SIK19" s="20"/>
      <c r="SIL19" s="20"/>
      <c r="SIM19" s="20"/>
      <c r="SIN19" s="20"/>
      <c r="SIO19" s="20"/>
      <c r="SIP19" s="20"/>
      <c r="SIQ19" s="20"/>
      <c r="SIR19" s="20"/>
      <c r="SIS19" s="20"/>
      <c r="SIT19" s="20"/>
      <c r="SIU19" s="20"/>
      <c r="SIV19" s="20"/>
      <c r="SIW19" s="20"/>
      <c r="SIX19" s="20"/>
      <c r="SIY19" s="20"/>
      <c r="SIZ19" s="20"/>
      <c r="SJA19" s="20"/>
      <c r="SJB19" s="20"/>
      <c r="SJC19" s="20"/>
      <c r="SJD19" s="20"/>
      <c r="SJE19" s="20"/>
      <c r="SJF19" s="20"/>
      <c r="SJG19" s="20"/>
      <c r="SJH19" s="20"/>
      <c r="SJI19" s="20"/>
      <c r="SJJ19" s="20"/>
      <c r="SJK19" s="20"/>
      <c r="SJL19" s="20"/>
      <c r="SJM19" s="20"/>
      <c r="SJN19" s="20"/>
      <c r="SJO19" s="20"/>
      <c r="SJP19" s="20"/>
      <c r="SJQ19" s="20"/>
      <c r="SJR19" s="20"/>
      <c r="SJS19" s="20"/>
      <c r="SJT19" s="20"/>
      <c r="SJU19" s="20"/>
      <c r="SJV19" s="20"/>
      <c r="SJW19" s="20"/>
      <c r="SJX19" s="20"/>
      <c r="SJY19" s="20"/>
      <c r="SJZ19" s="20"/>
      <c r="SKA19" s="20"/>
      <c r="SKB19" s="20"/>
      <c r="SKC19" s="20"/>
      <c r="SKD19" s="20"/>
      <c r="SKE19" s="20"/>
      <c r="SKF19" s="20"/>
      <c r="SKG19" s="20"/>
      <c r="SKH19" s="20"/>
      <c r="SKI19" s="20"/>
      <c r="SKJ19" s="20"/>
      <c r="SKK19" s="20"/>
      <c r="SKL19" s="20"/>
      <c r="SKM19" s="20"/>
      <c r="SKN19" s="20"/>
      <c r="SKO19" s="20"/>
      <c r="SKP19" s="20"/>
      <c r="SKQ19" s="20"/>
      <c r="SKR19" s="20"/>
      <c r="SKS19" s="20"/>
      <c r="SKT19" s="20"/>
      <c r="SKU19" s="20"/>
      <c r="SKV19" s="20"/>
      <c r="SKW19" s="20"/>
      <c r="SKX19" s="20"/>
      <c r="SKY19" s="20"/>
      <c r="SKZ19" s="20"/>
      <c r="SLA19" s="20"/>
      <c r="SLB19" s="20"/>
      <c r="SLC19" s="20"/>
      <c r="SLD19" s="20"/>
      <c r="SLE19" s="20"/>
      <c r="SLF19" s="20"/>
      <c r="SLG19" s="20"/>
      <c r="SLH19" s="20"/>
      <c r="SLI19" s="20"/>
      <c r="SLJ19" s="20"/>
      <c r="SLK19" s="20"/>
      <c r="SLL19" s="20"/>
      <c r="SLM19" s="20"/>
      <c r="SLN19" s="20"/>
      <c r="SLO19" s="20"/>
      <c r="SLP19" s="20"/>
      <c r="SLQ19" s="20"/>
      <c r="SLR19" s="20"/>
      <c r="SLS19" s="20"/>
      <c r="SLT19" s="20"/>
      <c r="SLU19" s="20"/>
      <c r="SLV19" s="20"/>
      <c r="SLW19" s="20"/>
      <c r="SLX19" s="20"/>
      <c r="SLY19" s="20"/>
      <c r="SLZ19" s="20"/>
      <c r="SMA19" s="20"/>
      <c r="SMB19" s="20"/>
      <c r="SMC19" s="20"/>
      <c r="SMD19" s="20"/>
      <c r="SME19" s="20"/>
      <c r="SMF19" s="20"/>
      <c r="SMG19" s="20"/>
      <c r="SMH19" s="20"/>
      <c r="SMI19" s="20"/>
      <c r="SMJ19" s="20"/>
      <c r="SMK19" s="20"/>
      <c r="SML19" s="20"/>
      <c r="SMM19" s="20"/>
      <c r="SMN19" s="20"/>
      <c r="SMO19" s="20"/>
      <c r="SMP19" s="20"/>
      <c r="SMQ19" s="20"/>
      <c r="SMR19" s="20"/>
      <c r="SMS19" s="20"/>
      <c r="SMT19" s="20"/>
      <c r="SMU19" s="20"/>
      <c r="SMV19" s="20"/>
      <c r="SMW19" s="20"/>
      <c r="SMX19" s="20"/>
      <c r="SMY19" s="20"/>
      <c r="SMZ19" s="20"/>
      <c r="SNA19" s="20"/>
      <c r="SNB19" s="20"/>
      <c r="SNC19" s="20"/>
      <c r="SND19" s="20"/>
      <c r="SNE19" s="20"/>
      <c r="SNF19" s="20"/>
      <c r="SNG19" s="20"/>
      <c r="SNH19" s="20"/>
      <c r="SNI19" s="20"/>
      <c r="SNJ19" s="20"/>
      <c r="SNK19" s="20"/>
      <c r="SNL19" s="20"/>
      <c r="SNM19" s="20"/>
      <c r="SNN19" s="20"/>
      <c r="SNO19" s="20"/>
      <c r="SNP19" s="20"/>
      <c r="SNQ19" s="20"/>
      <c r="SNR19" s="20"/>
      <c r="SNS19" s="20"/>
      <c r="SNT19" s="20"/>
      <c r="SNU19" s="20"/>
      <c r="SNV19" s="20"/>
      <c r="SNW19" s="20"/>
      <c r="SNX19" s="20"/>
      <c r="SNY19" s="20"/>
      <c r="SNZ19" s="20"/>
      <c r="SOA19" s="20"/>
      <c r="SOB19" s="20"/>
      <c r="SOC19" s="20"/>
      <c r="SOD19" s="20"/>
      <c r="SOE19" s="20"/>
      <c r="SOF19" s="20"/>
      <c r="SOG19" s="20"/>
      <c r="SOH19" s="20"/>
      <c r="SOI19" s="20"/>
      <c r="SOJ19" s="20"/>
      <c r="SOK19" s="20"/>
      <c r="SOL19" s="20"/>
      <c r="SOM19" s="20"/>
      <c r="SON19" s="20"/>
      <c r="SOO19" s="20"/>
      <c r="SOP19" s="20"/>
      <c r="SOQ19" s="20"/>
      <c r="SOR19" s="20"/>
      <c r="SOS19" s="20"/>
      <c r="SOT19" s="20"/>
      <c r="SOU19" s="20"/>
      <c r="SOV19" s="20"/>
      <c r="SOW19" s="20"/>
      <c r="SOX19" s="20"/>
      <c r="SOY19" s="20"/>
      <c r="SOZ19" s="20"/>
      <c r="SPA19" s="20"/>
      <c r="SPB19" s="20"/>
      <c r="SPC19" s="20"/>
      <c r="SPD19" s="20"/>
      <c r="SPE19" s="20"/>
      <c r="SPF19" s="20"/>
      <c r="SPG19" s="20"/>
      <c r="SPH19" s="20"/>
      <c r="SPI19" s="20"/>
      <c r="SPJ19" s="20"/>
      <c r="SPK19" s="20"/>
      <c r="SPL19" s="20"/>
      <c r="SPM19" s="20"/>
      <c r="SPN19" s="20"/>
      <c r="SPO19" s="20"/>
      <c r="SPP19" s="20"/>
      <c r="SPQ19" s="20"/>
      <c r="SPR19" s="20"/>
      <c r="SPS19" s="20"/>
      <c r="SPT19" s="20"/>
      <c r="SPU19" s="20"/>
      <c r="SPV19" s="20"/>
      <c r="SPW19" s="20"/>
      <c r="SPX19" s="20"/>
      <c r="SPY19" s="20"/>
      <c r="SPZ19" s="20"/>
      <c r="SQA19" s="20"/>
      <c r="SQB19" s="20"/>
      <c r="SQC19" s="20"/>
      <c r="SQD19" s="20"/>
      <c r="SQE19" s="20"/>
      <c r="SQF19" s="20"/>
      <c r="SQG19" s="20"/>
      <c r="SQH19" s="20"/>
      <c r="SQI19" s="20"/>
      <c r="SQJ19" s="20"/>
      <c r="SQK19" s="20"/>
      <c r="SQL19" s="20"/>
      <c r="SQM19" s="20"/>
      <c r="SQN19" s="20"/>
      <c r="SQO19" s="20"/>
      <c r="SQP19" s="20"/>
      <c r="SQQ19" s="20"/>
      <c r="SQR19" s="20"/>
      <c r="SQS19" s="20"/>
      <c r="SQT19" s="20"/>
      <c r="SQU19" s="20"/>
      <c r="SQV19" s="20"/>
      <c r="SQW19" s="20"/>
      <c r="SQX19" s="20"/>
      <c r="SQY19" s="20"/>
      <c r="SQZ19" s="20"/>
      <c r="SRA19" s="20"/>
      <c r="SRB19" s="20"/>
      <c r="SRC19" s="20"/>
      <c r="SRD19" s="20"/>
      <c r="SRE19" s="20"/>
      <c r="SRF19" s="20"/>
      <c r="SRG19" s="20"/>
      <c r="SRH19" s="20"/>
      <c r="SRI19" s="20"/>
      <c r="SRJ19" s="20"/>
      <c r="SRK19" s="20"/>
      <c r="SRL19" s="20"/>
      <c r="SRM19" s="20"/>
      <c r="SRN19" s="20"/>
      <c r="SRO19" s="20"/>
      <c r="SRP19" s="20"/>
      <c r="SRQ19" s="20"/>
      <c r="SRR19" s="20"/>
      <c r="SRS19" s="20"/>
      <c r="SRT19" s="20"/>
      <c r="SRU19" s="20"/>
      <c r="SRV19" s="20"/>
      <c r="SRW19" s="20"/>
      <c r="SRX19" s="20"/>
      <c r="SRY19" s="20"/>
      <c r="SRZ19" s="20"/>
      <c r="SSA19" s="20"/>
      <c r="SSB19" s="20"/>
      <c r="SSC19" s="20"/>
      <c r="SSD19" s="20"/>
      <c r="SSE19" s="20"/>
      <c r="SSF19" s="20"/>
      <c r="SSG19" s="20"/>
      <c r="SSH19" s="20"/>
      <c r="SSI19" s="20"/>
      <c r="SSJ19" s="20"/>
      <c r="SSK19" s="20"/>
      <c r="SSL19" s="20"/>
      <c r="SSM19" s="20"/>
      <c r="SSN19" s="20"/>
      <c r="SSO19" s="20"/>
      <c r="SSP19" s="20"/>
      <c r="SSQ19" s="20"/>
      <c r="SSR19" s="20"/>
      <c r="SSS19" s="20"/>
      <c r="SST19" s="20"/>
      <c r="SSU19" s="20"/>
      <c r="SSV19" s="20"/>
      <c r="SSW19" s="20"/>
      <c r="SSX19" s="20"/>
      <c r="SSY19" s="20"/>
      <c r="SSZ19" s="20"/>
      <c r="STA19" s="20"/>
      <c r="STB19" s="20"/>
      <c r="STC19" s="20"/>
      <c r="STD19" s="20"/>
      <c r="STE19" s="20"/>
      <c r="STF19" s="20"/>
      <c r="STG19" s="20"/>
      <c r="STH19" s="20"/>
      <c r="STI19" s="20"/>
      <c r="STJ19" s="20"/>
      <c r="STK19" s="20"/>
      <c r="STL19" s="20"/>
      <c r="STM19" s="20"/>
      <c r="STN19" s="20"/>
      <c r="STO19" s="20"/>
      <c r="STP19" s="20"/>
      <c r="STQ19" s="20"/>
      <c r="STR19" s="20"/>
      <c r="STS19" s="20"/>
      <c r="STT19" s="20"/>
      <c r="STU19" s="20"/>
      <c r="STV19" s="20"/>
      <c r="STW19" s="20"/>
      <c r="STX19" s="20"/>
      <c r="STY19" s="20"/>
      <c r="STZ19" s="20"/>
      <c r="SUA19" s="20"/>
      <c r="SUB19" s="20"/>
      <c r="SUC19" s="20"/>
      <c r="SUD19" s="20"/>
      <c r="SUE19" s="20"/>
      <c r="SUF19" s="20"/>
      <c r="SUG19" s="20"/>
      <c r="SUH19" s="20"/>
      <c r="SUI19" s="20"/>
      <c r="SUJ19" s="20"/>
      <c r="SUK19" s="20"/>
      <c r="SUL19" s="20"/>
      <c r="SUM19" s="20"/>
      <c r="SUN19" s="20"/>
      <c r="SUO19" s="20"/>
      <c r="SUP19" s="20"/>
      <c r="SUQ19" s="20"/>
      <c r="SUR19" s="20"/>
      <c r="SUS19" s="20"/>
      <c r="SUT19" s="20"/>
      <c r="SUU19" s="20"/>
      <c r="SUV19" s="20"/>
      <c r="SUW19" s="20"/>
      <c r="SUX19" s="20"/>
      <c r="SUY19" s="20"/>
      <c r="SUZ19" s="20"/>
      <c r="SVA19" s="20"/>
      <c r="SVB19" s="20"/>
      <c r="SVC19" s="20"/>
      <c r="SVD19" s="20"/>
      <c r="SVE19" s="20"/>
      <c r="SVF19" s="20"/>
      <c r="SVG19" s="20"/>
      <c r="SVH19" s="20"/>
      <c r="SVI19" s="20"/>
      <c r="SVJ19" s="20"/>
      <c r="SVK19" s="20"/>
      <c r="SVL19" s="20"/>
      <c r="SVM19" s="20"/>
      <c r="SVN19" s="20"/>
      <c r="SVO19" s="20"/>
      <c r="SVP19" s="20"/>
      <c r="SVQ19" s="20"/>
      <c r="SVR19" s="20"/>
      <c r="SVS19" s="20"/>
      <c r="SVT19" s="20"/>
      <c r="SVU19" s="20"/>
      <c r="SVV19" s="20"/>
      <c r="SVW19" s="20"/>
      <c r="SVX19" s="20"/>
      <c r="SVY19" s="20"/>
      <c r="SVZ19" s="20"/>
      <c r="SWA19" s="20"/>
      <c r="SWB19" s="20"/>
      <c r="SWC19" s="20"/>
      <c r="SWD19" s="20"/>
      <c r="SWE19" s="20"/>
      <c r="SWF19" s="20"/>
      <c r="SWG19" s="20"/>
      <c r="SWH19" s="20"/>
      <c r="SWI19" s="20"/>
      <c r="SWJ19" s="20"/>
      <c r="SWK19" s="20"/>
      <c r="SWL19" s="20"/>
      <c r="SWM19" s="20"/>
      <c r="SWN19" s="20"/>
      <c r="SWO19" s="20"/>
      <c r="SWP19" s="20"/>
      <c r="SWQ19" s="20"/>
      <c r="SWR19" s="20"/>
      <c r="SWS19" s="20"/>
      <c r="SWT19" s="20"/>
      <c r="SWU19" s="20"/>
      <c r="SWV19" s="20"/>
      <c r="SWW19" s="20"/>
      <c r="SWX19" s="20"/>
      <c r="SWY19" s="20"/>
      <c r="SWZ19" s="20"/>
      <c r="SXA19" s="20"/>
      <c r="SXB19" s="20"/>
      <c r="SXC19" s="20"/>
      <c r="SXD19" s="20"/>
      <c r="SXE19" s="20"/>
      <c r="SXF19" s="20"/>
      <c r="SXG19" s="20"/>
      <c r="SXH19" s="20"/>
      <c r="SXI19" s="20"/>
      <c r="SXJ19" s="20"/>
      <c r="SXK19" s="20"/>
      <c r="SXL19" s="20"/>
      <c r="SXM19" s="20"/>
      <c r="SXN19" s="20"/>
      <c r="SXO19" s="20"/>
      <c r="SXP19" s="20"/>
      <c r="SXQ19" s="20"/>
      <c r="SXR19" s="20"/>
      <c r="SXS19" s="20"/>
      <c r="SXT19" s="20"/>
      <c r="SXU19" s="20"/>
      <c r="SXV19" s="20"/>
      <c r="SXW19" s="20"/>
      <c r="SXX19" s="20"/>
      <c r="SXY19" s="20"/>
      <c r="SXZ19" s="20"/>
      <c r="SYA19" s="20"/>
      <c r="SYB19" s="20"/>
      <c r="SYC19" s="20"/>
      <c r="SYD19" s="20"/>
      <c r="SYE19" s="20"/>
      <c r="SYF19" s="20"/>
      <c r="SYG19" s="20"/>
      <c r="SYH19" s="20"/>
      <c r="SYI19" s="20"/>
      <c r="SYJ19" s="20"/>
      <c r="SYK19" s="20"/>
      <c r="SYL19" s="20"/>
      <c r="SYM19" s="20"/>
      <c r="SYN19" s="20"/>
      <c r="SYO19" s="20"/>
      <c r="SYP19" s="20"/>
      <c r="SYQ19" s="20"/>
      <c r="SYR19" s="20"/>
      <c r="SYS19" s="20"/>
      <c r="SYT19" s="20"/>
      <c r="SYU19" s="20"/>
      <c r="SYV19" s="20"/>
      <c r="SYW19" s="20"/>
      <c r="SYX19" s="20"/>
      <c r="SYY19" s="20"/>
      <c r="SYZ19" s="20"/>
      <c r="SZA19" s="20"/>
      <c r="SZB19" s="20"/>
      <c r="SZC19" s="20"/>
      <c r="SZD19" s="20"/>
      <c r="SZE19" s="20"/>
      <c r="SZF19" s="20"/>
      <c r="SZG19" s="20"/>
      <c r="SZH19" s="20"/>
      <c r="SZI19" s="20"/>
      <c r="SZJ19" s="20"/>
      <c r="SZK19" s="20"/>
      <c r="SZL19" s="20"/>
      <c r="SZM19" s="20"/>
      <c r="SZN19" s="20"/>
      <c r="SZO19" s="20"/>
      <c r="SZP19" s="20"/>
      <c r="SZQ19" s="20"/>
      <c r="SZR19" s="20"/>
      <c r="SZS19" s="20"/>
      <c r="SZT19" s="20"/>
      <c r="SZU19" s="20"/>
      <c r="SZV19" s="20"/>
      <c r="SZW19" s="20"/>
      <c r="SZX19" s="20"/>
      <c r="SZY19" s="20"/>
      <c r="SZZ19" s="20"/>
      <c r="TAA19" s="20"/>
      <c r="TAB19" s="20"/>
      <c r="TAC19" s="20"/>
      <c r="TAD19" s="20"/>
      <c r="TAE19" s="20"/>
      <c r="TAF19" s="20"/>
      <c r="TAG19" s="20"/>
      <c r="TAH19" s="20"/>
      <c r="TAI19" s="20"/>
      <c r="TAJ19" s="20"/>
      <c r="TAK19" s="20"/>
      <c r="TAL19" s="20"/>
      <c r="TAM19" s="20"/>
      <c r="TAN19" s="20"/>
      <c r="TAO19" s="20"/>
      <c r="TAP19" s="20"/>
      <c r="TAQ19" s="20"/>
      <c r="TAR19" s="20"/>
      <c r="TAS19" s="20"/>
      <c r="TAT19" s="20"/>
      <c r="TAU19" s="20"/>
      <c r="TAV19" s="20"/>
      <c r="TAW19" s="20"/>
      <c r="TAX19" s="20"/>
      <c r="TAY19" s="20"/>
      <c r="TAZ19" s="20"/>
      <c r="TBA19" s="20"/>
      <c r="TBB19" s="20"/>
      <c r="TBC19" s="20"/>
      <c r="TBD19" s="20"/>
      <c r="TBE19" s="20"/>
      <c r="TBF19" s="20"/>
      <c r="TBG19" s="20"/>
      <c r="TBH19" s="20"/>
      <c r="TBI19" s="20"/>
      <c r="TBJ19" s="20"/>
      <c r="TBK19" s="20"/>
      <c r="TBL19" s="20"/>
      <c r="TBM19" s="20"/>
      <c r="TBN19" s="20"/>
      <c r="TBO19" s="20"/>
      <c r="TBP19" s="20"/>
      <c r="TBQ19" s="20"/>
      <c r="TBR19" s="20"/>
      <c r="TBS19" s="20"/>
      <c r="TBT19" s="20"/>
      <c r="TBU19" s="20"/>
      <c r="TBV19" s="20"/>
      <c r="TBW19" s="20"/>
      <c r="TBX19" s="20"/>
      <c r="TBY19" s="20"/>
      <c r="TBZ19" s="20"/>
      <c r="TCA19" s="20"/>
      <c r="TCB19" s="20"/>
      <c r="TCC19" s="20"/>
      <c r="TCD19" s="20"/>
      <c r="TCE19" s="20"/>
      <c r="TCF19" s="20"/>
      <c r="TCG19" s="20"/>
      <c r="TCH19" s="20"/>
      <c r="TCI19" s="20"/>
      <c r="TCJ19" s="20"/>
      <c r="TCK19" s="20"/>
      <c r="TCL19" s="20"/>
      <c r="TCM19" s="20"/>
      <c r="TCN19" s="20"/>
      <c r="TCO19" s="20"/>
      <c r="TCP19" s="20"/>
      <c r="TCQ19" s="20"/>
      <c r="TCR19" s="20"/>
      <c r="TCS19" s="20"/>
      <c r="TCT19" s="20"/>
      <c r="TCU19" s="20"/>
      <c r="TCV19" s="20"/>
      <c r="TCW19" s="20"/>
      <c r="TCX19" s="20"/>
      <c r="TCY19" s="20"/>
      <c r="TCZ19" s="20"/>
      <c r="TDA19" s="20"/>
      <c r="TDB19" s="20"/>
      <c r="TDC19" s="20"/>
      <c r="TDD19" s="20"/>
      <c r="TDE19" s="20"/>
      <c r="TDF19" s="20"/>
      <c r="TDG19" s="20"/>
      <c r="TDH19" s="20"/>
      <c r="TDI19" s="20"/>
      <c r="TDJ19" s="20"/>
      <c r="TDK19" s="20"/>
      <c r="TDL19" s="20"/>
      <c r="TDM19" s="20"/>
      <c r="TDN19" s="20"/>
      <c r="TDO19" s="20"/>
      <c r="TDP19" s="20"/>
      <c r="TDQ19" s="20"/>
      <c r="TDR19" s="20"/>
      <c r="TDS19" s="20"/>
      <c r="TDT19" s="20"/>
      <c r="TDU19" s="20"/>
      <c r="TDV19" s="20"/>
      <c r="TDW19" s="20"/>
      <c r="TDX19" s="20"/>
      <c r="TDY19" s="20"/>
      <c r="TDZ19" s="20"/>
      <c r="TEA19" s="20"/>
      <c r="TEB19" s="20"/>
      <c r="TEC19" s="20"/>
      <c r="TED19" s="20"/>
      <c r="TEE19" s="20"/>
      <c r="TEF19" s="20"/>
      <c r="TEG19" s="20"/>
      <c r="TEH19" s="20"/>
      <c r="TEI19" s="20"/>
      <c r="TEJ19" s="20"/>
      <c r="TEK19" s="20"/>
      <c r="TEL19" s="20"/>
      <c r="TEM19" s="20"/>
      <c r="TEN19" s="20"/>
      <c r="TEO19" s="20"/>
      <c r="TEP19" s="20"/>
      <c r="TEQ19" s="20"/>
      <c r="TER19" s="20"/>
      <c r="TES19" s="20"/>
      <c r="TET19" s="20"/>
      <c r="TEU19" s="20"/>
      <c r="TEV19" s="20"/>
      <c r="TEW19" s="20"/>
      <c r="TEX19" s="20"/>
      <c r="TEY19" s="20"/>
      <c r="TEZ19" s="20"/>
      <c r="TFA19" s="20"/>
      <c r="TFB19" s="20"/>
      <c r="TFC19" s="20"/>
      <c r="TFD19" s="20"/>
      <c r="TFE19" s="20"/>
      <c r="TFF19" s="20"/>
      <c r="TFG19" s="20"/>
      <c r="TFH19" s="20"/>
      <c r="TFI19" s="20"/>
      <c r="TFJ19" s="20"/>
      <c r="TFK19" s="20"/>
      <c r="TFL19" s="20"/>
      <c r="TFM19" s="20"/>
      <c r="TFN19" s="20"/>
      <c r="TFO19" s="20"/>
      <c r="TFP19" s="20"/>
      <c r="TFQ19" s="20"/>
      <c r="TFR19" s="20"/>
      <c r="TFS19" s="20"/>
      <c r="TFT19" s="20"/>
      <c r="TFU19" s="20"/>
      <c r="TFV19" s="20"/>
      <c r="TFW19" s="20"/>
      <c r="TFX19" s="20"/>
      <c r="TFY19" s="20"/>
      <c r="TFZ19" s="20"/>
      <c r="TGA19" s="20"/>
      <c r="TGB19" s="20"/>
      <c r="TGC19" s="20"/>
      <c r="TGD19" s="20"/>
      <c r="TGE19" s="20"/>
      <c r="TGF19" s="20"/>
      <c r="TGG19" s="20"/>
      <c r="TGH19" s="20"/>
      <c r="TGI19" s="20"/>
      <c r="TGJ19" s="20"/>
      <c r="TGK19" s="20"/>
      <c r="TGL19" s="20"/>
      <c r="TGM19" s="20"/>
      <c r="TGN19" s="20"/>
      <c r="TGO19" s="20"/>
      <c r="TGP19" s="20"/>
      <c r="TGQ19" s="20"/>
      <c r="TGR19" s="20"/>
      <c r="TGS19" s="20"/>
      <c r="TGT19" s="20"/>
      <c r="TGU19" s="20"/>
      <c r="TGV19" s="20"/>
      <c r="TGW19" s="20"/>
      <c r="TGX19" s="20"/>
      <c r="TGY19" s="20"/>
      <c r="TGZ19" s="20"/>
      <c r="THA19" s="20"/>
      <c r="THB19" s="20"/>
      <c r="THC19" s="20"/>
      <c r="THD19" s="20"/>
      <c r="THE19" s="20"/>
      <c r="THF19" s="20"/>
      <c r="THG19" s="20"/>
      <c r="THH19" s="20"/>
      <c r="THI19" s="20"/>
      <c r="THJ19" s="20"/>
      <c r="THK19" s="20"/>
      <c r="THL19" s="20"/>
      <c r="THM19" s="20"/>
      <c r="THN19" s="20"/>
      <c r="THO19" s="20"/>
      <c r="THP19" s="20"/>
      <c r="THQ19" s="20"/>
      <c r="THR19" s="20"/>
      <c r="THS19" s="20"/>
      <c r="THT19" s="20"/>
      <c r="THU19" s="20"/>
      <c r="THV19" s="20"/>
      <c r="THW19" s="20"/>
      <c r="THX19" s="20"/>
      <c r="THY19" s="20"/>
      <c r="THZ19" s="20"/>
      <c r="TIA19" s="20"/>
      <c r="TIB19" s="20"/>
      <c r="TIC19" s="20"/>
      <c r="TID19" s="20"/>
      <c r="TIE19" s="20"/>
      <c r="TIF19" s="20"/>
      <c r="TIG19" s="20"/>
      <c r="TIH19" s="20"/>
      <c r="TII19" s="20"/>
      <c r="TIJ19" s="20"/>
      <c r="TIK19" s="20"/>
      <c r="TIL19" s="20"/>
      <c r="TIM19" s="20"/>
      <c r="TIN19" s="20"/>
      <c r="TIO19" s="20"/>
      <c r="TIP19" s="20"/>
      <c r="TIQ19" s="20"/>
      <c r="TIR19" s="20"/>
      <c r="TIS19" s="20"/>
      <c r="TIT19" s="20"/>
      <c r="TIU19" s="20"/>
      <c r="TIV19" s="20"/>
      <c r="TIW19" s="20"/>
      <c r="TIX19" s="20"/>
      <c r="TIY19" s="20"/>
      <c r="TIZ19" s="20"/>
      <c r="TJA19" s="20"/>
      <c r="TJB19" s="20"/>
      <c r="TJC19" s="20"/>
      <c r="TJD19" s="20"/>
      <c r="TJE19" s="20"/>
      <c r="TJF19" s="20"/>
      <c r="TJG19" s="20"/>
      <c r="TJH19" s="20"/>
      <c r="TJI19" s="20"/>
      <c r="TJJ19" s="20"/>
      <c r="TJK19" s="20"/>
      <c r="TJL19" s="20"/>
      <c r="TJM19" s="20"/>
      <c r="TJN19" s="20"/>
      <c r="TJO19" s="20"/>
      <c r="TJP19" s="20"/>
      <c r="TJQ19" s="20"/>
      <c r="TJR19" s="20"/>
      <c r="TJS19" s="20"/>
      <c r="TJT19" s="20"/>
      <c r="TJU19" s="20"/>
      <c r="TJV19" s="20"/>
      <c r="TJW19" s="20"/>
      <c r="TJX19" s="20"/>
      <c r="TJY19" s="20"/>
      <c r="TJZ19" s="20"/>
      <c r="TKA19" s="20"/>
      <c r="TKB19" s="20"/>
      <c r="TKC19" s="20"/>
      <c r="TKD19" s="20"/>
      <c r="TKE19" s="20"/>
      <c r="TKF19" s="20"/>
      <c r="TKG19" s="20"/>
      <c r="TKH19" s="20"/>
      <c r="TKI19" s="20"/>
      <c r="TKJ19" s="20"/>
      <c r="TKK19" s="20"/>
      <c r="TKL19" s="20"/>
      <c r="TKM19" s="20"/>
      <c r="TKN19" s="20"/>
      <c r="TKO19" s="20"/>
      <c r="TKP19" s="20"/>
      <c r="TKQ19" s="20"/>
      <c r="TKR19" s="20"/>
      <c r="TKS19" s="20"/>
      <c r="TKT19" s="20"/>
      <c r="TKU19" s="20"/>
      <c r="TKV19" s="20"/>
      <c r="TKW19" s="20"/>
      <c r="TKX19" s="20"/>
      <c r="TKY19" s="20"/>
      <c r="TKZ19" s="20"/>
      <c r="TLA19" s="20"/>
      <c r="TLB19" s="20"/>
      <c r="TLC19" s="20"/>
      <c r="TLD19" s="20"/>
      <c r="TLE19" s="20"/>
      <c r="TLF19" s="20"/>
      <c r="TLG19" s="20"/>
      <c r="TLH19" s="20"/>
      <c r="TLI19" s="20"/>
      <c r="TLJ19" s="20"/>
      <c r="TLK19" s="20"/>
      <c r="TLL19" s="20"/>
      <c r="TLM19" s="20"/>
      <c r="TLN19" s="20"/>
      <c r="TLO19" s="20"/>
      <c r="TLP19" s="20"/>
      <c r="TLQ19" s="20"/>
      <c r="TLR19" s="20"/>
      <c r="TLS19" s="20"/>
      <c r="TLT19" s="20"/>
      <c r="TLU19" s="20"/>
      <c r="TLV19" s="20"/>
      <c r="TLW19" s="20"/>
      <c r="TLX19" s="20"/>
      <c r="TLY19" s="20"/>
      <c r="TLZ19" s="20"/>
      <c r="TMA19" s="20"/>
      <c r="TMB19" s="20"/>
      <c r="TMC19" s="20"/>
      <c r="TMD19" s="20"/>
      <c r="TME19" s="20"/>
      <c r="TMF19" s="20"/>
      <c r="TMG19" s="20"/>
      <c r="TMH19" s="20"/>
      <c r="TMI19" s="20"/>
      <c r="TMJ19" s="20"/>
      <c r="TMK19" s="20"/>
      <c r="TML19" s="20"/>
      <c r="TMM19" s="20"/>
      <c r="TMN19" s="20"/>
      <c r="TMO19" s="20"/>
      <c r="TMP19" s="20"/>
      <c r="TMQ19" s="20"/>
      <c r="TMR19" s="20"/>
      <c r="TMS19" s="20"/>
      <c r="TMT19" s="20"/>
      <c r="TMU19" s="20"/>
      <c r="TMV19" s="20"/>
      <c r="TMW19" s="20"/>
      <c r="TMX19" s="20"/>
      <c r="TMY19" s="20"/>
      <c r="TMZ19" s="20"/>
      <c r="TNA19" s="20"/>
      <c r="TNB19" s="20"/>
      <c r="TNC19" s="20"/>
      <c r="TND19" s="20"/>
      <c r="TNE19" s="20"/>
      <c r="TNF19" s="20"/>
      <c r="TNG19" s="20"/>
      <c r="TNH19" s="20"/>
      <c r="TNI19" s="20"/>
      <c r="TNJ19" s="20"/>
      <c r="TNK19" s="20"/>
      <c r="TNL19" s="20"/>
      <c r="TNM19" s="20"/>
      <c r="TNN19" s="20"/>
      <c r="TNO19" s="20"/>
      <c r="TNP19" s="20"/>
      <c r="TNQ19" s="20"/>
      <c r="TNR19" s="20"/>
      <c r="TNS19" s="20"/>
      <c r="TNT19" s="20"/>
      <c r="TNU19" s="20"/>
      <c r="TNV19" s="20"/>
      <c r="TNW19" s="20"/>
      <c r="TNX19" s="20"/>
      <c r="TNY19" s="20"/>
      <c r="TNZ19" s="20"/>
      <c r="TOA19" s="20"/>
      <c r="TOB19" s="20"/>
      <c r="TOC19" s="20"/>
      <c r="TOD19" s="20"/>
      <c r="TOE19" s="20"/>
      <c r="TOF19" s="20"/>
      <c r="TOG19" s="20"/>
      <c r="TOH19" s="20"/>
      <c r="TOI19" s="20"/>
      <c r="TOJ19" s="20"/>
      <c r="TOK19" s="20"/>
      <c r="TOL19" s="20"/>
      <c r="TOM19" s="20"/>
      <c r="TON19" s="20"/>
      <c r="TOO19" s="20"/>
      <c r="TOP19" s="20"/>
      <c r="TOQ19" s="20"/>
      <c r="TOR19" s="20"/>
      <c r="TOS19" s="20"/>
      <c r="TOT19" s="20"/>
      <c r="TOU19" s="20"/>
      <c r="TOV19" s="20"/>
      <c r="TOW19" s="20"/>
      <c r="TOX19" s="20"/>
      <c r="TOY19" s="20"/>
      <c r="TOZ19" s="20"/>
      <c r="TPA19" s="20"/>
      <c r="TPB19" s="20"/>
      <c r="TPC19" s="20"/>
      <c r="TPD19" s="20"/>
      <c r="TPE19" s="20"/>
      <c r="TPF19" s="20"/>
      <c r="TPG19" s="20"/>
      <c r="TPH19" s="20"/>
      <c r="TPI19" s="20"/>
      <c r="TPJ19" s="20"/>
      <c r="TPK19" s="20"/>
      <c r="TPL19" s="20"/>
      <c r="TPM19" s="20"/>
      <c r="TPN19" s="20"/>
      <c r="TPO19" s="20"/>
      <c r="TPP19" s="20"/>
      <c r="TPQ19" s="20"/>
      <c r="TPR19" s="20"/>
      <c r="TPS19" s="20"/>
      <c r="TPT19" s="20"/>
      <c r="TPU19" s="20"/>
      <c r="TPV19" s="20"/>
      <c r="TPW19" s="20"/>
      <c r="TPX19" s="20"/>
      <c r="TPY19" s="20"/>
      <c r="TPZ19" s="20"/>
      <c r="TQA19" s="20"/>
      <c r="TQB19" s="20"/>
      <c r="TQC19" s="20"/>
      <c r="TQD19" s="20"/>
      <c r="TQE19" s="20"/>
      <c r="TQF19" s="20"/>
      <c r="TQG19" s="20"/>
      <c r="TQH19" s="20"/>
      <c r="TQI19" s="20"/>
      <c r="TQJ19" s="20"/>
      <c r="TQK19" s="20"/>
      <c r="TQL19" s="20"/>
      <c r="TQM19" s="20"/>
      <c r="TQN19" s="20"/>
      <c r="TQO19" s="20"/>
      <c r="TQP19" s="20"/>
      <c r="TQQ19" s="20"/>
      <c r="TQR19" s="20"/>
      <c r="TQS19" s="20"/>
      <c r="TQT19" s="20"/>
      <c r="TQU19" s="20"/>
      <c r="TQV19" s="20"/>
      <c r="TQW19" s="20"/>
      <c r="TQX19" s="20"/>
      <c r="TQY19" s="20"/>
      <c r="TQZ19" s="20"/>
      <c r="TRA19" s="20"/>
      <c r="TRB19" s="20"/>
      <c r="TRC19" s="20"/>
      <c r="TRD19" s="20"/>
      <c r="TRE19" s="20"/>
      <c r="TRF19" s="20"/>
      <c r="TRG19" s="20"/>
      <c r="TRH19" s="20"/>
      <c r="TRI19" s="20"/>
      <c r="TRJ19" s="20"/>
      <c r="TRK19" s="20"/>
      <c r="TRL19" s="20"/>
      <c r="TRM19" s="20"/>
      <c r="TRN19" s="20"/>
      <c r="TRO19" s="20"/>
      <c r="TRP19" s="20"/>
      <c r="TRQ19" s="20"/>
      <c r="TRR19" s="20"/>
      <c r="TRS19" s="20"/>
      <c r="TRT19" s="20"/>
      <c r="TRU19" s="20"/>
      <c r="TRV19" s="20"/>
      <c r="TRW19" s="20"/>
      <c r="TRX19" s="20"/>
      <c r="TRY19" s="20"/>
      <c r="TRZ19" s="20"/>
      <c r="TSA19" s="20"/>
      <c r="TSB19" s="20"/>
      <c r="TSC19" s="20"/>
      <c r="TSD19" s="20"/>
      <c r="TSE19" s="20"/>
      <c r="TSF19" s="20"/>
      <c r="TSG19" s="20"/>
      <c r="TSH19" s="20"/>
      <c r="TSI19" s="20"/>
      <c r="TSJ19" s="20"/>
      <c r="TSK19" s="20"/>
      <c r="TSL19" s="20"/>
      <c r="TSM19" s="20"/>
      <c r="TSN19" s="20"/>
      <c r="TSO19" s="20"/>
      <c r="TSP19" s="20"/>
      <c r="TSQ19" s="20"/>
      <c r="TSR19" s="20"/>
      <c r="TSS19" s="20"/>
      <c r="TST19" s="20"/>
      <c r="TSU19" s="20"/>
      <c r="TSV19" s="20"/>
      <c r="TSW19" s="20"/>
      <c r="TSX19" s="20"/>
      <c r="TSY19" s="20"/>
      <c r="TSZ19" s="20"/>
      <c r="TTA19" s="20"/>
      <c r="TTB19" s="20"/>
      <c r="TTC19" s="20"/>
      <c r="TTD19" s="20"/>
      <c r="TTE19" s="20"/>
      <c r="TTF19" s="20"/>
      <c r="TTG19" s="20"/>
      <c r="TTH19" s="20"/>
      <c r="TTI19" s="20"/>
      <c r="TTJ19" s="20"/>
      <c r="TTK19" s="20"/>
      <c r="TTL19" s="20"/>
      <c r="TTM19" s="20"/>
      <c r="TTN19" s="20"/>
      <c r="TTO19" s="20"/>
      <c r="TTP19" s="20"/>
      <c r="TTQ19" s="20"/>
      <c r="TTR19" s="20"/>
      <c r="TTS19" s="20"/>
      <c r="TTT19" s="20"/>
      <c r="TTU19" s="20"/>
      <c r="TTV19" s="20"/>
      <c r="TTW19" s="20"/>
      <c r="TTX19" s="20"/>
      <c r="TTY19" s="20"/>
      <c r="TTZ19" s="20"/>
      <c r="TUA19" s="20"/>
      <c r="TUB19" s="20"/>
      <c r="TUC19" s="20"/>
      <c r="TUD19" s="20"/>
      <c r="TUE19" s="20"/>
      <c r="TUF19" s="20"/>
      <c r="TUG19" s="20"/>
      <c r="TUH19" s="20"/>
      <c r="TUI19" s="20"/>
      <c r="TUJ19" s="20"/>
      <c r="TUK19" s="20"/>
      <c r="TUL19" s="20"/>
      <c r="TUM19" s="20"/>
      <c r="TUN19" s="20"/>
      <c r="TUO19" s="20"/>
      <c r="TUP19" s="20"/>
      <c r="TUQ19" s="20"/>
      <c r="TUR19" s="20"/>
      <c r="TUS19" s="20"/>
      <c r="TUT19" s="20"/>
      <c r="TUU19" s="20"/>
      <c r="TUV19" s="20"/>
      <c r="TUW19" s="20"/>
      <c r="TUX19" s="20"/>
      <c r="TUY19" s="20"/>
      <c r="TUZ19" s="20"/>
      <c r="TVA19" s="20"/>
      <c r="TVB19" s="20"/>
      <c r="TVC19" s="20"/>
      <c r="TVD19" s="20"/>
      <c r="TVE19" s="20"/>
      <c r="TVF19" s="20"/>
      <c r="TVG19" s="20"/>
      <c r="TVH19" s="20"/>
      <c r="TVI19" s="20"/>
      <c r="TVJ19" s="20"/>
      <c r="TVK19" s="20"/>
      <c r="TVL19" s="20"/>
      <c r="TVM19" s="20"/>
      <c r="TVN19" s="20"/>
      <c r="TVO19" s="20"/>
      <c r="TVP19" s="20"/>
      <c r="TVQ19" s="20"/>
      <c r="TVR19" s="20"/>
      <c r="TVS19" s="20"/>
      <c r="TVT19" s="20"/>
      <c r="TVU19" s="20"/>
      <c r="TVV19" s="20"/>
      <c r="TVW19" s="20"/>
      <c r="TVX19" s="20"/>
      <c r="TVY19" s="20"/>
      <c r="TVZ19" s="20"/>
      <c r="TWA19" s="20"/>
      <c r="TWB19" s="20"/>
      <c r="TWC19" s="20"/>
      <c r="TWD19" s="20"/>
      <c r="TWE19" s="20"/>
      <c r="TWF19" s="20"/>
      <c r="TWG19" s="20"/>
      <c r="TWH19" s="20"/>
      <c r="TWI19" s="20"/>
      <c r="TWJ19" s="20"/>
      <c r="TWK19" s="20"/>
      <c r="TWL19" s="20"/>
      <c r="TWM19" s="20"/>
      <c r="TWN19" s="20"/>
      <c r="TWO19" s="20"/>
      <c r="TWP19" s="20"/>
      <c r="TWQ19" s="20"/>
      <c r="TWR19" s="20"/>
      <c r="TWS19" s="20"/>
      <c r="TWT19" s="20"/>
      <c r="TWU19" s="20"/>
      <c r="TWV19" s="20"/>
      <c r="TWW19" s="20"/>
      <c r="TWX19" s="20"/>
      <c r="TWY19" s="20"/>
      <c r="TWZ19" s="20"/>
      <c r="TXA19" s="20"/>
      <c r="TXB19" s="20"/>
      <c r="TXC19" s="20"/>
      <c r="TXD19" s="20"/>
      <c r="TXE19" s="20"/>
      <c r="TXF19" s="20"/>
      <c r="TXG19" s="20"/>
      <c r="TXH19" s="20"/>
      <c r="TXI19" s="20"/>
      <c r="TXJ19" s="20"/>
      <c r="TXK19" s="20"/>
      <c r="TXL19" s="20"/>
      <c r="TXM19" s="20"/>
      <c r="TXN19" s="20"/>
      <c r="TXO19" s="20"/>
      <c r="TXP19" s="20"/>
      <c r="TXQ19" s="20"/>
      <c r="TXR19" s="20"/>
      <c r="TXS19" s="20"/>
      <c r="TXT19" s="20"/>
      <c r="TXU19" s="20"/>
      <c r="TXV19" s="20"/>
      <c r="TXW19" s="20"/>
      <c r="TXX19" s="20"/>
      <c r="TXY19" s="20"/>
      <c r="TXZ19" s="20"/>
      <c r="TYA19" s="20"/>
      <c r="TYB19" s="20"/>
      <c r="TYC19" s="20"/>
      <c r="TYD19" s="20"/>
      <c r="TYE19" s="20"/>
      <c r="TYF19" s="20"/>
      <c r="TYG19" s="20"/>
      <c r="TYH19" s="20"/>
      <c r="TYI19" s="20"/>
      <c r="TYJ19" s="20"/>
      <c r="TYK19" s="20"/>
      <c r="TYL19" s="20"/>
      <c r="TYM19" s="20"/>
      <c r="TYN19" s="20"/>
      <c r="TYO19" s="20"/>
      <c r="TYP19" s="20"/>
      <c r="TYQ19" s="20"/>
      <c r="TYR19" s="20"/>
      <c r="TYS19" s="20"/>
      <c r="TYT19" s="20"/>
      <c r="TYU19" s="20"/>
      <c r="TYV19" s="20"/>
      <c r="TYW19" s="20"/>
      <c r="TYX19" s="20"/>
      <c r="TYY19" s="20"/>
      <c r="TYZ19" s="20"/>
      <c r="TZA19" s="20"/>
      <c r="TZB19" s="20"/>
      <c r="TZC19" s="20"/>
      <c r="TZD19" s="20"/>
      <c r="TZE19" s="20"/>
      <c r="TZF19" s="20"/>
      <c r="TZG19" s="20"/>
      <c r="TZH19" s="20"/>
      <c r="TZI19" s="20"/>
      <c r="TZJ19" s="20"/>
      <c r="TZK19" s="20"/>
      <c r="TZL19" s="20"/>
      <c r="TZM19" s="20"/>
      <c r="TZN19" s="20"/>
      <c r="TZO19" s="20"/>
      <c r="TZP19" s="20"/>
      <c r="TZQ19" s="20"/>
      <c r="TZR19" s="20"/>
      <c r="TZS19" s="20"/>
      <c r="TZT19" s="20"/>
      <c r="TZU19" s="20"/>
      <c r="TZV19" s="20"/>
      <c r="TZW19" s="20"/>
      <c r="TZX19" s="20"/>
      <c r="TZY19" s="20"/>
      <c r="TZZ19" s="20"/>
      <c r="UAA19" s="20"/>
      <c r="UAB19" s="20"/>
      <c r="UAC19" s="20"/>
      <c r="UAD19" s="20"/>
      <c r="UAE19" s="20"/>
      <c r="UAF19" s="20"/>
      <c r="UAG19" s="20"/>
      <c r="UAH19" s="20"/>
      <c r="UAI19" s="20"/>
      <c r="UAJ19" s="20"/>
      <c r="UAK19" s="20"/>
      <c r="UAL19" s="20"/>
      <c r="UAM19" s="20"/>
      <c r="UAN19" s="20"/>
      <c r="UAO19" s="20"/>
      <c r="UAP19" s="20"/>
      <c r="UAQ19" s="20"/>
      <c r="UAR19" s="20"/>
      <c r="UAS19" s="20"/>
      <c r="UAT19" s="20"/>
      <c r="UAU19" s="20"/>
      <c r="UAV19" s="20"/>
      <c r="UAW19" s="20"/>
      <c r="UAX19" s="20"/>
      <c r="UAY19" s="20"/>
      <c r="UAZ19" s="20"/>
      <c r="UBA19" s="20"/>
      <c r="UBB19" s="20"/>
      <c r="UBC19" s="20"/>
      <c r="UBD19" s="20"/>
      <c r="UBE19" s="20"/>
      <c r="UBF19" s="20"/>
      <c r="UBG19" s="20"/>
      <c r="UBH19" s="20"/>
      <c r="UBI19" s="20"/>
      <c r="UBJ19" s="20"/>
      <c r="UBK19" s="20"/>
      <c r="UBL19" s="20"/>
      <c r="UBM19" s="20"/>
      <c r="UBN19" s="20"/>
      <c r="UBO19" s="20"/>
      <c r="UBP19" s="20"/>
      <c r="UBQ19" s="20"/>
      <c r="UBR19" s="20"/>
      <c r="UBS19" s="20"/>
      <c r="UBT19" s="20"/>
      <c r="UBU19" s="20"/>
      <c r="UBV19" s="20"/>
      <c r="UBW19" s="20"/>
      <c r="UBX19" s="20"/>
      <c r="UBY19" s="20"/>
      <c r="UBZ19" s="20"/>
      <c r="UCA19" s="20"/>
      <c r="UCB19" s="20"/>
      <c r="UCC19" s="20"/>
      <c r="UCD19" s="20"/>
      <c r="UCE19" s="20"/>
      <c r="UCF19" s="20"/>
      <c r="UCG19" s="20"/>
      <c r="UCH19" s="20"/>
      <c r="UCI19" s="20"/>
      <c r="UCJ19" s="20"/>
      <c r="UCK19" s="20"/>
      <c r="UCL19" s="20"/>
      <c r="UCM19" s="20"/>
      <c r="UCN19" s="20"/>
      <c r="UCO19" s="20"/>
      <c r="UCP19" s="20"/>
      <c r="UCQ19" s="20"/>
      <c r="UCR19" s="20"/>
      <c r="UCS19" s="20"/>
      <c r="UCT19" s="20"/>
      <c r="UCU19" s="20"/>
      <c r="UCV19" s="20"/>
      <c r="UCW19" s="20"/>
      <c r="UCX19" s="20"/>
      <c r="UCY19" s="20"/>
      <c r="UCZ19" s="20"/>
      <c r="UDA19" s="20"/>
      <c r="UDB19" s="20"/>
      <c r="UDC19" s="20"/>
      <c r="UDD19" s="20"/>
      <c r="UDE19" s="20"/>
      <c r="UDF19" s="20"/>
      <c r="UDG19" s="20"/>
      <c r="UDH19" s="20"/>
      <c r="UDI19" s="20"/>
      <c r="UDJ19" s="20"/>
      <c r="UDK19" s="20"/>
      <c r="UDL19" s="20"/>
      <c r="UDM19" s="20"/>
      <c r="UDN19" s="20"/>
      <c r="UDO19" s="20"/>
      <c r="UDP19" s="20"/>
      <c r="UDQ19" s="20"/>
      <c r="UDR19" s="20"/>
      <c r="UDS19" s="20"/>
      <c r="UDT19" s="20"/>
      <c r="UDU19" s="20"/>
      <c r="UDV19" s="20"/>
      <c r="UDW19" s="20"/>
      <c r="UDX19" s="20"/>
      <c r="UDY19" s="20"/>
      <c r="UDZ19" s="20"/>
      <c r="UEA19" s="20"/>
      <c r="UEB19" s="20"/>
      <c r="UEC19" s="20"/>
      <c r="UED19" s="20"/>
      <c r="UEE19" s="20"/>
      <c r="UEF19" s="20"/>
      <c r="UEG19" s="20"/>
      <c r="UEH19" s="20"/>
      <c r="UEI19" s="20"/>
      <c r="UEJ19" s="20"/>
      <c r="UEK19" s="20"/>
      <c r="UEL19" s="20"/>
      <c r="UEM19" s="20"/>
      <c r="UEN19" s="20"/>
      <c r="UEO19" s="20"/>
      <c r="UEP19" s="20"/>
      <c r="UEQ19" s="20"/>
      <c r="UER19" s="20"/>
      <c r="UES19" s="20"/>
      <c r="UET19" s="20"/>
      <c r="UEU19" s="20"/>
      <c r="UEV19" s="20"/>
      <c r="UEW19" s="20"/>
      <c r="UEX19" s="20"/>
      <c r="UEY19" s="20"/>
      <c r="UEZ19" s="20"/>
      <c r="UFA19" s="20"/>
      <c r="UFB19" s="20"/>
      <c r="UFC19" s="20"/>
      <c r="UFD19" s="20"/>
      <c r="UFE19" s="20"/>
      <c r="UFF19" s="20"/>
      <c r="UFG19" s="20"/>
      <c r="UFH19" s="20"/>
      <c r="UFI19" s="20"/>
      <c r="UFJ19" s="20"/>
      <c r="UFK19" s="20"/>
      <c r="UFL19" s="20"/>
      <c r="UFM19" s="20"/>
      <c r="UFN19" s="20"/>
      <c r="UFO19" s="20"/>
      <c r="UFP19" s="20"/>
      <c r="UFQ19" s="20"/>
      <c r="UFR19" s="20"/>
      <c r="UFS19" s="20"/>
      <c r="UFT19" s="20"/>
      <c r="UFU19" s="20"/>
      <c r="UFV19" s="20"/>
      <c r="UFW19" s="20"/>
      <c r="UFX19" s="20"/>
      <c r="UFY19" s="20"/>
      <c r="UFZ19" s="20"/>
      <c r="UGA19" s="20"/>
      <c r="UGB19" s="20"/>
      <c r="UGC19" s="20"/>
      <c r="UGD19" s="20"/>
      <c r="UGE19" s="20"/>
      <c r="UGF19" s="20"/>
      <c r="UGG19" s="20"/>
      <c r="UGH19" s="20"/>
      <c r="UGI19" s="20"/>
      <c r="UGJ19" s="20"/>
      <c r="UGK19" s="20"/>
      <c r="UGL19" s="20"/>
      <c r="UGM19" s="20"/>
      <c r="UGN19" s="20"/>
      <c r="UGO19" s="20"/>
      <c r="UGP19" s="20"/>
      <c r="UGQ19" s="20"/>
      <c r="UGR19" s="20"/>
      <c r="UGS19" s="20"/>
      <c r="UGT19" s="20"/>
      <c r="UGU19" s="20"/>
      <c r="UGV19" s="20"/>
      <c r="UGW19" s="20"/>
      <c r="UGX19" s="20"/>
      <c r="UGY19" s="20"/>
      <c r="UGZ19" s="20"/>
      <c r="UHA19" s="20"/>
      <c r="UHB19" s="20"/>
      <c r="UHC19" s="20"/>
      <c r="UHD19" s="20"/>
      <c r="UHE19" s="20"/>
      <c r="UHF19" s="20"/>
      <c r="UHG19" s="20"/>
      <c r="UHH19" s="20"/>
      <c r="UHI19" s="20"/>
      <c r="UHJ19" s="20"/>
      <c r="UHK19" s="20"/>
      <c r="UHL19" s="20"/>
      <c r="UHM19" s="20"/>
      <c r="UHN19" s="20"/>
      <c r="UHO19" s="20"/>
      <c r="UHP19" s="20"/>
      <c r="UHQ19" s="20"/>
      <c r="UHR19" s="20"/>
      <c r="UHS19" s="20"/>
      <c r="UHT19" s="20"/>
      <c r="UHU19" s="20"/>
      <c r="UHV19" s="20"/>
      <c r="UHW19" s="20"/>
      <c r="UHX19" s="20"/>
      <c r="UHY19" s="20"/>
      <c r="UHZ19" s="20"/>
      <c r="UIA19" s="20"/>
      <c r="UIB19" s="20"/>
      <c r="UIC19" s="20"/>
      <c r="UID19" s="20"/>
      <c r="UIE19" s="20"/>
      <c r="UIF19" s="20"/>
      <c r="UIG19" s="20"/>
      <c r="UIH19" s="20"/>
      <c r="UII19" s="20"/>
      <c r="UIJ19" s="20"/>
      <c r="UIK19" s="20"/>
      <c r="UIL19" s="20"/>
      <c r="UIM19" s="20"/>
      <c r="UIN19" s="20"/>
      <c r="UIO19" s="20"/>
      <c r="UIP19" s="20"/>
      <c r="UIQ19" s="20"/>
      <c r="UIR19" s="20"/>
      <c r="UIS19" s="20"/>
      <c r="UIT19" s="20"/>
      <c r="UIU19" s="20"/>
      <c r="UIV19" s="20"/>
      <c r="UIW19" s="20"/>
      <c r="UIX19" s="20"/>
      <c r="UIY19" s="20"/>
      <c r="UIZ19" s="20"/>
      <c r="UJA19" s="20"/>
      <c r="UJB19" s="20"/>
      <c r="UJC19" s="20"/>
      <c r="UJD19" s="20"/>
      <c r="UJE19" s="20"/>
      <c r="UJF19" s="20"/>
      <c r="UJG19" s="20"/>
      <c r="UJH19" s="20"/>
      <c r="UJI19" s="20"/>
      <c r="UJJ19" s="20"/>
      <c r="UJK19" s="20"/>
      <c r="UJL19" s="20"/>
      <c r="UJM19" s="20"/>
      <c r="UJN19" s="20"/>
      <c r="UJO19" s="20"/>
      <c r="UJP19" s="20"/>
      <c r="UJQ19" s="20"/>
      <c r="UJR19" s="20"/>
      <c r="UJS19" s="20"/>
      <c r="UJT19" s="20"/>
      <c r="UJU19" s="20"/>
      <c r="UJV19" s="20"/>
      <c r="UJW19" s="20"/>
      <c r="UJX19" s="20"/>
      <c r="UJY19" s="20"/>
      <c r="UJZ19" s="20"/>
      <c r="UKA19" s="20"/>
      <c r="UKB19" s="20"/>
      <c r="UKC19" s="20"/>
      <c r="UKD19" s="20"/>
      <c r="UKE19" s="20"/>
      <c r="UKF19" s="20"/>
      <c r="UKG19" s="20"/>
      <c r="UKH19" s="20"/>
      <c r="UKI19" s="20"/>
      <c r="UKJ19" s="20"/>
      <c r="UKK19" s="20"/>
      <c r="UKL19" s="20"/>
      <c r="UKM19" s="20"/>
      <c r="UKN19" s="20"/>
      <c r="UKO19" s="20"/>
      <c r="UKP19" s="20"/>
      <c r="UKQ19" s="20"/>
      <c r="UKR19" s="20"/>
      <c r="UKS19" s="20"/>
      <c r="UKT19" s="20"/>
      <c r="UKU19" s="20"/>
      <c r="UKV19" s="20"/>
      <c r="UKW19" s="20"/>
      <c r="UKX19" s="20"/>
      <c r="UKY19" s="20"/>
      <c r="UKZ19" s="20"/>
      <c r="ULA19" s="20"/>
      <c r="ULB19" s="20"/>
      <c r="ULC19" s="20"/>
      <c r="ULD19" s="20"/>
      <c r="ULE19" s="20"/>
      <c r="ULF19" s="20"/>
      <c r="ULG19" s="20"/>
      <c r="ULH19" s="20"/>
      <c r="ULI19" s="20"/>
      <c r="ULJ19" s="20"/>
      <c r="ULK19" s="20"/>
      <c r="ULL19" s="20"/>
      <c r="ULM19" s="20"/>
      <c r="ULN19" s="20"/>
      <c r="ULO19" s="20"/>
      <c r="ULP19" s="20"/>
      <c r="ULQ19" s="20"/>
      <c r="ULR19" s="20"/>
      <c r="ULS19" s="20"/>
      <c r="ULT19" s="20"/>
      <c r="ULU19" s="20"/>
      <c r="ULV19" s="20"/>
      <c r="ULW19" s="20"/>
      <c r="ULX19" s="20"/>
      <c r="ULY19" s="20"/>
      <c r="ULZ19" s="20"/>
      <c r="UMA19" s="20"/>
      <c r="UMB19" s="20"/>
      <c r="UMC19" s="20"/>
      <c r="UMD19" s="20"/>
      <c r="UME19" s="20"/>
      <c r="UMF19" s="20"/>
      <c r="UMG19" s="20"/>
      <c r="UMH19" s="20"/>
      <c r="UMI19" s="20"/>
      <c r="UMJ19" s="20"/>
      <c r="UMK19" s="20"/>
      <c r="UML19" s="20"/>
      <c r="UMM19" s="20"/>
      <c r="UMN19" s="20"/>
      <c r="UMO19" s="20"/>
      <c r="UMP19" s="20"/>
      <c r="UMQ19" s="20"/>
      <c r="UMR19" s="20"/>
      <c r="UMS19" s="20"/>
      <c r="UMT19" s="20"/>
      <c r="UMU19" s="20"/>
      <c r="UMV19" s="20"/>
      <c r="UMW19" s="20"/>
      <c r="UMX19" s="20"/>
      <c r="UMY19" s="20"/>
      <c r="UMZ19" s="20"/>
      <c r="UNA19" s="20"/>
      <c r="UNB19" s="20"/>
      <c r="UNC19" s="20"/>
      <c r="UND19" s="20"/>
      <c r="UNE19" s="20"/>
      <c r="UNF19" s="20"/>
      <c r="UNG19" s="20"/>
      <c r="UNH19" s="20"/>
      <c r="UNI19" s="20"/>
      <c r="UNJ19" s="20"/>
      <c r="UNK19" s="20"/>
      <c r="UNL19" s="20"/>
      <c r="UNM19" s="20"/>
      <c r="UNN19" s="20"/>
      <c r="UNO19" s="20"/>
      <c r="UNP19" s="20"/>
      <c r="UNQ19" s="20"/>
      <c r="UNR19" s="20"/>
      <c r="UNS19" s="20"/>
      <c r="UNT19" s="20"/>
      <c r="UNU19" s="20"/>
      <c r="UNV19" s="20"/>
      <c r="UNW19" s="20"/>
      <c r="UNX19" s="20"/>
      <c r="UNY19" s="20"/>
      <c r="UNZ19" s="20"/>
      <c r="UOA19" s="20"/>
      <c r="UOB19" s="20"/>
      <c r="UOC19" s="20"/>
      <c r="UOD19" s="20"/>
      <c r="UOE19" s="20"/>
      <c r="UOF19" s="20"/>
      <c r="UOG19" s="20"/>
      <c r="UOH19" s="20"/>
      <c r="UOI19" s="20"/>
      <c r="UOJ19" s="20"/>
      <c r="UOK19" s="20"/>
      <c r="UOL19" s="20"/>
      <c r="UOM19" s="20"/>
      <c r="UON19" s="20"/>
      <c r="UOO19" s="20"/>
      <c r="UOP19" s="20"/>
      <c r="UOQ19" s="20"/>
      <c r="UOR19" s="20"/>
      <c r="UOS19" s="20"/>
      <c r="UOT19" s="20"/>
      <c r="UOU19" s="20"/>
      <c r="UOV19" s="20"/>
      <c r="UOW19" s="20"/>
      <c r="UOX19" s="20"/>
      <c r="UOY19" s="20"/>
      <c r="UOZ19" s="20"/>
      <c r="UPA19" s="20"/>
      <c r="UPB19" s="20"/>
      <c r="UPC19" s="20"/>
      <c r="UPD19" s="20"/>
      <c r="UPE19" s="20"/>
      <c r="UPF19" s="20"/>
      <c r="UPG19" s="20"/>
      <c r="UPH19" s="20"/>
      <c r="UPI19" s="20"/>
      <c r="UPJ19" s="20"/>
      <c r="UPK19" s="20"/>
      <c r="UPL19" s="20"/>
      <c r="UPM19" s="20"/>
      <c r="UPN19" s="20"/>
      <c r="UPO19" s="20"/>
      <c r="UPP19" s="20"/>
      <c r="UPQ19" s="20"/>
      <c r="UPR19" s="20"/>
      <c r="UPS19" s="20"/>
      <c r="UPT19" s="20"/>
      <c r="UPU19" s="20"/>
      <c r="UPV19" s="20"/>
      <c r="UPW19" s="20"/>
      <c r="UPX19" s="20"/>
      <c r="UPY19" s="20"/>
      <c r="UPZ19" s="20"/>
      <c r="UQA19" s="20"/>
      <c r="UQB19" s="20"/>
      <c r="UQC19" s="20"/>
      <c r="UQD19" s="20"/>
      <c r="UQE19" s="20"/>
      <c r="UQF19" s="20"/>
      <c r="UQG19" s="20"/>
      <c r="UQH19" s="20"/>
      <c r="UQI19" s="20"/>
      <c r="UQJ19" s="20"/>
      <c r="UQK19" s="20"/>
      <c r="UQL19" s="20"/>
      <c r="UQM19" s="20"/>
      <c r="UQN19" s="20"/>
      <c r="UQO19" s="20"/>
      <c r="UQP19" s="20"/>
      <c r="UQQ19" s="20"/>
      <c r="UQR19" s="20"/>
      <c r="UQS19" s="20"/>
      <c r="UQT19" s="20"/>
      <c r="UQU19" s="20"/>
      <c r="UQV19" s="20"/>
      <c r="UQW19" s="20"/>
      <c r="UQX19" s="20"/>
      <c r="UQY19" s="20"/>
      <c r="UQZ19" s="20"/>
      <c r="URA19" s="20"/>
      <c r="URB19" s="20"/>
      <c r="URC19" s="20"/>
      <c r="URD19" s="20"/>
      <c r="URE19" s="20"/>
      <c r="URF19" s="20"/>
      <c r="URG19" s="20"/>
      <c r="URH19" s="20"/>
      <c r="URI19" s="20"/>
      <c r="URJ19" s="20"/>
      <c r="URK19" s="20"/>
      <c r="URL19" s="20"/>
      <c r="URM19" s="20"/>
      <c r="URN19" s="20"/>
      <c r="URO19" s="20"/>
      <c r="URP19" s="20"/>
      <c r="URQ19" s="20"/>
      <c r="URR19" s="20"/>
      <c r="URS19" s="20"/>
      <c r="URT19" s="20"/>
      <c r="URU19" s="20"/>
      <c r="URV19" s="20"/>
      <c r="URW19" s="20"/>
      <c r="URX19" s="20"/>
      <c r="URY19" s="20"/>
      <c r="URZ19" s="20"/>
      <c r="USA19" s="20"/>
      <c r="USB19" s="20"/>
      <c r="USC19" s="20"/>
      <c r="USD19" s="20"/>
      <c r="USE19" s="20"/>
      <c r="USF19" s="20"/>
      <c r="USG19" s="20"/>
      <c r="USH19" s="20"/>
      <c r="USI19" s="20"/>
      <c r="USJ19" s="20"/>
      <c r="USK19" s="20"/>
      <c r="USL19" s="20"/>
      <c r="USM19" s="20"/>
      <c r="USN19" s="20"/>
      <c r="USO19" s="20"/>
      <c r="USP19" s="20"/>
      <c r="USQ19" s="20"/>
      <c r="USR19" s="20"/>
      <c r="USS19" s="20"/>
      <c r="UST19" s="20"/>
      <c r="USU19" s="20"/>
      <c r="USV19" s="20"/>
      <c r="USW19" s="20"/>
      <c r="USX19" s="20"/>
      <c r="USY19" s="20"/>
      <c r="USZ19" s="20"/>
      <c r="UTA19" s="20"/>
      <c r="UTB19" s="20"/>
      <c r="UTC19" s="20"/>
      <c r="UTD19" s="20"/>
      <c r="UTE19" s="20"/>
      <c r="UTF19" s="20"/>
      <c r="UTG19" s="20"/>
      <c r="UTH19" s="20"/>
      <c r="UTI19" s="20"/>
      <c r="UTJ19" s="20"/>
      <c r="UTK19" s="20"/>
      <c r="UTL19" s="20"/>
      <c r="UTM19" s="20"/>
      <c r="UTN19" s="20"/>
      <c r="UTO19" s="20"/>
      <c r="UTP19" s="20"/>
      <c r="UTQ19" s="20"/>
      <c r="UTR19" s="20"/>
      <c r="UTS19" s="20"/>
      <c r="UTT19" s="20"/>
      <c r="UTU19" s="20"/>
      <c r="UTV19" s="20"/>
      <c r="UTW19" s="20"/>
      <c r="UTX19" s="20"/>
      <c r="UTY19" s="20"/>
      <c r="UTZ19" s="20"/>
      <c r="UUA19" s="20"/>
      <c r="UUB19" s="20"/>
      <c r="UUC19" s="20"/>
      <c r="UUD19" s="20"/>
      <c r="UUE19" s="20"/>
      <c r="UUF19" s="20"/>
      <c r="UUG19" s="20"/>
      <c r="UUH19" s="20"/>
      <c r="UUI19" s="20"/>
      <c r="UUJ19" s="20"/>
      <c r="UUK19" s="20"/>
      <c r="UUL19" s="20"/>
      <c r="UUM19" s="20"/>
      <c r="UUN19" s="20"/>
      <c r="UUO19" s="20"/>
      <c r="UUP19" s="20"/>
      <c r="UUQ19" s="20"/>
      <c r="UUR19" s="20"/>
      <c r="UUS19" s="20"/>
      <c r="UUT19" s="20"/>
      <c r="UUU19" s="20"/>
      <c r="UUV19" s="20"/>
      <c r="UUW19" s="20"/>
      <c r="UUX19" s="20"/>
      <c r="UUY19" s="20"/>
      <c r="UUZ19" s="20"/>
      <c r="UVA19" s="20"/>
      <c r="UVB19" s="20"/>
      <c r="UVC19" s="20"/>
      <c r="UVD19" s="20"/>
      <c r="UVE19" s="20"/>
      <c r="UVF19" s="20"/>
      <c r="UVG19" s="20"/>
      <c r="UVH19" s="20"/>
      <c r="UVI19" s="20"/>
      <c r="UVJ19" s="20"/>
      <c r="UVK19" s="20"/>
      <c r="UVL19" s="20"/>
      <c r="UVM19" s="20"/>
      <c r="UVN19" s="20"/>
      <c r="UVO19" s="20"/>
      <c r="UVP19" s="20"/>
      <c r="UVQ19" s="20"/>
      <c r="UVR19" s="20"/>
      <c r="UVS19" s="20"/>
      <c r="UVT19" s="20"/>
      <c r="UVU19" s="20"/>
      <c r="UVV19" s="20"/>
      <c r="UVW19" s="20"/>
      <c r="UVX19" s="20"/>
      <c r="UVY19" s="20"/>
      <c r="UVZ19" s="20"/>
      <c r="UWA19" s="20"/>
      <c r="UWB19" s="20"/>
      <c r="UWC19" s="20"/>
      <c r="UWD19" s="20"/>
      <c r="UWE19" s="20"/>
      <c r="UWF19" s="20"/>
      <c r="UWG19" s="20"/>
      <c r="UWH19" s="20"/>
      <c r="UWI19" s="20"/>
      <c r="UWJ19" s="20"/>
      <c r="UWK19" s="20"/>
      <c r="UWL19" s="20"/>
      <c r="UWM19" s="20"/>
      <c r="UWN19" s="20"/>
      <c r="UWO19" s="20"/>
      <c r="UWP19" s="20"/>
      <c r="UWQ19" s="20"/>
      <c r="UWR19" s="20"/>
      <c r="UWS19" s="20"/>
      <c r="UWT19" s="20"/>
      <c r="UWU19" s="20"/>
      <c r="UWV19" s="20"/>
      <c r="UWW19" s="20"/>
      <c r="UWX19" s="20"/>
      <c r="UWY19" s="20"/>
      <c r="UWZ19" s="20"/>
      <c r="UXA19" s="20"/>
      <c r="UXB19" s="20"/>
      <c r="UXC19" s="20"/>
      <c r="UXD19" s="20"/>
      <c r="UXE19" s="20"/>
      <c r="UXF19" s="20"/>
      <c r="UXG19" s="20"/>
      <c r="UXH19" s="20"/>
      <c r="UXI19" s="20"/>
      <c r="UXJ19" s="20"/>
      <c r="UXK19" s="20"/>
      <c r="UXL19" s="20"/>
      <c r="UXM19" s="20"/>
      <c r="UXN19" s="20"/>
      <c r="UXO19" s="20"/>
      <c r="UXP19" s="20"/>
      <c r="UXQ19" s="20"/>
      <c r="UXR19" s="20"/>
      <c r="UXS19" s="20"/>
      <c r="UXT19" s="20"/>
      <c r="UXU19" s="20"/>
      <c r="UXV19" s="20"/>
      <c r="UXW19" s="20"/>
      <c r="UXX19" s="20"/>
      <c r="UXY19" s="20"/>
      <c r="UXZ19" s="20"/>
      <c r="UYA19" s="20"/>
      <c r="UYB19" s="20"/>
      <c r="UYC19" s="20"/>
      <c r="UYD19" s="20"/>
      <c r="UYE19" s="20"/>
      <c r="UYF19" s="20"/>
      <c r="UYG19" s="20"/>
      <c r="UYH19" s="20"/>
      <c r="UYI19" s="20"/>
      <c r="UYJ19" s="20"/>
      <c r="UYK19" s="20"/>
      <c r="UYL19" s="20"/>
      <c r="UYM19" s="20"/>
      <c r="UYN19" s="20"/>
      <c r="UYO19" s="20"/>
      <c r="UYP19" s="20"/>
      <c r="UYQ19" s="20"/>
      <c r="UYR19" s="20"/>
      <c r="UYS19" s="20"/>
      <c r="UYT19" s="20"/>
      <c r="UYU19" s="20"/>
      <c r="UYV19" s="20"/>
      <c r="UYW19" s="20"/>
      <c r="UYX19" s="20"/>
      <c r="UYY19" s="20"/>
      <c r="UYZ19" s="20"/>
      <c r="UZA19" s="20"/>
      <c r="UZB19" s="20"/>
      <c r="UZC19" s="20"/>
      <c r="UZD19" s="20"/>
      <c r="UZE19" s="20"/>
      <c r="UZF19" s="20"/>
      <c r="UZG19" s="20"/>
      <c r="UZH19" s="20"/>
      <c r="UZI19" s="20"/>
      <c r="UZJ19" s="20"/>
      <c r="UZK19" s="20"/>
      <c r="UZL19" s="20"/>
      <c r="UZM19" s="20"/>
      <c r="UZN19" s="20"/>
      <c r="UZO19" s="20"/>
      <c r="UZP19" s="20"/>
      <c r="UZQ19" s="20"/>
      <c r="UZR19" s="20"/>
      <c r="UZS19" s="20"/>
      <c r="UZT19" s="20"/>
      <c r="UZU19" s="20"/>
      <c r="UZV19" s="20"/>
      <c r="UZW19" s="20"/>
      <c r="UZX19" s="20"/>
      <c r="UZY19" s="20"/>
      <c r="UZZ19" s="20"/>
      <c r="VAA19" s="20"/>
      <c r="VAB19" s="20"/>
      <c r="VAC19" s="20"/>
      <c r="VAD19" s="20"/>
      <c r="VAE19" s="20"/>
      <c r="VAF19" s="20"/>
      <c r="VAG19" s="20"/>
      <c r="VAH19" s="20"/>
      <c r="VAI19" s="20"/>
      <c r="VAJ19" s="20"/>
      <c r="VAK19" s="20"/>
      <c r="VAL19" s="20"/>
      <c r="VAM19" s="20"/>
      <c r="VAN19" s="20"/>
      <c r="VAO19" s="20"/>
      <c r="VAP19" s="20"/>
      <c r="VAQ19" s="20"/>
      <c r="VAR19" s="20"/>
      <c r="VAS19" s="20"/>
      <c r="VAT19" s="20"/>
      <c r="VAU19" s="20"/>
      <c r="VAV19" s="20"/>
      <c r="VAW19" s="20"/>
      <c r="VAX19" s="20"/>
      <c r="VAY19" s="20"/>
      <c r="VAZ19" s="20"/>
      <c r="VBA19" s="20"/>
      <c r="VBB19" s="20"/>
      <c r="VBC19" s="20"/>
      <c r="VBD19" s="20"/>
      <c r="VBE19" s="20"/>
      <c r="VBF19" s="20"/>
      <c r="VBG19" s="20"/>
      <c r="VBH19" s="20"/>
      <c r="VBI19" s="20"/>
      <c r="VBJ19" s="20"/>
      <c r="VBK19" s="20"/>
      <c r="VBL19" s="20"/>
      <c r="VBM19" s="20"/>
      <c r="VBN19" s="20"/>
      <c r="VBO19" s="20"/>
      <c r="VBP19" s="20"/>
      <c r="VBQ19" s="20"/>
      <c r="VBR19" s="20"/>
      <c r="VBS19" s="20"/>
      <c r="VBT19" s="20"/>
      <c r="VBU19" s="20"/>
      <c r="VBV19" s="20"/>
      <c r="VBW19" s="20"/>
      <c r="VBX19" s="20"/>
      <c r="VBY19" s="20"/>
      <c r="VBZ19" s="20"/>
      <c r="VCA19" s="20"/>
      <c r="VCB19" s="20"/>
      <c r="VCC19" s="20"/>
      <c r="VCD19" s="20"/>
      <c r="VCE19" s="20"/>
      <c r="VCF19" s="20"/>
      <c r="VCG19" s="20"/>
      <c r="VCH19" s="20"/>
      <c r="VCI19" s="20"/>
      <c r="VCJ19" s="20"/>
      <c r="VCK19" s="20"/>
      <c r="VCL19" s="20"/>
      <c r="VCM19" s="20"/>
      <c r="VCN19" s="20"/>
      <c r="VCO19" s="20"/>
      <c r="VCP19" s="20"/>
      <c r="VCQ19" s="20"/>
      <c r="VCR19" s="20"/>
      <c r="VCS19" s="20"/>
      <c r="VCT19" s="20"/>
      <c r="VCU19" s="20"/>
      <c r="VCV19" s="20"/>
      <c r="VCW19" s="20"/>
      <c r="VCX19" s="20"/>
      <c r="VCY19" s="20"/>
      <c r="VCZ19" s="20"/>
      <c r="VDA19" s="20"/>
      <c r="VDB19" s="20"/>
      <c r="VDC19" s="20"/>
      <c r="VDD19" s="20"/>
      <c r="VDE19" s="20"/>
      <c r="VDF19" s="20"/>
      <c r="VDG19" s="20"/>
      <c r="VDH19" s="20"/>
      <c r="VDI19" s="20"/>
      <c r="VDJ19" s="20"/>
      <c r="VDK19" s="20"/>
      <c r="VDL19" s="20"/>
      <c r="VDM19" s="20"/>
      <c r="VDN19" s="20"/>
      <c r="VDO19" s="20"/>
      <c r="VDP19" s="20"/>
      <c r="VDQ19" s="20"/>
      <c r="VDR19" s="20"/>
      <c r="VDS19" s="20"/>
      <c r="VDT19" s="20"/>
      <c r="VDU19" s="20"/>
      <c r="VDV19" s="20"/>
      <c r="VDW19" s="20"/>
      <c r="VDX19" s="20"/>
      <c r="VDY19" s="20"/>
      <c r="VDZ19" s="20"/>
      <c r="VEA19" s="20"/>
      <c r="VEB19" s="20"/>
      <c r="VEC19" s="20"/>
      <c r="VED19" s="20"/>
      <c r="VEE19" s="20"/>
      <c r="VEF19" s="20"/>
      <c r="VEG19" s="20"/>
      <c r="VEH19" s="20"/>
      <c r="VEI19" s="20"/>
      <c r="VEJ19" s="20"/>
      <c r="VEK19" s="20"/>
      <c r="VEL19" s="20"/>
      <c r="VEM19" s="20"/>
      <c r="VEN19" s="20"/>
      <c r="VEO19" s="20"/>
      <c r="VEP19" s="20"/>
      <c r="VEQ19" s="20"/>
      <c r="VER19" s="20"/>
      <c r="VES19" s="20"/>
      <c r="VET19" s="20"/>
      <c r="VEU19" s="20"/>
      <c r="VEV19" s="20"/>
      <c r="VEW19" s="20"/>
      <c r="VEX19" s="20"/>
      <c r="VEY19" s="20"/>
      <c r="VEZ19" s="20"/>
      <c r="VFA19" s="20"/>
      <c r="VFB19" s="20"/>
      <c r="VFC19" s="20"/>
      <c r="VFD19" s="20"/>
      <c r="VFE19" s="20"/>
      <c r="VFF19" s="20"/>
      <c r="VFG19" s="20"/>
      <c r="VFH19" s="20"/>
      <c r="VFI19" s="20"/>
      <c r="VFJ19" s="20"/>
      <c r="VFK19" s="20"/>
      <c r="VFL19" s="20"/>
      <c r="VFM19" s="20"/>
      <c r="VFN19" s="20"/>
      <c r="VFO19" s="20"/>
      <c r="VFP19" s="20"/>
      <c r="VFQ19" s="20"/>
      <c r="VFR19" s="20"/>
      <c r="VFS19" s="20"/>
      <c r="VFT19" s="20"/>
      <c r="VFU19" s="20"/>
      <c r="VFV19" s="20"/>
      <c r="VFW19" s="20"/>
      <c r="VFX19" s="20"/>
      <c r="VFY19" s="20"/>
      <c r="VFZ19" s="20"/>
      <c r="VGA19" s="20"/>
      <c r="VGB19" s="20"/>
      <c r="VGC19" s="20"/>
      <c r="VGD19" s="20"/>
      <c r="VGE19" s="20"/>
      <c r="VGF19" s="20"/>
      <c r="VGG19" s="20"/>
      <c r="VGH19" s="20"/>
      <c r="VGI19" s="20"/>
      <c r="VGJ19" s="20"/>
      <c r="VGK19" s="20"/>
      <c r="VGL19" s="20"/>
      <c r="VGM19" s="20"/>
      <c r="VGN19" s="20"/>
      <c r="VGO19" s="20"/>
      <c r="VGP19" s="20"/>
      <c r="VGQ19" s="20"/>
      <c r="VGR19" s="20"/>
      <c r="VGS19" s="20"/>
      <c r="VGT19" s="20"/>
      <c r="VGU19" s="20"/>
      <c r="VGV19" s="20"/>
      <c r="VGW19" s="20"/>
      <c r="VGX19" s="20"/>
      <c r="VGY19" s="20"/>
      <c r="VGZ19" s="20"/>
      <c r="VHA19" s="20"/>
      <c r="VHB19" s="20"/>
      <c r="VHC19" s="20"/>
      <c r="VHD19" s="20"/>
      <c r="VHE19" s="20"/>
      <c r="VHF19" s="20"/>
      <c r="VHG19" s="20"/>
      <c r="VHH19" s="20"/>
      <c r="VHI19" s="20"/>
      <c r="VHJ19" s="20"/>
      <c r="VHK19" s="20"/>
      <c r="VHL19" s="20"/>
      <c r="VHM19" s="20"/>
      <c r="VHN19" s="20"/>
      <c r="VHO19" s="20"/>
      <c r="VHP19" s="20"/>
      <c r="VHQ19" s="20"/>
      <c r="VHR19" s="20"/>
      <c r="VHS19" s="20"/>
      <c r="VHT19" s="20"/>
      <c r="VHU19" s="20"/>
      <c r="VHV19" s="20"/>
      <c r="VHW19" s="20"/>
      <c r="VHX19" s="20"/>
      <c r="VHY19" s="20"/>
      <c r="VHZ19" s="20"/>
      <c r="VIA19" s="20"/>
      <c r="VIB19" s="20"/>
      <c r="VIC19" s="20"/>
      <c r="VID19" s="20"/>
      <c r="VIE19" s="20"/>
      <c r="VIF19" s="20"/>
      <c r="VIG19" s="20"/>
      <c r="VIH19" s="20"/>
      <c r="VII19" s="20"/>
      <c r="VIJ19" s="20"/>
      <c r="VIK19" s="20"/>
      <c r="VIL19" s="20"/>
      <c r="VIM19" s="20"/>
      <c r="VIN19" s="20"/>
      <c r="VIO19" s="20"/>
      <c r="VIP19" s="20"/>
      <c r="VIQ19" s="20"/>
      <c r="VIR19" s="20"/>
      <c r="VIS19" s="20"/>
      <c r="VIT19" s="20"/>
      <c r="VIU19" s="20"/>
      <c r="VIV19" s="20"/>
      <c r="VIW19" s="20"/>
      <c r="VIX19" s="20"/>
      <c r="VIY19" s="20"/>
      <c r="VIZ19" s="20"/>
      <c r="VJA19" s="20"/>
      <c r="VJB19" s="20"/>
      <c r="VJC19" s="20"/>
      <c r="VJD19" s="20"/>
      <c r="VJE19" s="20"/>
      <c r="VJF19" s="20"/>
      <c r="VJG19" s="20"/>
      <c r="VJH19" s="20"/>
      <c r="VJI19" s="20"/>
      <c r="VJJ19" s="20"/>
      <c r="VJK19" s="20"/>
      <c r="VJL19" s="20"/>
      <c r="VJM19" s="20"/>
      <c r="VJN19" s="20"/>
      <c r="VJO19" s="20"/>
      <c r="VJP19" s="20"/>
      <c r="VJQ19" s="20"/>
      <c r="VJR19" s="20"/>
      <c r="VJS19" s="20"/>
      <c r="VJT19" s="20"/>
      <c r="VJU19" s="20"/>
      <c r="VJV19" s="20"/>
      <c r="VJW19" s="20"/>
      <c r="VJX19" s="20"/>
      <c r="VJY19" s="20"/>
      <c r="VJZ19" s="20"/>
      <c r="VKA19" s="20"/>
      <c r="VKB19" s="20"/>
      <c r="VKC19" s="20"/>
      <c r="VKD19" s="20"/>
      <c r="VKE19" s="20"/>
      <c r="VKF19" s="20"/>
      <c r="VKG19" s="20"/>
      <c r="VKH19" s="20"/>
      <c r="VKI19" s="20"/>
      <c r="VKJ19" s="20"/>
      <c r="VKK19" s="20"/>
      <c r="VKL19" s="20"/>
      <c r="VKM19" s="20"/>
      <c r="VKN19" s="20"/>
      <c r="VKO19" s="20"/>
      <c r="VKP19" s="20"/>
      <c r="VKQ19" s="20"/>
      <c r="VKR19" s="20"/>
      <c r="VKS19" s="20"/>
      <c r="VKT19" s="20"/>
      <c r="VKU19" s="20"/>
      <c r="VKV19" s="20"/>
      <c r="VKW19" s="20"/>
      <c r="VKX19" s="20"/>
      <c r="VKY19" s="20"/>
      <c r="VKZ19" s="20"/>
      <c r="VLA19" s="20"/>
      <c r="VLB19" s="20"/>
      <c r="VLC19" s="20"/>
      <c r="VLD19" s="20"/>
      <c r="VLE19" s="20"/>
      <c r="VLF19" s="20"/>
      <c r="VLG19" s="20"/>
      <c r="VLH19" s="20"/>
      <c r="VLI19" s="20"/>
      <c r="VLJ19" s="20"/>
      <c r="VLK19" s="20"/>
      <c r="VLL19" s="20"/>
      <c r="VLM19" s="20"/>
      <c r="VLN19" s="20"/>
      <c r="VLO19" s="20"/>
      <c r="VLP19" s="20"/>
      <c r="VLQ19" s="20"/>
      <c r="VLR19" s="20"/>
      <c r="VLS19" s="20"/>
      <c r="VLT19" s="20"/>
      <c r="VLU19" s="20"/>
      <c r="VLV19" s="20"/>
      <c r="VLW19" s="20"/>
      <c r="VLX19" s="20"/>
      <c r="VLY19" s="20"/>
      <c r="VLZ19" s="20"/>
      <c r="VMA19" s="20"/>
      <c r="VMB19" s="20"/>
      <c r="VMC19" s="20"/>
      <c r="VMD19" s="20"/>
      <c r="VME19" s="20"/>
      <c r="VMF19" s="20"/>
      <c r="VMG19" s="20"/>
      <c r="VMH19" s="20"/>
      <c r="VMI19" s="20"/>
      <c r="VMJ19" s="20"/>
      <c r="VMK19" s="20"/>
      <c r="VML19" s="20"/>
      <c r="VMM19" s="20"/>
      <c r="VMN19" s="20"/>
      <c r="VMO19" s="20"/>
      <c r="VMP19" s="20"/>
      <c r="VMQ19" s="20"/>
      <c r="VMR19" s="20"/>
      <c r="VMS19" s="20"/>
      <c r="VMT19" s="20"/>
      <c r="VMU19" s="20"/>
      <c r="VMV19" s="20"/>
      <c r="VMW19" s="20"/>
      <c r="VMX19" s="20"/>
      <c r="VMY19" s="20"/>
      <c r="VMZ19" s="20"/>
      <c r="VNA19" s="20"/>
      <c r="VNB19" s="20"/>
      <c r="VNC19" s="20"/>
      <c r="VND19" s="20"/>
      <c r="VNE19" s="20"/>
      <c r="VNF19" s="20"/>
      <c r="VNG19" s="20"/>
      <c r="VNH19" s="20"/>
      <c r="VNI19" s="20"/>
      <c r="VNJ19" s="20"/>
      <c r="VNK19" s="20"/>
      <c r="VNL19" s="20"/>
      <c r="VNM19" s="20"/>
      <c r="VNN19" s="20"/>
      <c r="VNO19" s="20"/>
      <c r="VNP19" s="20"/>
      <c r="VNQ19" s="20"/>
      <c r="VNR19" s="20"/>
      <c r="VNS19" s="20"/>
      <c r="VNT19" s="20"/>
      <c r="VNU19" s="20"/>
      <c r="VNV19" s="20"/>
      <c r="VNW19" s="20"/>
      <c r="VNX19" s="20"/>
      <c r="VNY19" s="20"/>
      <c r="VNZ19" s="20"/>
      <c r="VOA19" s="20"/>
      <c r="VOB19" s="20"/>
      <c r="VOC19" s="20"/>
      <c r="VOD19" s="20"/>
      <c r="VOE19" s="20"/>
      <c r="VOF19" s="20"/>
      <c r="VOG19" s="20"/>
      <c r="VOH19" s="20"/>
      <c r="VOI19" s="20"/>
      <c r="VOJ19" s="20"/>
      <c r="VOK19" s="20"/>
      <c r="VOL19" s="20"/>
      <c r="VOM19" s="20"/>
      <c r="VON19" s="20"/>
      <c r="VOO19" s="20"/>
      <c r="VOP19" s="20"/>
      <c r="VOQ19" s="20"/>
      <c r="VOR19" s="20"/>
      <c r="VOS19" s="20"/>
      <c r="VOT19" s="20"/>
      <c r="VOU19" s="20"/>
      <c r="VOV19" s="20"/>
      <c r="VOW19" s="20"/>
      <c r="VOX19" s="20"/>
      <c r="VOY19" s="20"/>
      <c r="VOZ19" s="20"/>
      <c r="VPA19" s="20"/>
      <c r="VPB19" s="20"/>
      <c r="VPC19" s="20"/>
      <c r="VPD19" s="20"/>
      <c r="VPE19" s="20"/>
      <c r="VPF19" s="20"/>
      <c r="VPG19" s="20"/>
      <c r="VPH19" s="20"/>
      <c r="VPI19" s="20"/>
      <c r="VPJ19" s="20"/>
      <c r="VPK19" s="20"/>
      <c r="VPL19" s="20"/>
      <c r="VPM19" s="20"/>
      <c r="VPN19" s="20"/>
      <c r="VPO19" s="20"/>
      <c r="VPP19" s="20"/>
      <c r="VPQ19" s="20"/>
      <c r="VPR19" s="20"/>
      <c r="VPS19" s="20"/>
      <c r="VPT19" s="20"/>
      <c r="VPU19" s="20"/>
      <c r="VPV19" s="20"/>
      <c r="VPW19" s="20"/>
      <c r="VPX19" s="20"/>
      <c r="VPY19" s="20"/>
      <c r="VPZ19" s="20"/>
      <c r="VQA19" s="20"/>
      <c r="VQB19" s="20"/>
      <c r="VQC19" s="20"/>
      <c r="VQD19" s="20"/>
      <c r="VQE19" s="20"/>
      <c r="VQF19" s="20"/>
      <c r="VQG19" s="20"/>
      <c r="VQH19" s="20"/>
      <c r="VQI19" s="20"/>
      <c r="VQJ19" s="20"/>
      <c r="VQK19" s="20"/>
      <c r="VQL19" s="20"/>
      <c r="VQM19" s="20"/>
      <c r="VQN19" s="20"/>
      <c r="VQO19" s="20"/>
      <c r="VQP19" s="20"/>
      <c r="VQQ19" s="20"/>
      <c r="VQR19" s="20"/>
      <c r="VQS19" s="20"/>
      <c r="VQT19" s="20"/>
      <c r="VQU19" s="20"/>
      <c r="VQV19" s="20"/>
      <c r="VQW19" s="20"/>
      <c r="VQX19" s="20"/>
      <c r="VQY19" s="20"/>
      <c r="VQZ19" s="20"/>
      <c r="VRA19" s="20"/>
      <c r="VRB19" s="20"/>
      <c r="VRC19" s="20"/>
      <c r="VRD19" s="20"/>
      <c r="VRE19" s="20"/>
      <c r="VRF19" s="20"/>
      <c r="VRG19" s="20"/>
      <c r="VRH19" s="20"/>
      <c r="VRI19" s="20"/>
      <c r="VRJ19" s="20"/>
      <c r="VRK19" s="20"/>
      <c r="VRL19" s="20"/>
      <c r="VRM19" s="20"/>
      <c r="VRN19" s="20"/>
      <c r="VRO19" s="20"/>
      <c r="VRP19" s="20"/>
      <c r="VRQ19" s="20"/>
      <c r="VRR19" s="20"/>
      <c r="VRS19" s="20"/>
      <c r="VRT19" s="20"/>
      <c r="VRU19" s="20"/>
      <c r="VRV19" s="20"/>
      <c r="VRW19" s="20"/>
      <c r="VRX19" s="20"/>
      <c r="VRY19" s="20"/>
      <c r="VRZ19" s="20"/>
      <c r="VSA19" s="20"/>
      <c r="VSB19" s="20"/>
      <c r="VSC19" s="20"/>
      <c r="VSD19" s="20"/>
      <c r="VSE19" s="20"/>
      <c r="VSF19" s="20"/>
      <c r="VSG19" s="20"/>
      <c r="VSH19" s="20"/>
      <c r="VSI19" s="20"/>
      <c r="VSJ19" s="20"/>
      <c r="VSK19" s="20"/>
      <c r="VSL19" s="20"/>
      <c r="VSM19" s="20"/>
      <c r="VSN19" s="20"/>
      <c r="VSO19" s="20"/>
      <c r="VSP19" s="20"/>
      <c r="VSQ19" s="20"/>
      <c r="VSR19" s="20"/>
      <c r="VSS19" s="20"/>
      <c r="VST19" s="20"/>
      <c r="VSU19" s="20"/>
      <c r="VSV19" s="20"/>
      <c r="VSW19" s="20"/>
      <c r="VSX19" s="20"/>
      <c r="VSY19" s="20"/>
      <c r="VSZ19" s="20"/>
      <c r="VTA19" s="20"/>
      <c r="VTB19" s="20"/>
      <c r="VTC19" s="20"/>
      <c r="VTD19" s="20"/>
      <c r="VTE19" s="20"/>
      <c r="VTF19" s="20"/>
      <c r="VTG19" s="20"/>
      <c r="VTH19" s="20"/>
      <c r="VTI19" s="20"/>
      <c r="VTJ19" s="20"/>
      <c r="VTK19" s="20"/>
      <c r="VTL19" s="20"/>
      <c r="VTM19" s="20"/>
      <c r="VTN19" s="20"/>
      <c r="VTO19" s="20"/>
      <c r="VTP19" s="20"/>
      <c r="VTQ19" s="20"/>
      <c r="VTR19" s="20"/>
      <c r="VTS19" s="20"/>
      <c r="VTT19" s="20"/>
      <c r="VTU19" s="20"/>
      <c r="VTV19" s="20"/>
      <c r="VTW19" s="20"/>
      <c r="VTX19" s="20"/>
      <c r="VTY19" s="20"/>
      <c r="VTZ19" s="20"/>
      <c r="VUA19" s="20"/>
      <c r="VUB19" s="20"/>
      <c r="VUC19" s="20"/>
      <c r="VUD19" s="20"/>
      <c r="VUE19" s="20"/>
      <c r="VUF19" s="20"/>
      <c r="VUG19" s="20"/>
      <c r="VUH19" s="20"/>
      <c r="VUI19" s="20"/>
      <c r="VUJ19" s="20"/>
      <c r="VUK19" s="20"/>
      <c r="VUL19" s="20"/>
      <c r="VUM19" s="20"/>
      <c r="VUN19" s="20"/>
      <c r="VUO19" s="20"/>
      <c r="VUP19" s="20"/>
      <c r="VUQ19" s="20"/>
      <c r="VUR19" s="20"/>
      <c r="VUS19" s="20"/>
      <c r="VUT19" s="20"/>
      <c r="VUU19" s="20"/>
      <c r="VUV19" s="20"/>
      <c r="VUW19" s="20"/>
      <c r="VUX19" s="20"/>
      <c r="VUY19" s="20"/>
      <c r="VUZ19" s="20"/>
      <c r="VVA19" s="20"/>
      <c r="VVB19" s="20"/>
      <c r="VVC19" s="20"/>
      <c r="VVD19" s="20"/>
      <c r="VVE19" s="20"/>
      <c r="VVF19" s="20"/>
      <c r="VVG19" s="20"/>
      <c r="VVH19" s="20"/>
      <c r="VVI19" s="20"/>
      <c r="VVJ19" s="20"/>
      <c r="VVK19" s="20"/>
      <c r="VVL19" s="20"/>
      <c r="VVM19" s="20"/>
      <c r="VVN19" s="20"/>
      <c r="VVO19" s="20"/>
      <c r="VVP19" s="20"/>
      <c r="VVQ19" s="20"/>
      <c r="VVR19" s="20"/>
      <c r="VVS19" s="20"/>
      <c r="VVT19" s="20"/>
      <c r="VVU19" s="20"/>
      <c r="VVV19" s="20"/>
      <c r="VVW19" s="20"/>
      <c r="VVX19" s="20"/>
      <c r="VVY19" s="20"/>
      <c r="VVZ19" s="20"/>
      <c r="VWA19" s="20"/>
      <c r="VWB19" s="20"/>
      <c r="VWC19" s="20"/>
      <c r="VWD19" s="20"/>
      <c r="VWE19" s="20"/>
      <c r="VWF19" s="20"/>
      <c r="VWG19" s="20"/>
      <c r="VWH19" s="20"/>
      <c r="VWI19" s="20"/>
      <c r="VWJ19" s="20"/>
      <c r="VWK19" s="20"/>
      <c r="VWL19" s="20"/>
      <c r="VWM19" s="20"/>
      <c r="VWN19" s="20"/>
      <c r="VWO19" s="20"/>
      <c r="VWP19" s="20"/>
      <c r="VWQ19" s="20"/>
      <c r="VWR19" s="20"/>
      <c r="VWS19" s="20"/>
      <c r="VWT19" s="20"/>
      <c r="VWU19" s="20"/>
      <c r="VWV19" s="20"/>
      <c r="VWW19" s="20"/>
      <c r="VWX19" s="20"/>
      <c r="VWY19" s="20"/>
      <c r="VWZ19" s="20"/>
      <c r="VXA19" s="20"/>
      <c r="VXB19" s="20"/>
      <c r="VXC19" s="20"/>
      <c r="VXD19" s="20"/>
      <c r="VXE19" s="20"/>
      <c r="VXF19" s="20"/>
      <c r="VXG19" s="20"/>
      <c r="VXH19" s="20"/>
      <c r="VXI19" s="20"/>
      <c r="VXJ19" s="20"/>
      <c r="VXK19" s="20"/>
      <c r="VXL19" s="20"/>
      <c r="VXM19" s="20"/>
      <c r="VXN19" s="20"/>
      <c r="VXO19" s="20"/>
      <c r="VXP19" s="20"/>
      <c r="VXQ19" s="20"/>
      <c r="VXR19" s="20"/>
      <c r="VXS19" s="20"/>
      <c r="VXT19" s="20"/>
      <c r="VXU19" s="20"/>
      <c r="VXV19" s="20"/>
      <c r="VXW19" s="20"/>
      <c r="VXX19" s="20"/>
      <c r="VXY19" s="20"/>
      <c r="VXZ19" s="20"/>
      <c r="VYA19" s="20"/>
      <c r="VYB19" s="20"/>
      <c r="VYC19" s="20"/>
      <c r="VYD19" s="20"/>
      <c r="VYE19" s="20"/>
      <c r="VYF19" s="20"/>
      <c r="VYG19" s="20"/>
      <c r="VYH19" s="20"/>
      <c r="VYI19" s="20"/>
      <c r="VYJ19" s="20"/>
      <c r="VYK19" s="20"/>
      <c r="VYL19" s="20"/>
      <c r="VYM19" s="20"/>
      <c r="VYN19" s="20"/>
      <c r="VYO19" s="20"/>
      <c r="VYP19" s="20"/>
      <c r="VYQ19" s="20"/>
      <c r="VYR19" s="20"/>
      <c r="VYS19" s="20"/>
      <c r="VYT19" s="20"/>
      <c r="VYU19" s="20"/>
      <c r="VYV19" s="20"/>
      <c r="VYW19" s="20"/>
      <c r="VYX19" s="20"/>
      <c r="VYY19" s="20"/>
      <c r="VYZ19" s="20"/>
      <c r="VZA19" s="20"/>
      <c r="VZB19" s="20"/>
      <c r="VZC19" s="20"/>
      <c r="VZD19" s="20"/>
      <c r="VZE19" s="20"/>
      <c r="VZF19" s="20"/>
      <c r="VZG19" s="20"/>
      <c r="VZH19" s="20"/>
      <c r="VZI19" s="20"/>
      <c r="VZJ19" s="20"/>
      <c r="VZK19" s="20"/>
      <c r="VZL19" s="20"/>
      <c r="VZM19" s="20"/>
      <c r="VZN19" s="20"/>
      <c r="VZO19" s="20"/>
      <c r="VZP19" s="20"/>
      <c r="VZQ19" s="20"/>
      <c r="VZR19" s="20"/>
      <c r="VZS19" s="20"/>
      <c r="VZT19" s="20"/>
      <c r="VZU19" s="20"/>
      <c r="VZV19" s="20"/>
      <c r="VZW19" s="20"/>
      <c r="VZX19" s="20"/>
      <c r="VZY19" s="20"/>
      <c r="VZZ19" s="20"/>
      <c r="WAA19" s="20"/>
      <c r="WAB19" s="20"/>
      <c r="WAC19" s="20"/>
      <c r="WAD19" s="20"/>
      <c r="WAE19" s="20"/>
      <c r="WAF19" s="20"/>
      <c r="WAG19" s="20"/>
      <c r="WAH19" s="20"/>
      <c r="WAI19" s="20"/>
      <c r="WAJ19" s="20"/>
      <c r="WAK19" s="20"/>
      <c r="WAL19" s="20"/>
      <c r="WAM19" s="20"/>
      <c r="WAN19" s="20"/>
      <c r="WAO19" s="20"/>
      <c r="WAP19" s="20"/>
      <c r="WAQ19" s="20"/>
      <c r="WAR19" s="20"/>
      <c r="WAS19" s="20"/>
      <c r="WAT19" s="20"/>
      <c r="WAU19" s="20"/>
      <c r="WAV19" s="20"/>
      <c r="WAW19" s="20"/>
      <c r="WAX19" s="20"/>
      <c r="WAY19" s="20"/>
      <c r="WAZ19" s="20"/>
      <c r="WBA19" s="20"/>
      <c r="WBB19" s="20"/>
      <c r="WBC19" s="20"/>
      <c r="WBD19" s="20"/>
      <c r="WBE19" s="20"/>
      <c r="WBF19" s="20"/>
      <c r="WBG19" s="20"/>
      <c r="WBH19" s="20"/>
      <c r="WBI19" s="20"/>
      <c r="WBJ19" s="20"/>
      <c r="WBK19" s="20"/>
      <c r="WBL19" s="20"/>
      <c r="WBM19" s="20"/>
      <c r="WBN19" s="20"/>
      <c r="WBO19" s="20"/>
      <c r="WBP19" s="20"/>
      <c r="WBQ19" s="20"/>
      <c r="WBR19" s="20"/>
      <c r="WBS19" s="20"/>
      <c r="WBT19" s="20"/>
      <c r="WBU19" s="20"/>
      <c r="WBV19" s="20"/>
      <c r="WBW19" s="20"/>
      <c r="WBX19" s="20"/>
      <c r="WBY19" s="20"/>
      <c r="WBZ19" s="20"/>
      <c r="WCA19" s="20"/>
      <c r="WCB19" s="20"/>
      <c r="WCC19" s="20"/>
      <c r="WCD19" s="20"/>
      <c r="WCE19" s="20"/>
      <c r="WCF19" s="20"/>
      <c r="WCG19" s="20"/>
      <c r="WCH19" s="20"/>
      <c r="WCI19" s="20"/>
      <c r="WCJ19" s="20"/>
      <c r="WCK19" s="20"/>
      <c r="WCL19" s="20"/>
      <c r="WCM19" s="20"/>
      <c r="WCN19" s="20"/>
      <c r="WCO19" s="20"/>
      <c r="WCP19" s="20"/>
      <c r="WCQ19" s="20"/>
      <c r="WCR19" s="20"/>
      <c r="WCS19" s="20"/>
      <c r="WCT19" s="20"/>
      <c r="WCU19" s="20"/>
      <c r="WCV19" s="20"/>
      <c r="WCW19" s="20"/>
      <c r="WCX19" s="20"/>
      <c r="WCY19" s="20"/>
      <c r="WCZ19" s="20"/>
      <c r="WDA19" s="20"/>
      <c r="WDB19" s="20"/>
      <c r="WDC19" s="20"/>
      <c r="WDD19" s="20"/>
      <c r="WDE19" s="20"/>
      <c r="WDF19" s="20"/>
      <c r="WDG19" s="20"/>
      <c r="WDH19" s="20"/>
      <c r="WDI19" s="20"/>
      <c r="WDJ19" s="20"/>
      <c r="WDK19" s="20"/>
      <c r="WDL19" s="20"/>
      <c r="WDM19" s="20"/>
      <c r="WDN19" s="20"/>
      <c r="WDO19" s="20"/>
      <c r="WDP19" s="20"/>
      <c r="WDQ19" s="20"/>
      <c r="WDR19" s="20"/>
      <c r="WDS19" s="20"/>
      <c r="WDT19" s="20"/>
      <c r="WDU19" s="20"/>
      <c r="WDV19" s="20"/>
      <c r="WDW19" s="20"/>
      <c r="WDX19" s="20"/>
      <c r="WDY19" s="20"/>
      <c r="WDZ19" s="20"/>
      <c r="WEA19" s="20"/>
      <c r="WEB19" s="20"/>
      <c r="WEC19" s="20"/>
      <c r="WED19" s="20"/>
      <c r="WEE19" s="20"/>
      <c r="WEF19" s="20"/>
      <c r="WEG19" s="20"/>
      <c r="WEH19" s="20"/>
      <c r="WEI19" s="20"/>
      <c r="WEJ19" s="20"/>
      <c r="WEK19" s="20"/>
      <c r="WEL19" s="20"/>
      <c r="WEM19" s="20"/>
      <c r="WEN19" s="20"/>
      <c r="WEO19" s="20"/>
      <c r="WEP19" s="20"/>
      <c r="WEQ19" s="20"/>
      <c r="WER19" s="20"/>
      <c r="WES19" s="20"/>
      <c r="WET19" s="20"/>
      <c r="WEU19" s="20"/>
      <c r="WEV19" s="20"/>
      <c r="WEW19" s="20"/>
      <c r="WEX19" s="20"/>
      <c r="WEY19" s="20"/>
      <c r="WEZ19" s="20"/>
      <c r="WFA19" s="20"/>
      <c r="WFB19" s="20"/>
      <c r="WFC19" s="20"/>
      <c r="WFD19" s="20"/>
      <c r="WFE19" s="20"/>
      <c r="WFF19" s="20"/>
      <c r="WFG19" s="20"/>
      <c r="WFH19" s="20"/>
      <c r="WFI19" s="20"/>
      <c r="WFJ19" s="20"/>
      <c r="WFK19" s="20"/>
      <c r="WFL19" s="20"/>
      <c r="WFM19" s="20"/>
      <c r="WFN19" s="20"/>
      <c r="WFO19" s="20"/>
      <c r="WFP19" s="20"/>
      <c r="WFQ19" s="20"/>
      <c r="WFR19" s="20"/>
      <c r="WFS19" s="20"/>
      <c r="WFT19" s="20"/>
      <c r="WFU19" s="20"/>
      <c r="WFV19" s="20"/>
      <c r="WFW19" s="20"/>
      <c r="WFX19" s="20"/>
      <c r="WFY19" s="20"/>
      <c r="WFZ19" s="20"/>
      <c r="WGA19" s="20"/>
      <c r="WGB19" s="20"/>
      <c r="WGC19" s="20"/>
      <c r="WGD19" s="20"/>
      <c r="WGE19" s="20"/>
      <c r="WGF19" s="20"/>
      <c r="WGG19" s="20"/>
      <c r="WGH19" s="20"/>
      <c r="WGI19" s="20"/>
      <c r="WGJ19" s="20"/>
      <c r="WGK19" s="20"/>
      <c r="WGL19" s="20"/>
      <c r="WGM19" s="20"/>
      <c r="WGN19" s="20"/>
      <c r="WGO19" s="20"/>
      <c r="WGP19" s="20"/>
      <c r="WGQ19" s="20"/>
      <c r="WGR19" s="20"/>
      <c r="WGS19" s="20"/>
      <c r="WGT19" s="20"/>
      <c r="WGU19" s="20"/>
      <c r="WGV19" s="20"/>
      <c r="WGW19" s="20"/>
      <c r="WGX19" s="20"/>
      <c r="WGY19" s="20"/>
      <c r="WGZ19" s="20"/>
      <c r="WHA19" s="20"/>
      <c r="WHB19" s="20"/>
      <c r="WHC19" s="20"/>
      <c r="WHD19" s="20"/>
      <c r="WHE19" s="20"/>
      <c r="WHF19" s="20"/>
      <c r="WHG19" s="20"/>
      <c r="WHH19" s="20"/>
      <c r="WHI19" s="20"/>
      <c r="WHJ19" s="20"/>
      <c r="WHK19" s="20"/>
      <c r="WHL19" s="20"/>
      <c r="WHM19" s="20"/>
      <c r="WHN19" s="20"/>
      <c r="WHO19" s="20"/>
      <c r="WHP19" s="20"/>
      <c r="WHQ19" s="20"/>
      <c r="WHR19" s="20"/>
      <c r="WHS19" s="20"/>
      <c r="WHT19" s="20"/>
      <c r="WHU19" s="20"/>
      <c r="WHV19" s="20"/>
      <c r="WHW19" s="20"/>
      <c r="WHX19" s="20"/>
      <c r="WHY19" s="20"/>
      <c r="WHZ19" s="20"/>
      <c r="WIA19" s="20"/>
      <c r="WIB19" s="20"/>
      <c r="WIC19" s="20"/>
      <c r="WID19" s="20"/>
      <c r="WIE19" s="20"/>
      <c r="WIF19" s="20"/>
      <c r="WIG19" s="20"/>
      <c r="WIH19" s="20"/>
      <c r="WII19" s="20"/>
      <c r="WIJ19" s="20"/>
      <c r="WIK19" s="20"/>
      <c r="WIL19" s="20"/>
      <c r="WIM19" s="20"/>
      <c r="WIN19" s="20"/>
      <c r="WIO19" s="20"/>
      <c r="WIP19" s="20"/>
      <c r="WIQ19" s="20"/>
      <c r="WIR19" s="20"/>
      <c r="WIS19" s="20"/>
      <c r="WIT19" s="20"/>
      <c r="WIU19" s="20"/>
      <c r="WIV19" s="20"/>
      <c r="WIW19" s="20"/>
      <c r="WIX19" s="20"/>
      <c r="WIY19" s="20"/>
      <c r="WIZ19" s="20"/>
      <c r="WJA19" s="20"/>
      <c r="WJB19" s="20"/>
      <c r="WJC19" s="20"/>
      <c r="WJD19" s="20"/>
      <c r="WJE19" s="20"/>
      <c r="WJF19" s="20"/>
      <c r="WJG19" s="20"/>
      <c r="WJH19" s="20"/>
      <c r="WJI19" s="20"/>
      <c r="WJJ19" s="20"/>
      <c r="WJK19" s="20"/>
      <c r="WJL19" s="20"/>
      <c r="WJM19" s="20"/>
      <c r="WJN19" s="20"/>
      <c r="WJO19" s="20"/>
      <c r="WJP19" s="20"/>
      <c r="WJQ19" s="20"/>
      <c r="WJR19" s="20"/>
      <c r="WJS19" s="20"/>
      <c r="WJT19" s="20"/>
      <c r="WJU19" s="20"/>
      <c r="WJV19" s="20"/>
      <c r="WJW19" s="20"/>
      <c r="WJX19" s="20"/>
      <c r="WJY19" s="20"/>
      <c r="WJZ19" s="20"/>
      <c r="WKA19" s="20"/>
      <c r="WKB19" s="20"/>
    </row>
    <row r="20" s="4" customFormat="1" ht="13.5" spans="1:1024 1025:15836">
      <c r="A20" s="16">
        <v>19</v>
      </c>
      <c r="B20" s="4" t="s">
        <v>22862</v>
      </c>
      <c r="C20" s="4" t="s">
        <v>21050</v>
      </c>
      <c r="D20" s="4" t="s">
        <v>22862</v>
      </c>
      <c r="E20" s="4" t="s">
        <v>22811</v>
      </c>
      <c r="F20" s="2">
        <v>39.8</v>
      </c>
      <c r="G20" s="4" t="s">
        <v>649</v>
      </c>
      <c r="H20" s="19">
        <v>46078</v>
      </c>
      <c r="I20" s="4" t="s">
        <v>22863</v>
      </c>
      <c r="J20" s="4" t="s">
        <v>22864</v>
      </c>
    </row>
    <row r="21" s="5" customFormat="1" ht="13.5" spans="1:1024 1025:15836">
      <c r="A21" s="16">
        <v>20</v>
      </c>
      <c r="B21" s="17"/>
      <c r="C21" s="5" t="s">
        <v>22865</v>
      </c>
      <c r="D21" s="17" t="s">
        <v>22866</v>
      </c>
      <c r="E21" s="20" t="s">
        <v>22867</v>
      </c>
      <c r="F21" s="2">
        <v>49</v>
      </c>
      <c r="H21" s="19">
        <v>45972</v>
      </c>
      <c r="I21" s="5" t="s">
        <v>22868</v>
      </c>
      <c r="J21" s="2" t="s">
        <v>22869</v>
      </c>
    </row>
    <row r="22" s="4" customFormat="1" ht="13.5" spans="1:1024 1025:15836">
      <c r="A22" s="16">
        <v>21</v>
      </c>
      <c r="B22" s="4" t="s">
        <v>22870</v>
      </c>
      <c r="C22" s="4" t="s">
        <v>22871</v>
      </c>
      <c r="D22" s="4" t="s">
        <v>22870</v>
      </c>
      <c r="E22" s="4" t="s">
        <v>22811</v>
      </c>
      <c r="F22" s="2">
        <v>59.8</v>
      </c>
      <c r="H22" s="19">
        <v>46000</v>
      </c>
      <c r="I22" s="4" t="s">
        <v>22872</v>
      </c>
      <c r="J22" s="4" t="s">
        <v>22873</v>
      </c>
    </row>
    <row r="23" s="3" customFormat="1" ht="13.5" spans="1:1024 1025:15836">
      <c r="A23" s="16">
        <v>22</v>
      </c>
      <c r="C23" s="3" t="s">
        <v>22874</v>
      </c>
      <c r="D23" s="21" t="s">
        <v>22875</v>
      </c>
      <c r="E23" s="3" t="s">
        <v>22811</v>
      </c>
      <c r="F23" s="2">
        <v>59</v>
      </c>
      <c r="H23" s="19">
        <v>45287</v>
      </c>
      <c r="I23" s="3" t="s">
        <v>22876</v>
      </c>
      <c r="J23" s="2" t="s">
        <v>22877</v>
      </c>
    </row>
    <row r="24" s="4" customFormat="1" ht="13.5" spans="1:1024 1025:15836">
      <c r="A24" s="16">
        <v>23</v>
      </c>
      <c r="B24" s="4" t="s">
        <v>22878</v>
      </c>
      <c r="C24" s="4" t="s">
        <v>22879</v>
      </c>
      <c r="D24" s="22" t="s">
        <v>22878</v>
      </c>
      <c r="E24" s="4" t="s">
        <v>22880</v>
      </c>
      <c r="F24" s="2">
        <v>49.8</v>
      </c>
      <c r="G24" s="4" t="s">
        <v>22881</v>
      </c>
      <c r="H24" s="19">
        <v>46038</v>
      </c>
      <c r="I24" s="4" t="s">
        <v>22882</v>
      </c>
      <c r="J24" s="2" t="s">
        <v>22883</v>
      </c>
    </row>
    <row r="25" s="5" customFormat="1" spans="1:1024 1025:15836">
      <c r="A25" s="16">
        <v>24</v>
      </c>
      <c r="B25" s="17"/>
      <c r="C25" s="18" t="s">
        <v>22884</v>
      </c>
      <c r="D25" s="17"/>
      <c r="E25" s="2"/>
      <c r="F25" s="2"/>
      <c r="G25" s="2"/>
      <c r="H25" s="19"/>
      <c r="I25" s="2"/>
      <c r="J25" s="2"/>
    </row>
    <row r="26" s="2" customFormat="1" spans="1:1024 1025:15836">
      <c r="A26" s="16">
        <v>25</v>
      </c>
      <c r="B26" s="17"/>
      <c r="C26" s="18" t="s">
        <v>22885</v>
      </c>
      <c r="D26" s="17"/>
      <c r="H26" s="19"/>
    </row>
    <row r="27" s="3" customFormat="1" ht="13.5" spans="1:1024 1025:15836">
      <c r="A27" s="16">
        <v>26</v>
      </c>
      <c r="B27" s="3" t="s">
        <v>22886</v>
      </c>
      <c r="C27" s="3" t="s">
        <v>22887</v>
      </c>
      <c r="D27" s="21" t="s">
        <v>22886</v>
      </c>
      <c r="E27" s="3" t="s">
        <v>22811</v>
      </c>
      <c r="F27" s="2">
        <v>59</v>
      </c>
      <c r="H27" s="19">
        <v>45909</v>
      </c>
      <c r="I27" s="3" t="s">
        <v>22888</v>
      </c>
      <c r="J27" s="2" t="s">
        <v>22889</v>
      </c>
    </row>
    <row r="28" s="5" customFormat="1" ht="13.5" spans="1:1024 1025:15836">
      <c r="A28" s="16">
        <v>27</v>
      </c>
      <c r="B28" s="17"/>
      <c r="C28" s="5" t="s">
        <v>22890</v>
      </c>
      <c r="D28" s="17" t="s">
        <v>22891</v>
      </c>
      <c r="E28" s="20" t="s">
        <v>22892</v>
      </c>
      <c r="F28" s="2">
        <v>39</v>
      </c>
      <c r="H28" s="19">
        <v>45722</v>
      </c>
      <c r="I28" s="5" t="s">
        <v>22893</v>
      </c>
      <c r="J28" s="2" t="s">
        <v>22894</v>
      </c>
    </row>
    <row r="29" s="4" customFormat="1" ht="13.5" spans="1:1024 1025:15836">
      <c r="A29" s="16">
        <v>28</v>
      </c>
      <c r="C29" s="24" t="s">
        <v>22895</v>
      </c>
      <c r="D29" s="22" t="s">
        <v>22896</v>
      </c>
      <c r="E29" s="4" t="s">
        <v>22811</v>
      </c>
      <c r="F29" s="2">
        <v>69.8</v>
      </c>
      <c r="G29" s="4" t="s">
        <v>851</v>
      </c>
      <c r="H29" s="19">
        <v>45538</v>
      </c>
      <c r="I29" s="4" t="s">
        <v>22897</v>
      </c>
      <c r="J29" s="4" t="s">
        <v>22898</v>
      </c>
    </row>
    <row r="30" s="3" customFormat="1" ht="13.5" spans="1:1024 1025:15836">
      <c r="A30" s="16">
        <v>29</v>
      </c>
      <c r="B30" s="3" t="s">
        <v>22899</v>
      </c>
      <c r="C30" s="3" t="s">
        <v>22900</v>
      </c>
      <c r="D30" s="21" t="s">
        <v>22899</v>
      </c>
      <c r="E30" s="3" t="s">
        <v>22811</v>
      </c>
      <c r="F30" s="2">
        <v>65</v>
      </c>
      <c r="H30" s="19">
        <v>45950</v>
      </c>
      <c r="I30" s="3" t="s">
        <v>22901</v>
      </c>
      <c r="J30" s="2" t="s">
        <v>22902</v>
      </c>
    </row>
    <row r="31" s="5" customFormat="1" ht="13.5" spans="1:1024 1025:15836">
      <c r="A31" s="16">
        <v>30</v>
      </c>
      <c r="B31" s="17"/>
      <c r="C31" s="20" t="s">
        <v>22903</v>
      </c>
      <c r="D31" s="17" t="s">
        <v>22904</v>
      </c>
      <c r="E31" s="5" t="s">
        <v>22905</v>
      </c>
      <c r="F31" s="2">
        <v>35</v>
      </c>
      <c r="H31" s="19">
        <v>46026</v>
      </c>
      <c r="I31" s="5" t="s">
        <v>22906</v>
      </c>
      <c r="J31" s="2" t="s">
        <v>22907</v>
      </c>
    </row>
    <row r="32" s="5" customFormat="1" ht="13.5" spans="1:1024 1025:15836">
      <c r="A32" s="16">
        <v>31</v>
      </c>
      <c r="B32" s="17"/>
      <c r="C32" s="5" t="s">
        <v>22908</v>
      </c>
      <c r="D32" s="17" t="s">
        <v>22909</v>
      </c>
      <c r="E32" s="20" t="s">
        <v>22910</v>
      </c>
      <c r="F32" s="2">
        <v>59</v>
      </c>
      <c r="H32" s="19">
        <v>45447</v>
      </c>
      <c r="I32" s="5" t="s">
        <v>22911</v>
      </c>
      <c r="J32" s="2" t="s">
        <v>22912</v>
      </c>
    </row>
    <row r="33" s="4" customFormat="1" ht="13.5" spans="1:10">
      <c r="A33" s="16">
        <v>32</v>
      </c>
      <c r="B33" s="4" t="s">
        <v>22913</v>
      </c>
      <c r="C33" s="4" t="s">
        <v>22914</v>
      </c>
      <c r="D33" s="22" t="s">
        <v>22913</v>
      </c>
      <c r="E33" s="4" t="s">
        <v>22811</v>
      </c>
      <c r="F33" s="2">
        <v>59</v>
      </c>
      <c r="G33" s="4" t="s">
        <v>851</v>
      </c>
      <c r="H33" s="19">
        <v>46063</v>
      </c>
      <c r="I33" s="4" t="s">
        <v>22915</v>
      </c>
      <c r="J33" s="2" t="s">
        <v>22916</v>
      </c>
    </row>
    <row r="34" s="5" customFormat="1" ht="13.5" spans="1:10">
      <c r="A34" s="16">
        <v>33</v>
      </c>
      <c r="B34" s="17" t="s">
        <v>22917</v>
      </c>
      <c r="C34" s="5" t="s">
        <v>22918</v>
      </c>
      <c r="D34" s="17" t="s">
        <v>22917</v>
      </c>
      <c r="E34" s="5" t="s">
        <v>22919</v>
      </c>
      <c r="F34" s="2">
        <v>69</v>
      </c>
      <c r="H34" s="19">
        <v>46049</v>
      </c>
      <c r="I34" s="5" t="s">
        <v>22920</v>
      </c>
      <c r="J34" s="2" t="s">
        <v>22921</v>
      </c>
    </row>
    <row r="35" s="3" customFormat="1" ht="13.5" spans="1:10">
      <c r="A35" s="16">
        <v>34</v>
      </c>
      <c r="B35" s="3" t="s">
        <v>22922</v>
      </c>
      <c r="C35" s="3" t="s">
        <v>22923</v>
      </c>
      <c r="D35" s="21" t="s">
        <v>22922</v>
      </c>
      <c r="E35" s="3" t="s">
        <v>22811</v>
      </c>
      <c r="F35" s="2">
        <v>65</v>
      </c>
      <c r="H35" s="19">
        <v>45887</v>
      </c>
      <c r="I35" s="3" t="s">
        <v>22924</v>
      </c>
      <c r="J35" s="2" t="s">
        <v>22925</v>
      </c>
    </row>
    <row r="36" s="5" customFormat="1" ht="13.5" spans="1:10">
      <c r="A36" s="16">
        <v>35</v>
      </c>
      <c r="B36" s="17"/>
      <c r="C36" s="5" t="s">
        <v>22926</v>
      </c>
      <c r="D36" s="17" t="s">
        <v>22927</v>
      </c>
      <c r="E36" s="5" t="s">
        <v>22928</v>
      </c>
      <c r="F36" s="2">
        <v>59</v>
      </c>
      <c r="H36" s="19">
        <v>45999</v>
      </c>
      <c r="I36" s="5" t="s">
        <v>22929</v>
      </c>
      <c r="J36" s="2" t="s">
        <v>22930</v>
      </c>
    </row>
    <row r="37" s="5" customFormat="1" ht="13.5" spans="1:10">
      <c r="A37" s="16">
        <v>36</v>
      </c>
      <c r="B37" s="17"/>
      <c r="C37" s="20" t="s">
        <v>22931</v>
      </c>
      <c r="D37" s="17" t="s">
        <v>22932</v>
      </c>
      <c r="E37" s="5" t="s">
        <v>22933</v>
      </c>
      <c r="F37" s="2">
        <v>45</v>
      </c>
      <c r="G37" s="5" t="s">
        <v>22806</v>
      </c>
      <c r="H37" s="19">
        <v>44343</v>
      </c>
      <c r="I37" s="5" t="s">
        <v>22934</v>
      </c>
      <c r="J37" s="2" t="s">
        <v>22935</v>
      </c>
    </row>
    <row r="38" s="5" customFormat="1" ht="13.5" spans="1:10">
      <c r="A38" s="16">
        <v>37</v>
      </c>
      <c r="B38" s="17"/>
      <c r="C38" s="20" t="s">
        <v>22936</v>
      </c>
      <c r="D38" s="17" t="s">
        <v>22937</v>
      </c>
      <c r="E38" s="5" t="s">
        <v>22938</v>
      </c>
      <c r="F38" s="2">
        <v>49</v>
      </c>
      <c r="H38" s="19">
        <v>45601</v>
      </c>
      <c r="I38" s="5" t="s">
        <v>22939</v>
      </c>
      <c r="J38" s="2" t="s">
        <v>22940</v>
      </c>
    </row>
    <row r="39" s="4" customFormat="1" ht="13.5" spans="1:10">
      <c r="A39" s="16">
        <v>38</v>
      </c>
      <c r="B39" s="4" t="s">
        <v>22941</v>
      </c>
      <c r="C39" s="4" t="s">
        <v>22942</v>
      </c>
      <c r="D39" s="22" t="s">
        <v>22941</v>
      </c>
      <c r="E39" s="4" t="s">
        <v>22811</v>
      </c>
      <c r="F39" s="2">
        <v>55</v>
      </c>
      <c r="G39" s="4" t="s">
        <v>22881</v>
      </c>
      <c r="H39" s="19">
        <v>46003</v>
      </c>
      <c r="I39" s="4" t="s">
        <v>22943</v>
      </c>
      <c r="J39" s="4" t="s">
        <v>22944</v>
      </c>
    </row>
    <row r="40" s="5" customFormat="1" ht="13.5" spans="1:10">
      <c r="A40" s="16">
        <v>39</v>
      </c>
      <c r="B40" s="17"/>
      <c r="C40" s="5" t="s">
        <v>22945</v>
      </c>
      <c r="D40" s="17" t="s">
        <v>22946</v>
      </c>
      <c r="E40" s="5" t="s">
        <v>22947</v>
      </c>
      <c r="F40" s="2">
        <v>49</v>
      </c>
      <c r="H40" s="19">
        <v>45377</v>
      </c>
      <c r="I40" s="5" t="s">
        <v>22948</v>
      </c>
      <c r="J40" s="2" t="s">
        <v>22949</v>
      </c>
    </row>
    <row r="41" s="3" customFormat="1" ht="13.5" spans="1:10">
      <c r="A41" s="16">
        <v>40</v>
      </c>
      <c r="B41" s="3" t="s">
        <v>22950</v>
      </c>
      <c r="C41" s="3" t="s">
        <v>22951</v>
      </c>
      <c r="D41" s="21" t="s">
        <v>22950</v>
      </c>
      <c r="E41" s="3" t="s">
        <v>22811</v>
      </c>
      <c r="F41" s="2">
        <v>69</v>
      </c>
      <c r="H41" s="19">
        <v>46079</v>
      </c>
      <c r="I41" s="3" t="s">
        <v>22952</v>
      </c>
      <c r="J41" s="2" t="s">
        <v>22953</v>
      </c>
    </row>
    <row r="42" s="5" customFormat="1" ht="13.5" spans="1:10">
      <c r="A42" s="16">
        <v>41</v>
      </c>
      <c r="B42" s="17"/>
      <c r="C42" s="5" t="s">
        <v>22954</v>
      </c>
      <c r="D42" s="17" t="s">
        <v>22955</v>
      </c>
      <c r="E42" s="5" t="s">
        <v>22956</v>
      </c>
      <c r="F42" s="2">
        <v>49</v>
      </c>
      <c r="H42" s="19">
        <v>46043</v>
      </c>
      <c r="I42" s="5" t="s">
        <v>22957</v>
      </c>
      <c r="J42" s="2" t="s">
        <v>22958</v>
      </c>
    </row>
    <row r="43" s="3" customFormat="1" ht="13.5" spans="1:10">
      <c r="A43" s="16">
        <v>42</v>
      </c>
      <c r="B43" s="3" t="s">
        <v>22959</v>
      </c>
      <c r="C43" s="3" t="s">
        <v>22960</v>
      </c>
      <c r="D43" s="21" t="s">
        <v>22959</v>
      </c>
      <c r="E43" s="3" t="s">
        <v>22811</v>
      </c>
      <c r="F43" s="2">
        <v>65</v>
      </c>
      <c r="H43" s="19">
        <v>46062</v>
      </c>
      <c r="I43" s="3" t="s">
        <v>22961</v>
      </c>
      <c r="J43" s="2" t="s">
        <v>22962</v>
      </c>
    </row>
    <row r="44" s="5" customFormat="1" ht="13.5" spans="1:10">
      <c r="A44" s="16">
        <v>43</v>
      </c>
      <c r="B44" s="17"/>
      <c r="C44" s="5" t="s">
        <v>22963</v>
      </c>
      <c r="D44" s="17" t="s">
        <v>22964</v>
      </c>
      <c r="E44" s="20" t="s">
        <v>22965</v>
      </c>
      <c r="F44" s="2">
        <v>49</v>
      </c>
      <c r="H44" s="19">
        <v>45733</v>
      </c>
      <c r="I44" s="5" t="s">
        <v>22966</v>
      </c>
      <c r="J44" s="2" t="s">
        <v>22967</v>
      </c>
    </row>
    <row r="45" s="5" customFormat="1" ht="13.5" spans="1:10">
      <c r="A45" s="16">
        <v>44</v>
      </c>
      <c r="B45" s="17"/>
      <c r="C45" s="5" t="s">
        <v>22968</v>
      </c>
      <c r="D45" s="17" t="s">
        <v>22969</v>
      </c>
      <c r="E45" s="5" t="s">
        <v>22970</v>
      </c>
      <c r="F45" s="2">
        <v>45</v>
      </c>
      <c r="H45" s="19">
        <v>45762</v>
      </c>
      <c r="I45" s="5" t="s">
        <v>22971</v>
      </c>
      <c r="J45" s="2" t="s">
        <v>22972</v>
      </c>
    </row>
    <row r="46" s="5" customFormat="1" ht="13.5" spans="1:10">
      <c r="A46" s="16">
        <v>45</v>
      </c>
      <c r="B46" s="17"/>
      <c r="C46" s="5" t="s">
        <v>22973</v>
      </c>
      <c r="D46" s="17" t="s">
        <v>22974</v>
      </c>
      <c r="E46" s="20" t="s">
        <v>22975</v>
      </c>
      <c r="F46" s="2">
        <v>39</v>
      </c>
      <c r="H46" s="19">
        <v>46034</v>
      </c>
      <c r="I46" s="5" t="s">
        <v>22976</v>
      </c>
      <c r="J46" s="2" t="s">
        <v>22977</v>
      </c>
    </row>
    <row r="47" s="5" customFormat="1" ht="13.5" spans="1:10">
      <c r="A47" s="16">
        <v>46</v>
      </c>
      <c r="B47" s="17"/>
      <c r="C47" s="5" t="s">
        <v>22978</v>
      </c>
      <c r="D47" s="17" t="s">
        <v>22979</v>
      </c>
      <c r="E47" s="5" t="s">
        <v>22980</v>
      </c>
      <c r="F47" s="2">
        <v>49</v>
      </c>
      <c r="H47" s="19">
        <v>45999</v>
      </c>
      <c r="I47" s="5" t="s">
        <v>22981</v>
      </c>
      <c r="J47" s="2" t="s">
        <v>22982</v>
      </c>
    </row>
    <row r="48" s="5" customFormat="1" ht="13.5" spans="1:10">
      <c r="A48" s="16">
        <v>47</v>
      </c>
      <c r="B48" s="17"/>
      <c r="C48" s="20" t="s">
        <v>22983</v>
      </c>
      <c r="D48" s="17" t="s">
        <v>22984</v>
      </c>
      <c r="E48" s="5" t="s">
        <v>22985</v>
      </c>
      <c r="F48" s="2">
        <v>49</v>
      </c>
      <c r="G48" s="5" t="s">
        <v>22806</v>
      </c>
      <c r="H48" s="19">
        <v>45096</v>
      </c>
      <c r="I48" s="5" t="s">
        <v>22986</v>
      </c>
      <c r="J48" s="2" t="s">
        <v>22987</v>
      </c>
    </row>
    <row r="49" s="4" customFormat="1" ht="13.5" spans="1:10">
      <c r="A49" s="16">
        <v>48</v>
      </c>
      <c r="B49" s="4" t="s">
        <v>22988</v>
      </c>
      <c r="C49" s="4" t="s">
        <v>22989</v>
      </c>
      <c r="D49" s="4" t="s">
        <v>22988</v>
      </c>
      <c r="E49" s="4" t="s">
        <v>22811</v>
      </c>
      <c r="F49" s="2">
        <v>99</v>
      </c>
      <c r="H49" s="19">
        <v>45951</v>
      </c>
      <c r="I49" s="4" t="s">
        <v>22990</v>
      </c>
      <c r="J49" s="4" t="s">
        <v>22991</v>
      </c>
    </row>
    <row r="50" s="5" customFormat="1" ht="13.5" spans="1:10">
      <c r="A50" s="16">
        <v>49</v>
      </c>
      <c r="B50" s="17"/>
      <c r="C50" s="5" t="s">
        <v>22992</v>
      </c>
      <c r="D50" s="17" t="s">
        <v>22993</v>
      </c>
      <c r="E50" s="5" t="s">
        <v>22994</v>
      </c>
      <c r="F50" s="2">
        <v>36</v>
      </c>
      <c r="H50" s="19">
        <v>44603</v>
      </c>
      <c r="I50" s="5" t="s">
        <v>22995</v>
      </c>
      <c r="J50" s="2" t="s">
        <v>22996</v>
      </c>
    </row>
    <row r="51" s="3" customFormat="1" ht="13.5" spans="1:10">
      <c r="A51" s="16">
        <v>50</v>
      </c>
      <c r="B51" s="3" t="s">
        <v>22997</v>
      </c>
      <c r="C51" s="3" t="s">
        <v>22998</v>
      </c>
      <c r="D51" s="21" t="s">
        <v>22997</v>
      </c>
      <c r="E51" s="3" t="s">
        <v>22811</v>
      </c>
      <c r="F51" s="2">
        <v>65</v>
      </c>
      <c r="H51" s="19">
        <v>46006</v>
      </c>
      <c r="I51" s="3" t="s">
        <v>22999</v>
      </c>
      <c r="J51" s="2" t="s">
        <v>23000</v>
      </c>
    </row>
    <row r="52" s="4" customFormat="1" ht="13.5" spans="1:10">
      <c r="A52" s="16">
        <v>51</v>
      </c>
      <c r="B52" s="4" t="s">
        <v>23001</v>
      </c>
      <c r="C52" s="4" t="s">
        <v>23002</v>
      </c>
      <c r="D52" s="22" t="s">
        <v>23001</v>
      </c>
      <c r="E52" s="4" t="s">
        <v>22811</v>
      </c>
      <c r="F52" s="2">
        <v>75</v>
      </c>
      <c r="G52" s="25" t="s">
        <v>22881</v>
      </c>
      <c r="H52" s="19">
        <v>46049</v>
      </c>
      <c r="I52" s="4" t="s">
        <v>23003</v>
      </c>
      <c r="J52" s="2" t="s">
        <v>23004</v>
      </c>
    </row>
    <row r="53" s="3" customFormat="1" ht="13.5" spans="1:10">
      <c r="A53" s="16">
        <v>52</v>
      </c>
      <c r="B53" s="3" t="s">
        <v>23005</v>
      </c>
      <c r="C53" s="3" t="s">
        <v>23006</v>
      </c>
      <c r="D53" s="21" t="s">
        <v>23005</v>
      </c>
      <c r="E53" s="3" t="s">
        <v>22811</v>
      </c>
      <c r="F53" s="2">
        <v>55</v>
      </c>
      <c r="H53" s="19">
        <v>46062</v>
      </c>
      <c r="I53" s="3" t="s">
        <v>23007</v>
      </c>
      <c r="J53" s="2" t="s">
        <v>23008</v>
      </c>
    </row>
    <row r="54" s="5" customFormat="1" ht="13.5" spans="1:10">
      <c r="A54" s="16">
        <v>53</v>
      </c>
      <c r="B54" s="17"/>
      <c r="C54" s="20" t="s">
        <v>23009</v>
      </c>
      <c r="D54" s="17" t="s">
        <v>23010</v>
      </c>
      <c r="E54" s="20" t="s">
        <v>23011</v>
      </c>
      <c r="F54" s="2">
        <v>39</v>
      </c>
      <c r="H54" s="19">
        <v>46038</v>
      </c>
      <c r="I54" s="5" t="s">
        <v>23012</v>
      </c>
      <c r="J54" s="2" t="s">
        <v>23013</v>
      </c>
    </row>
    <row r="55" s="5" customFormat="1" ht="13.5" spans="1:10">
      <c r="A55" s="16">
        <v>54</v>
      </c>
      <c r="B55" s="17"/>
      <c r="C55" s="5" t="s">
        <v>23014</v>
      </c>
      <c r="D55" s="17" t="s">
        <v>23015</v>
      </c>
      <c r="E55" s="5" t="s">
        <v>23016</v>
      </c>
      <c r="F55" s="2">
        <v>55</v>
      </c>
      <c r="H55" s="19">
        <v>45702</v>
      </c>
      <c r="I55" s="5" t="s">
        <v>23017</v>
      </c>
      <c r="J55" s="2" t="s">
        <v>23018</v>
      </c>
    </row>
    <row r="56" s="5" customFormat="1" ht="13.5" spans="1:10">
      <c r="A56" s="16">
        <v>55</v>
      </c>
      <c r="B56" s="17"/>
      <c r="C56" s="5" t="s">
        <v>23019</v>
      </c>
      <c r="D56" s="17" t="s">
        <v>23020</v>
      </c>
      <c r="E56" s="5" t="s">
        <v>23021</v>
      </c>
      <c r="F56" s="2">
        <v>36</v>
      </c>
      <c r="H56" s="19">
        <v>46052</v>
      </c>
      <c r="I56" s="5" t="s">
        <v>23022</v>
      </c>
      <c r="J56" s="2" t="s">
        <v>23023</v>
      </c>
    </row>
    <row r="57" s="5" customFormat="1" ht="13.5" spans="1:10">
      <c r="A57" s="16">
        <v>56</v>
      </c>
      <c r="B57" s="17"/>
      <c r="C57" s="20" t="s">
        <v>23024</v>
      </c>
      <c r="D57" s="17" t="s">
        <v>23025</v>
      </c>
      <c r="E57" s="5" t="s">
        <v>23026</v>
      </c>
      <c r="F57" s="2">
        <v>32</v>
      </c>
      <c r="H57" s="19">
        <v>45706</v>
      </c>
      <c r="I57" s="5" t="s">
        <v>23027</v>
      </c>
      <c r="J57" s="2" t="s">
        <v>23028</v>
      </c>
    </row>
    <row r="58" s="5" customFormat="1" ht="13.5" spans="1:10">
      <c r="A58" s="16">
        <v>57</v>
      </c>
      <c r="B58" s="17"/>
      <c r="C58" s="20" t="s">
        <v>23029</v>
      </c>
      <c r="D58" s="17" t="s">
        <v>23030</v>
      </c>
      <c r="E58" s="5" t="s">
        <v>23031</v>
      </c>
      <c r="F58" s="2">
        <v>39</v>
      </c>
      <c r="H58" s="19">
        <v>46026</v>
      </c>
      <c r="I58" s="5" t="s">
        <v>23032</v>
      </c>
      <c r="J58" s="2" t="s">
        <v>23033</v>
      </c>
    </row>
    <row r="59" s="5" customFormat="1" ht="13.5" spans="1:10">
      <c r="A59" s="16">
        <v>58</v>
      </c>
      <c r="B59" s="17"/>
      <c r="C59" s="5" t="s">
        <v>23034</v>
      </c>
      <c r="D59" s="17" t="s">
        <v>23035</v>
      </c>
      <c r="E59" s="20" t="s">
        <v>23036</v>
      </c>
      <c r="F59" s="2">
        <v>45</v>
      </c>
      <c r="H59" s="19">
        <v>45964</v>
      </c>
      <c r="I59" s="5" t="s">
        <v>23037</v>
      </c>
      <c r="J59" s="2" t="s">
        <v>23038</v>
      </c>
    </row>
    <row r="60" s="5" customFormat="1" spans="1:10">
      <c r="A60" s="16">
        <v>59</v>
      </c>
      <c r="B60" s="17"/>
      <c r="C60" s="18" t="s">
        <v>23039</v>
      </c>
      <c r="D60" s="17"/>
      <c r="E60" s="2"/>
      <c r="F60" s="2"/>
      <c r="G60" s="2"/>
      <c r="H60" s="19"/>
      <c r="I60" s="2"/>
      <c r="J60" s="2"/>
    </row>
    <row r="61" s="5" customFormat="1" ht="13.5" spans="1:10">
      <c r="A61" s="16">
        <v>60</v>
      </c>
      <c r="B61" s="17"/>
      <c r="C61" s="5" t="s">
        <v>23040</v>
      </c>
      <c r="D61" s="17" t="s">
        <v>23041</v>
      </c>
      <c r="E61" s="5" t="s">
        <v>23042</v>
      </c>
      <c r="F61" s="2">
        <v>59</v>
      </c>
      <c r="G61" s="26"/>
      <c r="H61" s="19">
        <v>46014</v>
      </c>
      <c r="I61" s="5" t="s">
        <v>23043</v>
      </c>
      <c r="J61" s="2" t="s">
        <v>23044</v>
      </c>
    </row>
    <row r="62" s="5" customFormat="1" ht="13.5" spans="1:10">
      <c r="A62" s="16">
        <v>61</v>
      </c>
      <c r="B62" s="17"/>
      <c r="C62" s="5" t="s">
        <v>23045</v>
      </c>
      <c r="D62" s="17" t="s">
        <v>23046</v>
      </c>
      <c r="E62" s="5" t="s">
        <v>23047</v>
      </c>
      <c r="F62" s="2">
        <v>24</v>
      </c>
      <c r="H62" s="19">
        <v>45733</v>
      </c>
      <c r="I62" s="5" t="s">
        <v>23048</v>
      </c>
      <c r="J62" s="2" t="s">
        <v>23049</v>
      </c>
    </row>
    <row r="63" s="5" customFormat="1" spans="1:10">
      <c r="A63" s="16">
        <v>62</v>
      </c>
      <c r="B63" s="17"/>
      <c r="C63" s="18" t="s">
        <v>23050</v>
      </c>
      <c r="D63" s="17"/>
      <c r="E63" s="2"/>
      <c r="F63" s="2"/>
      <c r="G63" s="2"/>
      <c r="H63" s="19"/>
      <c r="I63" s="2"/>
      <c r="J63" s="2"/>
    </row>
    <row r="64" s="2" customFormat="1" spans="1:10">
      <c r="A64" s="16">
        <v>63</v>
      </c>
      <c r="B64" s="17"/>
      <c r="C64" s="18" t="s">
        <v>23051</v>
      </c>
      <c r="D64" s="17"/>
      <c r="H64" s="19"/>
    </row>
    <row r="65" s="2" customFormat="1" ht="13.5" spans="1:10">
      <c r="A65" s="16">
        <v>64</v>
      </c>
      <c r="B65" s="17"/>
      <c r="C65" s="5" t="s">
        <v>23052</v>
      </c>
      <c r="D65" s="17" t="s">
        <v>23053</v>
      </c>
      <c r="E65" s="5" t="s">
        <v>23054</v>
      </c>
      <c r="F65" s="2">
        <v>27.5</v>
      </c>
      <c r="G65" s="5"/>
      <c r="H65" s="19">
        <v>45867</v>
      </c>
      <c r="I65" s="5" t="s">
        <v>23055</v>
      </c>
      <c r="J65" s="2" t="s">
        <v>23056</v>
      </c>
    </row>
    <row r="66" s="5" customFormat="1" ht="13.5" spans="1:10">
      <c r="A66" s="16">
        <v>65</v>
      </c>
      <c r="B66" s="17"/>
      <c r="C66" s="5" t="s">
        <v>14551</v>
      </c>
      <c r="D66" s="17" t="s">
        <v>23057</v>
      </c>
      <c r="E66" s="5" t="s">
        <v>23058</v>
      </c>
      <c r="F66" s="2">
        <v>39</v>
      </c>
      <c r="G66" s="26"/>
      <c r="H66" s="19">
        <v>45740</v>
      </c>
      <c r="I66" s="5" t="s">
        <v>23059</v>
      </c>
      <c r="J66" s="2" t="s">
        <v>23060</v>
      </c>
    </row>
    <row r="67" s="5" customFormat="1" spans="1:10">
      <c r="A67" s="16">
        <v>66</v>
      </c>
      <c r="B67" s="17"/>
      <c r="C67" s="18" t="s">
        <v>23061</v>
      </c>
      <c r="D67" s="17"/>
      <c r="E67" s="2"/>
      <c r="F67" s="2"/>
      <c r="G67" s="2"/>
      <c r="H67" s="19"/>
      <c r="I67" s="2"/>
      <c r="J67" s="2"/>
    </row>
    <row r="68" s="2" customFormat="1" ht="13.5" spans="1:10">
      <c r="A68" s="16">
        <v>67</v>
      </c>
      <c r="B68" s="17"/>
      <c r="C68" s="5" t="s">
        <v>23062</v>
      </c>
      <c r="D68" s="17" t="s">
        <v>23063</v>
      </c>
      <c r="E68" s="5" t="s">
        <v>23064</v>
      </c>
      <c r="F68" s="2">
        <v>49</v>
      </c>
      <c r="G68" s="5"/>
      <c r="H68" s="19">
        <v>45646</v>
      </c>
      <c r="I68" s="5" t="s">
        <v>23065</v>
      </c>
      <c r="J68" s="2" t="s">
        <v>23066</v>
      </c>
    </row>
    <row r="69" s="5" customFormat="1" ht="13.5" spans="1:10">
      <c r="A69" s="16">
        <v>68</v>
      </c>
      <c r="B69" s="17"/>
      <c r="C69" s="20" t="s">
        <v>23067</v>
      </c>
      <c r="D69" s="17" t="s">
        <v>23068</v>
      </c>
      <c r="E69" s="5" t="s">
        <v>23069</v>
      </c>
      <c r="F69" s="2">
        <v>39</v>
      </c>
      <c r="H69" s="19">
        <v>45677</v>
      </c>
      <c r="I69" s="5" t="s">
        <v>23070</v>
      </c>
      <c r="J69" s="2" t="s">
        <v>23071</v>
      </c>
    </row>
    <row r="70" s="5" customFormat="1" ht="13.5" spans="1:10">
      <c r="A70" s="16">
        <v>69</v>
      </c>
      <c r="B70" s="17"/>
      <c r="C70" s="20" t="s">
        <v>23072</v>
      </c>
      <c r="D70" s="17" t="s">
        <v>23073</v>
      </c>
      <c r="E70" s="20" t="s">
        <v>23074</v>
      </c>
      <c r="F70" s="2">
        <v>49</v>
      </c>
      <c r="H70" s="19">
        <v>45677</v>
      </c>
      <c r="I70" s="5" t="s">
        <v>23075</v>
      </c>
      <c r="J70" s="2" t="s">
        <v>23076</v>
      </c>
    </row>
    <row r="71" s="5" customFormat="1" ht="13.5" spans="1:10">
      <c r="A71" s="16">
        <v>70</v>
      </c>
      <c r="B71" s="17"/>
      <c r="C71" s="20" t="s">
        <v>23077</v>
      </c>
      <c r="D71" s="17" t="s">
        <v>23078</v>
      </c>
      <c r="E71" s="5" t="s">
        <v>23079</v>
      </c>
      <c r="F71" s="2">
        <v>49</v>
      </c>
      <c r="H71" s="19">
        <v>45677</v>
      </c>
      <c r="I71" s="5" t="s">
        <v>23080</v>
      </c>
      <c r="J71" s="2" t="s">
        <v>23081</v>
      </c>
    </row>
    <row r="72" s="5" customFormat="1" ht="13.5" spans="1:10">
      <c r="A72" s="16">
        <v>71</v>
      </c>
      <c r="B72" s="17"/>
      <c r="C72" s="20" t="s">
        <v>23082</v>
      </c>
      <c r="D72" s="17" t="s">
        <v>23083</v>
      </c>
      <c r="E72" s="5" t="s">
        <v>23084</v>
      </c>
      <c r="F72" s="2">
        <v>39</v>
      </c>
      <c r="H72" s="19">
        <v>45860</v>
      </c>
      <c r="I72" s="5" t="s">
        <v>23085</v>
      </c>
      <c r="J72" s="2" t="s">
        <v>23086</v>
      </c>
    </row>
    <row r="73" s="5" customFormat="1" ht="13.5" spans="1:10">
      <c r="A73" s="16">
        <v>72</v>
      </c>
      <c r="B73" s="17"/>
      <c r="C73" s="20" t="s">
        <v>23087</v>
      </c>
      <c r="D73" s="17" t="s">
        <v>23088</v>
      </c>
      <c r="E73" s="5" t="s">
        <v>23089</v>
      </c>
      <c r="F73" s="2">
        <v>35</v>
      </c>
      <c r="H73" s="19">
        <v>45693</v>
      </c>
      <c r="I73" s="5" t="s">
        <v>23090</v>
      </c>
      <c r="J73" s="2" t="s">
        <v>23091</v>
      </c>
    </row>
    <row r="74" s="5" customFormat="1" ht="13.5" spans="1:10">
      <c r="A74" s="16">
        <v>73</v>
      </c>
      <c r="B74" s="17"/>
      <c r="C74" s="20" t="s">
        <v>23092</v>
      </c>
      <c r="D74" s="17" t="s">
        <v>23093</v>
      </c>
      <c r="E74" s="5" t="s">
        <v>23094</v>
      </c>
      <c r="F74" s="2">
        <v>39</v>
      </c>
      <c r="H74" s="19">
        <v>45344</v>
      </c>
      <c r="I74" s="5" t="s">
        <v>23095</v>
      </c>
      <c r="J74" s="2" t="s">
        <v>23096</v>
      </c>
    </row>
    <row r="75" s="5" customFormat="1" ht="13.5" spans="1:10">
      <c r="A75" s="16">
        <v>74</v>
      </c>
      <c r="B75" s="17"/>
      <c r="C75" s="5" t="s">
        <v>23097</v>
      </c>
      <c r="D75" s="17" t="s">
        <v>23098</v>
      </c>
      <c r="E75" s="5" t="s">
        <v>23099</v>
      </c>
      <c r="F75" s="2">
        <v>49</v>
      </c>
      <c r="H75" s="19">
        <v>45314</v>
      </c>
      <c r="I75" s="5" t="s">
        <v>23100</v>
      </c>
      <c r="J75" s="2" t="s">
        <v>23101</v>
      </c>
    </row>
    <row r="76" s="5" customFormat="1" ht="13.5" spans="1:10">
      <c r="A76" s="16">
        <v>75</v>
      </c>
      <c r="B76" s="17"/>
      <c r="C76" s="5" t="s">
        <v>23102</v>
      </c>
      <c r="D76" s="17" t="s">
        <v>23103</v>
      </c>
      <c r="E76" s="5" t="s">
        <v>23104</v>
      </c>
      <c r="F76" s="2">
        <v>49</v>
      </c>
      <c r="H76" s="19">
        <v>46064</v>
      </c>
      <c r="I76" s="5" t="s">
        <v>23105</v>
      </c>
      <c r="J76" s="2" t="s">
        <v>23106</v>
      </c>
    </row>
    <row r="77" s="5" customFormat="1" ht="13.5" spans="1:10">
      <c r="A77" s="16">
        <v>76</v>
      </c>
      <c r="B77" s="17"/>
      <c r="C77" s="5" t="s">
        <v>23107</v>
      </c>
      <c r="D77" s="17" t="s">
        <v>23108</v>
      </c>
      <c r="E77" s="5" t="s">
        <v>23109</v>
      </c>
      <c r="F77" s="2">
        <v>29</v>
      </c>
      <c r="H77" s="19">
        <v>45986</v>
      </c>
      <c r="I77" s="5" t="s">
        <v>23110</v>
      </c>
      <c r="J77" s="2" t="s">
        <v>23111</v>
      </c>
    </row>
    <row r="78" s="5" customFormat="1" ht="13.5" spans="1:10">
      <c r="A78" s="16">
        <v>77</v>
      </c>
      <c r="B78" s="17"/>
      <c r="C78" s="5" t="s">
        <v>23112</v>
      </c>
      <c r="D78" s="17" t="s">
        <v>23113</v>
      </c>
      <c r="E78" s="5" t="s">
        <v>23109</v>
      </c>
      <c r="F78" s="2">
        <v>45</v>
      </c>
      <c r="H78" s="19">
        <v>45972</v>
      </c>
      <c r="I78" s="5" t="s">
        <v>23114</v>
      </c>
      <c r="J78" s="2" t="s">
        <v>23115</v>
      </c>
    </row>
    <row r="79" s="5" customFormat="1" ht="13.5" spans="1:10">
      <c r="A79" s="16">
        <v>78</v>
      </c>
      <c r="B79" s="17"/>
      <c r="C79" s="20" t="s">
        <v>23116</v>
      </c>
      <c r="D79" s="17" t="s">
        <v>23117</v>
      </c>
      <c r="E79" s="5" t="s">
        <v>23118</v>
      </c>
      <c r="F79" s="2">
        <v>19</v>
      </c>
      <c r="H79" s="19">
        <v>45677</v>
      </c>
      <c r="I79" s="5" t="s">
        <v>23119</v>
      </c>
      <c r="J79" s="2" t="s">
        <v>23120</v>
      </c>
    </row>
    <row r="80" s="5" customFormat="1" ht="13.5" spans="1:10">
      <c r="A80" s="16">
        <v>79</v>
      </c>
      <c r="B80" s="17"/>
      <c r="C80" s="20" t="s">
        <v>23121</v>
      </c>
      <c r="D80" s="17" t="s">
        <v>23122</v>
      </c>
      <c r="E80" s="5" t="s">
        <v>23123</v>
      </c>
      <c r="F80" s="2">
        <v>39</v>
      </c>
      <c r="H80" s="19">
        <v>45345</v>
      </c>
      <c r="I80" s="5" t="s">
        <v>23124</v>
      </c>
      <c r="J80" s="2" t="s">
        <v>23125</v>
      </c>
    </row>
    <row r="81" s="5" customFormat="1" ht="13.5" spans="1:10">
      <c r="A81" s="16">
        <v>80</v>
      </c>
      <c r="B81" s="17"/>
      <c r="C81" s="20" t="s">
        <v>15614</v>
      </c>
      <c r="D81" s="17" t="s">
        <v>23126</v>
      </c>
      <c r="E81" s="5" t="s">
        <v>23127</v>
      </c>
      <c r="F81" s="2">
        <v>45</v>
      </c>
      <c r="H81" s="19">
        <v>45904</v>
      </c>
      <c r="I81" s="5" t="s">
        <v>23128</v>
      </c>
      <c r="J81" s="2" t="s">
        <v>23129</v>
      </c>
    </row>
    <row r="82" s="5" customFormat="1" spans="1:10">
      <c r="A82" s="16">
        <v>81</v>
      </c>
      <c r="B82" s="17"/>
      <c r="C82" s="18" t="s">
        <v>23130</v>
      </c>
      <c r="D82" s="17"/>
      <c r="E82" s="26"/>
      <c r="F82" s="2"/>
      <c r="G82" s="26"/>
      <c r="H82" s="19"/>
      <c r="I82" s="26"/>
      <c r="J82" s="2"/>
    </row>
    <row r="83" s="4" customFormat="1" ht="13.5" spans="1:10">
      <c r="A83" s="16">
        <v>82</v>
      </c>
      <c r="C83" s="4" t="s">
        <v>23131</v>
      </c>
      <c r="D83" s="22" t="s">
        <v>23132</v>
      </c>
      <c r="E83" s="4" t="s">
        <v>22811</v>
      </c>
      <c r="F83" s="2">
        <v>49.8</v>
      </c>
      <c r="G83" s="4" t="s">
        <v>649</v>
      </c>
      <c r="H83" s="19">
        <v>45469</v>
      </c>
      <c r="I83" s="4" t="s">
        <v>23133</v>
      </c>
      <c r="J83" s="2" t="s">
        <v>23134</v>
      </c>
    </row>
    <row r="84" s="4" customFormat="1" ht="13.5" spans="1:10">
      <c r="A84" s="16">
        <v>83</v>
      </c>
      <c r="B84" s="4" t="s">
        <v>23135</v>
      </c>
      <c r="C84" s="4" t="s">
        <v>23136</v>
      </c>
      <c r="D84" s="22" t="s">
        <v>23135</v>
      </c>
      <c r="E84" s="4" t="s">
        <v>23137</v>
      </c>
      <c r="F84" s="2">
        <v>79</v>
      </c>
      <c r="G84" s="4" t="s">
        <v>649</v>
      </c>
      <c r="H84" s="19">
        <v>46058</v>
      </c>
      <c r="I84" s="4" t="s">
        <v>23138</v>
      </c>
      <c r="J84" s="2" t="s">
        <v>23139</v>
      </c>
    </row>
    <row r="85" s="2" customFormat="1" ht="13.5" spans="1:10">
      <c r="A85" s="16">
        <v>84</v>
      </c>
      <c r="B85" s="17"/>
      <c r="C85" s="20" t="s">
        <v>23140</v>
      </c>
      <c r="D85" s="17" t="s">
        <v>23141</v>
      </c>
      <c r="E85" s="5" t="s">
        <v>23142</v>
      </c>
      <c r="F85" s="2">
        <v>39</v>
      </c>
      <c r="G85" s="5" t="s">
        <v>22806</v>
      </c>
      <c r="H85" s="19">
        <v>46041</v>
      </c>
      <c r="I85" s="5" t="s">
        <v>23143</v>
      </c>
      <c r="J85" s="2" t="s">
        <v>23144</v>
      </c>
    </row>
    <row r="86" s="5" customFormat="1" ht="13.5" spans="1:10">
      <c r="A86" s="16">
        <v>85</v>
      </c>
      <c r="B86" s="17"/>
      <c r="C86" s="20" t="s">
        <v>23145</v>
      </c>
      <c r="D86" s="17" t="s">
        <v>23146</v>
      </c>
      <c r="E86" s="5" t="s">
        <v>23147</v>
      </c>
      <c r="F86" s="2">
        <v>26</v>
      </c>
      <c r="G86" s="5" t="s">
        <v>22806</v>
      </c>
      <c r="H86" s="19">
        <v>45728</v>
      </c>
      <c r="I86" s="5" t="s">
        <v>23148</v>
      </c>
      <c r="J86" s="2" t="s">
        <v>23149</v>
      </c>
    </row>
    <row r="87" s="5" customFormat="1" ht="13.5" spans="1:10">
      <c r="A87" s="16">
        <v>86</v>
      </c>
      <c r="B87" s="17"/>
      <c r="C87" s="20" t="s">
        <v>23150</v>
      </c>
      <c r="D87" s="17" t="s">
        <v>23151</v>
      </c>
      <c r="E87" s="5" t="s">
        <v>23152</v>
      </c>
      <c r="F87" s="2">
        <v>69</v>
      </c>
      <c r="G87" s="5" t="s">
        <v>22806</v>
      </c>
      <c r="H87" s="19">
        <v>45062</v>
      </c>
      <c r="I87" s="5" t="s">
        <v>23153</v>
      </c>
      <c r="J87" s="2" t="s">
        <v>23154</v>
      </c>
    </row>
    <row r="88" s="5" customFormat="1" spans="1:10">
      <c r="A88" s="16">
        <v>87</v>
      </c>
      <c r="B88" s="17"/>
      <c r="C88" s="18" t="s">
        <v>23155</v>
      </c>
      <c r="D88" s="17"/>
      <c r="E88" s="26"/>
      <c r="F88" s="2"/>
      <c r="G88" s="26"/>
      <c r="H88" s="19"/>
      <c r="I88" s="26"/>
      <c r="J88" s="2"/>
    </row>
    <row r="89" s="4" customFormat="1" ht="13.5" spans="1:10">
      <c r="A89" s="16">
        <v>88</v>
      </c>
      <c r="B89" s="22" t="s">
        <v>23156</v>
      </c>
      <c r="C89" s="4" t="s">
        <v>23157</v>
      </c>
      <c r="D89" s="22" t="s">
        <v>23156</v>
      </c>
      <c r="E89" s="4" t="s">
        <v>23158</v>
      </c>
      <c r="F89" s="2">
        <v>67</v>
      </c>
      <c r="H89" s="19">
        <v>45894</v>
      </c>
      <c r="I89" s="4" t="s">
        <v>23159</v>
      </c>
      <c r="J89" s="4" t="s">
        <v>23160</v>
      </c>
    </row>
    <row r="90" s="4" customFormat="1" ht="13.5" spans="1:10">
      <c r="A90" s="16">
        <v>89</v>
      </c>
      <c r="B90" s="4" t="s">
        <v>23161</v>
      </c>
      <c r="C90" s="4" t="s">
        <v>23162</v>
      </c>
      <c r="D90" s="22" t="s">
        <v>23161</v>
      </c>
      <c r="E90" s="4" t="s">
        <v>23163</v>
      </c>
      <c r="F90" s="2">
        <v>41</v>
      </c>
      <c r="H90" s="19">
        <v>45882</v>
      </c>
      <c r="I90" s="4" t="s">
        <v>23164</v>
      </c>
      <c r="J90" s="2" t="s">
        <v>23165</v>
      </c>
    </row>
    <row r="91" s="4" customFormat="1" ht="13.5" spans="1:10">
      <c r="A91" s="16">
        <v>90</v>
      </c>
      <c r="B91" s="4" t="s">
        <v>23166</v>
      </c>
      <c r="C91" s="4" t="s">
        <v>23167</v>
      </c>
      <c r="D91" s="22" t="s">
        <v>23166</v>
      </c>
      <c r="E91" s="4" t="s">
        <v>22811</v>
      </c>
      <c r="F91" s="2">
        <v>46</v>
      </c>
      <c r="G91" s="25" t="s">
        <v>23168</v>
      </c>
      <c r="H91" s="19">
        <v>46057</v>
      </c>
      <c r="I91" s="4" t="s">
        <v>23169</v>
      </c>
      <c r="J91" s="2" t="s">
        <v>23170</v>
      </c>
    </row>
    <row r="92" s="4" customFormat="1" ht="13.5" spans="1:10">
      <c r="A92" s="16">
        <v>91</v>
      </c>
      <c r="B92" s="4" t="s">
        <v>23171</v>
      </c>
      <c r="C92" s="4" t="s">
        <v>23172</v>
      </c>
      <c r="D92" s="4" t="s">
        <v>23171</v>
      </c>
      <c r="E92" s="4" t="s">
        <v>23173</v>
      </c>
      <c r="F92" s="2">
        <v>98</v>
      </c>
      <c r="G92" s="27"/>
      <c r="H92" s="19">
        <v>45918</v>
      </c>
      <c r="I92" s="4" t="s">
        <v>23174</v>
      </c>
      <c r="J92" s="4" t="s">
        <v>23175</v>
      </c>
    </row>
    <row r="93" s="4" customFormat="1" ht="13.5" spans="1:10">
      <c r="A93" s="16">
        <v>92</v>
      </c>
      <c r="B93" s="4" t="s">
        <v>23176</v>
      </c>
      <c r="C93" s="4" t="s">
        <v>19627</v>
      </c>
      <c r="D93" s="4" t="s">
        <v>23176</v>
      </c>
      <c r="E93" s="4" t="s">
        <v>22811</v>
      </c>
      <c r="F93" s="2">
        <v>51</v>
      </c>
      <c r="H93" s="19">
        <v>45857</v>
      </c>
      <c r="I93" s="4" t="s">
        <v>23177</v>
      </c>
      <c r="J93" s="4" t="s">
        <v>23178</v>
      </c>
    </row>
    <row r="94" s="4" customFormat="1" ht="13.5" spans="1:10">
      <c r="A94" s="16">
        <v>93</v>
      </c>
      <c r="B94" s="4" t="s">
        <v>23179</v>
      </c>
      <c r="C94" s="4" t="s">
        <v>23180</v>
      </c>
      <c r="D94" s="22" t="s">
        <v>23179</v>
      </c>
      <c r="E94" s="4" t="s">
        <v>22811</v>
      </c>
      <c r="F94" s="2">
        <v>58</v>
      </c>
      <c r="H94" s="19">
        <v>45834</v>
      </c>
      <c r="I94" s="4" t="s">
        <v>23181</v>
      </c>
      <c r="J94" s="4" t="s">
        <v>23182</v>
      </c>
    </row>
    <row r="95" s="4" customFormat="1" ht="13.5" spans="1:10">
      <c r="A95" s="16">
        <v>94</v>
      </c>
      <c r="B95" s="4" t="s">
        <v>23183</v>
      </c>
      <c r="C95" s="4" t="s">
        <v>23184</v>
      </c>
      <c r="D95" s="22" t="s">
        <v>23183</v>
      </c>
      <c r="E95" s="4" t="s">
        <v>22811</v>
      </c>
      <c r="F95" s="2">
        <v>75</v>
      </c>
      <c r="G95" s="4" t="s">
        <v>23185</v>
      </c>
      <c r="H95" s="19">
        <v>46078</v>
      </c>
      <c r="I95" s="4" t="s">
        <v>23186</v>
      </c>
      <c r="J95" s="4" t="s">
        <v>23187</v>
      </c>
    </row>
    <row r="96" s="5" customFormat="1" spans="1:10">
      <c r="A96" s="16">
        <v>95</v>
      </c>
      <c r="B96" s="17"/>
      <c r="C96" s="18" t="s">
        <v>23188</v>
      </c>
      <c r="D96" s="17"/>
      <c r="E96" s="26"/>
      <c r="F96" s="2"/>
      <c r="G96" s="26"/>
      <c r="H96" s="19"/>
      <c r="I96" s="26"/>
      <c r="J96" s="2"/>
    </row>
    <row r="97" s="4" customFormat="1" ht="13.5" spans="1:10">
      <c r="A97" s="16">
        <v>96</v>
      </c>
      <c r="B97" s="4" t="s">
        <v>23189</v>
      </c>
      <c r="C97" s="4" t="s">
        <v>23190</v>
      </c>
      <c r="D97" s="22" t="s">
        <v>23189</v>
      </c>
      <c r="E97" s="4" t="s">
        <v>22811</v>
      </c>
      <c r="F97" s="2">
        <v>45</v>
      </c>
      <c r="G97" s="4" t="s">
        <v>851</v>
      </c>
      <c r="H97" s="19">
        <v>45873</v>
      </c>
      <c r="I97" s="4" t="s">
        <v>23191</v>
      </c>
      <c r="J97" s="4" t="s">
        <v>23192</v>
      </c>
    </row>
  </sheetData>
  <conditionalFormatting sqref="I18">
    <cfRule type="duplicateValues" dxfId="0" priority="3"/>
  </conditionalFormatting>
  <conditionalFormatting sqref="B89">
    <cfRule type="expression" dxfId="1" priority="2">
      <formula>AND(SUMPRODUCT(IFERROR(1*(($B$89&amp;"x")=(B89&amp;"x")),0))&gt;1,NOT(ISBLANK(B89)))</formula>
    </cfRule>
  </conditionalFormatting>
  <conditionalFormatting sqref="D89">
    <cfRule type="expression" dxfId="1" priority="1">
      <formula>AND(SUMPRODUCT(IFERROR(1*(($D$89&amp;"x")=(D89&amp;"x")),0))&gt;1,NOT(ISBLANK(D89)))</formula>
    </cfRule>
  </conditionalFormatting>
  <conditionalFormatting sqref="I6 I23">
    <cfRule type="duplicateValues" dxfId="0" priority="5"/>
  </conditionalFormatting>
  <conditionalFormatting sqref="I27 I30 I35 I41 I43 I51 I53">
    <cfRule type="duplicateValues" dxfId="0" priority="4"/>
  </conditionalFormatting>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5</vt:i4>
      </vt:variant>
    </vt:vector>
  </HeadingPairs>
  <TitlesOfParts>
    <vt:vector size="5" baseType="lpstr">
      <vt:lpstr>26秋高职&amp;培训教材目录</vt:lpstr>
      <vt:lpstr>26秋职业本科教材目录</vt:lpstr>
      <vt:lpstr>入选人社部规划教材目录</vt:lpstr>
      <vt:lpstr>26秋高职数字教材</vt:lpstr>
      <vt:lpstr>26秋全国高等教育自学考试指定教材</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zdh</dc:creator>
  <cp:lastModifiedBy>娜娜</cp:lastModifiedBy>
  <dcterms:created xsi:type="dcterms:W3CDTF">2018-01-19T07:35:00Z</dcterms:created>
  <dcterms:modified xsi:type="dcterms:W3CDTF">2026-04-27T02:50:59Z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2052-12.1.0.25225</vt:lpwstr>
  </property>
  <property fmtid="{D5CDD505-2E9C-101B-9397-08002B2CF9AE}" pid="3" name="ICV">
    <vt:lpwstr>A40DAD25F599400F9A8EFBDE091F553D_13</vt:lpwstr>
  </property>
  <property fmtid="{D5CDD505-2E9C-101B-9397-08002B2CF9AE}" pid="4" name="KSOReadingLayout">
    <vt:bool>true</vt:bool>
  </property>
  <property fmtid="{D5CDD505-2E9C-101B-9397-08002B2CF9AE}" pid="5" name="CalculationRule">
    <vt:i4>0</vt:i4>
  </property>
</Properties>
</file>